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showInkAnnotation="0" codeName="ThisWorkbook"/>
  <mc:AlternateContent xmlns:mc="http://schemas.openxmlformats.org/markup-compatibility/2006">
    <mc:Choice Requires="x15">
      <x15ac:absPath xmlns:x15ac="http://schemas.microsoft.com/office/spreadsheetml/2010/11/ac" url="D:\DATA\PRIZNANI\TODO\ROZPRACOVANE\"/>
    </mc:Choice>
  </mc:AlternateContent>
  <xr:revisionPtr revIDLastSave="0" documentId="13_ncr:1_{9FD13215-9367-4921-B310-87EA74ECCFFA}" xr6:coauthVersionLast="47" xr6:coauthVersionMax="47" xr10:uidLastSave="{00000000-0000-0000-0000-000000000000}"/>
  <bookViews>
    <workbookView xWindow="-120" yWindow="-120" windowWidth="29040" windowHeight="15720" tabRatio="889" firstSheet="2" activeTab="2" xr2:uid="{00000000-000D-0000-FFFF-FFFF00000000}"/>
  </bookViews>
  <sheets>
    <sheet name="FU" sheetId="61" state="hidden" r:id="rId1"/>
    <sheet name="XML export" sheetId="62" state="hidden" r:id="rId2"/>
    <sheet name="UVOD" sheetId="81" r:id="rId3"/>
    <sheet name="XML_export" sheetId="76" r:id="rId4"/>
    <sheet name="Moje daně" sheetId="78" r:id="rId5"/>
    <sheet name="ZAKL_DATA" sheetId="57" r:id="rId6"/>
    <sheet name="DAP1" sheetId="1" r:id="rId7"/>
    <sheet name="DAP2" sheetId="30" r:id="rId8"/>
    <sheet name="DAP3" sheetId="31" r:id="rId9"/>
    <sheet name="DAP4" sheetId="32" r:id="rId10"/>
    <sheet name="ZAV" sheetId="27" r:id="rId11"/>
    <sheet name="1Př1" sheetId="33" r:id="rId12"/>
    <sheet name="1Př2" sheetId="34" r:id="rId13"/>
    <sheet name="2Př" sheetId="35" r:id="rId14"/>
    <sheet name="3Př" sheetId="38" r:id="rId15"/>
    <sheet name="4Př" sheetId="74" r:id="rId16"/>
    <sheet name="3Př_a" sheetId="54" r:id="rId17"/>
    <sheet name="6Př" sheetId="53" r:id="rId18"/>
    <sheet name="Př_b" sheetId="55" r:id="rId19"/>
    <sheet name="Příl_děti" sheetId="75" r:id="rId20"/>
    <sheet name="Potvr_ZAM" sheetId="66" r:id="rId21"/>
    <sheet name="Prohl_manž" sheetId="67" r:id="rId22"/>
    <sheet name="Zálohy" sheetId="80" r:id="rId23"/>
  </sheets>
  <externalReferences>
    <externalReference r:id="rId24"/>
    <externalReference r:id="rId25"/>
    <externalReference r:id="rId26"/>
    <externalReference r:id="rId27"/>
    <externalReference r:id="rId28"/>
    <externalReference r:id="rId29"/>
    <externalReference r:id="rId30"/>
    <externalReference r:id="rId31"/>
    <externalReference r:id="rId32"/>
  </externalReferences>
  <definedNames>
    <definedName name="fin_ur" localSheetId="4">[1]FU!$B$3:$B$17</definedName>
    <definedName name="fin_ur" localSheetId="20">[2]FU!$B$3:$B$17</definedName>
    <definedName name="fin_ur" localSheetId="21">[2]FU!$B$3:$B$17</definedName>
    <definedName name="fin_ur" localSheetId="19">[3]FU!$B$3:$B$17</definedName>
    <definedName name="fin_ur" localSheetId="2">[4]FU!$B$3:$B$17</definedName>
    <definedName name="fin_ur" localSheetId="3">[1]FU!$B$3:$B$17</definedName>
    <definedName name="fin_ur" localSheetId="22">[5]FU!$B$3:$B$17</definedName>
    <definedName name="fin_ur">FU!$B$3:$B$17</definedName>
    <definedName name="_xlnm.Print_Area" localSheetId="11">'1Př1'!$A$1:$K$38</definedName>
    <definedName name="_xlnm.Print_Area" localSheetId="12">'1Př2'!$A$1:$G$50</definedName>
    <definedName name="_xlnm.Print_Area" localSheetId="13">'2Př'!$A$1:$J$40</definedName>
    <definedName name="_xlnm.Print_Area" localSheetId="14">'3Př'!$A$1:$G$34</definedName>
    <definedName name="_xlnm.Print_Area" localSheetId="16">'3Př_a'!$A$1:$G$23</definedName>
    <definedName name="_xlnm.Print_Area" localSheetId="15">'4Př'!$A$1:$G$25</definedName>
    <definedName name="_xlnm.Print_Area" localSheetId="17">'6Př'!$A$1:$F$36</definedName>
    <definedName name="_xlnm.Print_Area" localSheetId="6">'DAP1'!$A$1:$L$48</definedName>
    <definedName name="_xlnm.Print_Area" localSheetId="7">'DAP2'!$A$1:$J$46</definedName>
    <definedName name="_xlnm.Print_Area" localSheetId="8">'DAP3'!$A$1:$K$49</definedName>
    <definedName name="_xlnm.Print_Area" localSheetId="9">'DAP4'!$A$1:$K$62</definedName>
    <definedName name="_xlnm.Print_Area" localSheetId="4">'Moje daně'!$A$1:$B$28</definedName>
    <definedName name="_xlnm.Print_Area" localSheetId="20">Potvr_ZAM!$A$1:$G$52</definedName>
    <definedName name="_xlnm.Print_Area" localSheetId="21">Prohl_manž!$A$1:$E$24</definedName>
    <definedName name="_xlnm.Print_Area" localSheetId="18">Př_b!$A$1:$F$36</definedName>
    <definedName name="_xlnm.Print_Area" localSheetId="19">Příl_děti!$A$1:$K$15</definedName>
    <definedName name="_xlnm.Print_Area" localSheetId="2">UVOD!$A$1:$J$26</definedName>
    <definedName name="_xlnm.Print_Area" localSheetId="3">XML_export!$A$1:$B$25</definedName>
    <definedName name="_xlnm.Print_Area" localSheetId="5">ZAKL_DATA!$A$1:$E$42</definedName>
    <definedName name="_xlnm.Print_Area" localSheetId="22">Zálohy!$A$1:$B$20</definedName>
    <definedName name="_xlnm.Print_Area" localSheetId="10">ZAV!$A$2:$C$49</definedName>
    <definedName name="staty" localSheetId="4">[1]FU!$J$3:$J$253</definedName>
    <definedName name="staty" localSheetId="20">[2]FU!$J$3:$J$253</definedName>
    <definedName name="staty" localSheetId="21">[2]FU!$J$3:$J$253</definedName>
    <definedName name="staty" localSheetId="19">[3]FU!$J$3:$J$253</definedName>
    <definedName name="staty" localSheetId="2">[4]FU!$J$3:$J$253</definedName>
    <definedName name="staty" localSheetId="3">[1]FU!$J$3:$J$253</definedName>
    <definedName name="staty" localSheetId="22">[5]FU!$J$3:$J$253</definedName>
    <definedName name="staty">FU!$J$3:$J$253</definedName>
    <definedName name="validation_list">OFFSET('[6]Obory činnosti'!$E$2,,,COUNTIF('[6]Obory činnosti'!$E$2:$E$1750,"?*"))</definedName>
    <definedName name="validation_list2" localSheetId="4">OFFSET('[7]Finanční úřady'!$H$3,,,COUNTIF('[7]Finanční úřady'!$H$3:$H$204,"?*"))</definedName>
    <definedName name="validation_list2" localSheetId="20">OFFSET([2]FU!$H$3,,,COUNTIF([2]FU!$H$3:$H$204,"?*"))</definedName>
    <definedName name="validation_list2" localSheetId="21">OFFSET([2]FU!$H$3,,,COUNTIF([2]FU!$H$3:$H$204,"?*"))</definedName>
    <definedName name="validation_list2" localSheetId="19">OFFSET([3]FU!$H$3,,,COUNTIF([3]FU!$H$3:$H$204,"?*"))</definedName>
    <definedName name="validation_list2" localSheetId="2">OFFSET([4]FU!$H$3,,,COUNTIF([4]FU!$H$3:$H$204,"?*"))</definedName>
    <definedName name="validation_list2" localSheetId="3">OFFSET('[7]Finanční úřady'!$H$3,,,COUNTIF('[7]Finanční úřady'!$H$3:$H$204,"?*"))</definedName>
    <definedName name="validation_list2" localSheetId="22">OFFSET([5]FU!$H$3,,,COUNTIF([5]FU!$H$3:$H$204,"?*"))</definedName>
    <definedName name="validation_list2">OFFSET(FU!$H$3,,,COUNTIF(FU!$H$3:$H$204,"?*"))</definedName>
    <definedName name="vl_cinnosti" localSheetId="4">OFFSET([1]FU!$Q$3,,,COUNTIF([1]FU!$Q$3:$Q$1699,"?*"))</definedName>
    <definedName name="vl_cinnosti" localSheetId="20">OFFSET([2]FU!$Q$3,,,COUNTIF([2]FU!$Q$3:$Q$1699,"?*"))</definedName>
    <definedName name="vl_cinnosti" localSheetId="21">OFFSET([2]FU!$Q$3,,,COUNTIF([2]FU!$Q$3:$Q$1699,"?*"))</definedName>
    <definedName name="vl_cinnosti" localSheetId="19">OFFSET([3]FU!$Q$3,,,COUNTIF([3]FU!$Q$3:$Q$1699,"?*"))</definedName>
    <definedName name="vl_cinnosti" localSheetId="2">OFFSET([4]FU!$Q$3,,,COUNTIF([4]FU!$Q$3:$Q$1699,"?*"))</definedName>
    <definedName name="vl_cinnosti" localSheetId="3">OFFSET([1]FU!$Q$3,,,COUNTIF([1]FU!$Q$3:$Q$1699,"?*"))</definedName>
    <definedName name="vl_cinnosti" localSheetId="22">OFFSET([5]FU!$Q$3,,,COUNTIF([5]FU!$Q$3:$Q$1699,"?*"))</definedName>
    <definedName name="vl_cinnosti">OFFSET(FU!$Q$3,,,COUNTIF(FU!$Q$3:$Q$1425,"?*"))</definedName>
    <definedName name="vl_cinnosti2" localSheetId="4">OFFSET([8]FU!$Q$3,,,COUNTIF([8]FU!$T$3:$T$992,"?*"))</definedName>
    <definedName name="vl_cinnosti2" localSheetId="20">OFFSET([2]FU!$Q$3,,,COUNTIF([2]FU!$T$3:$T$992,"?*"))</definedName>
    <definedName name="vl_cinnosti2" localSheetId="21">OFFSET([2]FU!$Q$3,,,COUNTIF([2]FU!$T$3:$T$992,"?*"))</definedName>
    <definedName name="vl_cinnosti2" localSheetId="19">OFFSET([3]FU!$Q$3,,,COUNTIF([3]FU!$T$3:$T$992,"?*"))</definedName>
    <definedName name="vl_cinnosti2" localSheetId="2">OFFSET([4]FU!$Q$3,,,COUNTIF([4]FU!$T$3:$T$992,"?*"))</definedName>
    <definedName name="vl_cinnosti2" localSheetId="3">OFFSET([8]FU!$Q$3,,,COUNTIF([8]FU!$T$3:$T$992,"?*"))</definedName>
    <definedName name="vl_cinnosti2" localSheetId="22">OFFSET([9]FU!$Q$3,,,COUNTIF([9]FU!$T$3:$T$992,"?*"))</definedName>
    <definedName name="vl_cinnosti2">OFFSET(FU!$Q$3,,,COUNTIF(FU!$T$3:$T$718,"?*"))</definedName>
    <definedName name="vl_cinnosti3" localSheetId="4">OFFSET([8]FU!$Q$3,,,COUNTIF([8]FU!$W$3:$W$992,"?*"))</definedName>
    <definedName name="vl_cinnosti3" localSheetId="20">OFFSET([2]FU!$Q$3,,,COUNTIF([2]FU!$W$3:$W$992,"?*"))</definedName>
    <definedName name="vl_cinnosti3" localSheetId="21">OFFSET([2]FU!$Q$3,,,COUNTIF([2]FU!$W$3:$W$992,"?*"))</definedName>
    <definedName name="vl_cinnosti3" localSheetId="19">OFFSET([3]FU!$Q$3,,,COUNTIF([3]FU!$W$3:$W$992,"?*"))</definedName>
    <definedName name="vl_cinnosti3" localSheetId="2">OFFSET([4]FU!$Q$3,,,COUNTIF([4]FU!$W$3:$W$992,"?*"))</definedName>
    <definedName name="vl_cinnosti3" localSheetId="3">OFFSET([8]FU!$Q$3,,,COUNTIF([8]FU!$W$3:$W$992,"?*"))</definedName>
    <definedName name="vl_cinnosti3" localSheetId="22">OFFSET([9]FU!$Q$3,,,COUNTIF([9]FU!$W$3:$W$992,"?*"))</definedName>
    <definedName name="vl_cinnosti3">OFFSET(FU!$Q$3,,,COUNTIF(FU!$W$3:$W$718,"?*"))</definedName>
    <definedName name="vl_cinnosti4" localSheetId="4">OFFSET([8]FU!$Q$3,,,COUNTIF([8]FU!$Z$3:$Z$992,"?*"))</definedName>
    <definedName name="vl_cinnosti4" localSheetId="20">OFFSET([2]FU!$Q$3,,,COUNTIF([2]FU!$Z$3:$Z$992,"?*"))</definedName>
    <definedName name="vl_cinnosti4" localSheetId="21">OFFSET([2]FU!$Q$3,,,COUNTIF([2]FU!$Z$3:$Z$992,"?*"))</definedName>
    <definedName name="vl_cinnosti4" localSheetId="19">OFFSET([3]FU!$Q$3,,,COUNTIF([3]FU!$Z$3:$Z$992,"?*"))</definedName>
    <definedName name="vl_cinnosti4" localSheetId="2">OFFSET([4]FU!$Q$3,,,COUNTIF([4]FU!$Z$3:$Z$992,"?*"))</definedName>
    <definedName name="vl_cinnosti4" localSheetId="3">OFFSET([8]FU!$Q$3,,,COUNTIF([8]FU!$Z$3:$Z$992,"?*"))</definedName>
    <definedName name="vl_cinnosti4" localSheetId="22">OFFSET([9]FU!$Q$3,,,COUNTIF([9]FU!$Z$3:$Z$992,"?*"))</definedName>
    <definedName name="vl_cinnosti4">OFFSET(FU!$Q$3,,,COUNTIF(FU!$Z$3:$Z$718,"?*"))</definedName>
    <definedName name="VL_Obec" localSheetId="2">OFFSET([5]FU!$T$3,,,COUNTIF([5]FU!$T$3:$T$6255,"?*"))</definedName>
    <definedName name="VL_Obec" localSheetId="22">OFFSET([5]FU!$T$3,,,COUNTIF([5]FU!$T$3:$T$6255,"?*"))</definedName>
    <definedName name="VL_Obec">OFFSET([5]FU!$T$3,,,COUNTIF([5]FU!$T$3:$T$6255,"?*"))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9" i="31" l="1"/>
  <c r="A19" i="81"/>
  <c r="L27" i="30"/>
  <c r="L26" i="30"/>
  <c r="L25" i="30"/>
  <c r="L24" i="30"/>
  <c r="L23" i="30"/>
  <c r="B3" i="80"/>
  <c r="E6" i="80"/>
  <c r="B6" i="80"/>
  <c r="A12" i="80" s="1"/>
  <c r="A13" i="80" s="1"/>
  <c r="A14" i="80" s="1"/>
  <c r="A15" i="80" s="1"/>
  <c r="A16" i="80" s="1"/>
  <c r="A17" i="80" s="1"/>
  <c r="A19" i="80"/>
  <c r="J57" i="62"/>
  <c r="J56" i="62"/>
  <c r="J55" i="62"/>
  <c r="N20" i="62"/>
  <c r="N19" i="62"/>
  <c r="N18" i="62"/>
  <c r="AB121" i="62"/>
  <c r="B3" i="62" l="1"/>
  <c r="F43" i="66" l="1"/>
  <c r="G12" i="35" l="1"/>
  <c r="H34" i="33"/>
  <c r="H33" i="33"/>
  <c r="H32" i="33"/>
  <c r="F13" i="74" l="1"/>
  <c r="F9" i="38"/>
  <c r="F8" i="38"/>
  <c r="B41" i="62" l="1"/>
  <c r="B77" i="62"/>
  <c r="B61" i="62"/>
  <c r="B60" i="62"/>
  <c r="B59" i="62"/>
  <c r="B58" i="62"/>
  <c r="J54" i="62"/>
  <c r="J53" i="62"/>
  <c r="S2" i="62"/>
  <c r="N12" i="62"/>
  <c r="K13" i="75"/>
  <c r="K21" i="31" s="1"/>
  <c r="J13" i="75"/>
  <c r="J21" i="31" s="1"/>
  <c r="I13" i="75"/>
  <c r="H13" i="75"/>
  <c r="G13" i="75"/>
  <c r="F13" i="75"/>
  <c r="E3" i="31"/>
  <c r="F18" i="66" l="1"/>
  <c r="A18" i="66"/>
  <c r="E5" i="67" l="1"/>
  <c r="B5" i="67"/>
  <c r="A20" i="66"/>
  <c r="F20" i="74"/>
  <c r="F15" i="74"/>
  <c r="F14" i="74"/>
  <c r="A23" i="74"/>
  <c r="F16" i="74" l="1"/>
  <c r="F17" i="74" s="1"/>
  <c r="F21" i="74" s="1"/>
  <c r="M4" i="30"/>
  <c r="E4" i="30" s="1"/>
  <c r="D26" i="31" l="1"/>
  <c r="B80" i="62"/>
  <c r="C60" i="32" l="1"/>
  <c r="E4" i="31" l="1"/>
  <c r="J78" i="62" l="1"/>
  <c r="N59" i="62"/>
  <c r="M7" i="30" l="1"/>
  <c r="D46" i="31" s="1"/>
  <c r="B43" i="62" s="1"/>
  <c r="M6" i="30"/>
  <c r="D43" i="31" s="1"/>
  <c r="B40" i="62" s="1"/>
  <c r="M5" i="30"/>
  <c r="D40" i="31" s="1"/>
  <c r="E7" i="30" l="1"/>
  <c r="H27" i="35"/>
  <c r="H26" i="35"/>
  <c r="H25" i="35"/>
  <c r="H24" i="35"/>
  <c r="H28" i="35" l="1"/>
  <c r="N38" i="62" l="1"/>
  <c r="C17" i="67" l="1"/>
  <c r="C16" i="67"/>
  <c r="C15" i="67"/>
  <c r="B17" i="67"/>
  <c r="B16" i="67"/>
  <c r="B15" i="67"/>
  <c r="B30" i="66"/>
  <c r="AQ236" i="62" l="1"/>
  <c r="AQ237" i="62"/>
  <c r="AQ238" i="62"/>
  <c r="AQ239" i="62"/>
  <c r="AQ240" i="62"/>
  <c r="AQ241" i="62"/>
  <c r="AQ242" i="62"/>
  <c r="AQ243" i="62"/>
  <c r="AB178" i="62" l="1"/>
  <c r="AQ178" i="62"/>
  <c r="AB179" i="62"/>
  <c r="AB180" i="62"/>
  <c r="AB181" i="62"/>
  <c r="AB182" i="62"/>
  <c r="AB183" i="62"/>
  <c r="AB184" i="62"/>
  <c r="AB185" i="62"/>
  <c r="AB186" i="62"/>
  <c r="AB187" i="62"/>
  <c r="AB188" i="62"/>
  <c r="AB189" i="62"/>
  <c r="AB190" i="62"/>
  <c r="AB191" i="62"/>
  <c r="AB192" i="62"/>
  <c r="AB193" i="62"/>
  <c r="AB194" i="62"/>
  <c r="AB195" i="62"/>
  <c r="AB196" i="62"/>
  <c r="AB197" i="62"/>
  <c r="AB198" i="62"/>
  <c r="AB199" i="62"/>
  <c r="AB200" i="62"/>
  <c r="AB201" i="62"/>
  <c r="AB202" i="62"/>
  <c r="AB203" i="62"/>
  <c r="AB204" i="62"/>
  <c r="AB205" i="62"/>
  <c r="AB206" i="62"/>
  <c r="AB207" i="62"/>
  <c r="AB208" i="62"/>
  <c r="AB209" i="62"/>
  <c r="AB210" i="62"/>
  <c r="AB211" i="62"/>
  <c r="AB212" i="62"/>
  <c r="AB213" i="62"/>
  <c r="AB214" i="62"/>
  <c r="AB215" i="62"/>
  <c r="AB216" i="62"/>
  <c r="AB217" i="62"/>
  <c r="AB218" i="62"/>
  <c r="AB219" i="62"/>
  <c r="AB220" i="62"/>
  <c r="AB221" i="62"/>
  <c r="AB222" i="62"/>
  <c r="AB223" i="62"/>
  <c r="AB224" i="62"/>
  <c r="AB225" i="62"/>
  <c r="AB226" i="62"/>
  <c r="AB227" i="62"/>
  <c r="AB228" i="62"/>
  <c r="AB229" i="62"/>
  <c r="AB230" i="62"/>
  <c r="AB231" i="62"/>
  <c r="AB232" i="62"/>
  <c r="AB233" i="62"/>
  <c r="AQ179" i="62"/>
  <c r="AQ180" i="62"/>
  <c r="AQ181" i="62"/>
  <c r="AQ182" i="62"/>
  <c r="AQ183" i="62"/>
  <c r="AQ184" i="62"/>
  <c r="AQ185" i="62"/>
  <c r="AQ186" i="62"/>
  <c r="AQ187" i="62"/>
  <c r="AQ188" i="62"/>
  <c r="AQ189" i="62"/>
  <c r="AQ190" i="62"/>
  <c r="AQ191" i="62"/>
  <c r="AQ192" i="62"/>
  <c r="AQ193" i="62"/>
  <c r="AQ194" i="62"/>
  <c r="AQ195" i="62"/>
  <c r="AQ196" i="62"/>
  <c r="AQ197" i="62"/>
  <c r="AQ198" i="62"/>
  <c r="AQ199" i="62"/>
  <c r="AQ200" i="62"/>
  <c r="AQ201" i="62"/>
  <c r="AQ202" i="62"/>
  <c r="AQ203" i="62"/>
  <c r="AQ204" i="62"/>
  <c r="AQ205" i="62"/>
  <c r="AQ206" i="62"/>
  <c r="AQ207" i="62"/>
  <c r="AQ208" i="62"/>
  <c r="AQ209" i="62"/>
  <c r="AQ210" i="62"/>
  <c r="AQ211" i="62"/>
  <c r="AQ212" i="62"/>
  <c r="AQ213" i="62"/>
  <c r="AQ214" i="62"/>
  <c r="AQ215" i="62"/>
  <c r="AQ216" i="62"/>
  <c r="AQ217" i="62"/>
  <c r="AQ218" i="62"/>
  <c r="AQ219" i="62"/>
  <c r="AQ220" i="62"/>
  <c r="AQ221" i="62"/>
  <c r="AQ222" i="62"/>
  <c r="AQ223" i="62"/>
  <c r="AQ224" i="62"/>
  <c r="AQ225" i="62"/>
  <c r="AQ226" i="62"/>
  <c r="AQ227" i="62"/>
  <c r="AQ228" i="62"/>
  <c r="AQ229" i="62"/>
  <c r="AQ230" i="62"/>
  <c r="AQ231" i="62"/>
  <c r="AQ232" i="62"/>
  <c r="AQ233" i="62"/>
  <c r="AQ234" i="62"/>
  <c r="AQ235" i="62"/>
  <c r="B38" i="62"/>
  <c r="B79" i="62"/>
  <c r="R244" i="62"/>
  <c r="R245" i="62"/>
  <c r="R246" i="62"/>
  <c r="R247" i="62"/>
  <c r="R248" i="62"/>
  <c r="R249" i="62"/>
  <c r="R250" i="62"/>
  <c r="R251" i="62"/>
  <c r="R252" i="62"/>
  <c r="R253" i="62"/>
  <c r="R254" i="62"/>
  <c r="AD233" i="62" l="1"/>
  <c r="AT243" i="62"/>
  <c r="AT241" i="62"/>
  <c r="AT239" i="62"/>
  <c r="AT237" i="62"/>
  <c r="AT235" i="62"/>
  <c r="AT233" i="62"/>
  <c r="AT231" i="62"/>
  <c r="AT229" i="62"/>
  <c r="AT227" i="62"/>
  <c r="AT225" i="62"/>
  <c r="AT223" i="62"/>
  <c r="AT221" i="62"/>
  <c r="AT219" i="62"/>
  <c r="AT217" i="62"/>
  <c r="AT215" i="62"/>
  <c r="AT213" i="62"/>
  <c r="AT211" i="62"/>
  <c r="AT209" i="62"/>
  <c r="AT207" i="62"/>
  <c r="AT205" i="62"/>
  <c r="AT203" i="62"/>
  <c r="AT201" i="62"/>
  <c r="AT199" i="62"/>
  <c r="AT197" i="62"/>
  <c r="AT195" i="62"/>
  <c r="AT193" i="62"/>
  <c r="AT191" i="62"/>
  <c r="AT189" i="62"/>
  <c r="AT187" i="62"/>
  <c r="AT185" i="62"/>
  <c r="AT183" i="62"/>
  <c r="AT181" i="62"/>
  <c r="AT179" i="62"/>
  <c r="AR243" i="62"/>
  <c r="AR239" i="62"/>
  <c r="AR235" i="62"/>
  <c r="AR231" i="62"/>
  <c r="AR227" i="62"/>
  <c r="AR223" i="62"/>
  <c r="AR219" i="62"/>
  <c r="AR215" i="62"/>
  <c r="AR211" i="62"/>
  <c r="AR207" i="62"/>
  <c r="AR203" i="62"/>
  <c r="AR199" i="62"/>
  <c r="AR195" i="62"/>
  <c r="AR191" i="62"/>
  <c r="AR187" i="62"/>
  <c r="AR183" i="62"/>
  <c r="AR179" i="62"/>
  <c r="AS242" i="62"/>
  <c r="AS234" i="62"/>
  <c r="AS230" i="62"/>
  <c r="AS224" i="62"/>
  <c r="AS214" i="62"/>
  <c r="AS208" i="62"/>
  <c r="AS204" i="62"/>
  <c r="AS200" i="62"/>
  <c r="AS194" i="62"/>
  <c r="AS188" i="62"/>
  <c r="AS184" i="62"/>
  <c r="AT178" i="62"/>
  <c r="AR228" i="62"/>
  <c r="AR220" i="62"/>
  <c r="AR208" i="62"/>
  <c r="AR200" i="62"/>
  <c r="AR188" i="62"/>
  <c r="AS243" i="62"/>
  <c r="AS241" i="62"/>
  <c r="AS239" i="62"/>
  <c r="AS237" i="62"/>
  <c r="AS235" i="62"/>
  <c r="AS233" i="62"/>
  <c r="AS231" i="62"/>
  <c r="AS229" i="62"/>
  <c r="AS227" i="62"/>
  <c r="AS225" i="62"/>
  <c r="AS223" i="62"/>
  <c r="AS221" i="62"/>
  <c r="AS219" i="62"/>
  <c r="AS217" i="62"/>
  <c r="AS215" i="62"/>
  <c r="AS213" i="62"/>
  <c r="AS211" i="62"/>
  <c r="AS209" i="62"/>
  <c r="AS207" i="62"/>
  <c r="AS205" i="62"/>
  <c r="AS203" i="62"/>
  <c r="AS201" i="62"/>
  <c r="AS199" i="62"/>
  <c r="AS197" i="62"/>
  <c r="AS195" i="62"/>
  <c r="AS193" i="62"/>
  <c r="AS191" i="62"/>
  <c r="AS189" i="62"/>
  <c r="AS187" i="62"/>
  <c r="AS185" i="62"/>
  <c r="AS183" i="62"/>
  <c r="AS181" i="62"/>
  <c r="AS179" i="62"/>
  <c r="AR242" i="62"/>
  <c r="AR238" i="62"/>
  <c r="AR234" i="62"/>
  <c r="AR230" i="62"/>
  <c r="AR226" i="62"/>
  <c r="AR222" i="62"/>
  <c r="AR218" i="62"/>
  <c r="AR214" i="62"/>
  <c r="AR210" i="62"/>
  <c r="AR206" i="62"/>
  <c r="AR202" i="62"/>
  <c r="AR198" i="62"/>
  <c r="AR194" i="62"/>
  <c r="AR190" i="62"/>
  <c r="AR186" i="62"/>
  <c r="AR182" i="62"/>
  <c r="AR178" i="62"/>
  <c r="AS240" i="62"/>
  <c r="AS236" i="62"/>
  <c r="AS228" i="62"/>
  <c r="AS222" i="62"/>
  <c r="AS216" i="62"/>
  <c r="AS210" i="62"/>
  <c r="AS202" i="62"/>
  <c r="AS196" i="62"/>
  <c r="AS190" i="62"/>
  <c r="AS182" i="62"/>
  <c r="AR240" i="62"/>
  <c r="AR232" i="62"/>
  <c r="AR216" i="62"/>
  <c r="AR204" i="62"/>
  <c r="AR192" i="62"/>
  <c r="AR180" i="62"/>
  <c r="AT242" i="62"/>
  <c r="AT240" i="62"/>
  <c r="AT238" i="62"/>
  <c r="AT236" i="62"/>
  <c r="AT234" i="62"/>
  <c r="AT232" i="62"/>
  <c r="AT230" i="62"/>
  <c r="AT228" i="62"/>
  <c r="AT226" i="62"/>
  <c r="AT224" i="62"/>
  <c r="AT222" i="62"/>
  <c r="AT220" i="62"/>
  <c r="AT218" i="62"/>
  <c r="AT216" i="62"/>
  <c r="AT214" i="62"/>
  <c r="AT212" i="62"/>
  <c r="AT210" i="62"/>
  <c r="AT208" i="62"/>
  <c r="AT206" i="62"/>
  <c r="AT204" i="62"/>
  <c r="AT202" i="62"/>
  <c r="AT200" i="62"/>
  <c r="AT198" i="62"/>
  <c r="AT196" i="62"/>
  <c r="AT194" i="62"/>
  <c r="AT192" i="62"/>
  <c r="AT190" i="62"/>
  <c r="AT188" i="62"/>
  <c r="AT186" i="62"/>
  <c r="AT184" i="62"/>
  <c r="AT182" i="62"/>
  <c r="AT180" i="62"/>
  <c r="AS178" i="62"/>
  <c r="AR241" i="62"/>
  <c r="AR237" i="62"/>
  <c r="AR233" i="62"/>
  <c r="AR229" i="62"/>
  <c r="AR225" i="62"/>
  <c r="AR221" i="62"/>
  <c r="AR217" i="62"/>
  <c r="AR213" i="62"/>
  <c r="AR209" i="62"/>
  <c r="AR205" i="62"/>
  <c r="AR201" i="62"/>
  <c r="AR197" i="62"/>
  <c r="AR193" i="62"/>
  <c r="AR189" i="62"/>
  <c r="AR185" i="62"/>
  <c r="AR181" i="62"/>
  <c r="AS238" i="62"/>
  <c r="AS232" i="62"/>
  <c r="AS226" i="62"/>
  <c r="AS220" i="62"/>
  <c r="AS218" i="62"/>
  <c r="AS212" i="62"/>
  <c r="AS206" i="62"/>
  <c r="AS198" i="62"/>
  <c r="AS192" i="62"/>
  <c r="AS186" i="62"/>
  <c r="AS180" i="62"/>
  <c r="AR236" i="62"/>
  <c r="AR224" i="62"/>
  <c r="AR212" i="62"/>
  <c r="AR196" i="62"/>
  <c r="AR184" i="62"/>
  <c r="AD178" i="62"/>
  <c r="AD182" i="62"/>
  <c r="AD184" i="62"/>
  <c r="AD188" i="62"/>
  <c r="AD192" i="62"/>
  <c r="AD196" i="62"/>
  <c r="AD200" i="62"/>
  <c r="AD202" i="62"/>
  <c r="AD204" i="62"/>
  <c r="AD206" i="62"/>
  <c r="AD208" i="62"/>
  <c r="AD212" i="62"/>
  <c r="AD214" i="62"/>
  <c r="AD216" i="62"/>
  <c r="AD218" i="62"/>
  <c r="AD220" i="62"/>
  <c r="AD222" i="62"/>
  <c r="AD224" i="62"/>
  <c r="AD226" i="62"/>
  <c r="AD228" i="62"/>
  <c r="AD230" i="62"/>
  <c r="AD232" i="62"/>
  <c r="AE178" i="62"/>
  <c r="AE180" i="62"/>
  <c r="AE182" i="62"/>
  <c r="AE184" i="62"/>
  <c r="AE186" i="62"/>
  <c r="AE188" i="62"/>
  <c r="AE190" i="62"/>
  <c r="AE192" i="62"/>
  <c r="AE194" i="62"/>
  <c r="AE196" i="62"/>
  <c r="AE198" i="62"/>
  <c r="AE200" i="62"/>
  <c r="AE202" i="62"/>
  <c r="AE204" i="62"/>
  <c r="AE206" i="62"/>
  <c r="AE208" i="62"/>
  <c r="AE210" i="62"/>
  <c r="AE212" i="62"/>
  <c r="AE214" i="62"/>
  <c r="AE216" i="62"/>
  <c r="AE218" i="62"/>
  <c r="AE220" i="62"/>
  <c r="AE222" i="62"/>
  <c r="AE224" i="62"/>
  <c r="AE226" i="62"/>
  <c r="AE228" i="62"/>
  <c r="AE230" i="62"/>
  <c r="AE232" i="62"/>
  <c r="AD180" i="62"/>
  <c r="AD186" i="62"/>
  <c r="AD190" i="62"/>
  <c r="AD194" i="62"/>
  <c r="AD198" i="62"/>
  <c r="AD210" i="62"/>
  <c r="AD179" i="62"/>
  <c r="AD181" i="62"/>
  <c r="AD183" i="62"/>
  <c r="AD185" i="62"/>
  <c r="AD187" i="62"/>
  <c r="AD189" i="62"/>
  <c r="AD191" i="62"/>
  <c r="AD193" i="62"/>
  <c r="AD195" i="62"/>
  <c r="AD197" i="62"/>
  <c r="AD199" i="62"/>
  <c r="AD201" i="62"/>
  <c r="AD203" i="62"/>
  <c r="AD205" i="62"/>
  <c r="AD207" i="62"/>
  <c r="AD209" i="62"/>
  <c r="AD211" i="62"/>
  <c r="AD213" i="62"/>
  <c r="AD215" i="62"/>
  <c r="AD217" i="62"/>
  <c r="AD219" i="62"/>
  <c r="AD221" i="62"/>
  <c r="AD223" i="62"/>
  <c r="AD225" i="62"/>
  <c r="AD227" i="62"/>
  <c r="AD229" i="62"/>
  <c r="AD231" i="62"/>
  <c r="S178" i="62"/>
  <c r="AC178" i="62"/>
  <c r="AC230" i="62"/>
  <c r="AC226" i="62"/>
  <c r="AC222" i="62"/>
  <c r="AC218" i="62"/>
  <c r="AC214" i="62"/>
  <c r="AC210" i="62"/>
  <c r="AC206" i="62"/>
  <c r="AC202" i="62"/>
  <c r="AC198" i="62"/>
  <c r="AC194" i="62"/>
  <c r="AC190" i="62"/>
  <c r="AC186" i="62"/>
  <c r="AC182" i="62"/>
  <c r="AC233" i="62"/>
  <c r="AC229" i="62"/>
  <c r="AC225" i="62"/>
  <c r="AC221" i="62"/>
  <c r="AC217" i="62"/>
  <c r="AC213" i="62"/>
  <c r="AC209" i="62"/>
  <c r="AC205" i="62"/>
  <c r="AC201" i="62"/>
  <c r="AC197" i="62"/>
  <c r="AC193" i="62"/>
  <c r="AC189" i="62"/>
  <c r="AC185" i="62"/>
  <c r="AC181" i="62"/>
  <c r="AC232" i="62"/>
  <c r="AC228" i="62"/>
  <c r="AC224" i="62"/>
  <c r="AC220" i="62"/>
  <c r="AC216" i="62"/>
  <c r="AC212" i="62"/>
  <c r="AC208" i="62"/>
  <c r="AC204" i="62"/>
  <c r="AC200" i="62"/>
  <c r="AC196" i="62"/>
  <c r="AC192" i="62"/>
  <c r="AC188" i="62"/>
  <c r="AC184" i="62"/>
  <c r="AC180" i="62"/>
  <c r="AC231" i="62"/>
  <c r="AC227" i="62"/>
  <c r="AC223" i="62"/>
  <c r="AC219" i="62"/>
  <c r="AC215" i="62"/>
  <c r="AC211" i="62"/>
  <c r="AC207" i="62"/>
  <c r="AC203" i="62"/>
  <c r="AC199" i="62"/>
  <c r="AC195" i="62"/>
  <c r="AC191" i="62"/>
  <c r="AC187" i="62"/>
  <c r="AC183" i="62"/>
  <c r="AC179" i="62"/>
  <c r="AE179" i="62"/>
  <c r="AE181" i="62"/>
  <c r="AE183" i="62"/>
  <c r="AE185" i="62"/>
  <c r="AE187" i="62"/>
  <c r="AE189" i="62"/>
  <c r="AE191" i="62"/>
  <c r="AE193" i="62"/>
  <c r="AE195" i="62"/>
  <c r="AE197" i="62"/>
  <c r="AE199" i="62"/>
  <c r="AE201" i="62"/>
  <c r="AE203" i="62"/>
  <c r="AE205" i="62"/>
  <c r="AE207" i="62"/>
  <c r="AE209" i="62"/>
  <c r="AE211" i="62"/>
  <c r="AE213" i="62"/>
  <c r="AE215" i="62"/>
  <c r="AE217" i="62"/>
  <c r="AE219" i="62"/>
  <c r="AE221" i="62"/>
  <c r="AE223" i="62"/>
  <c r="AE225" i="62"/>
  <c r="AE227" i="62"/>
  <c r="AE229" i="62"/>
  <c r="AE231" i="62"/>
  <c r="AE233" i="62"/>
  <c r="T178" i="62"/>
  <c r="T179" i="62"/>
  <c r="T180" i="62"/>
  <c r="T181" i="62"/>
  <c r="T182" i="62"/>
  <c r="T183" i="62"/>
  <c r="T184" i="62"/>
  <c r="T185" i="62"/>
  <c r="T186" i="62"/>
  <c r="T187" i="62"/>
  <c r="T188" i="62"/>
  <c r="T189" i="62"/>
  <c r="T190" i="62"/>
  <c r="T191" i="62"/>
  <c r="T192" i="62"/>
  <c r="T193" i="62"/>
  <c r="T194" i="62"/>
  <c r="T195" i="62"/>
  <c r="T196" i="62"/>
  <c r="T197" i="62"/>
  <c r="T198" i="62"/>
  <c r="T199" i="62"/>
  <c r="T200" i="62"/>
  <c r="T201" i="62"/>
  <c r="T202" i="62"/>
  <c r="T203" i="62"/>
  <c r="T204" i="62"/>
  <c r="T205" i="62"/>
  <c r="T206" i="62"/>
  <c r="T207" i="62"/>
  <c r="T208" i="62"/>
  <c r="T209" i="62"/>
  <c r="T210" i="62"/>
  <c r="T211" i="62"/>
  <c r="T212" i="62"/>
  <c r="T213" i="62"/>
  <c r="T214" i="62"/>
  <c r="T215" i="62"/>
  <c r="T216" i="62"/>
  <c r="T217" i="62"/>
  <c r="T218" i="62"/>
  <c r="T219" i="62"/>
  <c r="T220" i="62"/>
  <c r="T221" i="62"/>
  <c r="T222" i="62"/>
  <c r="T223" i="62"/>
  <c r="T224" i="62"/>
  <c r="T225" i="62"/>
  <c r="T226" i="62"/>
  <c r="T227" i="62"/>
  <c r="T228" i="62"/>
  <c r="T229" i="62"/>
  <c r="T230" i="62"/>
  <c r="T231" i="62"/>
  <c r="T232" i="62"/>
  <c r="T233" i="62"/>
  <c r="T234" i="62"/>
  <c r="T235" i="62"/>
  <c r="T236" i="62"/>
  <c r="T237" i="62"/>
  <c r="T238" i="62"/>
  <c r="T239" i="62"/>
  <c r="T240" i="62"/>
  <c r="T241" i="62"/>
  <c r="T242" i="62"/>
  <c r="T243" i="62"/>
  <c r="T244" i="62"/>
  <c r="T245" i="62"/>
  <c r="T246" i="62"/>
  <c r="T247" i="62"/>
  <c r="T248" i="62"/>
  <c r="T249" i="62"/>
  <c r="T250" i="62"/>
  <c r="T251" i="62"/>
  <c r="T252" i="62"/>
  <c r="T253" i="62"/>
  <c r="T254" i="62"/>
  <c r="U178" i="62"/>
  <c r="U179" i="62"/>
  <c r="U180" i="62"/>
  <c r="U181" i="62"/>
  <c r="U182" i="62"/>
  <c r="U183" i="62"/>
  <c r="U184" i="62"/>
  <c r="U185" i="62"/>
  <c r="U186" i="62"/>
  <c r="U187" i="62"/>
  <c r="U188" i="62"/>
  <c r="U189" i="62"/>
  <c r="U190" i="62"/>
  <c r="U191" i="62"/>
  <c r="U192" i="62"/>
  <c r="U193" i="62"/>
  <c r="U194" i="62"/>
  <c r="U195" i="62"/>
  <c r="U196" i="62"/>
  <c r="U197" i="62"/>
  <c r="U198" i="62"/>
  <c r="U199" i="62"/>
  <c r="U200" i="62"/>
  <c r="U201" i="62"/>
  <c r="U202" i="62"/>
  <c r="U203" i="62"/>
  <c r="U204" i="62"/>
  <c r="U205" i="62"/>
  <c r="U206" i="62"/>
  <c r="U207" i="62"/>
  <c r="U208" i="62"/>
  <c r="U209" i="62"/>
  <c r="U210" i="62"/>
  <c r="U211" i="62"/>
  <c r="U212" i="62"/>
  <c r="U213" i="62"/>
  <c r="U214" i="62"/>
  <c r="U215" i="62"/>
  <c r="U216" i="62"/>
  <c r="U217" i="62"/>
  <c r="U218" i="62"/>
  <c r="U219" i="62"/>
  <c r="U220" i="62"/>
  <c r="U221" i="62"/>
  <c r="U222" i="62"/>
  <c r="U223" i="62"/>
  <c r="U224" i="62"/>
  <c r="U225" i="62"/>
  <c r="U226" i="62"/>
  <c r="U227" i="62"/>
  <c r="U228" i="62"/>
  <c r="U229" i="62"/>
  <c r="U230" i="62"/>
  <c r="U231" i="62"/>
  <c r="U232" i="62"/>
  <c r="U233" i="62"/>
  <c r="U234" i="62"/>
  <c r="U235" i="62"/>
  <c r="U236" i="62"/>
  <c r="U237" i="62"/>
  <c r="U238" i="62"/>
  <c r="U239" i="62"/>
  <c r="U240" i="62"/>
  <c r="U241" i="62"/>
  <c r="U242" i="62"/>
  <c r="U243" i="62"/>
  <c r="U244" i="62"/>
  <c r="U245" i="62"/>
  <c r="U246" i="62"/>
  <c r="U247" i="62"/>
  <c r="U248" i="62"/>
  <c r="U249" i="62"/>
  <c r="U250" i="62"/>
  <c r="U251" i="62"/>
  <c r="U252" i="62"/>
  <c r="U253" i="62"/>
  <c r="U254" i="62"/>
  <c r="V178" i="62"/>
  <c r="V179" i="62"/>
  <c r="V180" i="62"/>
  <c r="V181" i="62"/>
  <c r="V182" i="62"/>
  <c r="V183" i="62"/>
  <c r="V184" i="62"/>
  <c r="V185" i="62"/>
  <c r="V186" i="62"/>
  <c r="V187" i="62"/>
  <c r="V188" i="62"/>
  <c r="V189" i="62"/>
  <c r="V190" i="62"/>
  <c r="V191" i="62"/>
  <c r="V192" i="62"/>
  <c r="V193" i="62"/>
  <c r="V194" i="62"/>
  <c r="V195" i="62"/>
  <c r="V196" i="62"/>
  <c r="V197" i="62"/>
  <c r="V198" i="62"/>
  <c r="V199" i="62"/>
  <c r="V200" i="62"/>
  <c r="V201" i="62"/>
  <c r="V202" i="62"/>
  <c r="V203" i="62"/>
  <c r="V204" i="62"/>
  <c r="V205" i="62"/>
  <c r="V206" i="62"/>
  <c r="V207" i="62"/>
  <c r="V208" i="62"/>
  <c r="V209" i="62"/>
  <c r="V210" i="62"/>
  <c r="V211" i="62"/>
  <c r="V212" i="62"/>
  <c r="V213" i="62"/>
  <c r="V214" i="62"/>
  <c r="V215" i="62"/>
  <c r="V216" i="62"/>
  <c r="V217" i="62"/>
  <c r="V218" i="62"/>
  <c r="V219" i="62"/>
  <c r="V220" i="62"/>
  <c r="V221" i="62"/>
  <c r="V222" i="62"/>
  <c r="V223" i="62"/>
  <c r="V224" i="62"/>
  <c r="V225" i="62"/>
  <c r="V226" i="62"/>
  <c r="V227" i="62"/>
  <c r="V228" i="62"/>
  <c r="V229" i="62"/>
  <c r="V230" i="62"/>
  <c r="V231" i="62"/>
  <c r="V232" i="62"/>
  <c r="V233" i="62"/>
  <c r="V234" i="62"/>
  <c r="V235" i="62"/>
  <c r="V236" i="62"/>
  <c r="V237" i="62"/>
  <c r="V238" i="62"/>
  <c r="V239" i="62"/>
  <c r="V240" i="62"/>
  <c r="V241" i="62"/>
  <c r="V242" i="62"/>
  <c r="V243" i="62"/>
  <c r="V244" i="62"/>
  <c r="V245" i="62"/>
  <c r="V246" i="62"/>
  <c r="V247" i="62"/>
  <c r="V248" i="62"/>
  <c r="V249" i="62"/>
  <c r="V250" i="62"/>
  <c r="V251" i="62"/>
  <c r="V252" i="62"/>
  <c r="V253" i="62"/>
  <c r="V254" i="62"/>
  <c r="W178" i="62"/>
  <c r="W179" i="62"/>
  <c r="W180" i="62"/>
  <c r="W181" i="62"/>
  <c r="W182" i="62"/>
  <c r="W183" i="62"/>
  <c r="W184" i="62"/>
  <c r="W185" i="62"/>
  <c r="W186" i="62"/>
  <c r="W187" i="62"/>
  <c r="W188" i="62"/>
  <c r="W189" i="62"/>
  <c r="W190" i="62"/>
  <c r="W191" i="62"/>
  <c r="W192" i="62"/>
  <c r="W193" i="62"/>
  <c r="W194" i="62"/>
  <c r="W195" i="62"/>
  <c r="W196" i="62"/>
  <c r="W197" i="62"/>
  <c r="W198" i="62"/>
  <c r="W199" i="62"/>
  <c r="W200" i="62"/>
  <c r="W201" i="62"/>
  <c r="W202" i="62"/>
  <c r="W203" i="62"/>
  <c r="W204" i="62"/>
  <c r="W205" i="62"/>
  <c r="W206" i="62"/>
  <c r="W207" i="62"/>
  <c r="W208" i="62"/>
  <c r="W209" i="62"/>
  <c r="W210" i="62"/>
  <c r="W211" i="62"/>
  <c r="W212" i="62"/>
  <c r="W213" i="62"/>
  <c r="W214" i="62"/>
  <c r="W215" i="62"/>
  <c r="W216" i="62"/>
  <c r="W217" i="62"/>
  <c r="W218" i="62"/>
  <c r="W219" i="62"/>
  <c r="W220" i="62"/>
  <c r="W221" i="62"/>
  <c r="W222" i="62"/>
  <c r="W223" i="62"/>
  <c r="W224" i="62"/>
  <c r="W225" i="62"/>
  <c r="W226" i="62"/>
  <c r="W227" i="62"/>
  <c r="W228" i="62"/>
  <c r="W229" i="62"/>
  <c r="W230" i="62"/>
  <c r="W231" i="62"/>
  <c r="W232" i="62"/>
  <c r="W233" i="62"/>
  <c r="W234" i="62"/>
  <c r="W235" i="62"/>
  <c r="W236" i="62"/>
  <c r="W237" i="62"/>
  <c r="W238" i="62"/>
  <c r="W239" i="62"/>
  <c r="W240" i="62"/>
  <c r="W241" i="62"/>
  <c r="W242" i="62"/>
  <c r="W243" i="62"/>
  <c r="W244" i="62"/>
  <c r="W245" i="62"/>
  <c r="W246" i="62"/>
  <c r="W247" i="62"/>
  <c r="W248" i="62"/>
  <c r="W249" i="62"/>
  <c r="W250" i="62"/>
  <c r="W251" i="62"/>
  <c r="W252" i="62"/>
  <c r="W253" i="62"/>
  <c r="W254" i="62"/>
  <c r="S249" i="62"/>
  <c r="S241" i="62"/>
  <c r="S233" i="62"/>
  <c r="S225" i="62"/>
  <c r="S217" i="62"/>
  <c r="S209" i="62"/>
  <c r="S201" i="62"/>
  <c r="S193" i="62"/>
  <c r="S181" i="62"/>
  <c r="S252" i="62"/>
  <c r="S248" i="62"/>
  <c r="S244" i="62"/>
  <c r="S240" i="62"/>
  <c r="S236" i="62"/>
  <c r="S232" i="62"/>
  <c r="S228" i="62"/>
  <c r="S224" i="62"/>
  <c r="S220" i="62"/>
  <c r="S216" i="62"/>
  <c r="S212" i="62"/>
  <c r="S208" i="62"/>
  <c r="S204" i="62"/>
  <c r="S200" i="62"/>
  <c r="S196" i="62"/>
  <c r="S192" i="62"/>
  <c r="S188" i="62"/>
  <c r="S184" i="62"/>
  <c r="S180" i="62"/>
  <c r="S189" i="62"/>
  <c r="S251" i="62"/>
  <c r="S247" i="62"/>
  <c r="S243" i="62"/>
  <c r="S239" i="62"/>
  <c r="S235" i="62"/>
  <c r="S231" i="62"/>
  <c r="S227" i="62"/>
  <c r="S223" i="62"/>
  <c r="S219" i="62"/>
  <c r="S215" i="62"/>
  <c r="S211" i="62"/>
  <c r="S207" i="62"/>
  <c r="S203" i="62"/>
  <c r="S199" i="62"/>
  <c r="S195" i="62"/>
  <c r="S191" i="62"/>
  <c r="S187" i="62"/>
  <c r="S183" i="62"/>
  <c r="S179" i="62"/>
  <c r="S253" i="62"/>
  <c r="S245" i="62"/>
  <c r="S237" i="62"/>
  <c r="S229" i="62"/>
  <c r="S221" i="62"/>
  <c r="S213" i="62"/>
  <c r="S205" i="62"/>
  <c r="S197" i="62"/>
  <c r="S185" i="62"/>
  <c r="S254" i="62"/>
  <c r="S250" i="62"/>
  <c r="S246" i="62"/>
  <c r="S242" i="62"/>
  <c r="S238" i="62"/>
  <c r="S234" i="62"/>
  <c r="S230" i="62"/>
  <c r="S226" i="62"/>
  <c r="S222" i="62"/>
  <c r="S218" i="62"/>
  <c r="S214" i="62"/>
  <c r="S210" i="62"/>
  <c r="S206" i="62"/>
  <c r="S202" i="62"/>
  <c r="S198" i="62"/>
  <c r="S194" i="62"/>
  <c r="S190" i="62"/>
  <c r="S186" i="62"/>
  <c r="S182" i="62"/>
  <c r="W2" i="62" l="1"/>
  <c r="W3" i="62"/>
  <c r="W4" i="62"/>
  <c r="W5" i="62"/>
  <c r="S3" i="62"/>
  <c r="S4" i="62"/>
  <c r="S5" i="62"/>
  <c r="F8" i="62"/>
  <c r="F52" i="62"/>
  <c r="F51" i="62"/>
  <c r="F50" i="62"/>
  <c r="B78" i="62"/>
  <c r="D17" i="67" l="1"/>
  <c r="D16" i="67"/>
  <c r="D15" i="67"/>
  <c r="D33" i="66" l="1"/>
  <c r="D14" i="67" s="1"/>
  <c r="C33" i="66"/>
  <c r="B14" i="67" s="1"/>
  <c r="B33" i="66"/>
  <c r="C14" i="67" s="1"/>
  <c r="D32" i="66"/>
  <c r="D13" i="67" s="1"/>
  <c r="C32" i="66"/>
  <c r="B13" i="67" s="1"/>
  <c r="B32" i="66"/>
  <c r="C13" i="67" s="1"/>
  <c r="D31" i="66"/>
  <c r="D12" i="67" s="1"/>
  <c r="C31" i="66"/>
  <c r="B12" i="67" s="1"/>
  <c r="B31" i="66"/>
  <c r="C12" i="67" s="1"/>
  <c r="C30" i="66"/>
  <c r="B11" i="67" s="1"/>
  <c r="C11" i="67"/>
  <c r="G24" i="66"/>
  <c r="E20" i="66"/>
  <c r="F15" i="66"/>
  <c r="B27" i="66" s="1"/>
  <c r="F28" i="35" l="1"/>
  <c r="D28" i="35"/>
  <c r="H32" i="1"/>
  <c r="B7" i="67" l="1"/>
  <c r="D30" i="66"/>
  <c r="D11" i="67" s="1"/>
  <c r="B20" i="67" l="1"/>
  <c r="N55" i="62" l="1"/>
  <c r="A30" i="33" l="1"/>
  <c r="H29" i="1" l="1"/>
  <c r="K32" i="1"/>
  <c r="R61" i="62" l="1"/>
  <c r="R62" i="62"/>
  <c r="R63" i="62"/>
  <c r="T71" i="62"/>
  <c r="T72" i="62"/>
  <c r="R2" i="62"/>
  <c r="R3" i="62"/>
  <c r="R4" i="62"/>
  <c r="R5" i="62"/>
  <c r="R71" i="62" l="1"/>
  <c r="R72" i="62"/>
  <c r="R91" i="62" l="1"/>
  <c r="R81" i="62"/>
  <c r="T81" i="62"/>
  <c r="J52" i="62" l="1"/>
  <c r="AA2" i="62" l="1"/>
  <c r="AA3" i="62"/>
  <c r="AA4" i="62"/>
  <c r="AA5" i="62"/>
  <c r="Z2" i="62"/>
  <c r="Z3" i="62"/>
  <c r="Z4" i="62"/>
  <c r="Z5" i="62"/>
  <c r="Y2" i="62"/>
  <c r="Y3" i="62"/>
  <c r="Y4" i="62"/>
  <c r="Y5" i="62"/>
  <c r="X2" i="62"/>
  <c r="X3" i="62"/>
  <c r="X4" i="62"/>
  <c r="X5" i="62"/>
  <c r="V2" i="62"/>
  <c r="V3" i="62"/>
  <c r="V4" i="62"/>
  <c r="V5" i="62"/>
  <c r="U2" i="62"/>
  <c r="U3" i="62"/>
  <c r="U4" i="62"/>
  <c r="U5" i="62"/>
  <c r="T2" i="62"/>
  <c r="T3" i="62"/>
  <c r="T4" i="62"/>
  <c r="T5" i="62"/>
  <c r="B76" i="62" l="1"/>
  <c r="B74" i="62"/>
  <c r="I21" i="31"/>
  <c r="B75" i="62" s="1"/>
  <c r="H21" i="31"/>
  <c r="B73" i="62" s="1"/>
  <c r="G21" i="31"/>
  <c r="B52" i="62" s="1"/>
  <c r="B69" i="62" l="1"/>
  <c r="R178" i="62" l="1"/>
  <c r="R179" i="62"/>
  <c r="R180" i="62"/>
  <c r="R181" i="62"/>
  <c r="R182" i="62"/>
  <c r="R183" i="62"/>
  <c r="R184" i="62"/>
  <c r="R185" i="62"/>
  <c r="R186" i="62"/>
  <c r="R187" i="62"/>
  <c r="R188" i="62"/>
  <c r="R189" i="62"/>
  <c r="R190" i="62"/>
  <c r="R191" i="62"/>
  <c r="R192" i="62"/>
  <c r="R193" i="62"/>
  <c r="R194" i="62"/>
  <c r="R195" i="62"/>
  <c r="R196" i="62"/>
  <c r="R197" i="62"/>
  <c r="R198" i="62"/>
  <c r="R199" i="62"/>
  <c r="R200" i="62"/>
  <c r="R201" i="62"/>
  <c r="R202" i="62"/>
  <c r="R203" i="62"/>
  <c r="R204" i="62"/>
  <c r="R205" i="62"/>
  <c r="R206" i="62"/>
  <c r="R207" i="62"/>
  <c r="R208" i="62"/>
  <c r="R209" i="62"/>
  <c r="R210" i="62"/>
  <c r="R211" i="62"/>
  <c r="R212" i="62"/>
  <c r="R213" i="62"/>
  <c r="R214" i="62"/>
  <c r="R215" i="62"/>
  <c r="R216" i="62"/>
  <c r="R217" i="62"/>
  <c r="R218" i="62"/>
  <c r="R219" i="62"/>
  <c r="R220" i="62"/>
  <c r="R221" i="62"/>
  <c r="R222" i="62"/>
  <c r="R223" i="62"/>
  <c r="R224" i="62"/>
  <c r="R225" i="62"/>
  <c r="R226" i="62"/>
  <c r="R227" i="62"/>
  <c r="R228" i="62"/>
  <c r="R229" i="62"/>
  <c r="R230" i="62"/>
  <c r="R231" i="62"/>
  <c r="R232" i="62"/>
  <c r="R233" i="62"/>
  <c r="R234" i="62"/>
  <c r="R235" i="62"/>
  <c r="R236" i="62"/>
  <c r="R237" i="62"/>
  <c r="R238" i="62"/>
  <c r="R239" i="62"/>
  <c r="R240" i="62"/>
  <c r="R241" i="62"/>
  <c r="R242" i="62"/>
  <c r="R243" i="62"/>
  <c r="S292" i="62" l="1"/>
  <c r="R292" i="62"/>
  <c r="U292" i="62"/>
  <c r="T292" i="62"/>
  <c r="F44" i="62"/>
  <c r="S154" i="62"/>
  <c r="S155" i="62"/>
  <c r="S156" i="62"/>
  <c r="S157" i="62"/>
  <c r="S158" i="62"/>
  <c r="S159" i="62"/>
  <c r="S160" i="62"/>
  <c r="S161" i="62"/>
  <c r="S162" i="62"/>
  <c r="S163" i="62"/>
  <c r="S164" i="62"/>
  <c r="S165" i="62"/>
  <c r="S166" i="62"/>
  <c r="S167" i="62"/>
  <c r="S168" i="62"/>
  <c r="S169" i="62"/>
  <c r="W101" i="62"/>
  <c r="W102" i="62"/>
  <c r="W103" i="62"/>
  <c r="W104" i="62"/>
  <c r="U101" i="62"/>
  <c r="U102" i="62"/>
  <c r="U103" i="62"/>
  <c r="U104" i="62"/>
  <c r="S21" i="62"/>
  <c r="S22" i="62"/>
  <c r="S23" i="62"/>
  <c r="B31" i="62" l="1"/>
  <c r="B30" i="62"/>
  <c r="F24" i="62"/>
  <c r="F28" i="62"/>
  <c r="T154" i="62" l="1"/>
  <c r="T155" i="62"/>
  <c r="T156" i="62"/>
  <c r="T157" i="62"/>
  <c r="T158" i="62"/>
  <c r="T159" i="62"/>
  <c r="T160" i="62"/>
  <c r="T161" i="62"/>
  <c r="T162" i="62"/>
  <c r="T163" i="62"/>
  <c r="T164" i="62"/>
  <c r="T165" i="62"/>
  <c r="T166" i="62"/>
  <c r="T167" i="62"/>
  <c r="T168" i="62"/>
  <c r="T169" i="62"/>
  <c r="Y121" i="62"/>
  <c r="B49" i="62"/>
  <c r="T61" i="62"/>
  <c r="T62" i="62"/>
  <c r="T63" i="62"/>
  <c r="U61" i="62"/>
  <c r="U62" i="62"/>
  <c r="U63" i="62"/>
  <c r="F12" i="62"/>
  <c r="F34" i="62" l="1"/>
  <c r="F30" i="62"/>
  <c r="F29" i="62"/>
  <c r="F26" i="62"/>
  <c r="F25" i="62"/>
  <c r="F19" i="62"/>
  <c r="F15" i="62"/>
  <c r="F2" i="62"/>
  <c r="F6" i="62"/>
  <c r="F10" i="62"/>
  <c r="F11" i="62"/>
  <c r="F23" i="62"/>
  <c r="T21" i="62" l="1"/>
  <c r="T22" i="62"/>
  <c r="T23" i="62"/>
  <c r="F47" i="62" l="1"/>
  <c r="F42" i="62"/>
  <c r="F41" i="62"/>
  <c r="F40" i="62"/>
  <c r="F22" i="62"/>
  <c r="F21" i="62"/>
  <c r="F20" i="62"/>
  <c r="F46" i="62" l="1"/>
  <c r="F43" i="62"/>
  <c r="T101" i="62" l="1"/>
  <c r="T102" i="62"/>
  <c r="T103" i="62"/>
  <c r="T104" i="62"/>
  <c r="F31" i="62"/>
  <c r="F39" i="62"/>
  <c r="F38" i="62"/>
  <c r="F37" i="62"/>
  <c r="F36" i="62"/>
  <c r="F35" i="62"/>
  <c r="F33" i="62"/>
  <c r="F17" i="62"/>
  <c r="F16" i="62"/>
  <c r="F14" i="62"/>
  <c r="F18" i="62"/>
  <c r="F5" i="62"/>
  <c r="L26" i="62"/>
  <c r="L25" i="62"/>
  <c r="K27" i="62"/>
  <c r="K26" i="62"/>
  <c r="K25" i="62"/>
  <c r="K24" i="62"/>
  <c r="B4" i="62" l="1"/>
  <c r="V154" i="62" l="1"/>
  <c r="V155" i="62"/>
  <c r="V156" i="62"/>
  <c r="V157" i="62"/>
  <c r="V158" i="62"/>
  <c r="V159" i="62"/>
  <c r="V160" i="62"/>
  <c r="V161" i="62"/>
  <c r="V162" i="62"/>
  <c r="V163" i="62"/>
  <c r="V164" i="62"/>
  <c r="V165" i="62"/>
  <c r="V166" i="62"/>
  <c r="V167" i="62"/>
  <c r="V168" i="62"/>
  <c r="V169" i="62"/>
  <c r="U154" i="62"/>
  <c r="U155" i="62"/>
  <c r="U156" i="62"/>
  <c r="U157" i="62"/>
  <c r="U158" i="62"/>
  <c r="U159" i="62"/>
  <c r="U160" i="62"/>
  <c r="U161" i="62"/>
  <c r="U162" i="62"/>
  <c r="U163" i="62"/>
  <c r="U164" i="62"/>
  <c r="U165" i="62"/>
  <c r="U166" i="62"/>
  <c r="U167" i="62"/>
  <c r="U168" i="62"/>
  <c r="U169" i="62"/>
  <c r="R154" i="62"/>
  <c r="R155" i="62"/>
  <c r="R156" i="62"/>
  <c r="R157" i="62"/>
  <c r="R158" i="62"/>
  <c r="R159" i="62"/>
  <c r="R160" i="62"/>
  <c r="R161" i="62"/>
  <c r="R162" i="62"/>
  <c r="R163" i="62"/>
  <c r="R164" i="62"/>
  <c r="R165" i="62"/>
  <c r="R166" i="62"/>
  <c r="R167" i="62"/>
  <c r="R168" i="62"/>
  <c r="R169" i="62"/>
  <c r="U131" i="62"/>
  <c r="U132" i="62"/>
  <c r="U133" i="62"/>
  <c r="U134" i="62"/>
  <c r="U135" i="62"/>
  <c r="U136" i="62"/>
  <c r="U137" i="62"/>
  <c r="U138" i="62"/>
  <c r="T131" i="62"/>
  <c r="T132" i="62"/>
  <c r="T133" i="62"/>
  <c r="T134" i="62"/>
  <c r="T135" i="62"/>
  <c r="T136" i="62"/>
  <c r="T137" i="62"/>
  <c r="T138" i="62"/>
  <c r="S131" i="62"/>
  <c r="S132" i="62"/>
  <c r="S133" i="62"/>
  <c r="S134" i="62"/>
  <c r="S135" i="62"/>
  <c r="S136" i="62"/>
  <c r="S137" i="62"/>
  <c r="S138" i="62"/>
  <c r="R131" i="62"/>
  <c r="R132" i="62"/>
  <c r="R133" i="62"/>
  <c r="R134" i="62"/>
  <c r="R135" i="62"/>
  <c r="R136" i="62"/>
  <c r="R137" i="62"/>
  <c r="R138" i="62"/>
  <c r="X121" i="62"/>
  <c r="W121" i="62"/>
  <c r="U121" i="62"/>
  <c r="T121" i="62"/>
  <c r="S121" i="62"/>
  <c r="S101" i="62"/>
  <c r="S102" i="62"/>
  <c r="S103" i="62"/>
  <c r="S104" i="62"/>
  <c r="R101" i="62"/>
  <c r="R102" i="62"/>
  <c r="R103" i="62"/>
  <c r="R104" i="62"/>
  <c r="J77" i="62"/>
  <c r="J73" i="62"/>
  <c r="J72" i="62"/>
  <c r="J67" i="62"/>
  <c r="J65" i="62"/>
  <c r="J64" i="62"/>
  <c r="J63" i="62"/>
  <c r="S91" i="62"/>
  <c r="U81" i="62"/>
  <c r="S81" i="62"/>
  <c r="U71" i="62"/>
  <c r="U72" i="62"/>
  <c r="S71" i="62"/>
  <c r="S72" i="62"/>
  <c r="V61" i="62"/>
  <c r="V62" i="62"/>
  <c r="V63" i="62"/>
  <c r="S61" i="62"/>
  <c r="S62" i="62"/>
  <c r="S63" i="62"/>
  <c r="S51" i="62"/>
  <c r="S52" i="62"/>
  <c r="S53" i="62"/>
  <c r="S54" i="62"/>
  <c r="R51" i="62"/>
  <c r="R52" i="62"/>
  <c r="R53" i="62"/>
  <c r="R54" i="62"/>
  <c r="S41" i="62"/>
  <c r="S42" i="62"/>
  <c r="S43" i="62"/>
  <c r="S44" i="62"/>
  <c r="R41" i="62"/>
  <c r="R42" i="62"/>
  <c r="R43" i="62"/>
  <c r="R44" i="62"/>
  <c r="W23" i="62" l="1"/>
  <c r="W22" i="62"/>
  <c r="W21" i="62"/>
  <c r="X3" i="61"/>
  <c r="U3" i="61"/>
  <c r="R3" i="61"/>
  <c r="O31" i="62"/>
  <c r="N31" i="62" s="1"/>
  <c r="N58" i="62"/>
  <c r="N57" i="62"/>
  <c r="N53" i="62"/>
  <c r="N50" i="62"/>
  <c r="N44" i="62"/>
  <c r="N42" i="62"/>
  <c r="N41" i="62"/>
  <c r="N37" i="62"/>
  <c r="N36" i="62"/>
  <c r="N35" i="62"/>
  <c r="N34" i="62"/>
  <c r="J49" i="62"/>
  <c r="J48" i="62"/>
  <c r="J51" i="62"/>
  <c r="J50" i="62"/>
  <c r="J44" i="62"/>
  <c r="J43" i="62"/>
  <c r="J42" i="62"/>
  <c r="J41" i="62"/>
  <c r="J40" i="62"/>
  <c r="J38" i="62"/>
  <c r="J37" i="62"/>
  <c r="J36" i="62"/>
  <c r="J35" i="62"/>
  <c r="J33" i="62"/>
  <c r="J32" i="62"/>
  <c r="J31" i="62"/>
  <c r="R21" i="62" l="1"/>
  <c r="U21" i="62"/>
  <c r="R22" i="62"/>
  <c r="U22" i="62"/>
  <c r="F69" i="62"/>
  <c r="R23" i="62"/>
  <c r="U23" i="62"/>
  <c r="N60" i="62"/>
  <c r="N17" i="62"/>
  <c r="N16" i="62"/>
  <c r="N15" i="62"/>
  <c r="N11" i="62"/>
  <c r="N10" i="62"/>
  <c r="N9" i="62"/>
  <c r="N8" i="62"/>
  <c r="N7" i="62"/>
  <c r="N6" i="62"/>
  <c r="N5" i="62"/>
  <c r="N3" i="62"/>
  <c r="J9" i="62" l="1"/>
  <c r="J7" i="62"/>
  <c r="J5" i="62"/>
  <c r="J4" i="62"/>
  <c r="F9" i="62"/>
  <c r="F7" i="62"/>
  <c r="F4" i="62"/>
  <c r="B72" i="62" l="1"/>
  <c r="B71" i="62"/>
  <c r="B65" i="62"/>
  <c r="B64" i="62"/>
  <c r="B63" i="62"/>
  <c r="B62" i="62"/>
  <c r="B57" i="62"/>
  <c r="B56" i="62"/>
  <c r="B55" i="62"/>
  <c r="B54" i="62"/>
  <c r="B53" i="62"/>
  <c r="B50" i="62"/>
  <c r="B45" i="62"/>
  <c r="B44" i="62"/>
  <c r="B39" i="62"/>
  <c r="B37" i="62"/>
  <c r="B28" i="62"/>
  <c r="B23" i="62"/>
  <c r="B21" i="62"/>
  <c r="B19" i="62"/>
  <c r="B16" i="62"/>
  <c r="B14" i="62"/>
  <c r="B12" i="62"/>
  <c r="B8" i="62"/>
  <c r="B6" i="62"/>
  <c r="B2" i="62" l="1"/>
  <c r="M3" i="61" l="1"/>
  <c r="D3" i="61"/>
  <c r="M4" i="61" l="1"/>
  <c r="M5" i="61" s="1"/>
  <c r="R6" i="61" s="1"/>
  <c r="X4" i="61"/>
  <c r="R4" i="61"/>
  <c r="U4" i="61"/>
  <c r="D4" i="61"/>
  <c r="D5" i="61" s="1"/>
  <c r="U5" i="61" l="1"/>
  <c r="M6" i="61"/>
  <c r="M7" i="61" s="1"/>
  <c r="R5" i="61"/>
  <c r="X6" i="61"/>
  <c r="X5" i="61"/>
  <c r="U6" i="61"/>
  <c r="D6" i="61"/>
  <c r="D7" i="61" s="1"/>
  <c r="R7" i="61" l="1"/>
  <c r="R8" i="61"/>
  <c r="X7" i="61"/>
  <c r="U7" i="61"/>
  <c r="X8" i="61"/>
  <c r="U8" i="61"/>
  <c r="M8" i="61"/>
  <c r="D8" i="61"/>
  <c r="D9" i="61" s="1"/>
  <c r="U9" i="61" l="1"/>
  <c r="M9" i="61"/>
  <c r="U10" i="61" s="1"/>
  <c r="X9" i="61"/>
  <c r="R9" i="61"/>
  <c r="D10" i="61"/>
  <c r="R10" i="61" l="1"/>
  <c r="M10" i="61"/>
  <c r="X10" i="61"/>
  <c r="D11" i="61"/>
  <c r="M11" i="61" l="1"/>
  <c r="X12" i="61" s="1"/>
  <c r="U11" i="61"/>
  <c r="R11" i="61"/>
  <c r="X11" i="61"/>
  <c r="D12" i="61"/>
  <c r="U12" i="61" l="1"/>
  <c r="R12" i="61"/>
  <c r="M12" i="61"/>
  <c r="D13" i="61"/>
  <c r="R13" i="61" l="1"/>
  <c r="M13" i="61"/>
  <c r="U14" i="61" s="1"/>
  <c r="X13" i="61"/>
  <c r="U13" i="61"/>
  <c r="D14" i="61"/>
  <c r="R14" i="61" l="1"/>
  <c r="X14" i="61"/>
  <c r="M14" i="61"/>
  <c r="D15" i="61"/>
  <c r="M15" i="61" l="1"/>
  <c r="X15" i="61"/>
  <c r="U15" i="61"/>
  <c r="R15" i="61"/>
  <c r="D16" i="61"/>
  <c r="D17" i="61" s="1"/>
  <c r="D18" i="61" s="1"/>
  <c r="D19" i="61" s="1"/>
  <c r="M16" i="61" l="1"/>
  <c r="R16" i="61"/>
  <c r="U16" i="61"/>
  <c r="X16" i="61"/>
  <c r="D20" i="61"/>
  <c r="D21" i="61" s="1"/>
  <c r="D22" i="61" l="1"/>
  <c r="D23" i="61" s="1"/>
  <c r="M17" i="61"/>
  <c r="M18" i="61" s="1"/>
  <c r="X17" i="61"/>
  <c r="R17" i="61"/>
  <c r="U17" i="61"/>
  <c r="C34" i="27"/>
  <c r="B32" i="1"/>
  <c r="B31" i="1"/>
  <c r="L31" i="1"/>
  <c r="F15" i="33"/>
  <c r="N47" i="62" s="1"/>
  <c r="F16" i="33"/>
  <c r="N46" i="62" s="1"/>
  <c r="A7" i="1"/>
  <c r="A9" i="1" s="1"/>
  <c r="G11" i="35"/>
  <c r="J61" i="62" s="1"/>
  <c r="E12" i="30"/>
  <c r="J15" i="62" s="1"/>
  <c r="J18" i="62"/>
  <c r="E5" i="31"/>
  <c r="E6" i="31"/>
  <c r="B26" i="62" s="1"/>
  <c r="E7" i="31"/>
  <c r="B27" i="62" s="1"/>
  <c r="B42" i="62"/>
  <c r="J8" i="62"/>
  <c r="F31" i="30"/>
  <c r="N4" i="62" s="1"/>
  <c r="F21" i="31"/>
  <c r="D23" i="31" s="1"/>
  <c r="D34" i="31"/>
  <c r="B47" i="62" s="1"/>
  <c r="D37" i="31"/>
  <c r="A38" i="32"/>
  <c r="A32" i="32"/>
  <c r="F45" i="62" s="1"/>
  <c r="J69" i="62"/>
  <c r="C46" i="27"/>
  <c r="A3" i="1"/>
  <c r="A5" i="1"/>
  <c r="M19" i="33"/>
  <c r="B28" i="1"/>
  <c r="J28" i="1"/>
  <c r="B29" i="1"/>
  <c r="B5" i="27"/>
  <c r="A47" i="1"/>
  <c r="F32" i="1"/>
  <c r="G31" i="1"/>
  <c r="G28" i="1"/>
  <c r="A43" i="32"/>
  <c r="B5" i="62" s="1"/>
  <c r="A34" i="55"/>
  <c r="E6" i="55"/>
  <c r="A21" i="54"/>
  <c r="A34" i="53"/>
  <c r="A32" i="38"/>
  <c r="F5" i="53"/>
  <c r="F12" i="53"/>
  <c r="V131" i="62" s="1"/>
  <c r="F13" i="53"/>
  <c r="V132" i="62" s="1"/>
  <c r="F14" i="53"/>
  <c r="V133" i="62" s="1"/>
  <c r="F15" i="53"/>
  <c r="V134" i="62" s="1"/>
  <c r="F16" i="53"/>
  <c r="V135" i="62" s="1"/>
  <c r="F17" i="53"/>
  <c r="V136" i="62" s="1"/>
  <c r="F18" i="53"/>
  <c r="V137" i="62" s="1"/>
  <c r="F19" i="53"/>
  <c r="V138" i="62" s="1"/>
  <c r="E20" i="53"/>
  <c r="G33" i="35"/>
  <c r="V101" i="62"/>
  <c r="V103" i="62"/>
  <c r="V104" i="62"/>
  <c r="E27" i="33"/>
  <c r="N40" i="62" s="1"/>
  <c r="A36" i="33"/>
  <c r="G13" i="34"/>
  <c r="F76" i="62" s="1"/>
  <c r="F13" i="34"/>
  <c r="F67" i="62" s="1"/>
  <c r="G12" i="34"/>
  <c r="F75" i="62" s="1"/>
  <c r="F12" i="34"/>
  <c r="F66" i="62" s="1"/>
  <c r="F11" i="34"/>
  <c r="F63" i="62" s="1"/>
  <c r="G11" i="34"/>
  <c r="F72" i="62" s="1"/>
  <c r="G14" i="34"/>
  <c r="F77" i="62" s="1"/>
  <c r="G10" i="34"/>
  <c r="F71" i="62" s="1"/>
  <c r="G9" i="34"/>
  <c r="F74" i="62" s="1"/>
  <c r="G8" i="34"/>
  <c r="F73" i="62" s="1"/>
  <c r="G7" i="34"/>
  <c r="F70" i="62" s="1"/>
  <c r="F14" i="34"/>
  <c r="F68" i="62" s="1"/>
  <c r="F10" i="34"/>
  <c r="F62" i="62" s="1"/>
  <c r="F9" i="34"/>
  <c r="F65" i="62" s="1"/>
  <c r="F8" i="34"/>
  <c r="F64" i="62" s="1"/>
  <c r="F7" i="34"/>
  <c r="F61" i="62" s="1"/>
  <c r="A38" i="35"/>
  <c r="A61" i="32"/>
  <c r="K26" i="32"/>
  <c r="J47" i="62" s="1"/>
  <c r="A49" i="27"/>
  <c r="C48" i="27"/>
  <c r="C35" i="27"/>
  <c r="C23" i="27"/>
  <c r="C16" i="27"/>
  <c r="B23" i="27"/>
  <c r="B16" i="27"/>
  <c r="B17" i="27" s="1"/>
  <c r="F12" i="33" l="1"/>
  <c r="H30" i="33"/>
  <c r="E11" i="31"/>
  <c r="F30" i="33"/>
  <c r="F35" i="33" s="1"/>
  <c r="F11" i="33"/>
  <c r="B25" i="62"/>
  <c r="E18" i="30"/>
  <c r="J21" i="62" s="1"/>
  <c r="A60" i="32"/>
  <c r="B51" i="62"/>
  <c r="H35" i="33"/>
  <c r="F18" i="33"/>
  <c r="F17" i="33"/>
  <c r="N43" i="62" s="1"/>
  <c r="G13" i="35"/>
  <c r="G16" i="35" s="1"/>
  <c r="B68" i="62"/>
  <c r="I1" i="35"/>
  <c r="C47" i="27"/>
  <c r="E10" i="30"/>
  <c r="F14" i="33"/>
  <c r="C24" i="27"/>
  <c r="C25" i="27" s="1"/>
  <c r="B24" i="27"/>
  <c r="B25" i="27" s="1"/>
  <c r="C17" i="27"/>
  <c r="V102" i="62"/>
  <c r="G34" i="35"/>
  <c r="G35" i="35" s="1"/>
  <c r="I1" i="33"/>
  <c r="J2" i="62"/>
  <c r="N48" i="62"/>
  <c r="N45" i="62"/>
  <c r="F20" i="53"/>
  <c r="J3" i="62" s="1"/>
  <c r="J74" i="62"/>
  <c r="J62" i="62"/>
  <c r="D38" i="31"/>
  <c r="B34" i="62" s="1"/>
  <c r="B48" i="62"/>
  <c r="M19" i="61"/>
  <c r="X19" i="61"/>
  <c r="R19" i="61"/>
  <c r="U19" i="61"/>
  <c r="X18" i="61"/>
  <c r="U18" i="61"/>
  <c r="R18" i="61"/>
  <c r="D35" i="31"/>
  <c r="B33" i="62" s="1"/>
  <c r="D24" i="61"/>
  <c r="D25" i="61" s="1"/>
  <c r="N75" i="62" l="1"/>
  <c r="J12" i="62"/>
  <c r="G1" i="38"/>
  <c r="G1" i="74"/>
  <c r="J17" i="62"/>
  <c r="N49" i="62"/>
  <c r="F23" i="33"/>
  <c r="J66" i="62"/>
  <c r="F1" i="53"/>
  <c r="E1" i="55" s="1"/>
  <c r="N39" i="62"/>
  <c r="N56" i="62"/>
  <c r="N33" i="62"/>
  <c r="J68" i="62"/>
  <c r="J76" i="62"/>
  <c r="N54" i="62"/>
  <c r="N32" i="62"/>
  <c r="J71" i="62"/>
  <c r="E13" i="30"/>
  <c r="J20" i="62" s="1"/>
  <c r="J46" i="62"/>
  <c r="R20" i="61"/>
  <c r="X20" i="61"/>
  <c r="U20" i="61"/>
  <c r="M20" i="61"/>
  <c r="D26" i="61"/>
  <c r="D27" i="61" s="1"/>
  <c r="D28" i="61" s="1"/>
  <c r="D29" i="61" s="1"/>
  <c r="D30" i="61" s="1"/>
  <c r="D31" i="61" s="1"/>
  <c r="D32" i="61" s="1"/>
  <c r="D33" i="61" s="1"/>
  <c r="D34" i="61" s="1"/>
  <c r="D35" i="61" s="1"/>
  <c r="D36" i="61" s="1"/>
  <c r="D37" i="61" s="1"/>
  <c r="D38" i="61" s="1"/>
  <c r="D39" i="61" s="1"/>
  <c r="N51" i="62" l="1"/>
  <c r="E11" i="30"/>
  <c r="N52" i="62"/>
  <c r="J75" i="62"/>
  <c r="J70" i="62"/>
  <c r="E14" i="30"/>
  <c r="J16" i="62" s="1"/>
  <c r="X21" i="61"/>
  <c r="R21" i="61"/>
  <c r="U21" i="61"/>
  <c r="M21" i="61"/>
  <c r="M22" i="61" s="1"/>
  <c r="D40" i="61"/>
  <c r="D41" i="61" s="1"/>
  <c r="F30" i="38" l="1"/>
  <c r="N77" i="62" s="1"/>
  <c r="F10" i="38"/>
  <c r="J19" i="62"/>
  <c r="E15" i="30"/>
  <c r="B36" i="62"/>
  <c r="M23" i="61"/>
  <c r="M24" i="61" s="1"/>
  <c r="X22" i="61"/>
  <c r="U22" i="61"/>
  <c r="R22" i="61"/>
  <c r="X23" i="61"/>
  <c r="R23" i="61"/>
  <c r="U23" i="61"/>
  <c r="D42" i="61"/>
  <c r="D43" i="61" s="1"/>
  <c r="D44" i="61" s="1"/>
  <c r="N76" i="62" l="1"/>
  <c r="F11" i="38"/>
  <c r="E16" i="30"/>
  <c r="N74" i="62"/>
  <c r="J11" i="62"/>
  <c r="X24" i="61"/>
  <c r="U24" i="61"/>
  <c r="R24" i="61"/>
  <c r="J10" i="62"/>
  <c r="F39" i="30"/>
  <c r="B20" i="62" s="1"/>
  <c r="M25" i="61"/>
  <c r="U25" i="61"/>
  <c r="R25" i="61"/>
  <c r="X25" i="61"/>
  <c r="D45" i="61"/>
  <c r="D46" i="61" s="1"/>
  <c r="D47" i="61" s="1"/>
  <c r="L22" i="30" l="1"/>
  <c r="E19" i="30"/>
  <c r="A100" i="80"/>
  <c r="F12" i="38"/>
  <c r="N78" i="62" s="1"/>
  <c r="M26" i="61"/>
  <c r="R26" i="61"/>
  <c r="U26" i="61"/>
  <c r="X26" i="61"/>
  <c r="D48" i="61"/>
  <c r="K20" i="30" l="1"/>
  <c r="K19" i="30"/>
  <c r="J13" i="62"/>
  <c r="B18" i="62"/>
  <c r="B22" i="62"/>
  <c r="F23" i="38"/>
  <c r="F15" i="54"/>
  <c r="Z121" i="62" s="1"/>
  <c r="J14" i="62"/>
  <c r="M27" i="61"/>
  <c r="X27" i="61"/>
  <c r="U27" i="61"/>
  <c r="R27" i="61"/>
  <c r="D49" i="61"/>
  <c r="F32" i="30" l="1"/>
  <c r="N13" i="62" s="1"/>
  <c r="B67" i="62"/>
  <c r="B24" i="62"/>
  <c r="M28" i="61"/>
  <c r="X28" i="61"/>
  <c r="U28" i="61"/>
  <c r="R28" i="61"/>
  <c r="D50" i="61"/>
  <c r="D51" i="61" s="1"/>
  <c r="D52" i="61" s="1"/>
  <c r="D53" i="61" s="1"/>
  <c r="D54" i="61" s="1"/>
  <c r="D55" i="61" s="1"/>
  <c r="D56" i="61" s="1"/>
  <c r="D57" i="61" s="1"/>
  <c r="D58" i="61" s="1"/>
  <c r="D59" i="61" s="1"/>
  <c r="D60" i="61" s="1"/>
  <c r="D61" i="61" s="1"/>
  <c r="D62" i="61" s="1"/>
  <c r="D63" i="61" s="1"/>
  <c r="D64" i="61" s="1"/>
  <c r="D65" i="61" s="1"/>
  <c r="D66" i="61" s="1"/>
  <c r="D67" i="61" s="1"/>
  <c r="D68" i="61" s="1"/>
  <c r="D69" i="61" s="1"/>
  <c r="D70" i="61" s="1"/>
  <c r="D71" i="61" s="1"/>
  <c r="D72" i="61" s="1"/>
  <c r="D73" i="61" s="1"/>
  <c r="D74" i="61" s="1"/>
  <c r="D75" i="61" s="1"/>
  <c r="D76" i="61" s="1"/>
  <c r="D77" i="61" s="1"/>
  <c r="D78" i="61" s="1"/>
  <c r="D79" i="61" s="1"/>
  <c r="D80" i="61" s="1"/>
  <c r="D81" i="61" s="1"/>
  <c r="D82" i="61" s="1"/>
  <c r="D83" i="61" s="1"/>
  <c r="D84" i="61" s="1"/>
  <c r="D85" i="61" s="1"/>
  <c r="D86" i="61" s="1"/>
  <c r="D87" i="61" s="1"/>
  <c r="D88" i="61" s="1"/>
  <c r="D89" i="61" s="1"/>
  <c r="D90" i="61" s="1"/>
  <c r="D91" i="61" s="1"/>
  <c r="D92" i="61" s="1"/>
  <c r="D93" i="61" s="1"/>
  <c r="D94" i="61" s="1"/>
  <c r="D95" i="61" s="1"/>
  <c r="D96" i="61" s="1"/>
  <c r="D97" i="61" s="1"/>
  <c r="D98" i="61" s="1"/>
  <c r="D99" i="61" s="1"/>
  <c r="D100" i="61" s="1"/>
  <c r="D101" i="61" s="1"/>
  <c r="D102" i="61" s="1"/>
  <c r="D103" i="61" s="1"/>
  <c r="D104" i="61" s="1"/>
  <c r="D105" i="61" s="1"/>
  <c r="D106" i="61" s="1"/>
  <c r="D107" i="61" s="1"/>
  <c r="D108" i="61" s="1"/>
  <c r="D109" i="61" s="1"/>
  <c r="D110" i="61" s="1"/>
  <c r="D111" i="61" s="1"/>
  <c r="D112" i="61" s="1"/>
  <c r="D113" i="61" s="1"/>
  <c r="D114" i="61" s="1"/>
  <c r="D115" i="61" s="1"/>
  <c r="D116" i="61" s="1"/>
  <c r="D117" i="61" s="1"/>
  <c r="D118" i="61" s="1"/>
  <c r="D119" i="61" s="1"/>
  <c r="D120" i="61" s="1"/>
  <c r="D121" i="61" s="1"/>
  <c r="D122" i="61" s="1"/>
  <c r="D123" i="61" s="1"/>
  <c r="D124" i="61" s="1"/>
  <c r="D125" i="61" s="1"/>
  <c r="D126" i="61" s="1"/>
  <c r="D127" i="61" s="1"/>
  <c r="D128" i="61" s="1"/>
  <c r="D129" i="61" s="1"/>
  <c r="D130" i="61" s="1"/>
  <c r="D131" i="61" s="1"/>
  <c r="D132" i="61" s="1"/>
  <c r="D133" i="61" s="1"/>
  <c r="D134" i="61" s="1"/>
  <c r="D135" i="61" s="1"/>
  <c r="D136" i="61" s="1"/>
  <c r="D137" i="61" s="1"/>
  <c r="D138" i="61" s="1"/>
  <c r="D139" i="61" s="1"/>
  <c r="D140" i="61" s="1"/>
  <c r="D141" i="61" s="1"/>
  <c r="D142" i="61" s="1"/>
  <c r="D143" i="61" s="1"/>
  <c r="D144" i="61" s="1"/>
  <c r="D145" i="61" s="1"/>
  <c r="D146" i="61" s="1"/>
  <c r="D147" i="61" s="1"/>
  <c r="D148" i="61" s="1"/>
  <c r="D149" i="61" s="1"/>
  <c r="D150" i="61" s="1"/>
  <c r="D151" i="61" s="1"/>
  <c r="D152" i="61" s="1"/>
  <c r="D153" i="61" s="1"/>
  <c r="D154" i="61" s="1"/>
  <c r="D155" i="61" s="1"/>
  <c r="D156" i="61" s="1"/>
  <c r="D157" i="61" s="1"/>
  <c r="D158" i="61" s="1"/>
  <c r="D159" i="61" s="1"/>
  <c r="D160" i="61" s="1"/>
  <c r="D161" i="61" s="1"/>
  <c r="D162" i="61" s="1"/>
  <c r="D163" i="61" s="1"/>
  <c r="D164" i="61" s="1"/>
  <c r="D165" i="61" s="1"/>
  <c r="D166" i="61" s="1"/>
  <c r="D167" i="61" s="1"/>
  <c r="D168" i="61" s="1"/>
  <c r="D169" i="61" s="1"/>
  <c r="D170" i="61" s="1"/>
  <c r="D171" i="61" s="1"/>
  <c r="D172" i="61" s="1"/>
  <c r="D173" i="61" s="1"/>
  <c r="D174" i="61" s="1"/>
  <c r="D175" i="61" s="1"/>
  <c r="D176" i="61" s="1"/>
  <c r="D177" i="61" s="1"/>
  <c r="D178" i="61" s="1"/>
  <c r="D179" i="61" s="1"/>
  <c r="D180" i="61" s="1"/>
  <c r="D181" i="61" s="1"/>
  <c r="D182" i="61" s="1"/>
  <c r="D183" i="61" s="1"/>
  <c r="D184" i="61" s="1"/>
  <c r="D185" i="61" s="1"/>
  <c r="D186" i="61" s="1"/>
  <c r="D187" i="61" s="1"/>
  <c r="D188" i="61" s="1"/>
  <c r="D189" i="61" s="1"/>
  <c r="D190" i="61" s="1"/>
  <c r="D191" i="61" s="1"/>
  <c r="D192" i="61" s="1"/>
  <c r="D193" i="61" s="1"/>
  <c r="D194" i="61" s="1"/>
  <c r="D195" i="61" s="1"/>
  <c r="D196" i="61" s="1"/>
  <c r="D197" i="61" s="1"/>
  <c r="D198" i="61" s="1"/>
  <c r="D199" i="61" s="1"/>
  <c r="D200" i="61" s="1"/>
  <c r="D201" i="61" s="1"/>
  <c r="D202" i="61" s="1"/>
  <c r="D203" i="61" s="1"/>
  <c r="D204" i="61" s="1"/>
  <c r="H169" i="61" s="1"/>
  <c r="F33" i="30" l="1"/>
  <c r="F34" i="30" s="1"/>
  <c r="M29" i="61"/>
  <c r="R29" i="61"/>
  <c r="U29" i="61"/>
  <c r="X29" i="61"/>
  <c r="H44" i="61"/>
  <c r="H129" i="61"/>
  <c r="H96" i="61"/>
  <c r="H121" i="61"/>
  <c r="H123" i="61"/>
  <c r="H48" i="61"/>
  <c r="H185" i="61"/>
  <c r="H162" i="61"/>
  <c r="H198" i="61"/>
  <c r="H143" i="61"/>
  <c r="H204" i="61"/>
  <c r="H187" i="61"/>
  <c r="H203" i="61"/>
  <c r="H164" i="61"/>
  <c r="H127" i="61"/>
  <c r="H57" i="61"/>
  <c r="H76" i="61"/>
  <c r="H120" i="61"/>
  <c r="H158" i="61"/>
  <c r="H103" i="61"/>
  <c r="H59" i="61"/>
  <c r="H201" i="61"/>
  <c r="H95" i="61"/>
  <c r="H124" i="61"/>
  <c r="H165" i="61"/>
  <c r="H159" i="61"/>
  <c r="H174" i="61"/>
  <c r="H131" i="61"/>
  <c r="H3" i="61"/>
  <c r="H6" i="61"/>
  <c r="H5" i="61"/>
  <c r="H9" i="61"/>
  <c r="H4" i="61"/>
  <c r="H8" i="61"/>
  <c r="H7" i="61"/>
  <c r="H17" i="61"/>
  <c r="H14" i="61"/>
  <c r="H26" i="61"/>
  <c r="H10" i="61"/>
  <c r="H70" i="61"/>
  <c r="H104" i="61"/>
  <c r="H39" i="61"/>
  <c r="H43" i="61"/>
  <c r="H90" i="61"/>
  <c r="H99" i="61"/>
  <c r="H51" i="61"/>
  <c r="H12" i="61"/>
  <c r="H50" i="61"/>
  <c r="H11" i="61"/>
  <c r="H147" i="61"/>
  <c r="H27" i="61"/>
  <c r="H37" i="61"/>
  <c r="H49" i="61"/>
  <c r="H23" i="61"/>
  <c r="H46" i="61"/>
  <c r="H25" i="61"/>
  <c r="H107" i="61"/>
  <c r="H42" i="61"/>
  <c r="H72" i="61"/>
  <c r="H60" i="61"/>
  <c r="H36" i="61"/>
  <c r="H47" i="61"/>
  <c r="H15" i="61"/>
  <c r="H18" i="61"/>
  <c r="H45" i="61"/>
  <c r="H30" i="61"/>
  <c r="H133" i="61"/>
  <c r="H31" i="61"/>
  <c r="H19" i="61"/>
  <c r="H16" i="61"/>
  <c r="H89" i="61"/>
  <c r="H98" i="61"/>
  <c r="H24" i="61"/>
  <c r="H29" i="61"/>
  <c r="H71" i="61"/>
  <c r="H13" i="61"/>
  <c r="H20" i="61"/>
  <c r="H55" i="61"/>
  <c r="H65" i="61"/>
  <c r="H54" i="61"/>
  <c r="H21" i="61"/>
  <c r="H35" i="61"/>
  <c r="H109" i="61"/>
  <c r="H40" i="61"/>
  <c r="H52" i="61"/>
  <c r="H77" i="61"/>
  <c r="H83" i="61"/>
  <c r="H32" i="61"/>
  <c r="H33" i="61"/>
  <c r="H38" i="61"/>
  <c r="H81" i="61"/>
  <c r="H22" i="61"/>
  <c r="H53" i="61"/>
  <c r="H87" i="61"/>
  <c r="H28" i="61"/>
  <c r="H34" i="61"/>
  <c r="H56" i="61"/>
  <c r="H186" i="61"/>
  <c r="H114" i="61"/>
  <c r="H153" i="61"/>
  <c r="H75" i="61"/>
  <c r="H166" i="61"/>
  <c r="H163" i="61"/>
  <c r="H205" i="61"/>
  <c r="H126" i="61"/>
  <c r="H91" i="61"/>
  <c r="H154" i="61"/>
  <c r="H150" i="61"/>
  <c r="H144" i="61"/>
  <c r="H88" i="61"/>
  <c r="H188" i="61"/>
  <c r="H101" i="61"/>
  <c r="H116" i="61"/>
  <c r="H135" i="61"/>
  <c r="H68" i="61"/>
  <c r="H152" i="61"/>
  <c r="H141" i="61"/>
  <c r="H190" i="61"/>
  <c r="H80" i="61"/>
  <c r="H130" i="61"/>
  <c r="H85" i="61"/>
  <c r="H79" i="61"/>
  <c r="H176" i="61"/>
  <c r="H197" i="61"/>
  <c r="H148" i="61"/>
  <c r="H179" i="61"/>
  <c r="H118" i="61"/>
  <c r="H92" i="61"/>
  <c r="H155" i="61"/>
  <c r="H171" i="61"/>
  <c r="H139" i="61"/>
  <c r="H136" i="61"/>
  <c r="H177" i="61"/>
  <c r="H58" i="61"/>
  <c r="H94" i="61"/>
  <c r="H200" i="61"/>
  <c r="H117" i="61"/>
  <c r="H194" i="61"/>
  <c r="H183" i="61"/>
  <c r="H78" i="61"/>
  <c r="H66" i="61"/>
  <c r="H73" i="61"/>
  <c r="H119" i="61"/>
  <c r="H134" i="61"/>
  <c r="H102" i="61"/>
  <c r="H191" i="61"/>
  <c r="H184" i="61"/>
  <c r="H113" i="61"/>
  <c r="H199" i="61"/>
  <c r="H74" i="61"/>
  <c r="H106" i="61"/>
  <c r="H137" i="61"/>
  <c r="H125" i="61"/>
  <c r="H69" i="61"/>
  <c r="H160" i="61"/>
  <c r="H196" i="61"/>
  <c r="H175" i="61"/>
  <c r="H111" i="61"/>
  <c r="H132" i="61"/>
  <c r="H100" i="61"/>
  <c r="H41" i="61"/>
  <c r="H122" i="61"/>
  <c r="H192" i="61"/>
  <c r="H61" i="61"/>
  <c r="H62" i="61"/>
  <c r="H195" i="61"/>
  <c r="H156" i="61"/>
  <c r="H64" i="61"/>
  <c r="H128" i="61"/>
  <c r="H178" i="61"/>
  <c r="H157" i="61"/>
  <c r="H112" i="61"/>
  <c r="H167" i="61"/>
  <c r="H108" i="61"/>
  <c r="H82" i="61"/>
  <c r="H173" i="61"/>
  <c r="H115" i="61"/>
  <c r="H146" i="61"/>
  <c r="H105" i="61"/>
  <c r="H151" i="61"/>
  <c r="H93" i="61"/>
  <c r="H170" i="61"/>
  <c r="H97" i="61"/>
  <c r="H193" i="61"/>
  <c r="H84" i="61"/>
  <c r="H182" i="61"/>
  <c r="H142" i="61"/>
  <c r="H168" i="61"/>
  <c r="H67" i="61"/>
  <c r="H180" i="61"/>
  <c r="H161" i="61"/>
  <c r="H110" i="61"/>
  <c r="H138" i="61"/>
  <c r="H181" i="61"/>
  <c r="H202" i="61"/>
  <c r="H63" i="61"/>
  <c r="H149" i="61"/>
  <c r="H140" i="61"/>
  <c r="H189" i="61"/>
  <c r="H86" i="61"/>
  <c r="H172" i="61"/>
  <c r="H145" i="61"/>
  <c r="N14" i="62" l="1"/>
  <c r="M30" i="61"/>
  <c r="X30" i="61"/>
  <c r="R30" i="61"/>
  <c r="U30" i="61"/>
  <c r="G2" i="61"/>
  <c r="N2" i="62" l="1"/>
  <c r="F13" i="38"/>
  <c r="N79" i="62" s="1"/>
  <c r="F16" i="54"/>
  <c r="V121" i="62" s="1"/>
  <c r="M31" i="61"/>
  <c r="U31" i="61"/>
  <c r="X31" i="61"/>
  <c r="R31" i="61"/>
  <c r="F24" i="38" l="1"/>
  <c r="F25" i="38" s="1"/>
  <c r="F26" i="38" s="1"/>
  <c r="N71" i="62"/>
  <c r="F17" i="54"/>
  <c r="F18" i="54" s="1"/>
  <c r="AA121" i="62" s="1"/>
  <c r="M32" i="61"/>
  <c r="U32" i="61"/>
  <c r="X32" i="61"/>
  <c r="R32" i="61"/>
  <c r="F27" i="38" l="1"/>
  <c r="F36" i="30" s="1"/>
  <c r="F38" i="30" s="1"/>
  <c r="R121" i="62"/>
  <c r="F28" i="38"/>
  <c r="N72" i="62" s="1"/>
  <c r="M33" i="61"/>
  <c r="U33" i="61"/>
  <c r="X33" i="61"/>
  <c r="R33" i="61"/>
  <c r="N73" i="62" l="1"/>
  <c r="B11" i="62"/>
  <c r="M34" i="61"/>
  <c r="U34" i="61"/>
  <c r="R34" i="61"/>
  <c r="X34" i="61"/>
  <c r="B7" i="62" l="1"/>
  <c r="E12" i="31"/>
  <c r="D24" i="31" s="1"/>
  <c r="M35" i="61"/>
  <c r="R35" i="61"/>
  <c r="U35" i="61"/>
  <c r="X35" i="61"/>
  <c r="B9" i="62" l="1"/>
  <c r="B17" i="62"/>
  <c r="M36" i="61"/>
  <c r="R36" i="61"/>
  <c r="U36" i="61"/>
  <c r="X36" i="61"/>
  <c r="D25" i="31" l="1"/>
  <c r="B10" i="62"/>
  <c r="B35" i="62"/>
  <c r="M37" i="61"/>
  <c r="X37" i="61"/>
  <c r="R37" i="61"/>
  <c r="U37" i="61"/>
  <c r="D28" i="31" l="1"/>
  <c r="D31" i="31" s="1"/>
  <c r="B83" i="62" s="1"/>
  <c r="B81" i="62"/>
  <c r="M38" i="61"/>
  <c r="X38" i="61"/>
  <c r="U38" i="61"/>
  <c r="R38" i="61"/>
  <c r="D30" i="31" l="1"/>
  <c r="B4" i="80" s="1"/>
  <c r="B5" i="80" s="1"/>
  <c r="B13" i="80" s="1"/>
  <c r="B15" i="80" s="1"/>
  <c r="B17" i="80" s="1"/>
  <c r="B14" i="80"/>
  <c r="B16" i="80" s="1"/>
  <c r="D48" i="31"/>
  <c r="B82" i="62"/>
  <c r="B32" i="62"/>
  <c r="M39" i="61"/>
  <c r="X39" i="61"/>
  <c r="R39" i="61"/>
  <c r="U39" i="61"/>
  <c r="D55" i="32" l="1"/>
  <c r="B114" i="62" s="1"/>
  <c r="B12" i="80"/>
  <c r="B46" i="62"/>
  <c r="M40" i="61"/>
  <c r="U40" i="61"/>
  <c r="R40" i="61"/>
  <c r="X40" i="61"/>
  <c r="B102" i="62" l="1"/>
  <c r="B105" i="62"/>
  <c r="B95" i="62"/>
  <c r="B118" i="62"/>
  <c r="B110" i="62"/>
  <c r="B99" i="62"/>
  <c r="B120" i="62"/>
  <c r="B116" i="62"/>
  <c r="B112" i="62"/>
  <c r="B107" i="62"/>
  <c r="B97" i="62"/>
  <c r="B111" i="62"/>
  <c r="B101" i="62"/>
  <c r="B93" i="62"/>
  <c r="B117" i="62"/>
  <c r="B113" i="62"/>
  <c r="B109" i="62"/>
  <c r="B119" i="62"/>
  <c r="B115" i="62"/>
  <c r="B90" i="62"/>
  <c r="G57" i="32"/>
  <c r="B106" i="62" s="1"/>
  <c r="C57" i="32"/>
  <c r="B58" i="32"/>
  <c r="B59" i="32"/>
  <c r="C56" i="32"/>
  <c r="M41" i="61"/>
  <c r="U41" i="61"/>
  <c r="R41" i="61"/>
  <c r="X41" i="61"/>
  <c r="M42" i="61" l="1"/>
  <c r="R42" i="61"/>
  <c r="X42" i="61"/>
  <c r="U42" i="61"/>
  <c r="M43" i="61" l="1"/>
  <c r="U43" i="61"/>
  <c r="X43" i="61"/>
  <c r="R43" i="61"/>
  <c r="M44" i="61" l="1"/>
  <c r="R44" i="61"/>
  <c r="X44" i="61"/>
  <c r="U44" i="61"/>
  <c r="M45" i="61" l="1"/>
  <c r="X45" i="61"/>
  <c r="R45" i="61"/>
  <c r="U45" i="61"/>
  <c r="M46" i="61" l="1"/>
  <c r="R46" i="61"/>
  <c r="U46" i="61"/>
  <c r="X46" i="61"/>
  <c r="M47" i="61" l="1"/>
  <c r="U47" i="61"/>
  <c r="X47" i="61"/>
  <c r="R47" i="61"/>
  <c r="M48" i="61" l="1"/>
  <c r="R48" i="61"/>
  <c r="X48" i="61"/>
  <c r="U48" i="61"/>
  <c r="M49" i="61" l="1"/>
  <c r="U49" i="61"/>
  <c r="R49" i="61"/>
  <c r="X49" i="61"/>
  <c r="M50" i="61" l="1"/>
  <c r="U50" i="61"/>
  <c r="R50" i="61"/>
  <c r="X50" i="61"/>
  <c r="M51" i="61" l="1"/>
  <c r="X51" i="61"/>
  <c r="U51" i="61"/>
  <c r="R51" i="61"/>
  <c r="M52" i="61" l="1"/>
  <c r="X52" i="61"/>
  <c r="R52" i="61"/>
  <c r="U52" i="61"/>
  <c r="M53" i="61" l="1"/>
  <c r="X53" i="61"/>
  <c r="R53" i="61"/>
  <c r="U53" i="61"/>
  <c r="M54" i="61" l="1"/>
  <c r="U54" i="61"/>
  <c r="R54" i="61"/>
  <c r="X54" i="61"/>
  <c r="M55" i="61" l="1"/>
  <c r="X55" i="61"/>
  <c r="U55" i="61"/>
  <c r="R55" i="61"/>
  <c r="M56" i="61" l="1"/>
  <c r="R56" i="61"/>
  <c r="X56" i="61"/>
  <c r="U56" i="61"/>
  <c r="M57" i="61" l="1"/>
  <c r="R57" i="61"/>
  <c r="X57" i="61"/>
  <c r="U57" i="61"/>
  <c r="M58" i="61" l="1"/>
  <c r="U58" i="61"/>
  <c r="R58" i="61"/>
  <c r="X58" i="61"/>
  <c r="M59" i="61" l="1"/>
  <c r="X59" i="61"/>
  <c r="U59" i="61"/>
  <c r="R59" i="61"/>
  <c r="M60" i="61" l="1"/>
  <c r="R60" i="61"/>
  <c r="U60" i="61"/>
  <c r="X60" i="61"/>
  <c r="M61" i="61" l="1"/>
  <c r="X61" i="61"/>
  <c r="R61" i="61"/>
  <c r="U61" i="61"/>
  <c r="M62" i="61" l="1"/>
  <c r="U62" i="61"/>
  <c r="X62" i="61"/>
  <c r="R62" i="61"/>
  <c r="M63" i="61" l="1"/>
  <c r="X63" i="61"/>
  <c r="U63" i="61"/>
  <c r="R63" i="61"/>
  <c r="M64" i="61" l="1"/>
  <c r="X64" i="61"/>
  <c r="U64" i="61"/>
  <c r="R64" i="61"/>
  <c r="M65" i="61" l="1"/>
  <c r="U65" i="61"/>
  <c r="R65" i="61"/>
  <c r="X65" i="61"/>
  <c r="M66" i="61" l="1"/>
  <c r="R66" i="61"/>
  <c r="U66" i="61"/>
  <c r="X66" i="61"/>
  <c r="M67" i="61" l="1"/>
  <c r="X67" i="61"/>
  <c r="R67" i="61"/>
  <c r="U67" i="61"/>
  <c r="M68" i="61" l="1"/>
  <c r="U68" i="61"/>
  <c r="R68" i="61"/>
  <c r="X68" i="61"/>
  <c r="M69" i="61" l="1"/>
  <c r="R69" i="61"/>
  <c r="X69" i="61"/>
  <c r="U69" i="61"/>
  <c r="M70" i="61" l="1"/>
  <c r="R70" i="61"/>
  <c r="U70" i="61"/>
  <c r="X70" i="61"/>
  <c r="M71" i="61" l="1"/>
  <c r="U71" i="61"/>
  <c r="X71" i="61"/>
  <c r="R71" i="61"/>
  <c r="M72" i="61" l="1"/>
  <c r="R72" i="61"/>
  <c r="X72" i="61"/>
  <c r="U72" i="61"/>
  <c r="M73" i="61" l="1"/>
  <c r="U73" i="61"/>
  <c r="R73" i="61"/>
  <c r="X73" i="61"/>
  <c r="M74" i="61" l="1"/>
  <c r="U74" i="61"/>
  <c r="R74" i="61"/>
  <c r="X74" i="61"/>
  <c r="M75" i="61" l="1"/>
  <c r="X75" i="61"/>
  <c r="R75" i="61"/>
  <c r="U75" i="61"/>
  <c r="M76" i="61" l="1"/>
  <c r="R76" i="61"/>
  <c r="U76" i="61"/>
  <c r="X76" i="61"/>
  <c r="M77" i="61" l="1"/>
  <c r="X77" i="61"/>
  <c r="R77" i="61"/>
  <c r="U77" i="61"/>
  <c r="M78" i="61" l="1"/>
  <c r="U78" i="61"/>
  <c r="R78" i="61"/>
  <c r="X78" i="61"/>
  <c r="M79" i="61" l="1"/>
  <c r="X79" i="61"/>
  <c r="R79" i="61"/>
  <c r="U79" i="61"/>
  <c r="M80" i="61" l="1"/>
  <c r="X80" i="61"/>
  <c r="U80" i="61"/>
  <c r="R80" i="61"/>
  <c r="M81" i="61" l="1"/>
  <c r="R81" i="61"/>
  <c r="X81" i="61"/>
  <c r="U81" i="61"/>
  <c r="M82" i="61" l="1"/>
  <c r="U82" i="61"/>
  <c r="R82" i="61"/>
  <c r="X82" i="61"/>
  <c r="M83" i="61" l="1"/>
  <c r="U83" i="61"/>
  <c r="X83" i="61"/>
  <c r="R83" i="61"/>
  <c r="M84" i="61" l="1"/>
  <c r="R84" i="61"/>
  <c r="U84" i="61"/>
  <c r="X84" i="61"/>
  <c r="M85" i="61" l="1"/>
  <c r="X85" i="61"/>
  <c r="R85" i="61"/>
  <c r="U85" i="61"/>
  <c r="M86" i="61" l="1"/>
  <c r="X86" i="61"/>
  <c r="U86" i="61"/>
  <c r="R86" i="61"/>
  <c r="M87" i="61" l="1"/>
  <c r="U87" i="61"/>
  <c r="X87" i="61"/>
  <c r="R87" i="61"/>
  <c r="M88" i="61" l="1"/>
  <c r="X88" i="61"/>
  <c r="U88" i="61"/>
  <c r="R88" i="61"/>
  <c r="M89" i="61" l="1"/>
  <c r="U89" i="61"/>
  <c r="R89" i="61"/>
  <c r="X89" i="61"/>
  <c r="M90" i="61" l="1"/>
  <c r="U90" i="61"/>
  <c r="X90" i="61"/>
  <c r="R90" i="61"/>
  <c r="M91" i="61" l="1"/>
  <c r="X91" i="61"/>
  <c r="U91" i="61"/>
  <c r="R91" i="61"/>
  <c r="M92" i="61" l="1"/>
  <c r="X92" i="61"/>
  <c r="U92" i="61"/>
  <c r="R92" i="61"/>
  <c r="M93" i="61" l="1"/>
  <c r="U93" i="61"/>
  <c r="X93" i="61"/>
  <c r="R93" i="61"/>
  <c r="M94" i="61" l="1"/>
  <c r="U94" i="61"/>
  <c r="X94" i="61"/>
  <c r="R94" i="61"/>
  <c r="M95" i="61" l="1"/>
  <c r="U95" i="61"/>
  <c r="R95" i="61"/>
  <c r="X95" i="61"/>
  <c r="M96" i="61" l="1"/>
  <c r="R96" i="61"/>
  <c r="U96" i="61"/>
  <c r="X96" i="61"/>
  <c r="M97" i="61" l="1"/>
  <c r="R97" i="61"/>
  <c r="X97" i="61"/>
  <c r="U97" i="61"/>
  <c r="M98" i="61" l="1"/>
  <c r="X98" i="61"/>
  <c r="R98" i="61"/>
  <c r="U98" i="61"/>
  <c r="M99" i="61" l="1"/>
  <c r="X99" i="61"/>
  <c r="U99" i="61"/>
  <c r="R99" i="61"/>
  <c r="M100" i="61" l="1"/>
  <c r="U100" i="61"/>
  <c r="R100" i="61"/>
  <c r="X100" i="61"/>
  <c r="M101" i="61" l="1"/>
  <c r="X101" i="61"/>
  <c r="R101" i="61"/>
  <c r="U101" i="61"/>
  <c r="M102" i="61" l="1"/>
  <c r="R102" i="61"/>
  <c r="U102" i="61"/>
  <c r="X102" i="61"/>
  <c r="M103" i="61" l="1"/>
  <c r="U103" i="61"/>
  <c r="X103" i="61"/>
  <c r="R103" i="61"/>
  <c r="M104" i="61" l="1"/>
  <c r="U104" i="61"/>
  <c r="R104" i="61"/>
  <c r="X104" i="61"/>
  <c r="M105" i="61" l="1"/>
  <c r="U105" i="61"/>
  <c r="X105" i="61"/>
  <c r="R105" i="61"/>
  <c r="M106" i="61" l="1"/>
  <c r="X106" i="61"/>
  <c r="R106" i="61"/>
  <c r="U106" i="61"/>
  <c r="M107" i="61" l="1"/>
  <c r="X107" i="61"/>
  <c r="U107" i="61"/>
  <c r="R107" i="61"/>
  <c r="M108" i="61" l="1"/>
  <c r="R108" i="61"/>
  <c r="X108" i="61"/>
  <c r="U108" i="61"/>
  <c r="M109" i="61" l="1"/>
  <c r="U109" i="61"/>
  <c r="X109" i="61"/>
  <c r="R109" i="61"/>
  <c r="M110" i="61" l="1"/>
  <c r="X110" i="61"/>
  <c r="U110" i="61"/>
  <c r="R110" i="61"/>
  <c r="M111" i="61" l="1"/>
  <c r="U111" i="61"/>
  <c r="X111" i="61"/>
  <c r="R111" i="61"/>
  <c r="M112" i="61" l="1"/>
  <c r="R112" i="61"/>
  <c r="U112" i="61"/>
  <c r="X112" i="61"/>
  <c r="M113" i="61" l="1"/>
  <c r="U113" i="61"/>
  <c r="X113" i="61"/>
  <c r="R113" i="61"/>
  <c r="M114" i="61" l="1"/>
  <c r="R114" i="61"/>
  <c r="X114" i="61"/>
  <c r="U114" i="61"/>
  <c r="M115" i="61" l="1"/>
  <c r="U115" i="61"/>
  <c r="X115" i="61"/>
  <c r="R115" i="61"/>
  <c r="M116" i="61" l="1"/>
  <c r="U116" i="61"/>
  <c r="X116" i="61"/>
  <c r="R116" i="61"/>
  <c r="M117" i="61" l="1"/>
  <c r="X117" i="61"/>
  <c r="U117" i="61"/>
  <c r="R117" i="61"/>
  <c r="M118" i="61" l="1"/>
  <c r="X118" i="61"/>
  <c r="U118" i="61"/>
  <c r="R118" i="61"/>
  <c r="M119" i="61" l="1"/>
  <c r="X119" i="61"/>
  <c r="U119" i="61"/>
  <c r="R119" i="61"/>
  <c r="M120" i="61" l="1"/>
  <c r="X120" i="61"/>
  <c r="U120" i="61"/>
  <c r="R120" i="61"/>
  <c r="M121" i="61" l="1"/>
  <c r="U121" i="61"/>
  <c r="X121" i="61"/>
  <c r="R121" i="61"/>
  <c r="M122" i="61" l="1"/>
  <c r="R122" i="61"/>
  <c r="U122" i="61"/>
  <c r="X122" i="61"/>
  <c r="M123" i="61" l="1"/>
  <c r="R123" i="61"/>
  <c r="X123" i="61"/>
  <c r="U123" i="61"/>
  <c r="M124" i="61" l="1"/>
  <c r="U124" i="61"/>
  <c r="X124" i="61"/>
  <c r="R124" i="61"/>
  <c r="M125" i="61" l="1"/>
  <c r="R125" i="61"/>
  <c r="X125" i="61"/>
  <c r="U125" i="61"/>
  <c r="M126" i="61" l="1"/>
  <c r="X126" i="61"/>
  <c r="U126" i="61"/>
  <c r="R126" i="61"/>
  <c r="M127" i="61" l="1"/>
  <c r="U127" i="61"/>
  <c r="X127" i="61"/>
  <c r="R127" i="61"/>
  <c r="M128" i="61" l="1"/>
  <c r="R128" i="61"/>
  <c r="X128" i="61"/>
  <c r="U128" i="61"/>
  <c r="M129" i="61" l="1"/>
  <c r="X129" i="61"/>
  <c r="U129" i="61"/>
  <c r="R129" i="61"/>
  <c r="M130" i="61" l="1"/>
  <c r="X130" i="61"/>
  <c r="R130" i="61"/>
  <c r="U130" i="61"/>
  <c r="M131" i="61" l="1"/>
  <c r="X131" i="61"/>
  <c r="R131" i="61"/>
  <c r="U131" i="61"/>
  <c r="M132" i="61" l="1"/>
  <c r="R132" i="61"/>
  <c r="X132" i="61"/>
  <c r="U132" i="61"/>
  <c r="M133" i="61" l="1"/>
  <c r="X133" i="61"/>
  <c r="R133" i="61"/>
  <c r="U133" i="61"/>
  <c r="M134" i="61" l="1"/>
  <c r="U134" i="61"/>
  <c r="X134" i="61"/>
  <c r="R134" i="61"/>
  <c r="M135" i="61" l="1"/>
  <c r="X135" i="61"/>
  <c r="U135" i="61"/>
  <c r="R135" i="61"/>
  <c r="M136" i="61" l="1"/>
  <c r="U136" i="61"/>
  <c r="X136" i="61"/>
  <c r="R136" i="61"/>
  <c r="M137" i="61" l="1"/>
  <c r="X137" i="61"/>
  <c r="R137" i="61"/>
  <c r="U137" i="61"/>
  <c r="M138" i="61" l="1"/>
  <c r="U138" i="61"/>
  <c r="R138" i="61"/>
  <c r="X138" i="61"/>
  <c r="M139" i="61" l="1"/>
  <c r="X139" i="61"/>
  <c r="U139" i="61"/>
  <c r="R139" i="61"/>
  <c r="M140" i="61" l="1"/>
  <c r="U140" i="61"/>
  <c r="X140" i="61"/>
  <c r="R140" i="61"/>
  <c r="M141" i="61" l="1"/>
  <c r="U141" i="61"/>
  <c r="R141" i="61"/>
  <c r="X141" i="61"/>
  <c r="M142" i="61" l="1"/>
  <c r="X142" i="61"/>
  <c r="U142" i="61"/>
  <c r="R142" i="61"/>
  <c r="M143" i="61" l="1"/>
  <c r="R143" i="61"/>
  <c r="X143" i="61"/>
  <c r="U143" i="61"/>
  <c r="M144" i="61" l="1"/>
  <c r="R144" i="61"/>
  <c r="U144" i="61"/>
  <c r="X144" i="61"/>
  <c r="M145" i="61" l="1"/>
  <c r="U145" i="61"/>
  <c r="X145" i="61"/>
  <c r="R145" i="61"/>
  <c r="M146" i="61" l="1"/>
  <c r="R146" i="61"/>
  <c r="U146" i="61"/>
  <c r="X146" i="61"/>
  <c r="M147" i="61" l="1"/>
  <c r="X147" i="61"/>
  <c r="U147" i="61"/>
  <c r="R147" i="61"/>
  <c r="M148" i="61" l="1"/>
  <c r="X148" i="61"/>
  <c r="R148" i="61"/>
  <c r="U148" i="61"/>
  <c r="M149" i="61" l="1"/>
  <c r="X149" i="61"/>
  <c r="R149" i="61"/>
  <c r="U149" i="61"/>
  <c r="M150" i="61" l="1"/>
  <c r="R150" i="61"/>
  <c r="X150" i="61"/>
  <c r="U150" i="61"/>
  <c r="M151" i="61" l="1"/>
  <c r="U151" i="61"/>
  <c r="X151" i="61"/>
  <c r="R151" i="61"/>
  <c r="M152" i="61" l="1"/>
  <c r="X152" i="61"/>
  <c r="R152" i="61"/>
  <c r="U152" i="61"/>
  <c r="M153" i="61" l="1"/>
  <c r="X153" i="61"/>
  <c r="R153" i="61"/>
  <c r="U153" i="61"/>
  <c r="M154" i="61" l="1"/>
  <c r="X154" i="61"/>
  <c r="U154" i="61"/>
  <c r="R154" i="61"/>
  <c r="M155" i="61" l="1"/>
  <c r="X155" i="61"/>
  <c r="U155" i="61"/>
  <c r="R155" i="61"/>
  <c r="M156" i="61" l="1"/>
  <c r="X156" i="61"/>
  <c r="U156" i="61"/>
  <c r="R156" i="61"/>
  <c r="M157" i="61" l="1"/>
  <c r="U157" i="61"/>
  <c r="X157" i="61"/>
  <c r="R157" i="61"/>
  <c r="M158" i="61" l="1"/>
  <c r="X158" i="61"/>
  <c r="R158" i="61"/>
  <c r="U158" i="61"/>
  <c r="M159" i="61" l="1"/>
  <c r="R159" i="61"/>
  <c r="U159" i="61"/>
  <c r="X159" i="61"/>
  <c r="M160" i="61" l="1"/>
  <c r="U160" i="61"/>
  <c r="X160" i="61"/>
  <c r="R160" i="61"/>
  <c r="M161" i="61" l="1"/>
  <c r="U161" i="61"/>
  <c r="X161" i="61"/>
  <c r="R161" i="61"/>
  <c r="M162" i="61" l="1"/>
  <c r="X162" i="61"/>
  <c r="R162" i="61"/>
  <c r="U162" i="61"/>
  <c r="M163" i="61" l="1"/>
  <c r="X163" i="61"/>
  <c r="U163" i="61"/>
  <c r="R163" i="61"/>
  <c r="M164" i="61" l="1"/>
  <c r="R164" i="61"/>
  <c r="U164" i="61"/>
  <c r="X164" i="61"/>
  <c r="M165" i="61" l="1"/>
  <c r="X165" i="61"/>
  <c r="R165" i="61"/>
  <c r="U165" i="61"/>
  <c r="M166" i="61" l="1"/>
  <c r="U166" i="61"/>
  <c r="R166" i="61"/>
  <c r="X166" i="61"/>
  <c r="M167" i="61" l="1"/>
  <c r="X167" i="61"/>
  <c r="R167" i="61"/>
  <c r="U167" i="61"/>
  <c r="M168" i="61" l="1"/>
  <c r="U168" i="61"/>
  <c r="X168" i="61"/>
  <c r="R168" i="61"/>
  <c r="M169" i="61" l="1"/>
  <c r="X169" i="61"/>
  <c r="U169" i="61"/>
  <c r="R169" i="61"/>
  <c r="M170" i="61" l="1"/>
  <c r="R170" i="61"/>
  <c r="U170" i="61"/>
  <c r="X170" i="61"/>
  <c r="M171" i="61" l="1"/>
  <c r="X171" i="61"/>
  <c r="U171" i="61"/>
  <c r="R171" i="61"/>
  <c r="M172" i="61" l="1"/>
  <c r="X172" i="61"/>
  <c r="U172" i="61"/>
  <c r="R172" i="61"/>
  <c r="M173" i="61" l="1"/>
  <c r="X173" i="61"/>
  <c r="U173" i="61"/>
  <c r="R173" i="61"/>
  <c r="M174" i="61" l="1"/>
  <c r="R174" i="61"/>
  <c r="U174" i="61"/>
  <c r="X174" i="61"/>
  <c r="M175" i="61" l="1"/>
  <c r="X175" i="61"/>
  <c r="R175" i="61"/>
  <c r="U175" i="61"/>
  <c r="M176" i="61" l="1"/>
  <c r="U176" i="61"/>
  <c r="X176" i="61"/>
  <c r="R176" i="61"/>
  <c r="M177" i="61" l="1"/>
  <c r="R177" i="61"/>
  <c r="U177" i="61"/>
  <c r="X177" i="61"/>
  <c r="M178" i="61" l="1"/>
  <c r="X178" i="61"/>
  <c r="U178" i="61"/>
  <c r="R178" i="61"/>
  <c r="M179" i="61" l="1"/>
  <c r="U179" i="61"/>
  <c r="R179" i="61"/>
  <c r="X179" i="61"/>
  <c r="M180" i="61" l="1"/>
  <c r="R180" i="61"/>
  <c r="U180" i="61"/>
  <c r="X180" i="61"/>
  <c r="M181" i="61" l="1"/>
  <c r="X181" i="61"/>
  <c r="U181" i="61"/>
  <c r="R181" i="61"/>
  <c r="M182" i="61" l="1"/>
  <c r="X182" i="61"/>
  <c r="R182" i="61"/>
  <c r="U182" i="61"/>
  <c r="M183" i="61" l="1"/>
  <c r="R183" i="61"/>
  <c r="U183" i="61"/>
  <c r="X183" i="61"/>
  <c r="M184" i="61" l="1"/>
  <c r="U184" i="61"/>
  <c r="R184" i="61"/>
  <c r="X184" i="61"/>
  <c r="M185" i="61" l="1"/>
  <c r="X185" i="61"/>
  <c r="R185" i="61"/>
  <c r="U185" i="61"/>
  <c r="M186" i="61" l="1"/>
  <c r="U186" i="61"/>
  <c r="X186" i="61"/>
  <c r="R186" i="61"/>
  <c r="M187" i="61" l="1"/>
  <c r="X187" i="61"/>
  <c r="R187" i="61"/>
  <c r="U187" i="61"/>
  <c r="M188" i="61" l="1"/>
  <c r="U188" i="61"/>
  <c r="R188" i="61"/>
  <c r="X188" i="61"/>
  <c r="M189" i="61" l="1"/>
  <c r="U189" i="61"/>
  <c r="X189" i="61"/>
  <c r="R189" i="61"/>
  <c r="M190" i="61" l="1"/>
  <c r="R190" i="61"/>
  <c r="U190" i="61"/>
  <c r="X190" i="61"/>
  <c r="M191" i="61" l="1"/>
  <c r="U191" i="61"/>
  <c r="R191" i="61"/>
  <c r="X191" i="61"/>
  <c r="M192" i="61" l="1"/>
  <c r="U192" i="61"/>
  <c r="X192" i="61"/>
  <c r="R192" i="61"/>
  <c r="M193" i="61" l="1"/>
  <c r="U193" i="61"/>
  <c r="X193" i="61"/>
  <c r="R193" i="61"/>
  <c r="M194" i="61" l="1"/>
  <c r="X194" i="61"/>
  <c r="U194" i="61"/>
  <c r="R194" i="61"/>
  <c r="M195" i="61" l="1"/>
  <c r="U195" i="61"/>
  <c r="R195" i="61"/>
  <c r="X195" i="61"/>
  <c r="M196" i="61" l="1"/>
  <c r="R196" i="61"/>
  <c r="X196" i="61"/>
  <c r="U196" i="61"/>
  <c r="M197" i="61" l="1"/>
  <c r="U197" i="61"/>
  <c r="X197" i="61"/>
  <c r="R197" i="61"/>
  <c r="M198" i="61" l="1"/>
  <c r="U198" i="61"/>
  <c r="R198" i="61"/>
  <c r="X198" i="61"/>
  <c r="M199" i="61" l="1"/>
  <c r="R199" i="61"/>
  <c r="X199" i="61"/>
  <c r="U199" i="61"/>
  <c r="M200" i="61" l="1"/>
  <c r="U200" i="61"/>
  <c r="R200" i="61"/>
  <c r="X200" i="61"/>
  <c r="M201" i="61" l="1"/>
  <c r="X201" i="61"/>
  <c r="U201" i="61"/>
  <c r="R201" i="61"/>
  <c r="M202" i="61" l="1"/>
  <c r="R202" i="61"/>
  <c r="U202" i="61"/>
  <c r="X202" i="61"/>
  <c r="M203" i="61" l="1"/>
  <c r="R203" i="61"/>
  <c r="X203" i="61"/>
  <c r="U203" i="61"/>
  <c r="M204" i="61" l="1"/>
  <c r="R204" i="61"/>
  <c r="U204" i="61"/>
  <c r="X204" i="61"/>
  <c r="M205" i="61" l="1"/>
  <c r="X205" i="61"/>
  <c r="R205" i="61"/>
  <c r="U205" i="61"/>
  <c r="M206" i="61" l="1"/>
  <c r="U206" i="61"/>
  <c r="R206" i="61"/>
  <c r="X206" i="61"/>
  <c r="M207" i="61" l="1"/>
  <c r="X207" i="61"/>
  <c r="U207" i="61"/>
  <c r="R207" i="61"/>
  <c r="M208" i="61" l="1"/>
  <c r="R208" i="61"/>
  <c r="X208" i="61"/>
  <c r="U208" i="61"/>
  <c r="M209" i="61" l="1"/>
  <c r="X209" i="61"/>
  <c r="U209" i="61"/>
  <c r="R209" i="61"/>
  <c r="M210" i="61" l="1"/>
  <c r="U210" i="61"/>
  <c r="R210" i="61"/>
  <c r="X210" i="61"/>
  <c r="M211" i="61" l="1"/>
  <c r="X211" i="61"/>
  <c r="R211" i="61"/>
  <c r="U211" i="61"/>
  <c r="M212" i="61" l="1"/>
  <c r="X212" i="61"/>
  <c r="U212" i="61"/>
  <c r="R212" i="61"/>
  <c r="M213" i="61" l="1"/>
  <c r="U213" i="61"/>
  <c r="R213" i="61"/>
  <c r="X213" i="61"/>
  <c r="M214" i="61" l="1"/>
  <c r="X214" i="61"/>
  <c r="U214" i="61"/>
  <c r="R214" i="61"/>
  <c r="M215" i="61" l="1"/>
  <c r="U215" i="61"/>
  <c r="R215" i="61"/>
  <c r="X215" i="61"/>
  <c r="M216" i="61" l="1"/>
  <c r="R216" i="61"/>
  <c r="U216" i="61"/>
  <c r="X216" i="61"/>
  <c r="M217" i="61" l="1"/>
  <c r="X217" i="61"/>
  <c r="U217" i="61"/>
  <c r="R217" i="61"/>
  <c r="M218" i="61" l="1"/>
  <c r="X218" i="61"/>
  <c r="U218" i="61"/>
  <c r="R218" i="61"/>
  <c r="M219" i="61" l="1"/>
  <c r="R219" i="61"/>
  <c r="X219" i="61"/>
  <c r="U219" i="61"/>
  <c r="M220" i="61" l="1"/>
  <c r="X220" i="61"/>
  <c r="R220" i="61"/>
  <c r="U220" i="61"/>
  <c r="M221" i="61" l="1"/>
  <c r="U221" i="61"/>
  <c r="X221" i="61"/>
  <c r="R221" i="61"/>
  <c r="M222" i="61" l="1"/>
  <c r="X222" i="61"/>
  <c r="R222" i="61"/>
  <c r="U222" i="61"/>
  <c r="M223" i="61" l="1"/>
  <c r="U223" i="61"/>
  <c r="X223" i="61"/>
  <c r="R223" i="61"/>
  <c r="M224" i="61" l="1"/>
  <c r="U224" i="61"/>
  <c r="R224" i="61"/>
  <c r="X224" i="61"/>
  <c r="M225" i="61" l="1"/>
  <c r="U225" i="61"/>
  <c r="R225" i="61"/>
  <c r="X225" i="61"/>
  <c r="M226" i="61" l="1"/>
  <c r="X226" i="61"/>
  <c r="U226" i="61"/>
  <c r="R226" i="61"/>
  <c r="M227" i="61" l="1"/>
  <c r="R227" i="61"/>
  <c r="X227" i="61"/>
  <c r="U227" i="61"/>
  <c r="M228" i="61" l="1"/>
  <c r="R228" i="61"/>
  <c r="U228" i="61"/>
  <c r="X228" i="61"/>
  <c r="M229" i="61" l="1"/>
  <c r="R229" i="61"/>
  <c r="U229" i="61"/>
  <c r="X229" i="61"/>
  <c r="M230" i="61" l="1"/>
  <c r="R230" i="61"/>
  <c r="X230" i="61"/>
  <c r="U230" i="61"/>
  <c r="M231" i="61" l="1"/>
  <c r="U231" i="61"/>
  <c r="X231" i="61"/>
  <c r="R231" i="61"/>
  <c r="M232" i="61" l="1"/>
  <c r="X232" i="61"/>
  <c r="R232" i="61"/>
  <c r="U232" i="61"/>
  <c r="M233" i="61" l="1"/>
  <c r="X233" i="61"/>
  <c r="R233" i="61"/>
  <c r="U233" i="61"/>
  <c r="M234" i="61" l="1"/>
  <c r="X234" i="61"/>
  <c r="R234" i="61"/>
  <c r="U234" i="61"/>
  <c r="M235" i="61" l="1"/>
  <c r="R235" i="61"/>
  <c r="U235" i="61"/>
  <c r="X235" i="61"/>
  <c r="M236" i="61" l="1"/>
  <c r="X236" i="61"/>
  <c r="R236" i="61"/>
  <c r="U236" i="61"/>
  <c r="M237" i="61" l="1"/>
  <c r="R237" i="61"/>
  <c r="U237" i="61"/>
  <c r="X237" i="61"/>
  <c r="M238" i="61" l="1"/>
  <c r="U238" i="61"/>
  <c r="R238" i="61"/>
  <c r="X238" i="61"/>
  <c r="M239" i="61" l="1"/>
  <c r="X239" i="61"/>
  <c r="U239" i="61"/>
  <c r="R239" i="61"/>
  <c r="M240" i="61" l="1"/>
  <c r="U240" i="61"/>
  <c r="R240" i="61"/>
  <c r="X240" i="61"/>
  <c r="M241" i="61" l="1"/>
  <c r="X241" i="61"/>
  <c r="R241" i="61"/>
  <c r="U241" i="61"/>
  <c r="M242" i="61" l="1"/>
  <c r="R242" i="61"/>
  <c r="X242" i="61"/>
  <c r="U242" i="61"/>
  <c r="M243" i="61" l="1"/>
  <c r="U243" i="61"/>
  <c r="R243" i="61"/>
  <c r="X243" i="61"/>
  <c r="M244" i="61" l="1"/>
  <c r="U244" i="61"/>
  <c r="R244" i="61"/>
  <c r="X244" i="61"/>
  <c r="M245" i="61" l="1"/>
  <c r="R245" i="61"/>
  <c r="U245" i="61"/>
  <c r="X245" i="61"/>
  <c r="M246" i="61" l="1"/>
  <c r="X246" i="61"/>
  <c r="U246" i="61"/>
  <c r="R246" i="61"/>
  <c r="M247" i="61" l="1"/>
  <c r="X247" i="61"/>
  <c r="U247" i="61"/>
  <c r="R247" i="61"/>
  <c r="M248" i="61" l="1"/>
  <c r="X248" i="61"/>
  <c r="R248" i="61"/>
  <c r="U248" i="61"/>
  <c r="M249" i="61" l="1"/>
  <c r="U249" i="61"/>
  <c r="X249" i="61"/>
  <c r="R249" i="61"/>
  <c r="M250" i="61" l="1"/>
  <c r="U250" i="61"/>
  <c r="X250" i="61"/>
  <c r="R250" i="61"/>
  <c r="M251" i="61" l="1"/>
  <c r="X251" i="61"/>
  <c r="R251" i="61"/>
  <c r="U251" i="61"/>
  <c r="M252" i="61" l="1"/>
  <c r="U252" i="61"/>
  <c r="R252" i="61"/>
  <c r="X252" i="61"/>
  <c r="M253" i="61" l="1"/>
  <c r="R253" i="61"/>
  <c r="X253" i="61"/>
  <c r="U253" i="61"/>
  <c r="M254" i="61" l="1"/>
  <c r="R254" i="61"/>
  <c r="X254" i="61"/>
  <c r="U254" i="61"/>
  <c r="M255" i="61" l="1"/>
  <c r="R255" i="61"/>
  <c r="U255" i="61"/>
  <c r="X255" i="61"/>
  <c r="M256" i="61" l="1"/>
  <c r="X256" i="61"/>
  <c r="U256" i="61"/>
  <c r="R256" i="61"/>
  <c r="M257" i="61" l="1"/>
  <c r="X257" i="61"/>
  <c r="U257" i="61"/>
  <c r="R257" i="61"/>
  <c r="M258" i="61" l="1"/>
  <c r="X258" i="61"/>
  <c r="R258" i="61"/>
  <c r="U258" i="61"/>
  <c r="M259" i="61" l="1"/>
  <c r="U259" i="61"/>
  <c r="R259" i="61"/>
  <c r="X259" i="61"/>
  <c r="M260" i="61" l="1"/>
  <c r="X260" i="61"/>
  <c r="U260" i="61"/>
  <c r="R260" i="61"/>
  <c r="M261" i="61" l="1"/>
  <c r="U261" i="61"/>
  <c r="X261" i="61"/>
  <c r="R261" i="61"/>
  <c r="M262" i="61" l="1"/>
  <c r="R262" i="61"/>
  <c r="U262" i="61"/>
  <c r="X262" i="61"/>
  <c r="M263" i="61" l="1"/>
  <c r="R263" i="61"/>
  <c r="U263" i="61"/>
  <c r="X263" i="61"/>
  <c r="M264" i="61" l="1"/>
  <c r="U264" i="61"/>
  <c r="R264" i="61"/>
  <c r="X264" i="61"/>
  <c r="M265" i="61" l="1"/>
  <c r="X265" i="61"/>
  <c r="R265" i="61"/>
  <c r="U265" i="61"/>
  <c r="M266" i="61" l="1"/>
  <c r="X266" i="61"/>
  <c r="U266" i="61"/>
  <c r="R266" i="61"/>
  <c r="M267" i="61" l="1"/>
  <c r="R267" i="61"/>
  <c r="X267" i="61"/>
  <c r="U267" i="61"/>
  <c r="M268" i="61" l="1"/>
  <c r="U268" i="61"/>
  <c r="X268" i="61"/>
  <c r="R268" i="61"/>
  <c r="M269" i="61" l="1"/>
  <c r="X269" i="61"/>
  <c r="R269" i="61"/>
  <c r="U269" i="61"/>
  <c r="M270" i="61" l="1"/>
  <c r="R270" i="61"/>
  <c r="X270" i="61"/>
  <c r="U270" i="61"/>
  <c r="M271" i="61" l="1"/>
  <c r="X271" i="61"/>
  <c r="U271" i="61"/>
  <c r="R271" i="61"/>
  <c r="M272" i="61" l="1"/>
  <c r="R272" i="61"/>
  <c r="X272" i="61"/>
  <c r="U272" i="61"/>
  <c r="M273" i="61" l="1"/>
  <c r="U273" i="61"/>
  <c r="X273" i="61"/>
  <c r="R273" i="61"/>
  <c r="M274" i="61" l="1"/>
  <c r="U274" i="61"/>
  <c r="X274" i="61"/>
  <c r="R274" i="61"/>
  <c r="M275" i="61" l="1"/>
  <c r="X275" i="61"/>
  <c r="R275" i="61"/>
  <c r="U275" i="61"/>
  <c r="M276" i="61" l="1"/>
  <c r="X276" i="61"/>
  <c r="R276" i="61"/>
  <c r="U276" i="61"/>
  <c r="M277" i="61" l="1"/>
  <c r="R277" i="61"/>
  <c r="U277" i="61"/>
  <c r="X277" i="61"/>
  <c r="M278" i="61" l="1"/>
  <c r="U278" i="61"/>
  <c r="X278" i="61"/>
  <c r="R278" i="61"/>
  <c r="M279" i="61" l="1"/>
  <c r="R279" i="61"/>
  <c r="X279" i="61"/>
  <c r="U279" i="61"/>
  <c r="M280" i="61" l="1"/>
  <c r="R280" i="61"/>
  <c r="X280" i="61"/>
  <c r="U280" i="61"/>
  <c r="M281" i="61" l="1"/>
  <c r="R281" i="61"/>
  <c r="U281" i="61"/>
  <c r="X281" i="61"/>
  <c r="M282" i="61" l="1"/>
  <c r="U282" i="61"/>
  <c r="X282" i="61"/>
  <c r="R282" i="61"/>
  <c r="M283" i="61" l="1"/>
  <c r="R283" i="61"/>
  <c r="U283" i="61"/>
  <c r="X283" i="61"/>
  <c r="M284" i="61" l="1"/>
  <c r="U284" i="61"/>
  <c r="X284" i="61"/>
  <c r="R284" i="61"/>
  <c r="M285" i="61" l="1"/>
  <c r="R285" i="61"/>
  <c r="U285" i="61"/>
  <c r="X285" i="61"/>
  <c r="M286" i="61" l="1"/>
  <c r="U286" i="61"/>
  <c r="R286" i="61"/>
  <c r="X286" i="61"/>
  <c r="M287" i="61" l="1"/>
  <c r="U287" i="61"/>
  <c r="R287" i="61"/>
  <c r="X287" i="61"/>
  <c r="M288" i="61" l="1"/>
  <c r="R288" i="61"/>
  <c r="X288" i="61"/>
  <c r="U288" i="61"/>
  <c r="M289" i="61" l="1"/>
  <c r="R289" i="61"/>
  <c r="X289" i="61"/>
  <c r="U289" i="61"/>
  <c r="M290" i="61" l="1"/>
  <c r="X290" i="61"/>
  <c r="U290" i="61"/>
  <c r="R290" i="61"/>
  <c r="M291" i="61" l="1"/>
  <c r="R291" i="61"/>
  <c r="X291" i="61"/>
  <c r="U291" i="61"/>
  <c r="M292" i="61" l="1"/>
  <c r="U292" i="61"/>
  <c r="R292" i="61"/>
  <c r="X292" i="61"/>
  <c r="M293" i="61" l="1"/>
  <c r="U293" i="61"/>
  <c r="X293" i="61"/>
  <c r="R293" i="61"/>
  <c r="M294" i="61" l="1"/>
  <c r="R294" i="61"/>
  <c r="X294" i="61"/>
  <c r="U294" i="61"/>
  <c r="M295" i="61" l="1"/>
  <c r="U295" i="61"/>
  <c r="X295" i="61"/>
  <c r="R295" i="61"/>
  <c r="M296" i="61" l="1"/>
  <c r="R296" i="61"/>
  <c r="X296" i="61"/>
  <c r="U296" i="61"/>
  <c r="M297" i="61" l="1"/>
  <c r="U297" i="61"/>
  <c r="R297" i="61"/>
  <c r="X297" i="61"/>
  <c r="M298" i="61" l="1"/>
  <c r="R298" i="61"/>
  <c r="U298" i="61"/>
  <c r="X298" i="61"/>
  <c r="M299" i="61" l="1"/>
  <c r="R299" i="61"/>
  <c r="X299" i="61"/>
  <c r="U299" i="61"/>
  <c r="M300" i="61" l="1"/>
  <c r="R300" i="61"/>
  <c r="X300" i="61"/>
  <c r="U300" i="61"/>
  <c r="M301" i="61" l="1"/>
  <c r="X301" i="61"/>
  <c r="U301" i="61"/>
  <c r="R301" i="61"/>
  <c r="M302" i="61" l="1"/>
  <c r="X302" i="61"/>
  <c r="U302" i="61"/>
  <c r="R302" i="61"/>
  <c r="M303" i="61" l="1"/>
  <c r="U303" i="61"/>
  <c r="R303" i="61"/>
  <c r="X303" i="61"/>
  <c r="M304" i="61" l="1"/>
  <c r="R304" i="61"/>
  <c r="U304" i="61"/>
  <c r="X304" i="61"/>
  <c r="M305" i="61" l="1"/>
  <c r="X305" i="61"/>
  <c r="R305" i="61"/>
  <c r="U305" i="61"/>
  <c r="M306" i="61" l="1"/>
  <c r="U306" i="61"/>
  <c r="X306" i="61"/>
  <c r="R306" i="61"/>
  <c r="M307" i="61" l="1"/>
  <c r="U307" i="61"/>
  <c r="R307" i="61"/>
  <c r="X307" i="61"/>
  <c r="M308" i="61" l="1"/>
  <c r="R308" i="61"/>
  <c r="X308" i="61"/>
  <c r="U308" i="61"/>
  <c r="M309" i="61" l="1"/>
  <c r="X309" i="61"/>
  <c r="R309" i="61"/>
  <c r="U309" i="61"/>
  <c r="M310" i="61" l="1"/>
  <c r="R310" i="61"/>
  <c r="X310" i="61"/>
  <c r="U310" i="61"/>
  <c r="M311" i="61" l="1"/>
  <c r="U311" i="61"/>
  <c r="X311" i="61"/>
  <c r="R311" i="61"/>
  <c r="M312" i="61" l="1"/>
  <c r="U312" i="61"/>
  <c r="X312" i="61"/>
  <c r="R312" i="61"/>
  <c r="M313" i="61" l="1"/>
  <c r="U313" i="61"/>
  <c r="R313" i="61"/>
  <c r="X313" i="61"/>
  <c r="M314" i="61" l="1"/>
  <c r="R314" i="61"/>
  <c r="X314" i="61"/>
  <c r="U314" i="61"/>
  <c r="M315" i="61" l="1"/>
  <c r="U315" i="61"/>
  <c r="R315" i="61"/>
  <c r="X315" i="61"/>
  <c r="M316" i="61" l="1"/>
  <c r="U316" i="61"/>
  <c r="R316" i="61"/>
  <c r="X316" i="61"/>
  <c r="M317" i="61" l="1"/>
  <c r="U317" i="61"/>
  <c r="R317" i="61"/>
  <c r="X317" i="61"/>
  <c r="M318" i="61" l="1"/>
  <c r="X318" i="61"/>
  <c r="R318" i="61"/>
  <c r="U318" i="61"/>
  <c r="M319" i="61" l="1"/>
  <c r="X319" i="61"/>
  <c r="U319" i="61"/>
  <c r="R319" i="61"/>
  <c r="M320" i="61" l="1"/>
  <c r="X320" i="61"/>
  <c r="U320" i="61"/>
  <c r="R320" i="61"/>
  <c r="M321" i="61" l="1"/>
  <c r="X321" i="61"/>
  <c r="R321" i="61"/>
  <c r="U321" i="61"/>
  <c r="M322" i="61" l="1"/>
  <c r="R322" i="61"/>
  <c r="U322" i="61"/>
  <c r="X322" i="61"/>
  <c r="M323" i="61" l="1"/>
  <c r="R323" i="61"/>
  <c r="U323" i="61"/>
  <c r="X323" i="61"/>
  <c r="M324" i="61" l="1"/>
  <c r="X324" i="61"/>
  <c r="R324" i="61"/>
  <c r="U324" i="61"/>
  <c r="M325" i="61" l="1"/>
  <c r="X325" i="61"/>
  <c r="R325" i="61"/>
  <c r="U325" i="61"/>
  <c r="M326" i="61" l="1"/>
  <c r="U326" i="61"/>
  <c r="X326" i="61"/>
  <c r="R326" i="61"/>
  <c r="M327" i="61" l="1"/>
  <c r="R327" i="61"/>
  <c r="U327" i="61"/>
  <c r="X327" i="61"/>
  <c r="M328" i="61" l="1"/>
  <c r="R328" i="61"/>
  <c r="U328" i="61"/>
  <c r="X328" i="61"/>
  <c r="M329" i="61" l="1"/>
  <c r="X329" i="61"/>
  <c r="U329" i="61"/>
  <c r="R329" i="61"/>
  <c r="M330" i="61" l="1"/>
  <c r="R330" i="61"/>
  <c r="U330" i="61"/>
  <c r="X330" i="61"/>
  <c r="M331" i="61" l="1"/>
  <c r="R331" i="61"/>
  <c r="U331" i="61"/>
  <c r="X331" i="61"/>
  <c r="M332" i="61" l="1"/>
  <c r="X332" i="61"/>
  <c r="R332" i="61"/>
  <c r="U332" i="61"/>
  <c r="M333" i="61" l="1"/>
  <c r="X333" i="61"/>
  <c r="R333" i="61"/>
  <c r="U333" i="61"/>
  <c r="M334" i="61" l="1"/>
  <c r="R334" i="61"/>
  <c r="X334" i="61"/>
  <c r="U334" i="61"/>
  <c r="M335" i="61" l="1"/>
  <c r="R335" i="61"/>
  <c r="X335" i="61"/>
  <c r="U335" i="61"/>
  <c r="M336" i="61" l="1"/>
  <c r="X336" i="61"/>
  <c r="U336" i="61"/>
  <c r="R336" i="61"/>
  <c r="M337" i="61" l="1"/>
  <c r="U337" i="61"/>
  <c r="X337" i="61"/>
  <c r="R337" i="61"/>
  <c r="M338" i="61" l="1"/>
  <c r="X338" i="61"/>
  <c r="R338" i="61"/>
  <c r="U338" i="61"/>
  <c r="M339" i="61" l="1"/>
  <c r="U339" i="61"/>
  <c r="R339" i="61"/>
  <c r="X339" i="61"/>
  <c r="M340" i="61" l="1"/>
  <c r="U340" i="61"/>
  <c r="X340" i="61"/>
  <c r="R340" i="61"/>
  <c r="M341" i="61" l="1"/>
  <c r="X341" i="61"/>
  <c r="R341" i="61"/>
  <c r="U341" i="61"/>
  <c r="M342" i="61" l="1"/>
  <c r="U342" i="61"/>
  <c r="X342" i="61"/>
  <c r="R342" i="61"/>
  <c r="M343" i="61" l="1"/>
  <c r="X343" i="61"/>
  <c r="R343" i="61"/>
  <c r="U343" i="61"/>
  <c r="M344" i="61" l="1"/>
  <c r="X344" i="61"/>
  <c r="U344" i="61"/>
  <c r="R344" i="61"/>
  <c r="M345" i="61" l="1"/>
  <c r="U345" i="61"/>
  <c r="X345" i="61"/>
  <c r="R345" i="61"/>
  <c r="M346" i="61" l="1"/>
  <c r="U346" i="61"/>
  <c r="R346" i="61"/>
  <c r="X346" i="61"/>
  <c r="M347" i="61" l="1"/>
  <c r="X347" i="61"/>
  <c r="R347" i="61"/>
  <c r="U347" i="61"/>
  <c r="M348" i="61" l="1"/>
  <c r="U348" i="61"/>
  <c r="R348" i="61"/>
  <c r="X348" i="61"/>
  <c r="M349" i="61" l="1"/>
  <c r="U349" i="61"/>
  <c r="X349" i="61"/>
  <c r="R349" i="61"/>
  <c r="M350" i="61" l="1"/>
  <c r="X350" i="61"/>
  <c r="U350" i="61"/>
  <c r="R350" i="61"/>
  <c r="M351" i="61" l="1"/>
  <c r="R351" i="61"/>
  <c r="X351" i="61"/>
  <c r="U351" i="61"/>
  <c r="M352" i="61" l="1"/>
  <c r="R352" i="61"/>
  <c r="U352" i="61"/>
  <c r="X352" i="61"/>
  <c r="M353" i="61" l="1"/>
  <c r="U353" i="61"/>
  <c r="R353" i="61"/>
  <c r="X353" i="61"/>
  <c r="M354" i="61" l="1"/>
  <c r="X354" i="61"/>
  <c r="U354" i="61"/>
  <c r="R354" i="61"/>
  <c r="M355" i="61" l="1"/>
  <c r="R355" i="61"/>
  <c r="X355" i="61"/>
  <c r="U355" i="61"/>
  <c r="M356" i="61" l="1"/>
  <c r="R356" i="61"/>
  <c r="X356" i="61"/>
  <c r="U356" i="61"/>
  <c r="M357" i="61" l="1"/>
  <c r="X357" i="61"/>
  <c r="R357" i="61"/>
  <c r="U357" i="61"/>
  <c r="M358" i="61" l="1"/>
  <c r="R358" i="61"/>
  <c r="X358" i="61"/>
  <c r="U358" i="61"/>
  <c r="M359" i="61" l="1"/>
  <c r="X359" i="61"/>
  <c r="R359" i="61"/>
  <c r="U359" i="61"/>
  <c r="M360" i="61" l="1"/>
  <c r="R360" i="61"/>
  <c r="X360" i="61"/>
  <c r="U360" i="61"/>
  <c r="M361" i="61" l="1"/>
  <c r="U361" i="61"/>
  <c r="X361" i="61"/>
  <c r="R361" i="61"/>
  <c r="M362" i="61" l="1"/>
  <c r="U362" i="61"/>
  <c r="R362" i="61"/>
  <c r="X362" i="61"/>
  <c r="M363" i="61" l="1"/>
  <c r="R363" i="61"/>
  <c r="X363" i="61"/>
  <c r="U363" i="61"/>
  <c r="M364" i="61" l="1"/>
  <c r="X364" i="61"/>
  <c r="U364" i="61"/>
  <c r="R364" i="61"/>
  <c r="M365" i="61" l="1"/>
  <c r="U365" i="61"/>
  <c r="X365" i="61"/>
  <c r="R365" i="61"/>
  <c r="M366" i="61" l="1"/>
  <c r="U366" i="61"/>
  <c r="X366" i="61"/>
  <c r="R366" i="61"/>
  <c r="M367" i="61" l="1"/>
  <c r="X367" i="61"/>
  <c r="U367" i="61"/>
  <c r="R367" i="61"/>
  <c r="M368" i="61" l="1"/>
  <c r="R368" i="61"/>
  <c r="U368" i="61"/>
  <c r="X368" i="61"/>
  <c r="M369" i="61" l="1"/>
  <c r="X369" i="61"/>
  <c r="U369" i="61"/>
  <c r="R369" i="61"/>
  <c r="M370" i="61" l="1"/>
  <c r="X370" i="61"/>
  <c r="U370" i="61"/>
  <c r="R370" i="61"/>
  <c r="M371" i="61" l="1"/>
  <c r="R371" i="61"/>
  <c r="X371" i="61"/>
  <c r="U371" i="61"/>
  <c r="M372" i="61" l="1"/>
  <c r="X372" i="61"/>
  <c r="R372" i="61"/>
  <c r="U372" i="61"/>
  <c r="M373" i="61" l="1"/>
  <c r="R373" i="61"/>
  <c r="U373" i="61"/>
  <c r="X373" i="61"/>
  <c r="M374" i="61" l="1"/>
  <c r="X374" i="61"/>
  <c r="R374" i="61"/>
  <c r="U374" i="61"/>
  <c r="M375" i="61" l="1"/>
  <c r="U375" i="61"/>
  <c r="R375" i="61"/>
  <c r="X375" i="61"/>
  <c r="M376" i="61" l="1"/>
  <c r="U376" i="61"/>
  <c r="X376" i="61"/>
  <c r="R376" i="61"/>
  <c r="M377" i="61" l="1"/>
  <c r="X377" i="61"/>
  <c r="U377" i="61"/>
  <c r="R377" i="61"/>
  <c r="M378" i="61" l="1"/>
  <c r="R378" i="61"/>
  <c r="X378" i="61"/>
  <c r="U378" i="61"/>
  <c r="M379" i="61" l="1"/>
  <c r="R379" i="61"/>
  <c r="U379" i="61"/>
  <c r="X379" i="61"/>
  <c r="M380" i="61" l="1"/>
  <c r="R380" i="61"/>
  <c r="U380" i="61"/>
  <c r="X380" i="61"/>
  <c r="M381" i="61" l="1"/>
  <c r="R381" i="61"/>
  <c r="U381" i="61"/>
  <c r="X381" i="61"/>
  <c r="M382" i="61" l="1"/>
  <c r="U382" i="61"/>
  <c r="R382" i="61"/>
  <c r="X382" i="61"/>
  <c r="M383" i="61" l="1"/>
  <c r="X383" i="61"/>
  <c r="U383" i="61"/>
  <c r="R383" i="61"/>
  <c r="M384" i="61" l="1"/>
  <c r="X384" i="61"/>
  <c r="R384" i="61"/>
  <c r="U384" i="61"/>
  <c r="M385" i="61" l="1"/>
  <c r="R385" i="61"/>
  <c r="U385" i="61"/>
  <c r="X385" i="61"/>
  <c r="M386" i="61" l="1"/>
  <c r="X386" i="61"/>
  <c r="U386" i="61"/>
  <c r="R386" i="61"/>
  <c r="M387" i="61" l="1"/>
  <c r="X387" i="61"/>
  <c r="U387" i="61"/>
  <c r="R387" i="61"/>
  <c r="M388" i="61" l="1"/>
  <c r="X388" i="61"/>
  <c r="R388" i="61"/>
  <c r="U388" i="61"/>
  <c r="M389" i="61" l="1"/>
  <c r="X389" i="61"/>
  <c r="U389" i="61"/>
  <c r="R389" i="61"/>
  <c r="M390" i="61" l="1"/>
  <c r="R390" i="61"/>
  <c r="X390" i="61"/>
  <c r="U390" i="61"/>
  <c r="M391" i="61" l="1"/>
  <c r="U391" i="61"/>
  <c r="R391" i="61"/>
  <c r="X391" i="61"/>
  <c r="M392" i="61" l="1"/>
  <c r="X392" i="61"/>
  <c r="R392" i="61"/>
  <c r="U392" i="61"/>
  <c r="M393" i="61" l="1"/>
  <c r="R393" i="61"/>
  <c r="X393" i="61"/>
  <c r="U393" i="61"/>
  <c r="M394" i="61" l="1"/>
  <c r="U394" i="61"/>
  <c r="X394" i="61"/>
  <c r="R394" i="61"/>
  <c r="M395" i="61" l="1"/>
  <c r="U395" i="61"/>
  <c r="X395" i="61"/>
  <c r="R395" i="61"/>
  <c r="M396" i="61" l="1"/>
  <c r="X396" i="61"/>
  <c r="R396" i="61"/>
  <c r="U396" i="61"/>
  <c r="M397" i="61" l="1"/>
  <c r="X397" i="61"/>
  <c r="R397" i="61"/>
  <c r="U397" i="61"/>
  <c r="M398" i="61" l="1"/>
  <c r="R398" i="61"/>
  <c r="U398" i="61"/>
  <c r="X398" i="61"/>
  <c r="M399" i="61" l="1"/>
  <c r="X399" i="61"/>
  <c r="R399" i="61"/>
  <c r="U399" i="61"/>
  <c r="M400" i="61" l="1"/>
  <c r="U400" i="61"/>
  <c r="X400" i="61"/>
  <c r="R400" i="61"/>
  <c r="M401" i="61" l="1"/>
  <c r="R401" i="61"/>
  <c r="X401" i="61"/>
  <c r="U401" i="61"/>
  <c r="M402" i="61" l="1"/>
  <c r="U402" i="61"/>
  <c r="R402" i="61"/>
  <c r="X402" i="61"/>
  <c r="M403" i="61" l="1"/>
  <c r="X403" i="61"/>
  <c r="U403" i="61"/>
  <c r="R403" i="61"/>
  <c r="M404" i="61" l="1"/>
  <c r="X404" i="61"/>
  <c r="U404" i="61"/>
  <c r="R404" i="61"/>
  <c r="M405" i="61" l="1"/>
  <c r="R405" i="61"/>
  <c r="X405" i="61"/>
  <c r="U405" i="61"/>
  <c r="M406" i="61" l="1"/>
  <c r="U406" i="61"/>
  <c r="X406" i="61"/>
  <c r="R406" i="61"/>
  <c r="M407" i="61" l="1"/>
  <c r="U407" i="61"/>
  <c r="X407" i="61"/>
  <c r="R407" i="61"/>
  <c r="M408" i="61" l="1"/>
  <c r="X408" i="61"/>
  <c r="R408" i="61"/>
  <c r="U408" i="61"/>
  <c r="M409" i="61" l="1"/>
  <c r="X409" i="61"/>
  <c r="R409" i="61"/>
  <c r="U409" i="61"/>
  <c r="M410" i="61" l="1"/>
  <c r="U410" i="61"/>
  <c r="X410" i="61"/>
  <c r="R410" i="61"/>
  <c r="M411" i="61" l="1"/>
  <c r="R411" i="61"/>
  <c r="X411" i="61"/>
  <c r="U411" i="61"/>
  <c r="M412" i="61" l="1"/>
  <c r="R412" i="61"/>
  <c r="U412" i="61"/>
  <c r="X412" i="61"/>
  <c r="M413" i="61" l="1"/>
  <c r="X413" i="61"/>
  <c r="R413" i="61"/>
  <c r="U413" i="61"/>
  <c r="M414" i="61" l="1"/>
  <c r="R414" i="61"/>
  <c r="X414" i="61"/>
  <c r="U414" i="61"/>
  <c r="M415" i="61" l="1"/>
  <c r="X415" i="61"/>
  <c r="R415" i="61"/>
  <c r="U415" i="61"/>
  <c r="M416" i="61" l="1"/>
  <c r="R416" i="61"/>
  <c r="X416" i="61"/>
  <c r="U416" i="61"/>
  <c r="M417" i="61" l="1"/>
  <c r="R417" i="61"/>
  <c r="X417" i="61"/>
  <c r="U417" i="61"/>
  <c r="M418" i="61" l="1"/>
  <c r="R418" i="61"/>
  <c r="U418" i="61"/>
  <c r="X418" i="61"/>
  <c r="M419" i="61" l="1"/>
  <c r="X419" i="61"/>
  <c r="U419" i="61"/>
  <c r="R419" i="61"/>
  <c r="M420" i="61" l="1"/>
  <c r="U420" i="61"/>
  <c r="X420" i="61"/>
  <c r="R420" i="61"/>
  <c r="M421" i="61" l="1"/>
  <c r="X421" i="61"/>
  <c r="U421" i="61"/>
  <c r="R421" i="61"/>
  <c r="M422" i="61" l="1"/>
  <c r="X422" i="61"/>
  <c r="R422" i="61"/>
  <c r="U422" i="61"/>
  <c r="M423" i="61" l="1"/>
  <c r="X423" i="61"/>
  <c r="R423" i="61"/>
  <c r="U423" i="61"/>
  <c r="M424" i="61" l="1"/>
  <c r="R424" i="61"/>
  <c r="X424" i="61"/>
  <c r="U424" i="61"/>
  <c r="M425" i="61" l="1"/>
  <c r="U425" i="61"/>
  <c r="X425" i="61"/>
  <c r="R425" i="61"/>
  <c r="M426" i="61" l="1"/>
  <c r="R426" i="61"/>
  <c r="U426" i="61"/>
  <c r="X426" i="61"/>
  <c r="M427" i="61" l="1"/>
  <c r="U427" i="61"/>
  <c r="R427" i="61"/>
  <c r="X427" i="61"/>
  <c r="M428" i="61" l="1"/>
  <c r="R428" i="61"/>
  <c r="U428" i="61"/>
  <c r="X428" i="61"/>
  <c r="M429" i="61" l="1"/>
  <c r="R429" i="61"/>
  <c r="U429" i="61"/>
  <c r="X429" i="61"/>
  <c r="M430" i="61" l="1"/>
  <c r="R430" i="61"/>
  <c r="X430" i="61"/>
  <c r="U430" i="61"/>
  <c r="M431" i="61" l="1"/>
  <c r="X431" i="61"/>
  <c r="R431" i="61"/>
  <c r="U431" i="61"/>
  <c r="M432" i="61" l="1"/>
  <c r="R432" i="61"/>
  <c r="X432" i="61"/>
  <c r="U432" i="61"/>
  <c r="M433" i="61" l="1"/>
  <c r="U433" i="61"/>
  <c r="R433" i="61"/>
  <c r="X433" i="61"/>
  <c r="M434" i="61" l="1"/>
  <c r="R434" i="61"/>
  <c r="X434" i="61"/>
  <c r="U434" i="61"/>
  <c r="M435" i="61" l="1"/>
  <c r="U435" i="61"/>
  <c r="R435" i="61"/>
  <c r="X435" i="61"/>
  <c r="M436" i="61" l="1"/>
  <c r="R436" i="61"/>
  <c r="U436" i="61"/>
  <c r="X436" i="61"/>
  <c r="M437" i="61" l="1"/>
  <c r="R437" i="61"/>
  <c r="X437" i="61"/>
  <c r="U437" i="61"/>
  <c r="M438" i="61" l="1"/>
  <c r="R438" i="61"/>
  <c r="U438" i="61"/>
  <c r="X438" i="61"/>
  <c r="M439" i="61" l="1"/>
  <c r="U439" i="61"/>
  <c r="X439" i="61"/>
  <c r="R439" i="61"/>
  <c r="M440" i="61" l="1"/>
  <c r="R440" i="61"/>
  <c r="X440" i="61"/>
  <c r="U440" i="61"/>
  <c r="M441" i="61" l="1"/>
  <c r="U441" i="61"/>
  <c r="R441" i="61"/>
  <c r="X441" i="61"/>
  <c r="M442" i="61" l="1"/>
  <c r="U442" i="61"/>
  <c r="R442" i="61"/>
  <c r="X442" i="61"/>
  <c r="M443" i="61" l="1"/>
  <c r="X443" i="61"/>
  <c r="U443" i="61"/>
  <c r="R443" i="61"/>
  <c r="M444" i="61" l="1"/>
  <c r="X444" i="61"/>
  <c r="R444" i="61"/>
  <c r="U444" i="61"/>
  <c r="M445" i="61" l="1"/>
  <c r="U445" i="61"/>
  <c r="X445" i="61"/>
  <c r="R445" i="61"/>
  <c r="M446" i="61" l="1"/>
  <c r="R446" i="61"/>
  <c r="U446" i="61"/>
  <c r="X446" i="61"/>
  <c r="M447" i="61" l="1"/>
  <c r="U447" i="61"/>
  <c r="R447" i="61"/>
  <c r="X447" i="61"/>
  <c r="M448" i="61" l="1"/>
  <c r="U448" i="61"/>
  <c r="R448" i="61"/>
  <c r="X448" i="61"/>
  <c r="M449" i="61" l="1"/>
  <c r="X449" i="61"/>
  <c r="R449" i="61"/>
  <c r="U449" i="61"/>
  <c r="M450" i="61" l="1"/>
  <c r="R450" i="61"/>
  <c r="U450" i="61"/>
  <c r="X450" i="61"/>
  <c r="M451" i="61" l="1"/>
  <c r="X451" i="61"/>
  <c r="U451" i="61"/>
  <c r="R451" i="61"/>
  <c r="M452" i="61" l="1"/>
  <c r="X452" i="61"/>
  <c r="U452" i="61"/>
  <c r="R452" i="61"/>
  <c r="M453" i="61" l="1"/>
  <c r="X453" i="61"/>
  <c r="U453" i="61"/>
  <c r="R453" i="61"/>
  <c r="M454" i="61" l="1"/>
  <c r="X454" i="61"/>
  <c r="U454" i="61"/>
  <c r="R454" i="61"/>
  <c r="M455" i="61" l="1"/>
  <c r="X455" i="61"/>
  <c r="R455" i="61"/>
  <c r="U455" i="61"/>
  <c r="M456" i="61" l="1"/>
  <c r="X456" i="61"/>
  <c r="U456" i="61"/>
  <c r="R456" i="61"/>
  <c r="M457" i="61" l="1"/>
  <c r="U457" i="61"/>
  <c r="R457" i="61"/>
  <c r="X457" i="61"/>
  <c r="M458" i="61" l="1"/>
  <c r="U458" i="61"/>
  <c r="R458" i="61"/>
  <c r="X458" i="61"/>
  <c r="M459" i="61" l="1"/>
  <c r="X459" i="61"/>
  <c r="U459" i="61"/>
  <c r="R459" i="61"/>
  <c r="M460" i="61" l="1"/>
  <c r="R460" i="61"/>
  <c r="X460" i="61"/>
  <c r="U460" i="61"/>
  <c r="M461" i="61" l="1"/>
  <c r="X461" i="61"/>
  <c r="U461" i="61"/>
  <c r="R461" i="61"/>
  <c r="M462" i="61" l="1"/>
  <c r="U462" i="61"/>
  <c r="R462" i="61"/>
  <c r="X462" i="61"/>
  <c r="M463" i="61" l="1"/>
  <c r="X463" i="61"/>
  <c r="R463" i="61"/>
  <c r="U463" i="61"/>
  <c r="M464" i="61" l="1"/>
  <c r="U464" i="61"/>
  <c r="R464" i="61"/>
  <c r="X464" i="61"/>
  <c r="M465" i="61" l="1"/>
  <c r="U465" i="61"/>
  <c r="R465" i="61"/>
  <c r="X465" i="61"/>
  <c r="M466" i="61" l="1"/>
  <c r="X466" i="61"/>
  <c r="U466" i="61"/>
  <c r="R466" i="61"/>
  <c r="M467" i="61" l="1"/>
  <c r="R467" i="61"/>
  <c r="U467" i="61"/>
  <c r="X467" i="61"/>
  <c r="M468" i="61" l="1"/>
  <c r="R468" i="61"/>
  <c r="U468" i="61"/>
  <c r="X468" i="61"/>
  <c r="M469" i="61" l="1"/>
  <c r="X469" i="61"/>
  <c r="U469" i="61"/>
  <c r="R469" i="61"/>
  <c r="M470" i="61" l="1"/>
  <c r="X470" i="61"/>
  <c r="U470" i="61"/>
  <c r="R470" i="61"/>
  <c r="M471" i="61" l="1"/>
  <c r="X471" i="61"/>
  <c r="R471" i="61"/>
  <c r="U471" i="61"/>
  <c r="M472" i="61" l="1"/>
  <c r="X472" i="61"/>
  <c r="U472" i="61"/>
  <c r="R472" i="61"/>
  <c r="M473" i="61" l="1"/>
  <c r="R473" i="61"/>
  <c r="X473" i="61"/>
  <c r="U473" i="61"/>
  <c r="M474" i="61" l="1"/>
  <c r="X474" i="61"/>
  <c r="U474" i="61"/>
  <c r="R474" i="61"/>
  <c r="M475" i="61" l="1"/>
  <c r="R475" i="61"/>
  <c r="X475" i="61"/>
  <c r="U475" i="61"/>
  <c r="M476" i="61" l="1"/>
  <c r="X476" i="61"/>
  <c r="U476" i="61"/>
  <c r="R476" i="61"/>
  <c r="M477" i="61" l="1"/>
  <c r="R477" i="61"/>
  <c r="U477" i="61"/>
  <c r="X477" i="61"/>
  <c r="M478" i="61" l="1"/>
  <c r="X478" i="61"/>
  <c r="U478" i="61"/>
  <c r="R478" i="61"/>
  <c r="M479" i="61" l="1"/>
  <c r="X479" i="61"/>
  <c r="R479" i="61"/>
  <c r="U479" i="61"/>
  <c r="M480" i="61" l="1"/>
  <c r="U480" i="61"/>
  <c r="R480" i="61"/>
  <c r="X480" i="61"/>
  <c r="M481" i="61" l="1"/>
  <c r="U481" i="61"/>
  <c r="X481" i="61"/>
  <c r="R481" i="61"/>
  <c r="M482" i="61" l="1"/>
  <c r="U482" i="61"/>
  <c r="X482" i="61"/>
  <c r="R482" i="61"/>
  <c r="M483" i="61" l="1"/>
  <c r="R483" i="61"/>
  <c r="X483" i="61"/>
  <c r="U483" i="61"/>
  <c r="M484" i="61" l="1"/>
  <c r="U484" i="61"/>
  <c r="R484" i="61"/>
  <c r="X484" i="61"/>
  <c r="M485" i="61" l="1"/>
  <c r="R485" i="61"/>
  <c r="X485" i="61"/>
  <c r="U485" i="61"/>
  <c r="M486" i="61" l="1"/>
  <c r="X486" i="61"/>
  <c r="R486" i="61"/>
  <c r="U486" i="61"/>
  <c r="M487" i="61" l="1"/>
  <c r="X487" i="61"/>
  <c r="U487" i="61"/>
  <c r="R487" i="61"/>
  <c r="M488" i="61" l="1"/>
  <c r="X488" i="61"/>
  <c r="U488" i="61"/>
  <c r="R488" i="61"/>
  <c r="M489" i="61" l="1"/>
  <c r="X489" i="61"/>
  <c r="U489" i="61"/>
  <c r="R489" i="61"/>
  <c r="M490" i="61" l="1"/>
  <c r="R490" i="61"/>
  <c r="U490" i="61"/>
  <c r="X490" i="61"/>
  <c r="M491" i="61" l="1"/>
  <c r="X491" i="61"/>
  <c r="R491" i="61"/>
  <c r="U491" i="61"/>
  <c r="M492" i="61" l="1"/>
  <c r="R492" i="61"/>
  <c r="U492" i="61"/>
  <c r="X492" i="61"/>
  <c r="M493" i="61" l="1"/>
  <c r="X493" i="61"/>
  <c r="R493" i="61"/>
  <c r="U493" i="61"/>
  <c r="M494" i="61" l="1"/>
  <c r="U494" i="61"/>
  <c r="R494" i="61"/>
  <c r="X494" i="61"/>
  <c r="M495" i="61" l="1"/>
  <c r="R495" i="61"/>
  <c r="U495" i="61"/>
  <c r="X495" i="61"/>
  <c r="M496" i="61" l="1"/>
  <c r="X496" i="61"/>
  <c r="U496" i="61"/>
  <c r="R496" i="61"/>
  <c r="M497" i="61" l="1"/>
  <c r="R497" i="61"/>
  <c r="U497" i="61"/>
  <c r="X497" i="61"/>
  <c r="M498" i="61" l="1"/>
  <c r="X498" i="61"/>
  <c r="R498" i="61"/>
  <c r="U498" i="61"/>
  <c r="M499" i="61" l="1"/>
  <c r="R499" i="61"/>
  <c r="X499" i="61"/>
  <c r="U499" i="61"/>
  <c r="M500" i="61" l="1"/>
  <c r="X500" i="61"/>
  <c r="U500" i="61"/>
  <c r="R500" i="61"/>
  <c r="M501" i="61" l="1"/>
  <c r="X501" i="61"/>
  <c r="U501" i="61"/>
  <c r="R501" i="61"/>
  <c r="M502" i="61" l="1"/>
  <c r="R502" i="61"/>
  <c r="X502" i="61"/>
  <c r="U502" i="61"/>
  <c r="M503" i="61" l="1"/>
  <c r="U503" i="61"/>
  <c r="R503" i="61"/>
  <c r="X503" i="61"/>
  <c r="M504" i="61" l="1"/>
  <c r="U504" i="61"/>
  <c r="R504" i="61"/>
  <c r="X504" i="61"/>
  <c r="M505" i="61" l="1"/>
  <c r="U505" i="61"/>
  <c r="X505" i="61"/>
  <c r="R505" i="61"/>
  <c r="M506" i="61" l="1"/>
  <c r="U506" i="61"/>
  <c r="R506" i="61"/>
  <c r="X506" i="61"/>
  <c r="M507" i="61" l="1"/>
  <c r="R507" i="61"/>
  <c r="U507" i="61"/>
  <c r="X507" i="61"/>
  <c r="M508" i="61" l="1"/>
  <c r="U508" i="61"/>
  <c r="R508" i="61"/>
  <c r="X508" i="61"/>
  <c r="M509" i="61" l="1"/>
  <c r="R509" i="61"/>
  <c r="X509" i="61"/>
  <c r="U509" i="61"/>
  <c r="M510" i="61" l="1"/>
  <c r="U510" i="61"/>
  <c r="X510" i="61"/>
  <c r="R510" i="61"/>
  <c r="M511" i="61" l="1"/>
  <c r="R511" i="61"/>
  <c r="U511" i="61"/>
  <c r="X511" i="61"/>
  <c r="M512" i="61" l="1"/>
  <c r="R512" i="61"/>
  <c r="X512" i="61"/>
  <c r="U512" i="61"/>
  <c r="M513" i="61" l="1"/>
  <c r="U513" i="61"/>
  <c r="R513" i="61"/>
  <c r="X513" i="61"/>
  <c r="M514" i="61" l="1"/>
  <c r="U514" i="61"/>
  <c r="X514" i="61"/>
  <c r="R514" i="61"/>
  <c r="M515" i="61" l="1"/>
  <c r="X515" i="61"/>
  <c r="U515" i="61"/>
  <c r="R515" i="61"/>
  <c r="M516" i="61" l="1"/>
  <c r="X516" i="61"/>
  <c r="R516" i="61"/>
  <c r="U516" i="61"/>
  <c r="M517" i="61" l="1"/>
  <c r="X517" i="61"/>
  <c r="U517" i="61"/>
  <c r="R517" i="61"/>
  <c r="M518" i="61" l="1"/>
  <c r="X518" i="61"/>
  <c r="U518" i="61"/>
  <c r="R518" i="61"/>
  <c r="M519" i="61" l="1"/>
  <c r="R519" i="61"/>
  <c r="U519" i="61"/>
  <c r="X519" i="61"/>
  <c r="M520" i="61" l="1"/>
  <c r="R520" i="61"/>
  <c r="U520" i="61"/>
  <c r="X520" i="61"/>
  <c r="M521" i="61" l="1"/>
  <c r="X521" i="61"/>
  <c r="R521" i="61"/>
  <c r="U521" i="61"/>
  <c r="M522" i="61" l="1"/>
  <c r="R522" i="61"/>
  <c r="U522" i="61"/>
  <c r="X522" i="61"/>
  <c r="M523" i="61" l="1"/>
  <c r="R523" i="61"/>
  <c r="U523" i="61"/>
  <c r="X523" i="61"/>
  <c r="M524" i="61" l="1"/>
  <c r="R524" i="61"/>
  <c r="X524" i="61"/>
  <c r="U524" i="61"/>
  <c r="M525" i="61" l="1"/>
  <c r="R525" i="61"/>
  <c r="U525" i="61"/>
  <c r="X525" i="61"/>
  <c r="M526" i="61" l="1"/>
  <c r="R526" i="61"/>
  <c r="U526" i="61"/>
  <c r="X526" i="61"/>
  <c r="M527" i="61" l="1"/>
  <c r="X527" i="61"/>
  <c r="R527" i="61"/>
  <c r="U527" i="61"/>
  <c r="M528" i="61" l="1"/>
  <c r="R528" i="61"/>
  <c r="X528" i="61"/>
  <c r="U528" i="61"/>
  <c r="M529" i="61" l="1"/>
  <c r="X529" i="61"/>
  <c r="R529" i="61"/>
  <c r="U529" i="61"/>
  <c r="M530" i="61" l="1"/>
  <c r="R530" i="61"/>
  <c r="U530" i="61"/>
  <c r="X530" i="61"/>
  <c r="M531" i="61" l="1"/>
  <c r="X531" i="61"/>
  <c r="R531" i="61"/>
  <c r="U531" i="61"/>
  <c r="M532" i="61" l="1"/>
  <c r="X532" i="61"/>
  <c r="U532" i="61"/>
  <c r="R532" i="61"/>
  <c r="M533" i="61" l="1"/>
  <c r="U533" i="61"/>
  <c r="R533" i="61"/>
  <c r="X533" i="61"/>
  <c r="M534" i="61" l="1"/>
  <c r="R534" i="61"/>
  <c r="U534" i="61"/>
  <c r="X534" i="61"/>
  <c r="M535" i="61" l="1"/>
  <c r="X535" i="61"/>
  <c r="R535" i="61"/>
  <c r="U535" i="61"/>
  <c r="M536" i="61" l="1"/>
  <c r="R536" i="61"/>
  <c r="X536" i="61"/>
  <c r="U536" i="61"/>
  <c r="M537" i="61" l="1"/>
  <c r="R537" i="61"/>
  <c r="U537" i="61"/>
  <c r="X537" i="61"/>
  <c r="M538" i="61" l="1"/>
  <c r="U538" i="61"/>
  <c r="R538" i="61"/>
  <c r="X538" i="61"/>
  <c r="M539" i="61" l="1"/>
  <c r="R539" i="61"/>
  <c r="X539" i="61"/>
  <c r="U539" i="61"/>
  <c r="M540" i="61" l="1"/>
  <c r="U540" i="61"/>
  <c r="X540" i="61"/>
  <c r="R540" i="61"/>
  <c r="M541" i="61" l="1"/>
  <c r="X541" i="61"/>
  <c r="R541" i="61"/>
  <c r="U541" i="61"/>
  <c r="M542" i="61" l="1"/>
  <c r="U542" i="61"/>
  <c r="X542" i="61"/>
  <c r="R542" i="61"/>
  <c r="M543" i="61" l="1"/>
  <c r="U543" i="61"/>
  <c r="R543" i="61"/>
  <c r="X543" i="61"/>
  <c r="M544" i="61" l="1"/>
  <c r="U544" i="61"/>
  <c r="R544" i="61"/>
  <c r="X544" i="61"/>
  <c r="M545" i="61" l="1"/>
  <c r="R545" i="61"/>
  <c r="X545" i="61"/>
  <c r="U545" i="61"/>
  <c r="M546" i="61" l="1"/>
  <c r="R546" i="61"/>
  <c r="U546" i="61"/>
  <c r="X546" i="61"/>
  <c r="M547" i="61" l="1"/>
  <c r="U547" i="61"/>
  <c r="R547" i="61"/>
  <c r="X547" i="61"/>
  <c r="M548" i="61" l="1"/>
  <c r="R548" i="61"/>
  <c r="X548" i="61"/>
  <c r="U548" i="61"/>
  <c r="M549" i="61" l="1"/>
  <c r="U549" i="61"/>
  <c r="R549" i="61"/>
  <c r="X549" i="61"/>
  <c r="M550" i="61" l="1"/>
  <c r="U550" i="61"/>
  <c r="R550" i="61"/>
  <c r="X550" i="61"/>
  <c r="M551" i="61" l="1"/>
  <c r="U551" i="61"/>
  <c r="X551" i="61"/>
  <c r="R551" i="61"/>
  <c r="M552" i="61" l="1"/>
  <c r="U552" i="61"/>
  <c r="X552" i="61"/>
  <c r="R552" i="61"/>
  <c r="M553" i="61" l="1"/>
  <c r="R553" i="61"/>
  <c r="U553" i="61"/>
  <c r="X553" i="61"/>
  <c r="M554" i="61" l="1"/>
  <c r="R554" i="61"/>
  <c r="X554" i="61"/>
  <c r="U554" i="61"/>
  <c r="M555" i="61" l="1"/>
  <c r="U555" i="61"/>
  <c r="X555" i="61"/>
  <c r="R555" i="61"/>
  <c r="M556" i="61" l="1"/>
  <c r="X556" i="61"/>
  <c r="U556" i="61"/>
  <c r="R556" i="61"/>
  <c r="M557" i="61" l="1"/>
  <c r="X557" i="61"/>
  <c r="R557" i="61"/>
  <c r="U557" i="61"/>
  <c r="M558" i="61" l="1"/>
  <c r="R558" i="61"/>
  <c r="X558" i="61"/>
  <c r="U558" i="61"/>
  <c r="M559" i="61" l="1"/>
  <c r="R559" i="61"/>
  <c r="U559" i="61"/>
  <c r="X559" i="61"/>
  <c r="M560" i="61" l="1"/>
  <c r="X560" i="61"/>
  <c r="U560" i="61"/>
  <c r="R560" i="61"/>
  <c r="M561" i="61" l="1"/>
  <c r="X561" i="61"/>
  <c r="U561" i="61"/>
  <c r="R561" i="61"/>
  <c r="M562" i="61" l="1"/>
  <c r="X562" i="61"/>
  <c r="R562" i="61"/>
  <c r="U562" i="61"/>
  <c r="M563" i="61" l="1"/>
  <c r="X563" i="61"/>
  <c r="R563" i="61"/>
  <c r="U563" i="61"/>
  <c r="M564" i="61" l="1"/>
  <c r="U564" i="61"/>
  <c r="X564" i="61"/>
  <c r="R564" i="61"/>
  <c r="M565" i="61" l="1"/>
  <c r="X565" i="61"/>
  <c r="R565" i="61"/>
  <c r="U565" i="61"/>
  <c r="M566" i="61" l="1"/>
  <c r="R566" i="61"/>
  <c r="X566" i="61"/>
  <c r="U566" i="61"/>
  <c r="M567" i="61" l="1"/>
  <c r="U567" i="61"/>
  <c r="X567" i="61"/>
  <c r="R567" i="61"/>
  <c r="M568" i="61" l="1"/>
  <c r="R568" i="61"/>
  <c r="X568" i="61"/>
  <c r="U568" i="61"/>
  <c r="M569" i="61" l="1"/>
  <c r="U569" i="61"/>
  <c r="X569" i="61"/>
  <c r="R569" i="61"/>
  <c r="M570" i="61" l="1"/>
  <c r="R570" i="61"/>
  <c r="U570" i="61"/>
  <c r="X570" i="61"/>
  <c r="M571" i="61" l="1"/>
  <c r="X571" i="61"/>
  <c r="U571" i="61"/>
  <c r="R571" i="61"/>
  <c r="M572" i="61" l="1"/>
  <c r="U572" i="61"/>
  <c r="X572" i="61"/>
  <c r="R572" i="61"/>
  <c r="M573" i="61" l="1"/>
  <c r="X573" i="61"/>
  <c r="U573" i="61"/>
  <c r="R573" i="61"/>
  <c r="M574" i="61" l="1"/>
  <c r="R574" i="61"/>
  <c r="U574" i="61"/>
  <c r="X574" i="61"/>
  <c r="M575" i="61" l="1"/>
  <c r="U575" i="61"/>
  <c r="X575" i="61"/>
  <c r="R575" i="61"/>
  <c r="M576" i="61" l="1"/>
  <c r="X576" i="61"/>
  <c r="U576" i="61"/>
  <c r="R576" i="61"/>
  <c r="M577" i="61" l="1"/>
  <c r="U577" i="61"/>
  <c r="X577" i="61"/>
  <c r="R577" i="61"/>
  <c r="M578" i="61" l="1"/>
  <c r="X578" i="61"/>
  <c r="U578" i="61"/>
  <c r="R578" i="61"/>
  <c r="M579" i="61" l="1"/>
  <c r="X579" i="61"/>
  <c r="U579" i="61"/>
  <c r="R579" i="61"/>
  <c r="M580" i="61" l="1"/>
  <c r="R580" i="61"/>
  <c r="U580" i="61"/>
  <c r="X580" i="61"/>
  <c r="M581" i="61" l="1"/>
  <c r="X581" i="61"/>
  <c r="R581" i="61"/>
  <c r="U581" i="61"/>
  <c r="M582" i="61" l="1"/>
  <c r="U582" i="61"/>
  <c r="R582" i="61"/>
  <c r="X582" i="61"/>
  <c r="M583" i="61" l="1"/>
  <c r="X583" i="61"/>
  <c r="R583" i="61"/>
  <c r="U583" i="61"/>
  <c r="M584" i="61" l="1"/>
  <c r="R584" i="61"/>
  <c r="X584" i="61"/>
  <c r="U584" i="61"/>
  <c r="M585" i="61" l="1"/>
  <c r="R585" i="61"/>
  <c r="U585" i="61"/>
  <c r="X585" i="61"/>
  <c r="M586" i="61" l="1"/>
  <c r="X586" i="61"/>
  <c r="R586" i="61"/>
  <c r="U586" i="61"/>
  <c r="M587" i="61" l="1"/>
  <c r="X587" i="61"/>
  <c r="R587" i="61"/>
  <c r="U587" i="61"/>
  <c r="M588" i="61" l="1"/>
  <c r="X588" i="61"/>
  <c r="R588" i="61"/>
  <c r="U588" i="61"/>
  <c r="M589" i="61" l="1"/>
  <c r="R589" i="61"/>
  <c r="X589" i="61"/>
  <c r="U589" i="61"/>
  <c r="M590" i="61" l="1"/>
  <c r="U590" i="61"/>
  <c r="R590" i="61"/>
  <c r="X590" i="61"/>
  <c r="M591" i="61" l="1"/>
  <c r="X591" i="61"/>
  <c r="U591" i="61"/>
  <c r="R591" i="61"/>
  <c r="M592" i="61" l="1"/>
  <c r="U592" i="61"/>
  <c r="X592" i="61"/>
  <c r="R592" i="61"/>
  <c r="M593" i="61" l="1"/>
  <c r="X593" i="61"/>
  <c r="R593" i="61"/>
  <c r="U593" i="61"/>
  <c r="M594" i="61" l="1"/>
  <c r="R594" i="61"/>
  <c r="X594" i="61"/>
  <c r="U594" i="61"/>
  <c r="M595" i="61" l="1"/>
  <c r="X595" i="61"/>
  <c r="R595" i="61"/>
  <c r="U595" i="61"/>
  <c r="M596" i="61" l="1"/>
  <c r="R596" i="61"/>
  <c r="X596" i="61"/>
  <c r="U596" i="61"/>
  <c r="M597" i="61" l="1"/>
  <c r="X597" i="61"/>
  <c r="U597" i="61"/>
  <c r="R597" i="61"/>
  <c r="M598" i="61" l="1"/>
  <c r="U598" i="61"/>
  <c r="R598" i="61"/>
  <c r="X598" i="61"/>
  <c r="M599" i="61" l="1"/>
  <c r="U599" i="61"/>
  <c r="X599" i="61"/>
  <c r="R599" i="61"/>
  <c r="M600" i="61" l="1"/>
  <c r="R600" i="61"/>
  <c r="X600" i="61"/>
  <c r="U600" i="61"/>
  <c r="M601" i="61" l="1"/>
  <c r="U601" i="61"/>
  <c r="X601" i="61"/>
  <c r="R601" i="61"/>
  <c r="M602" i="61" l="1"/>
  <c r="R602" i="61"/>
  <c r="U602" i="61"/>
  <c r="X602" i="61"/>
  <c r="M603" i="61" l="1"/>
  <c r="U603" i="61"/>
  <c r="X603" i="61"/>
  <c r="R603" i="61"/>
  <c r="M604" i="61" l="1"/>
  <c r="U604" i="61"/>
  <c r="R604" i="61"/>
  <c r="X604" i="61"/>
  <c r="M605" i="61" l="1"/>
  <c r="U605" i="61"/>
  <c r="X605" i="61"/>
  <c r="R605" i="61"/>
  <c r="M606" i="61" l="1"/>
  <c r="X606" i="61"/>
  <c r="R606" i="61"/>
  <c r="U606" i="61"/>
  <c r="M607" i="61" l="1"/>
  <c r="X607" i="61"/>
  <c r="R607" i="61"/>
  <c r="U607" i="61"/>
  <c r="M608" i="61" l="1"/>
  <c r="U608" i="61"/>
  <c r="X608" i="61"/>
  <c r="R608" i="61"/>
  <c r="M609" i="61" l="1"/>
  <c r="R609" i="61"/>
  <c r="X609" i="61"/>
  <c r="U609" i="61"/>
  <c r="M610" i="61" l="1"/>
  <c r="R610" i="61"/>
  <c r="X610" i="61"/>
  <c r="U610" i="61"/>
  <c r="M611" i="61" l="1"/>
  <c r="U611" i="61"/>
  <c r="X611" i="61"/>
  <c r="R611" i="61"/>
  <c r="M612" i="61" l="1"/>
  <c r="X612" i="61"/>
  <c r="U612" i="61"/>
  <c r="R612" i="61"/>
  <c r="M613" i="61" l="1"/>
  <c r="R613" i="61"/>
  <c r="U613" i="61"/>
  <c r="X613" i="61"/>
  <c r="M614" i="61" l="1"/>
  <c r="X614" i="61"/>
  <c r="R614" i="61"/>
  <c r="U614" i="61"/>
  <c r="M615" i="61" l="1"/>
  <c r="X615" i="61"/>
  <c r="R615" i="61"/>
  <c r="U615" i="61"/>
  <c r="M616" i="61" l="1"/>
  <c r="U616" i="61"/>
  <c r="X616" i="61"/>
  <c r="R616" i="61"/>
  <c r="M617" i="61" l="1"/>
  <c r="X617" i="61"/>
  <c r="U617" i="61"/>
  <c r="R617" i="61"/>
  <c r="M618" i="61" l="1"/>
  <c r="R618" i="61"/>
  <c r="X618" i="61"/>
  <c r="U618" i="61"/>
  <c r="M619" i="61" l="1"/>
  <c r="X619" i="61"/>
  <c r="U619" i="61"/>
  <c r="R619" i="61"/>
  <c r="M620" i="61" l="1"/>
  <c r="R620" i="61"/>
  <c r="X620" i="61"/>
  <c r="U620" i="61"/>
  <c r="M621" i="61" l="1"/>
  <c r="R621" i="61"/>
  <c r="X621" i="61"/>
  <c r="U621" i="61"/>
  <c r="M622" i="61" l="1"/>
  <c r="U622" i="61"/>
  <c r="X622" i="61"/>
  <c r="R622" i="61"/>
  <c r="M623" i="61" l="1"/>
  <c r="X623" i="61"/>
  <c r="R623" i="61"/>
  <c r="U623" i="61"/>
  <c r="M624" i="61" l="1"/>
  <c r="X624" i="61"/>
  <c r="U624" i="61"/>
  <c r="R624" i="61"/>
  <c r="M625" i="61" l="1"/>
  <c r="R625" i="61"/>
  <c r="X625" i="61"/>
  <c r="U625" i="61"/>
  <c r="M626" i="61" l="1"/>
  <c r="X626" i="61"/>
  <c r="U626" i="61"/>
  <c r="R626" i="61"/>
  <c r="M627" i="61" l="1"/>
  <c r="X627" i="61"/>
  <c r="U627" i="61"/>
  <c r="R627" i="61"/>
  <c r="M628" i="61" l="1"/>
  <c r="R628" i="61"/>
  <c r="X628" i="61"/>
  <c r="U628" i="61"/>
  <c r="M629" i="61" l="1"/>
  <c r="U629" i="61"/>
  <c r="R629" i="61"/>
  <c r="X629" i="61"/>
  <c r="M630" i="61" l="1"/>
  <c r="U630" i="61"/>
  <c r="X630" i="61"/>
  <c r="R630" i="61"/>
  <c r="M631" i="61" l="1"/>
  <c r="R631" i="61"/>
  <c r="U631" i="61"/>
  <c r="X631" i="61"/>
  <c r="M632" i="61" l="1"/>
  <c r="R632" i="61"/>
  <c r="X632" i="61"/>
  <c r="U632" i="61"/>
  <c r="M633" i="61" l="1"/>
  <c r="X633" i="61"/>
  <c r="R633" i="61"/>
  <c r="U633" i="61"/>
  <c r="M634" i="61" l="1"/>
  <c r="U634" i="61"/>
  <c r="R634" i="61"/>
  <c r="X634" i="61"/>
  <c r="M635" i="61" l="1"/>
  <c r="X635" i="61"/>
  <c r="U635" i="61"/>
  <c r="R635" i="61"/>
  <c r="M636" i="61" l="1"/>
  <c r="R636" i="61"/>
  <c r="X636" i="61"/>
  <c r="U636" i="61"/>
  <c r="M637" i="61" l="1"/>
  <c r="U637" i="61"/>
  <c r="R637" i="61"/>
  <c r="X637" i="61"/>
  <c r="M638" i="61" l="1"/>
  <c r="X638" i="61"/>
  <c r="U638" i="61"/>
  <c r="R638" i="61"/>
  <c r="M639" i="61" l="1"/>
  <c r="R639" i="61"/>
  <c r="U639" i="61"/>
  <c r="X639" i="61"/>
  <c r="M640" i="61" l="1"/>
  <c r="R640" i="61"/>
  <c r="X640" i="61"/>
  <c r="U640" i="61"/>
  <c r="M641" i="61" l="1"/>
  <c r="U641" i="61"/>
  <c r="R641" i="61"/>
  <c r="X641" i="61"/>
  <c r="M642" i="61" l="1"/>
  <c r="X642" i="61"/>
  <c r="U642" i="61"/>
  <c r="R642" i="61"/>
  <c r="M643" i="61" l="1"/>
  <c r="U643" i="61"/>
  <c r="R643" i="61"/>
  <c r="X643" i="61"/>
  <c r="M644" i="61" l="1"/>
  <c r="R644" i="61"/>
  <c r="U644" i="61"/>
  <c r="X644" i="61"/>
  <c r="M645" i="61" l="1"/>
  <c r="U645" i="61"/>
  <c r="X645" i="61"/>
  <c r="R645" i="61"/>
  <c r="M646" i="61" l="1"/>
  <c r="R646" i="61"/>
  <c r="U646" i="61"/>
  <c r="X646" i="61"/>
  <c r="M647" i="61" l="1"/>
  <c r="X647" i="61"/>
  <c r="R647" i="61"/>
  <c r="U647" i="61"/>
  <c r="M648" i="61" l="1"/>
  <c r="U648" i="61"/>
  <c r="X648" i="61"/>
  <c r="R648" i="61"/>
  <c r="M649" i="61" l="1"/>
  <c r="R649" i="61"/>
  <c r="U649" i="61"/>
  <c r="X649" i="61"/>
  <c r="M650" i="61" l="1"/>
  <c r="X650" i="61"/>
  <c r="U650" i="61"/>
  <c r="R650" i="61"/>
  <c r="M651" i="61" l="1"/>
  <c r="X651" i="61"/>
  <c r="U651" i="61"/>
  <c r="R651" i="61"/>
  <c r="M652" i="61" l="1"/>
  <c r="R652" i="61"/>
  <c r="X652" i="61"/>
  <c r="U652" i="61"/>
  <c r="M653" i="61" l="1"/>
  <c r="U653" i="61"/>
  <c r="X653" i="61"/>
  <c r="R653" i="61"/>
  <c r="M654" i="61" l="1"/>
  <c r="R654" i="61"/>
  <c r="U654" i="61"/>
  <c r="X654" i="61"/>
  <c r="M655" i="61" l="1"/>
  <c r="X655" i="61"/>
  <c r="R655" i="61"/>
  <c r="U655" i="61"/>
  <c r="M656" i="61" l="1"/>
  <c r="U656" i="61"/>
  <c r="X656" i="61"/>
  <c r="R656" i="61"/>
  <c r="M657" i="61" l="1"/>
  <c r="X657" i="61"/>
  <c r="R657" i="61"/>
  <c r="U657" i="61"/>
  <c r="M658" i="61" l="1"/>
  <c r="R658" i="61"/>
  <c r="X658" i="61"/>
  <c r="U658" i="61"/>
  <c r="M659" i="61" l="1"/>
  <c r="U659" i="61"/>
  <c r="R659" i="61"/>
  <c r="X659" i="61"/>
  <c r="M660" i="61" l="1"/>
  <c r="X660" i="61"/>
  <c r="U660" i="61"/>
  <c r="R660" i="61"/>
  <c r="M661" i="61" l="1"/>
  <c r="X661" i="61"/>
  <c r="U661" i="61"/>
  <c r="R661" i="61"/>
  <c r="M662" i="61" l="1"/>
  <c r="X662" i="61"/>
  <c r="R662" i="61"/>
  <c r="U662" i="61"/>
  <c r="M663" i="61" l="1"/>
  <c r="U663" i="61"/>
  <c r="X663" i="61"/>
  <c r="R663" i="61"/>
  <c r="M664" i="61" l="1"/>
  <c r="U664" i="61"/>
  <c r="R664" i="61"/>
  <c r="X664" i="61"/>
  <c r="M665" i="61" l="1"/>
  <c r="X665" i="61"/>
  <c r="R665" i="61"/>
  <c r="U665" i="61"/>
  <c r="M666" i="61" l="1"/>
  <c r="U666" i="61"/>
  <c r="X666" i="61"/>
  <c r="R666" i="61"/>
  <c r="M667" i="61" l="1"/>
  <c r="U667" i="61"/>
  <c r="X667" i="61"/>
  <c r="R667" i="61"/>
  <c r="M668" i="61" l="1"/>
  <c r="U668" i="61"/>
  <c r="R668" i="61"/>
  <c r="X668" i="61"/>
  <c r="M669" i="61" l="1"/>
  <c r="U669" i="61"/>
  <c r="R669" i="61"/>
  <c r="X669" i="61"/>
  <c r="M670" i="61" l="1"/>
  <c r="U670" i="61"/>
  <c r="X670" i="61"/>
  <c r="R670" i="61"/>
  <c r="M671" i="61" l="1"/>
  <c r="R671" i="61"/>
  <c r="U671" i="61"/>
  <c r="X671" i="61"/>
  <c r="M672" i="61" l="1"/>
  <c r="R672" i="61"/>
  <c r="U672" i="61"/>
  <c r="X672" i="61"/>
  <c r="M673" i="61" l="1"/>
  <c r="R673" i="61"/>
  <c r="X673" i="61"/>
  <c r="U673" i="61"/>
  <c r="M674" i="61" l="1"/>
  <c r="X674" i="61"/>
  <c r="R674" i="61"/>
  <c r="U674" i="61"/>
  <c r="M675" i="61" l="1"/>
  <c r="X675" i="61"/>
  <c r="U675" i="61"/>
  <c r="R675" i="61"/>
  <c r="M676" i="61" l="1"/>
  <c r="U676" i="61"/>
  <c r="X676" i="61"/>
  <c r="R676" i="61"/>
  <c r="M677" i="61" l="1"/>
  <c r="X677" i="61"/>
  <c r="U677" i="61"/>
  <c r="R677" i="61"/>
  <c r="M678" i="61" l="1"/>
  <c r="X678" i="61"/>
  <c r="U678" i="61"/>
  <c r="R678" i="61"/>
  <c r="M679" i="61" l="1"/>
  <c r="U679" i="61"/>
  <c r="X679" i="61"/>
  <c r="R679" i="61"/>
  <c r="M680" i="61" l="1"/>
  <c r="U680" i="61"/>
  <c r="X680" i="61"/>
  <c r="R680" i="61"/>
  <c r="M681" i="61" l="1"/>
  <c r="U681" i="61"/>
  <c r="X681" i="61"/>
  <c r="R681" i="61"/>
  <c r="M682" i="61" l="1"/>
  <c r="R682" i="61"/>
  <c r="X682" i="61"/>
  <c r="U682" i="61"/>
  <c r="M683" i="61" l="1"/>
  <c r="U683" i="61"/>
  <c r="R683" i="61"/>
  <c r="X683" i="61"/>
  <c r="M684" i="61" l="1"/>
  <c r="U684" i="61"/>
  <c r="X684" i="61"/>
  <c r="R684" i="61"/>
  <c r="M685" i="61" l="1"/>
  <c r="X685" i="61"/>
  <c r="U685" i="61"/>
  <c r="R685" i="61"/>
  <c r="M686" i="61" l="1"/>
  <c r="X686" i="61"/>
  <c r="U686" i="61"/>
  <c r="R686" i="61"/>
  <c r="M687" i="61" l="1"/>
  <c r="X687" i="61"/>
  <c r="R687" i="61"/>
  <c r="U687" i="61"/>
  <c r="M688" i="61" l="1"/>
  <c r="R688" i="61"/>
  <c r="X688" i="61"/>
  <c r="U688" i="61"/>
  <c r="M689" i="61" l="1"/>
  <c r="X689" i="61"/>
  <c r="U689" i="61"/>
  <c r="R689" i="61"/>
  <c r="M690" i="61" l="1"/>
  <c r="X690" i="61"/>
  <c r="R690" i="61"/>
  <c r="U690" i="61"/>
  <c r="M691" i="61" l="1"/>
  <c r="X691" i="61"/>
  <c r="U691" i="61"/>
  <c r="R691" i="61"/>
  <c r="M692" i="61" l="1"/>
  <c r="X692" i="61"/>
  <c r="U692" i="61"/>
  <c r="R692" i="61"/>
  <c r="M693" i="61" l="1"/>
  <c r="R693" i="61"/>
  <c r="X693" i="61"/>
  <c r="U693" i="61"/>
  <c r="M694" i="61" l="1"/>
  <c r="X694" i="61"/>
  <c r="U694" i="61"/>
  <c r="R694" i="61"/>
  <c r="M695" i="61" l="1"/>
  <c r="X695" i="61"/>
  <c r="R695" i="61"/>
  <c r="U695" i="61"/>
  <c r="M696" i="61" l="1"/>
  <c r="X696" i="61"/>
  <c r="R696" i="61"/>
  <c r="U696" i="61"/>
  <c r="M697" i="61" l="1"/>
  <c r="X697" i="61"/>
  <c r="U697" i="61"/>
  <c r="R697" i="61"/>
  <c r="M698" i="61" l="1"/>
  <c r="U698" i="61"/>
  <c r="R698" i="61"/>
  <c r="X698" i="61"/>
  <c r="M699" i="61" l="1"/>
  <c r="U699" i="61"/>
  <c r="R699" i="61"/>
  <c r="X699" i="61"/>
  <c r="M700" i="61" l="1"/>
  <c r="R700" i="61"/>
  <c r="U700" i="61"/>
  <c r="X700" i="61"/>
  <c r="M701" i="61" l="1"/>
  <c r="R701" i="61"/>
  <c r="U701" i="61"/>
  <c r="X701" i="61"/>
  <c r="M702" i="61" l="1"/>
  <c r="X702" i="61"/>
  <c r="U702" i="61"/>
  <c r="R702" i="61"/>
  <c r="M703" i="61" l="1"/>
  <c r="U703" i="61"/>
  <c r="X703" i="61"/>
  <c r="R703" i="61"/>
  <c r="M704" i="61" l="1"/>
  <c r="X704" i="61"/>
  <c r="R704" i="61"/>
  <c r="U704" i="61"/>
  <c r="M705" i="61" l="1"/>
  <c r="X705" i="61"/>
  <c r="R705" i="61"/>
  <c r="U705" i="61"/>
  <c r="M706" i="61" l="1"/>
  <c r="R706" i="61"/>
  <c r="X706" i="61"/>
  <c r="U706" i="61"/>
  <c r="M707" i="61" l="1"/>
  <c r="X707" i="61"/>
  <c r="U707" i="61"/>
  <c r="R707" i="61"/>
  <c r="M708" i="61" l="1"/>
  <c r="X708" i="61"/>
  <c r="R708" i="61"/>
  <c r="U708" i="61"/>
  <c r="M709" i="61" l="1"/>
  <c r="X709" i="61"/>
  <c r="R709" i="61"/>
  <c r="U709" i="61"/>
  <c r="M710" i="61" l="1"/>
  <c r="R710" i="61"/>
  <c r="X710" i="61"/>
  <c r="U710" i="61"/>
  <c r="M711" i="61" l="1"/>
  <c r="R711" i="61"/>
  <c r="U711" i="61"/>
  <c r="X711" i="61"/>
  <c r="M712" i="61" l="1"/>
  <c r="R712" i="61"/>
  <c r="X712" i="61"/>
  <c r="U712" i="61"/>
  <c r="M713" i="61" l="1"/>
  <c r="X713" i="61"/>
  <c r="U713" i="61"/>
  <c r="R713" i="61"/>
  <c r="M714" i="61" l="1"/>
  <c r="U714" i="61"/>
  <c r="X714" i="61"/>
  <c r="R714" i="61"/>
  <c r="M715" i="61" l="1"/>
  <c r="R715" i="61"/>
  <c r="X715" i="61"/>
  <c r="U715" i="61"/>
  <c r="M716" i="61" l="1"/>
  <c r="R716" i="61"/>
  <c r="X716" i="61"/>
  <c r="U716" i="61"/>
  <c r="M717" i="61" l="1"/>
  <c r="X717" i="61"/>
  <c r="U717" i="61"/>
  <c r="R717" i="61"/>
  <c r="M718" i="61" l="1"/>
  <c r="X718" i="61"/>
  <c r="Z7" i="61" s="1"/>
  <c r="U718" i="61"/>
  <c r="W9" i="61" s="1"/>
  <c r="R718" i="61"/>
  <c r="T5" i="61" s="1"/>
  <c r="Q3" i="61" l="1"/>
  <c r="Q14" i="61"/>
  <c r="Q9" i="61"/>
  <c r="Q16" i="61"/>
  <c r="Q5" i="61"/>
  <c r="Q6" i="61"/>
  <c r="Q13" i="61"/>
  <c r="Q4" i="61"/>
  <c r="Q7" i="61"/>
  <c r="Q11" i="61"/>
  <c r="Q10" i="61"/>
  <c r="Q12" i="61"/>
  <c r="Q8" i="61"/>
  <c r="Q15" i="61"/>
  <c r="Q19" i="61"/>
  <c r="Q17" i="61"/>
  <c r="Q18" i="61"/>
  <c r="Q21" i="61"/>
  <c r="Q20" i="61"/>
  <c r="Q22" i="61"/>
  <c r="Q25" i="61"/>
  <c r="Q23" i="61"/>
  <c r="Q24" i="61"/>
  <c r="Q26" i="61"/>
  <c r="Q27" i="61"/>
  <c r="Z50" i="61"/>
  <c r="Z573" i="61"/>
  <c r="Z139" i="61"/>
  <c r="Z42" i="61"/>
  <c r="Z446" i="61"/>
  <c r="Z218" i="61"/>
  <c r="Z67" i="61"/>
  <c r="Z260" i="61"/>
  <c r="Z270" i="61"/>
  <c r="Z490" i="61"/>
  <c r="Z208" i="61"/>
  <c r="Z601" i="61"/>
  <c r="Z276" i="61"/>
  <c r="Z308" i="61"/>
  <c r="Z596" i="61"/>
  <c r="Z273" i="61"/>
  <c r="Z486" i="61"/>
  <c r="Z512" i="61"/>
  <c r="Z507" i="61"/>
  <c r="Z413" i="61"/>
  <c r="Z127" i="61"/>
  <c r="Z189" i="61"/>
  <c r="Z716" i="61"/>
  <c r="Z140" i="61"/>
  <c r="Z185" i="61"/>
  <c r="Z190" i="61"/>
  <c r="Z394" i="61"/>
  <c r="Z319" i="61"/>
  <c r="Z150" i="61"/>
  <c r="Z661" i="61"/>
  <c r="Z149" i="61"/>
  <c r="Z440" i="61"/>
  <c r="Z578" i="61"/>
  <c r="Z335" i="61"/>
  <c r="Z160" i="61"/>
  <c r="Z229" i="61"/>
  <c r="Z675" i="61"/>
  <c r="Z329" i="61"/>
  <c r="Z198" i="61"/>
  <c r="Z695" i="61"/>
  <c r="Z280" i="61"/>
  <c r="Z268" i="61"/>
  <c r="Z550" i="61"/>
  <c r="Z599" i="61"/>
  <c r="Z407" i="61"/>
  <c r="Z649" i="61"/>
  <c r="Z448" i="61"/>
  <c r="Z103" i="61"/>
  <c r="Z219" i="61"/>
  <c r="Z689" i="61"/>
  <c r="Z377" i="61"/>
  <c r="Z176" i="61"/>
  <c r="Z257" i="61"/>
  <c r="Z81" i="61"/>
  <c r="Z145" i="61"/>
  <c r="Z645" i="61"/>
  <c r="Z18" i="61"/>
  <c r="Z638" i="61"/>
  <c r="Z232" i="61"/>
  <c r="Z152" i="61"/>
  <c r="Z126" i="61"/>
  <c r="Z48" i="61"/>
  <c r="Z496" i="61"/>
  <c r="Z591" i="61"/>
  <c r="Z116" i="61"/>
  <c r="Z409" i="61"/>
  <c r="Z696" i="61"/>
  <c r="Z509" i="61"/>
  <c r="Z223" i="61"/>
  <c r="Z154" i="61"/>
  <c r="Z598" i="61"/>
  <c r="Z349" i="61"/>
  <c r="Z63" i="61"/>
  <c r="Z125" i="61"/>
  <c r="Z76" i="61"/>
  <c r="Z315" i="61"/>
  <c r="Z549" i="61"/>
  <c r="Z79" i="61"/>
  <c r="Z385" i="61"/>
  <c r="Z243" i="61"/>
  <c r="Z156" i="61"/>
  <c r="Z73" i="61"/>
  <c r="Z8" i="61"/>
  <c r="Z13" i="61"/>
  <c r="Z489" i="61"/>
  <c r="Z107" i="61"/>
  <c r="Z153" i="61"/>
  <c r="Z109" i="61"/>
  <c r="Z318" i="61"/>
  <c r="Z569" i="61"/>
  <c r="Z294" i="61"/>
  <c r="Z323" i="61"/>
  <c r="Z557" i="61"/>
  <c r="Z314" i="61"/>
  <c r="Z336" i="61"/>
  <c r="Z560" i="61"/>
  <c r="Z572" i="61"/>
  <c r="Z354" i="61"/>
  <c r="Z530" i="61"/>
  <c r="Z29" i="61"/>
  <c r="Z580" i="61"/>
  <c r="Z56" i="61"/>
  <c r="Z542" i="61"/>
  <c r="Z484" i="61"/>
  <c r="Z609" i="61"/>
  <c r="Z652" i="61"/>
  <c r="Z240" i="61"/>
  <c r="Z90" i="61"/>
  <c r="Z199" i="61"/>
  <c r="Z492" i="61"/>
  <c r="Z698" i="61"/>
  <c r="Z142" i="61"/>
  <c r="Z390" i="61"/>
  <c r="Z322" i="61"/>
  <c r="Z131" i="61"/>
  <c r="Z469" i="61"/>
  <c r="Z432" i="61"/>
  <c r="Z655" i="61"/>
  <c r="Z52" i="61"/>
  <c r="Z345" i="61"/>
  <c r="Z418" i="61"/>
  <c r="Z445" i="61"/>
  <c r="Z159" i="61"/>
  <c r="Z82" i="61"/>
  <c r="Z241" i="61"/>
  <c r="Z639" i="61"/>
  <c r="Z468" i="61"/>
  <c r="Z278" i="61"/>
  <c r="Z525" i="61"/>
  <c r="Z239" i="61"/>
  <c r="Z481" i="61"/>
  <c r="Z339" i="61"/>
  <c r="Z279" i="61"/>
  <c r="Z62" i="61"/>
  <c r="Z80" i="61"/>
  <c r="Z36" i="61"/>
  <c r="Z316" i="61"/>
  <c r="Z470" i="61"/>
  <c r="Z574" i="61"/>
  <c r="Z186" i="61"/>
  <c r="Z157" i="61"/>
  <c r="Z130" i="61"/>
  <c r="Z471" i="61"/>
  <c r="Z669" i="61"/>
  <c r="Z443" i="61"/>
  <c r="Z615" i="61"/>
  <c r="Z283" i="61"/>
  <c r="Z123" i="61"/>
  <c r="Z357" i="61"/>
  <c r="Z203" i="61"/>
  <c r="Z614" i="61"/>
  <c r="Z538" i="61"/>
  <c r="Z288" i="61"/>
  <c r="Z44" i="61"/>
  <c r="Z296" i="61"/>
  <c r="Z597" i="61"/>
  <c r="Z213" i="61"/>
  <c r="Z493" i="61"/>
  <c r="Z148" i="61"/>
  <c r="Z612" i="61"/>
  <c r="Z53" i="61"/>
  <c r="Z170" i="61"/>
  <c r="Z683" i="61"/>
  <c r="Z216" i="61"/>
  <c r="Z694" i="61"/>
  <c r="Z3" i="61"/>
  <c r="Z69" i="61"/>
  <c r="Z576" i="61"/>
  <c r="Z233" i="61"/>
  <c r="Z647" i="61"/>
  <c r="Z359" i="61"/>
  <c r="Z289" i="61"/>
  <c r="Z459" i="61"/>
  <c r="Z399" i="61"/>
  <c r="Z106" i="61"/>
  <c r="Z451" i="61"/>
  <c r="Z321" i="61"/>
  <c r="Z325" i="61"/>
  <c r="Z715" i="61"/>
  <c r="Z162" i="61"/>
  <c r="Z456" i="61"/>
  <c r="Z656" i="61"/>
  <c r="Z707" i="61"/>
  <c r="Z710" i="61"/>
  <c r="Z665" i="61"/>
  <c r="Z242" i="61"/>
  <c r="Z212" i="61"/>
  <c r="Z302" i="61"/>
  <c r="Z522" i="61"/>
  <c r="Z586" i="61"/>
  <c r="Z57" i="61"/>
  <c r="Z708" i="61"/>
  <c r="Z124" i="61"/>
  <c r="Z105" i="61"/>
  <c r="Z54" i="61"/>
  <c r="Z299" i="61"/>
  <c r="Z320" i="61"/>
  <c r="Z254" i="61"/>
  <c r="Z133" i="61"/>
  <c r="Z297" i="61"/>
  <c r="Z583" i="61"/>
  <c r="Z423" i="61"/>
  <c r="Z419" i="61"/>
  <c r="Z202" i="61"/>
  <c r="Z333" i="61"/>
  <c r="Z488" i="61"/>
  <c r="Z352" i="61"/>
  <c r="Z274" i="61"/>
  <c r="Z635" i="61"/>
  <c r="Z505" i="61"/>
  <c r="Z121" i="61"/>
  <c r="Z14" i="61"/>
  <c r="Z494" i="61"/>
  <c r="Z180" i="61"/>
  <c r="Z556" i="61"/>
  <c r="Z630" i="61"/>
  <c r="Z292" i="61"/>
  <c r="Z31" i="61"/>
  <c r="Z670" i="61"/>
  <c r="Z366" i="61"/>
  <c r="Z206" i="61"/>
  <c r="Z396" i="61"/>
  <c r="Z686" i="61"/>
  <c r="Z272" i="61"/>
  <c r="Z674" i="61"/>
  <c r="Z389" i="61"/>
  <c r="Z701" i="61"/>
  <c r="Z712" i="61"/>
  <c r="Z129" i="61"/>
  <c r="Z167" i="61"/>
  <c r="Z401" i="61"/>
  <c r="Z637" i="61"/>
  <c r="Z136" i="61"/>
  <c r="Z498" i="61"/>
  <c r="Z379" i="61"/>
  <c r="Z305" i="61"/>
  <c r="Z714" i="61"/>
  <c r="Z207" i="61"/>
  <c r="Z513" i="61"/>
  <c r="Z32" i="61"/>
  <c r="Z479" i="61"/>
  <c r="Z101" i="61"/>
  <c r="Z690" i="61"/>
  <c r="Z201" i="61"/>
  <c r="Z466" i="61"/>
  <c r="Z60" i="61"/>
  <c r="Z41" i="61"/>
  <c r="Z293" i="61"/>
  <c r="Z43" i="61"/>
  <c r="Z192" i="61"/>
  <c r="Z600" i="61"/>
  <c r="Z467" i="61"/>
  <c r="Z77" i="61"/>
  <c r="Z553" i="61"/>
  <c r="Z24" i="61"/>
  <c r="Z347" i="61"/>
  <c r="Z264" i="61"/>
  <c r="Z351" i="61"/>
  <c r="Z629" i="61"/>
  <c r="Z181" i="61"/>
  <c r="Z388" i="61"/>
  <c r="Z506" i="61"/>
  <c r="Z277" i="61"/>
  <c r="Z491" i="61"/>
  <c r="Z387" i="61"/>
  <c r="Z487" i="61"/>
  <c r="Z11" i="61"/>
  <c r="Z621" i="61"/>
  <c r="Z680" i="61"/>
  <c r="Z502" i="61"/>
  <c r="Z504" i="61"/>
  <c r="Z608" i="61"/>
  <c r="Z93" i="61"/>
  <c r="Z262" i="61"/>
  <c r="Z672" i="61"/>
  <c r="Z455" i="61"/>
  <c r="Z114" i="61"/>
  <c r="Z659" i="61"/>
  <c r="Z376" i="61"/>
  <c r="Z454" i="61"/>
  <c r="Z158" i="61"/>
  <c r="Z115" i="61"/>
  <c r="Z28" i="61"/>
  <c r="Z128" i="61"/>
  <c r="Z143" i="61"/>
  <c r="Z449" i="61"/>
  <c r="Z307" i="61"/>
  <c r="Z644" i="61"/>
  <c r="Z37" i="61"/>
  <c r="Z137" i="61"/>
  <c r="Z613" i="61"/>
  <c r="Z4" i="61"/>
  <c r="Z252" i="61"/>
  <c r="Z700" i="61"/>
  <c r="Z217" i="61"/>
  <c r="Z173" i="61"/>
  <c r="Z298" i="61"/>
  <c r="Z358" i="61"/>
  <c r="Z108" i="61"/>
  <c r="Z383" i="61"/>
  <c r="Z592" i="61"/>
  <c r="Z676" i="61"/>
  <c r="Z21" i="61"/>
  <c r="Z713" i="61"/>
  <c r="Z344" i="61"/>
  <c r="Z625" i="61"/>
  <c r="Z249" i="61"/>
  <c r="Z643" i="61"/>
  <c r="Z499" i="61"/>
  <c r="Z391" i="61"/>
  <c r="Z523" i="61"/>
  <c r="Z392" i="61"/>
  <c r="Z91" i="61"/>
  <c r="Z458" i="61"/>
  <c r="Z636" i="61"/>
  <c r="Z365" i="61"/>
  <c r="Z20" i="61"/>
  <c r="Z562" i="61"/>
  <c r="Z182" i="61"/>
  <c r="Z534" i="61"/>
  <c r="Z70" i="61"/>
  <c r="Z660" i="61"/>
  <c r="Z478" i="61"/>
  <c r="Z74" i="61"/>
  <c r="Z424" i="61"/>
  <c r="Z330" i="61"/>
  <c r="Z673" i="61"/>
  <c r="Z441" i="61"/>
  <c r="Z161" i="61"/>
  <c r="Z427" i="61"/>
  <c r="Z135" i="61"/>
  <c r="Z428" i="61"/>
  <c r="Z528" i="61"/>
  <c r="Z558" i="61"/>
  <c r="Z547" i="61"/>
  <c r="Z463" i="61"/>
  <c r="Z678" i="61"/>
  <c r="Z196" i="61"/>
  <c r="Z310" i="61"/>
  <c r="Z30" i="61"/>
  <c r="Z83" i="61"/>
  <c r="Z582" i="61"/>
  <c r="Z23" i="61"/>
  <c r="Z290" i="61"/>
  <c r="Z561" i="61"/>
  <c r="Z163" i="61"/>
  <c r="Z119" i="61"/>
  <c r="Z412" i="61"/>
  <c r="Z100" i="61"/>
  <c r="Z195" i="61"/>
  <c r="Z238" i="61"/>
  <c r="Z191" i="61"/>
  <c r="Z473" i="61"/>
  <c r="Z699" i="61"/>
  <c r="Z704" i="61"/>
  <c r="Z685" i="61"/>
  <c r="Z386" i="61"/>
  <c r="Z187" i="61"/>
  <c r="Z421" i="61"/>
  <c r="Z650" i="61"/>
  <c r="Z589" i="61"/>
  <c r="Z453" i="61"/>
  <c r="Z668" i="61"/>
  <c r="Z59" i="61"/>
  <c r="Z563" i="61"/>
  <c r="Z72" i="61"/>
  <c r="Z651" i="61"/>
  <c r="Z384" i="61"/>
  <c r="Z590" i="61"/>
  <c r="Z193" i="61"/>
  <c r="Z658" i="61"/>
  <c r="Z267" i="61"/>
  <c r="Z408" i="61"/>
  <c r="Z430" i="61"/>
  <c r="Z442" i="61"/>
  <c r="Z328" i="61"/>
  <c r="Z480" i="61"/>
  <c r="Z607" i="61"/>
  <c r="Z436" i="61"/>
  <c r="Z438" i="61"/>
  <c r="Z214" i="61"/>
  <c r="Z210" i="61"/>
  <c r="Z667" i="61"/>
  <c r="Z324" i="61"/>
  <c r="Z47" i="61"/>
  <c r="Z236" i="61"/>
  <c r="Z147" i="61"/>
  <c r="Z285" i="61"/>
  <c r="Z342" i="61"/>
  <c r="Z631" i="61"/>
  <c r="Z375" i="61"/>
  <c r="Z369" i="61"/>
  <c r="Z227" i="61"/>
  <c r="Z183" i="61"/>
  <c r="Z476" i="61"/>
  <c r="Z642" i="61"/>
  <c r="Z271" i="61"/>
  <c r="Z96" i="61"/>
  <c r="Z92" i="61"/>
  <c r="Z9" i="61"/>
  <c r="Z546" i="61"/>
  <c r="Z113" i="61"/>
  <c r="Z626" i="61"/>
  <c r="Z617" i="61"/>
  <c r="Z406" i="61"/>
  <c r="Z474" i="61"/>
  <c r="Z434" i="61"/>
  <c r="Z75" i="61"/>
  <c r="Z618" i="61"/>
  <c r="Z460" i="61"/>
  <c r="Z259" i="61"/>
  <c r="Z346" i="61"/>
  <c r="Z46" i="61"/>
  <c r="Z531" i="61"/>
  <c r="Z581" i="61"/>
  <c r="Z602" i="61"/>
  <c r="Z205" i="61"/>
  <c r="Z684" i="61"/>
  <c r="Z38" i="61"/>
  <c r="Z26" i="61"/>
  <c r="Z431" i="61"/>
  <c r="Z17" i="61"/>
  <c r="Z697" i="61"/>
  <c r="Z628" i="61"/>
  <c r="Z200" i="61"/>
  <c r="Z405" i="61"/>
  <c r="Z416" i="61"/>
  <c r="Z671" i="61"/>
  <c r="Z372" i="61"/>
  <c r="Z571" i="61"/>
  <c r="Z679" i="61"/>
  <c r="Z356" i="61"/>
  <c r="Z565" i="61"/>
  <c r="Z245" i="61"/>
  <c r="Z452" i="61"/>
  <c r="Z374" i="61"/>
  <c r="Z510" i="61"/>
  <c r="Z10" i="61"/>
  <c r="Z197" i="61"/>
  <c r="Z250" i="61"/>
  <c r="Z266" i="61"/>
  <c r="Z263" i="61"/>
  <c r="Z258" i="61"/>
  <c r="Z340" i="61"/>
  <c r="Z400" i="61"/>
  <c r="Z687" i="61"/>
  <c r="Z501" i="61"/>
  <c r="Z472" i="61"/>
  <c r="Z517" i="61"/>
  <c r="Z653" i="61"/>
  <c r="Z666" i="61"/>
  <c r="Z49" i="61"/>
  <c r="Z585" i="61"/>
  <c r="Z570" i="61"/>
  <c r="Z503" i="61"/>
  <c r="Z27" i="61"/>
  <c r="Z332" i="61"/>
  <c r="Z110" i="61"/>
  <c r="Z634" i="61"/>
  <c r="Z362" i="61"/>
  <c r="Z641" i="61"/>
  <c r="Z555" i="61"/>
  <c r="Z104" i="61"/>
  <c r="Z657" i="61"/>
  <c r="Z664" i="61"/>
  <c r="Z398" i="61"/>
  <c r="Z132" i="61"/>
  <c r="Z425" i="61"/>
  <c r="Z611" i="61"/>
  <c r="Z6" i="61"/>
  <c r="Z692" i="61"/>
  <c r="Z301" i="61"/>
  <c r="Z410" i="61"/>
  <c r="Z709" i="61"/>
  <c r="Z141" i="61"/>
  <c r="Z97" i="61"/>
  <c r="Z411" i="61"/>
  <c r="Z367" i="61"/>
  <c r="Z514" i="61"/>
  <c r="Z78" i="61"/>
  <c r="Z231" i="61"/>
  <c r="Z172" i="61"/>
  <c r="Z447" i="61"/>
  <c r="Z230" i="61"/>
  <c r="Z341" i="61"/>
  <c r="Z194" i="61"/>
  <c r="Z171" i="61"/>
  <c r="Z256" i="61"/>
  <c r="Z511" i="61"/>
  <c r="Z711" i="61"/>
  <c r="Z248" i="61"/>
  <c r="Z33" i="61"/>
  <c r="Z395" i="61"/>
  <c r="Z282" i="61"/>
  <c r="Z610" i="61"/>
  <c r="Z370" i="61"/>
  <c r="Z627" i="61"/>
  <c r="Z40" i="61"/>
  <c r="Z286" i="61"/>
  <c r="Z605" i="61"/>
  <c r="Z604" i="61"/>
  <c r="Z313" i="61"/>
  <c r="Z184" i="61"/>
  <c r="Z624" i="61"/>
  <c r="Z705" i="61"/>
  <c r="Z284" i="61"/>
  <c r="Z251" i="61"/>
  <c r="Z338" i="61"/>
  <c r="Z603" i="61"/>
  <c r="Z397" i="61"/>
  <c r="Z111" i="61"/>
  <c r="Z353" i="61"/>
  <c r="Z211" i="61"/>
  <c r="Z371" i="61"/>
  <c r="Z575" i="61"/>
  <c r="Z532" i="61"/>
  <c r="Z51" i="61"/>
  <c r="Z303" i="61"/>
  <c r="Z545" i="61"/>
  <c r="Z64" i="61"/>
  <c r="Z34" i="61"/>
  <c r="Z87" i="61"/>
  <c r="Z380" i="61"/>
  <c r="Z144" i="61"/>
  <c r="Z393" i="61"/>
  <c r="Z429" i="61"/>
  <c r="Z477" i="61"/>
  <c r="Z253" i="61"/>
  <c r="Z564" i="61"/>
  <c r="Z287" i="61"/>
  <c r="Z234" i="61"/>
  <c r="Z520" i="61"/>
  <c r="Z426" i="61"/>
  <c r="Z209" i="61"/>
  <c r="Z360" i="61"/>
  <c r="Z548" i="61"/>
  <c r="Z646" i="61"/>
  <c r="Z606" i="61"/>
  <c r="Z616" i="61"/>
  <c r="Z373" i="61"/>
  <c r="Z485" i="61"/>
  <c r="Z334" i="61"/>
  <c r="Z403" i="61"/>
  <c r="Z717" i="61"/>
  <c r="Z98" i="61"/>
  <c r="Z595" i="61"/>
  <c r="Z435" i="61"/>
  <c r="Z420" i="61"/>
  <c r="Z422" i="61"/>
  <c r="Z138" i="61"/>
  <c r="Z497" i="61"/>
  <c r="Z16" i="61"/>
  <c r="Z311" i="61"/>
  <c r="Z188" i="61"/>
  <c r="Z706" i="61"/>
  <c r="Z66" i="61"/>
  <c r="Z151" i="61"/>
  <c r="Z444" i="61"/>
  <c r="Z25" i="61"/>
  <c r="Z164" i="61"/>
  <c r="Z457" i="61"/>
  <c r="Z593" i="61"/>
  <c r="Z495" i="61"/>
  <c r="Z134" i="61"/>
  <c r="Z662" i="61"/>
  <c r="Z228" i="61"/>
  <c r="Z178" i="61"/>
  <c r="Z61" i="61"/>
  <c r="Z537" i="61"/>
  <c r="Z12" i="61"/>
  <c r="Z640" i="61"/>
  <c r="Z269" i="61"/>
  <c r="Z559" i="61"/>
  <c r="Z58" i="61"/>
  <c r="Z224" i="61"/>
  <c r="Z568" i="61"/>
  <c r="Z86" i="61"/>
  <c r="Z326" i="61"/>
  <c r="Z65" i="61"/>
  <c r="Z681" i="61"/>
  <c r="Z533" i="61"/>
  <c r="Z677" i="61"/>
  <c r="Z515" i="61"/>
  <c r="Z450" i="61"/>
  <c r="Z166" i="61"/>
  <c r="Z84" i="61"/>
  <c r="Z622" i="61"/>
  <c r="Z177" i="61"/>
  <c r="Z691" i="61"/>
  <c r="Z146" i="61"/>
  <c r="Z155" i="61"/>
  <c r="Z633" i="61"/>
  <c r="Z295" i="61"/>
  <c r="Z529" i="61"/>
  <c r="Z577" i="61"/>
  <c r="Z118" i="61"/>
  <c r="Z94" i="61"/>
  <c r="Z99" i="61"/>
  <c r="Z55" i="61"/>
  <c r="Z348" i="61"/>
  <c r="Z415" i="61"/>
  <c r="Z355" i="61"/>
  <c r="Z567" i="61"/>
  <c r="Z439" i="61"/>
  <c r="Z433" i="61"/>
  <c r="Z291" i="61"/>
  <c r="Z247" i="61"/>
  <c r="Z540" i="61"/>
  <c r="Z312" i="61"/>
  <c r="Z587" i="61"/>
  <c r="Z552" i="61"/>
  <c r="Z368" i="61"/>
  <c r="Z327" i="61"/>
  <c r="Z220" i="61"/>
  <c r="Z566" i="61"/>
  <c r="Z381" i="61"/>
  <c r="Z95" i="61"/>
  <c r="Z244" i="61"/>
  <c r="Z15" i="61"/>
  <c r="Z300" i="61"/>
  <c r="Z179" i="61"/>
  <c r="Z461" i="61"/>
  <c r="Z175" i="61"/>
  <c r="Z417" i="61"/>
  <c r="Z275" i="61"/>
  <c r="Z337" i="61"/>
  <c r="Z648" i="61"/>
  <c r="Z483" i="61"/>
  <c r="Z465" i="61"/>
  <c r="Z475" i="61"/>
  <c r="Z437" i="61"/>
  <c r="Z579" i="61"/>
  <c r="Z584" i="61"/>
  <c r="Z22" i="61"/>
  <c r="Z702" i="61"/>
  <c r="Z554" i="61"/>
  <c r="Z535" i="61"/>
  <c r="Z122" i="61"/>
  <c r="Z551" i="61"/>
  <c r="Z536" i="61"/>
  <c r="Z174" i="61"/>
  <c r="Z221" i="61"/>
  <c r="Z693" i="61"/>
  <c r="Z378" i="61"/>
  <c r="Z117" i="61"/>
  <c r="Z306" i="61"/>
  <c r="Z619" i="61"/>
  <c r="Z663" i="61"/>
  <c r="Z343" i="61"/>
  <c r="Z39" i="61"/>
  <c r="Z204" i="61"/>
  <c r="Z414" i="61"/>
  <c r="Z309" i="61"/>
  <c r="Z516" i="61"/>
  <c r="Z35" i="61"/>
  <c r="Z246" i="61"/>
  <c r="Z226" i="61"/>
  <c r="Z688" i="61"/>
  <c r="Z524" i="61"/>
  <c r="Z88" i="61"/>
  <c r="Z363" i="61"/>
  <c r="Z71" i="61"/>
  <c r="Z364" i="61"/>
  <c r="Z464" i="61"/>
  <c r="Z623" i="61"/>
  <c r="Z168" i="61"/>
  <c r="Z703" i="61"/>
  <c r="Z404" i="61"/>
  <c r="Z518" i="61"/>
  <c r="Z544" i="61"/>
  <c r="Z526" i="61"/>
  <c r="Z500" i="61"/>
  <c r="Z19" i="61"/>
  <c r="Z462" i="61"/>
  <c r="Z519" i="61"/>
  <c r="Z304" i="61"/>
  <c r="Z482" i="61"/>
  <c r="Z225" i="61"/>
  <c r="Z120" i="61"/>
  <c r="Z654" i="61"/>
  <c r="Z331" i="61"/>
  <c r="Z594" i="61"/>
  <c r="Z261" i="61"/>
  <c r="Z382" i="61"/>
  <c r="Z527" i="61"/>
  <c r="Z102" i="61"/>
  <c r="Z402" i="61"/>
  <c r="Z235" i="61"/>
  <c r="Z215" i="61"/>
  <c r="Z508" i="61"/>
  <c r="Z89" i="61"/>
  <c r="Z45" i="61"/>
  <c r="Z521" i="61"/>
  <c r="Z539" i="61"/>
  <c r="Z350" i="61"/>
  <c r="Z68" i="61"/>
  <c r="Z361" i="61"/>
  <c r="Z281" i="61"/>
  <c r="Z237" i="61"/>
  <c r="Z620" i="61"/>
  <c r="Z682" i="61"/>
  <c r="Z112" i="61"/>
  <c r="Z632" i="61"/>
  <c r="Z541" i="61"/>
  <c r="Z255" i="61"/>
  <c r="Z317" i="61"/>
  <c r="Z222" i="61"/>
  <c r="Z543" i="61"/>
  <c r="Z85" i="61"/>
  <c r="Z588" i="61"/>
  <c r="Z5" i="61"/>
  <c r="Z169" i="61"/>
  <c r="Z165" i="61"/>
  <c r="Z265" i="61"/>
  <c r="Z718" i="61"/>
  <c r="W3" i="61"/>
  <c r="W6" i="61"/>
  <c r="W5" i="61"/>
  <c r="W4" i="61"/>
  <c r="W7" i="61"/>
  <c r="W8" i="61"/>
  <c r="W12" i="61"/>
  <c r="W10" i="61"/>
  <c r="W11" i="61"/>
  <c r="T13" i="61"/>
  <c r="T501" i="61"/>
  <c r="T275" i="61"/>
  <c r="T32" i="61"/>
  <c r="T482" i="61"/>
  <c r="T68" i="61"/>
  <c r="T438" i="61"/>
  <c r="T179" i="61"/>
  <c r="T8" i="61"/>
  <c r="T183" i="61"/>
  <c r="T22" i="61"/>
  <c r="T203" i="61"/>
  <c r="T318" i="61"/>
  <c r="T352" i="61"/>
  <c r="T95" i="61"/>
  <c r="T172" i="61"/>
  <c r="T193" i="61"/>
  <c r="T177" i="61"/>
  <c r="T154" i="61"/>
  <c r="T413" i="61"/>
  <c r="T508" i="61"/>
  <c r="T164" i="61"/>
  <c r="T568" i="61"/>
  <c r="T373" i="61"/>
  <c r="T441" i="61"/>
  <c r="T672" i="61"/>
  <c r="T525" i="61"/>
  <c r="T294" i="61"/>
  <c r="T632" i="61"/>
  <c r="T447" i="61"/>
  <c r="T246" i="61"/>
  <c r="T627" i="61"/>
  <c r="T216" i="61"/>
  <c r="T249" i="61"/>
  <c r="T629" i="61"/>
  <c r="T227" i="61"/>
  <c r="T301" i="61"/>
  <c r="T370" i="61"/>
  <c r="T262" i="61"/>
  <c r="T684" i="61"/>
  <c r="T93" i="61"/>
  <c r="T197" i="61"/>
  <c r="T309" i="61"/>
  <c r="T562" i="61"/>
  <c r="T90" i="61"/>
  <c r="T634" i="61"/>
  <c r="T50" i="61"/>
  <c r="T7" i="61"/>
  <c r="T449" i="61"/>
  <c r="T94" i="61"/>
  <c r="T661" i="61"/>
  <c r="T110" i="61"/>
  <c r="T470" i="61"/>
  <c r="T204" i="61"/>
  <c r="T279" i="61"/>
  <c r="T363" i="61"/>
  <c r="T270" i="61"/>
  <c r="T666" i="61"/>
  <c r="T705" i="61"/>
  <c r="T513" i="61"/>
  <c r="T137" i="61"/>
  <c r="T41" i="61"/>
  <c r="T178" i="61"/>
  <c r="T703" i="61"/>
  <c r="T588" i="61"/>
  <c r="T712" i="61"/>
  <c r="T290" i="61"/>
  <c r="T171" i="61"/>
  <c r="T148" i="61"/>
  <c r="T142" i="61"/>
  <c r="T314" i="61"/>
  <c r="T371" i="61"/>
  <c r="T686" i="61"/>
  <c r="T496" i="61"/>
  <c r="T692" i="61"/>
  <c r="T256" i="61"/>
  <c r="T625" i="61"/>
  <c r="T261" i="61"/>
  <c r="T239" i="61"/>
  <c r="T343" i="61"/>
  <c r="T560" i="61"/>
  <c r="T571" i="61"/>
  <c r="T223" i="61"/>
  <c r="T354" i="61"/>
  <c r="T410" i="61"/>
  <c r="T112" i="61"/>
  <c r="T484" i="61"/>
  <c r="T224" i="61"/>
  <c r="T498" i="61"/>
  <c r="T344" i="61"/>
  <c r="T320" i="61"/>
  <c r="T289" i="61"/>
  <c r="T104" i="61"/>
  <c r="T199" i="61"/>
  <c r="T519" i="61"/>
  <c r="T644" i="61"/>
  <c r="T198" i="61"/>
  <c r="T337" i="61"/>
  <c r="T461" i="61"/>
  <c r="T124" i="61"/>
  <c r="T511" i="61"/>
  <c r="T322" i="61"/>
  <c r="T358" i="61"/>
  <c r="T585" i="61"/>
  <c r="T640" i="61"/>
  <c r="T541" i="61"/>
  <c r="T715" i="61"/>
  <c r="T208" i="61"/>
  <c r="T219" i="61"/>
  <c r="T388" i="61"/>
  <c r="T623" i="61"/>
  <c r="T431" i="61"/>
  <c r="T538" i="61"/>
  <c r="T641" i="61"/>
  <c r="T222" i="61"/>
  <c r="T306" i="61"/>
  <c r="T243" i="61"/>
  <c r="T27" i="61"/>
  <c r="T443" i="61"/>
  <c r="T165" i="61"/>
  <c r="T234" i="61"/>
  <c r="T78" i="61"/>
  <c r="T291" i="61"/>
  <c r="T696" i="61"/>
  <c r="T495" i="61"/>
  <c r="T694" i="61"/>
  <c r="T581" i="61"/>
  <c r="T425" i="61"/>
  <c r="T44" i="61"/>
  <c r="T220" i="61"/>
  <c r="T345" i="61"/>
  <c r="T593" i="61"/>
  <c r="T456" i="61"/>
  <c r="T117" i="61"/>
  <c r="T546" i="61"/>
  <c r="T153" i="61"/>
  <c r="T502" i="61"/>
  <c r="T10" i="61"/>
  <c r="T646" i="61"/>
  <c r="T624" i="61"/>
  <c r="T382" i="61"/>
  <c r="T297" i="61"/>
  <c r="T630" i="61"/>
  <c r="T633" i="61"/>
  <c r="T98" i="61"/>
  <c r="T717" i="61"/>
  <c r="T553" i="61"/>
  <c r="T11" i="61"/>
  <c r="T648" i="61"/>
  <c r="T592" i="61"/>
  <c r="T693" i="61"/>
  <c r="T342" i="61"/>
  <c r="T615" i="61"/>
  <c r="T71" i="61"/>
  <c r="T577" i="61"/>
  <c r="T631" i="61"/>
  <c r="T474" i="61"/>
  <c r="T698" i="61"/>
  <c r="T499" i="61"/>
  <c r="T503" i="61"/>
  <c r="T619" i="61"/>
  <c r="T125" i="61"/>
  <c r="T606" i="61"/>
  <c r="T36" i="61"/>
  <c r="T699" i="61"/>
  <c r="T100" i="61"/>
  <c r="T340" i="61"/>
  <c r="T305" i="61"/>
  <c r="T120" i="61"/>
  <c r="T80" i="61"/>
  <c r="T602" i="61"/>
  <c r="T163" i="61"/>
  <c r="T231" i="61"/>
  <c r="T72" i="61"/>
  <c r="T711" i="61"/>
  <c r="T665" i="61"/>
  <c r="T87" i="61"/>
  <c r="T205" i="61"/>
  <c r="T457" i="61"/>
  <c r="T408" i="61"/>
  <c r="T428" i="61"/>
  <c r="T292" i="61"/>
  <c r="T91" i="61"/>
  <c r="T131" i="61"/>
  <c r="T650" i="61"/>
  <c r="T411" i="61"/>
  <c r="T360" i="61"/>
  <c r="T53" i="61"/>
  <c r="T317" i="61"/>
  <c r="T174" i="61"/>
  <c r="T582" i="61"/>
  <c r="T561" i="61"/>
  <c r="T84" i="61"/>
  <c r="T218" i="61"/>
  <c r="T676" i="61"/>
  <c r="T160" i="61"/>
  <c r="T706" i="61"/>
  <c r="T688" i="61"/>
  <c r="T689" i="61"/>
  <c r="T210" i="61"/>
  <c r="T313" i="61"/>
  <c r="T398" i="61"/>
  <c r="T365" i="61"/>
  <c r="T392" i="61"/>
  <c r="T612" i="61"/>
  <c r="T475" i="61"/>
  <c r="T419" i="61"/>
  <c r="T387" i="61"/>
  <c r="T132" i="61"/>
  <c r="T486" i="61"/>
  <c r="T551" i="61"/>
  <c r="T189" i="61"/>
  <c r="T158" i="61"/>
  <c r="T660" i="61"/>
  <c r="T332" i="61"/>
  <c r="T614" i="61"/>
  <c r="T576" i="61"/>
  <c r="T573" i="61"/>
  <c r="T130" i="61"/>
  <c r="T81" i="61"/>
  <c r="T493" i="61"/>
  <c r="T401" i="61"/>
  <c r="T129" i="61"/>
  <c r="T126" i="61"/>
  <c r="T510" i="61"/>
  <c r="T697" i="61"/>
  <c r="T55" i="61"/>
  <c r="T617" i="61"/>
  <c r="T75" i="61"/>
  <c r="T67" i="61"/>
  <c r="T63" i="61"/>
  <c r="T265" i="61"/>
  <c r="T102" i="61"/>
  <c r="T20" i="61"/>
  <c r="T430" i="61"/>
  <c r="T604" i="61"/>
  <c r="T30" i="61"/>
  <c r="T469" i="61"/>
  <c r="T497" i="61"/>
  <c r="T173" i="61"/>
  <c r="T159" i="61"/>
  <c r="T139" i="61"/>
  <c r="T206" i="61"/>
  <c r="T59" i="61"/>
  <c r="T34" i="61"/>
  <c r="T362" i="61"/>
  <c r="T407" i="61"/>
  <c r="T127" i="61"/>
  <c r="T506" i="61"/>
  <c r="T491" i="61"/>
  <c r="T565" i="61"/>
  <c r="T368" i="61"/>
  <c r="T259" i="61"/>
  <c r="T384" i="61"/>
  <c r="T180" i="61"/>
  <c r="T367" i="61"/>
  <c r="T500" i="61"/>
  <c r="T76" i="61"/>
  <c r="T471" i="61"/>
  <c r="T635" i="61"/>
  <c r="T680" i="61"/>
  <c r="T549" i="61"/>
  <c r="T232" i="61"/>
  <c r="T46" i="61"/>
  <c r="T420" i="61"/>
  <c r="T679" i="61"/>
  <c r="T18" i="61"/>
  <c r="T529" i="61"/>
  <c r="T39" i="61"/>
  <c r="T214" i="61"/>
  <c r="T473" i="61"/>
  <c r="T480" i="61"/>
  <c r="T685" i="61"/>
  <c r="T350" i="61"/>
  <c r="T609" i="61"/>
  <c r="T221" i="61"/>
  <c r="T695" i="61"/>
  <c r="T254" i="61"/>
  <c r="T133" i="61"/>
  <c r="T74" i="61"/>
  <c r="T642" i="61"/>
  <c r="T656" i="61"/>
  <c r="T346" i="61"/>
  <c r="T240" i="61"/>
  <c r="T643" i="61"/>
  <c r="T134" i="61"/>
  <c r="T334" i="61"/>
  <c r="T621" i="61"/>
  <c r="T563" i="61"/>
  <c r="T478" i="61"/>
  <c r="T639" i="61"/>
  <c r="T414" i="61"/>
  <c r="T99" i="61"/>
  <c r="T597" i="61"/>
  <c r="T406" i="61"/>
  <c r="T520" i="61"/>
  <c r="T522" i="61"/>
  <c r="T465" i="61"/>
  <c r="T235" i="61"/>
  <c r="T101" i="61"/>
  <c r="T43" i="61"/>
  <c r="T645" i="61"/>
  <c r="T638" i="61"/>
  <c r="T667" i="61"/>
  <c r="T170" i="61"/>
  <c r="T594" i="61"/>
  <c r="T376" i="61"/>
  <c r="T329" i="61"/>
  <c r="T514" i="61"/>
  <c r="T476" i="61"/>
  <c r="T287" i="61"/>
  <c r="T295" i="61"/>
  <c r="T242" i="61"/>
  <c r="T583" i="61"/>
  <c r="T151" i="61"/>
  <c r="T29" i="61"/>
  <c r="T56" i="61"/>
  <c r="T442" i="61"/>
  <c r="T106" i="61"/>
  <c r="T19" i="61"/>
  <c r="T38" i="61"/>
  <c r="T707" i="61"/>
  <c r="T397" i="61"/>
  <c r="T175" i="61"/>
  <c r="T472" i="61"/>
  <c r="T436" i="61"/>
  <c r="T543" i="61"/>
  <c r="T296" i="61"/>
  <c r="T448" i="61"/>
  <c r="T637" i="61"/>
  <c r="T252" i="61"/>
  <c r="T450" i="61"/>
  <c r="T70" i="61"/>
  <c r="T607" i="61"/>
  <c r="T369" i="61"/>
  <c r="T580" i="61"/>
  <c r="T149" i="61"/>
  <c r="T356" i="61"/>
  <c r="T616" i="61"/>
  <c r="T671" i="61"/>
  <c r="T77" i="61"/>
  <c r="T65" i="61"/>
  <c r="T385" i="61"/>
  <c r="T700" i="61"/>
  <c r="T613" i="61"/>
  <c r="T107" i="61"/>
  <c r="T386" i="61"/>
  <c r="T535" i="61"/>
  <c r="T140" i="61"/>
  <c r="T35" i="61"/>
  <c r="T528" i="61"/>
  <c r="T226" i="61"/>
  <c r="T405" i="61"/>
  <c r="T228" i="61"/>
  <c r="T505" i="61"/>
  <c r="T544" i="61"/>
  <c r="T589" i="61"/>
  <c r="T424" i="61"/>
  <c r="T14" i="61"/>
  <c r="T587" i="61"/>
  <c r="T6" i="61"/>
  <c r="T69" i="61"/>
  <c r="T280" i="61"/>
  <c r="T349" i="61"/>
  <c r="T335" i="61"/>
  <c r="T379" i="61"/>
  <c r="T51" i="61"/>
  <c r="T247" i="61"/>
  <c r="T114" i="61"/>
  <c r="T267" i="61"/>
  <c r="T277" i="61"/>
  <c r="T272" i="61"/>
  <c r="T426" i="61"/>
  <c r="T105" i="61"/>
  <c r="T558" i="61"/>
  <c r="T364" i="61"/>
  <c r="T415" i="61"/>
  <c r="T327" i="61"/>
  <c r="T328" i="61"/>
  <c r="T33" i="61"/>
  <c r="T403" i="61"/>
  <c r="T416" i="61"/>
  <c r="T66" i="61"/>
  <c r="T299" i="61"/>
  <c r="T421" i="61"/>
  <c r="T417" i="61"/>
  <c r="T196" i="61"/>
  <c r="T534" i="61"/>
  <c r="T308" i="61"/>
  <c r="T4" i="61"/>
  <c r="T663" i="61"/>
  <c r="T526" i="61"/>
  <c r="T439" i="61"/>
  <c r="T713" i="61"/>
  <c r="T351" i="61"/>
  <c r="T669" i="61"/>
  <c r="T188" i="61"/>
  <c r="T9" i="61"/>
  <c r="T437" i="61"/>
  <c r="T257" i="61"/>
  <c r="T282" i="61"/>
  <c r="T381" i="61"/>
  <c r="T626" i="61"/>
  <c r="T176" i="61"/>
  <c r="T691" i="61"/>
  <c r="T539" i="61"/>
  <c r="T190" i="61"/>
  <c r="T662" i="61"/>
  <c r="T488" i="61"/>
  <c r="T620" i="61"/>
  <c r="T209" i="61"/>
  <c r="T451" i="61"/>
  <c r="T92" i="61"/>
  <c r="T303" i="61"/>
  <c r="T248" i="61"/>
  <c r="T494" i="61"/>
  <c r="T300" i="61"/>
  <c r="T58" i="61"/>
  <c r="T575" i="61"/>
  <c r="T432" i="61"/>
  <c r="T293" i="61"/>
  <c r="T251" i="61"/>
  <c r="T192" i="61"/>
  <c r="T128" i="61"/>
  <c r="T670" i="61"/>
  <c r="T323" i="61"/>
  <c r="T271" i="61"/>
  <c r="T462" i="61"/>
  <c r="T527" i="61"/>
  <c r="T169" i="61"/>
  <c r="T162" i="61"/>
  <c r="T463" i="61"/>
  <c r="T40" i="61"/>
  <c r="T574" i="61"/>
  <c r="T433" i="61"/>
  <c r="T339" i="61"/>
  <c r="T678" i="61"/>
  <c r="T15" i="61"/>
  <c r="T375" i="61"/>
  <c r="T182" i="61"/>
  <c r="T649" i="61"/>
  <c r="T512" i="61"/>
  <c r="T605" i="61"/>
  <c r="T459" i="61"/>
  <c r="T453" i="61"/>
  <c r="T572" i="61"/>
  <c r="T166" i="61"/>
  <c r="T378" i="61"/>
  <c r="T409" i="61"/>
  <c r="T390" i="61"/>
  <c r="T687" i="61"/>
  <c r="T654" i="61"/>
  <c r="T21" i="61"/>
  <c r="T286" i="61"/>
  <c r="T274" i="61"/>
  <c r="T263" i="61"/>
  <c r="T157" i="61"/>
  <c r="T366" i="61"/>
  <c r="T82" i="61"/>
  <c r="T596" i="61"/>
  <c r="T542" i="61"/>
  <c r="T591" i="61"/>
  <c r="T26" i="61"/>
  <c r="T138" i="61"/>
  <c r="T434" i="61"/>
  <c r="T260" i="61"/>
  <c r="T559" i="61"/>
  <c r="T253" i="61"/>
  <c r="T675" i="61"/>
  <c r="T655" i="61"/>
  <c r="T552" i="61"/>
  <c r="T485" i="61"/>
  <c r="T636" i="61"/>
  <c r="T185" i="61"/>
  <c r="T116" i="61"/>
  <c r="T652" i="61"/>
  <c r="T464" i="61"/>
  <c r="T668" i="61"/>
  <c r="T554" i="61"/>
  <c r="T57" i="61"/>
  <c r="T657" i="61"/>
  <c r="T284" i="61"/>
  <c r="T545" i="61"/>
  <c r="T702" i="61"/>
  <c r="T708" i="61"/>
  <c r="T394" i="61"/>
  <c r="T45" i="61"/>
  <c r="T487" i="61"/>
  <c r="T135" i="61"/>
  <c r="T567" i="61"/>
  <c r="T42" i="61"/>
  <c r="T714" i="61"/>
  <c r="T569" i="61"/>
  <c r="T412" i="61"/>
  <c r="T653" i="61"/>
  <c r="T492" i="61"/>
  <c r="T489" i="61"/>
  <c r="T333" i="61"/>
  <c r="T236" i="61"/>
  <c r="T278" i="61"/>
  <c r="T230" i="61"/>
  <c r="T548" i="61"/>
  <c r="T202" i="61"/>
  <c r="T610" i="61"/>
  <c r="T238" i="61"/>
  <c r="T566" i="61"/>
  <c r="T96" i="61"/>
  <c r="T312" i="61"/>
  <c r="T150" i="61"/>
  <c r="T709" i="61"/>
  <c r="T683" i="61"/>
  <c r="T361" i="61"/>
  <c r="T515" i="61"/>
  <c r="T49" i="61"/>
  <c r="T690" i="61"/>
  <c r="T273" i="61"/>
  <c r="T399" i="61"/>
  <c r="T85" i="61"/>
  <c r="T207" i="61"/>
  <c r="T584" i="61"/>
  <c r="T201" i="61"/>
  <c r="T16" i="61"/>
  <c r="T97" i="61"/>
  <c r="T468" i="61"/>
  <c r="T673" i="61"/>
  <c r="T628" i="61"/>
  <c r="T517" i="61"/>
  <c r="T212" i="61"/>
  <c r="T143" i="61"/>
  <c r="T338" i="61"/>
  <c r="T599" i="61"/>
  <c r="T54" i="61"/>
  <c r="T195" i="61"/>
  <c r="T454" i="61"/>
  <c r="T211" i="61"/>
  <c r="T540" i="61"/>
  <c r="T213" i="61"/>
  <c r="T304" i="61"/>
  <c r="T418" i="61"/>
  <c r="T245" i="61"/>
  <c r="T281" i="61"/>
  <c r="T598" i="61"/>
  <c r="T380" i="61"/>
  <c r="T146" i="61"/>
  <c r="T89" i="61"/>
  <c r="T518" i="61"/>
  <c r="T145" i="61"/>
  <c r="T524" i="61"/>
  <c r="T659" i="61"/>
  <c r="T651" i="61"/>
  <c r="T521" i="61"/>
  <c r="T477" i="61"/>
  <c r="T37" i="61"/>
  <c r="T155" i="61"/>
  <c r="T62" i="61"/>
  <c r="T595" i="61"/>
  <c r="T144" i="61"/>
  <c r="T167" i="61"/>
  <c r="T601" i="61"/>
  <c r="T23" i="61"/>
  <c r="T611" i="61"/>
  <c r="T24" i="61"/>
  <c r="T122" i="61"/>
  <c r="T187" i="61"/>
  <c r="T233" i="61"/>
  <c r="T307" i="61"/>
  <c r="T347" i="61"/>
  <c r="T119" i="61"/>
  <c r="T523" i="61"/>
  <c r="T681" i="61"/>
  <c r="T716" i="61"/>
  <c r="T704" i="61"/>
  <c r="T509" i="61"/>
  <c r="T556" i="61"/>
  <c r="T393" i="61"/>
  <c r="T429" i="61"/>
  <c r="T86" i="61"/>
  <c r="T250" i="61"/>
  <c r="T258" i="61"/>
  <c r="T531" i="61"/>
  <c r="T113" i="61"/>
  <c r="T466" i="61"/>
  <c r="T217" i="61"/>
  <c r="T550" i="61"/>
  <c r="T422" i="61"/>
  <c r="T355" i="61"/>
  <c r="T244" i="61"/>
  <c r="T237" i="61"/>
  <c r="T458" i="61"/>
  <c r="T229" i="61"/>
  <c r="T152" i="61"/>
  <c r="T109" i="61"/>
  <c r="T288" i="61"/>
  <c r="T674" i="61"/>
  <c r="T324" i="61"/>
  <c r="T181" i="61"/>
  <c r="T79" i="61"/>
  <c r="T647" i="61"/>
  <c r="T586" i="61"/>
  <c r="T194" i="61"/>
  <c r="T400" i="61"/>
  <c r="T241" i="61"/>
  <c r="T444" i="61"/>
  <c r="T83" i="61"/>
  <c r="T319" i="61"/>
  <c r="T353" i="61"/>
  <c r="T276" i="61"/>
  <c r="T391" i="61"/>
  <c r="T111" i="61"/>
  <c r="T536" i="61"/>
  <c r="T73" i="61"/>
  <c r="T123" i="61"/>
  <c r="T427" i="61"/>
  <c r="T136" i="61"/>
  <c r="T88" i="61"/>
  <c r="T603" i="61"/>
  <c r="T266" i="61"/>
  <c r="T283" i="61"/>
  <c r="T483" i="61"/>
  <c r="T445" i="61"/>
  <c r="T325" i="61"/>
  <c r="T374" i="61"/>
  <c r="T590" i="61"/>
  <c r="T268" i="61"/>
  <c r="T404" i="61"/>
  <c r="T658" i="61"/>
  <c r="T48" i="61"/>
  <c r="T532" i="61"/>
  <c r="T396" i="61"/>
  <c r="T578" i="61"/>
  <c r="T547" i="61"/>
  <c r="T321" i="61"/>
  <c r="T3" i="61"/>
  <c r="T60" i="61"/>
  <c r="T103" i="61"/>
  <c r="T537" i="61"/>
  <c r="T269" i="61"/>
  <c r="T479" i="61"/>
  <c r="T423" i="61"/>
  <c r="T677" i="61"/>
  <c r="T61" i="61"/>
  <c r="T311" i="61"/>
  <c r="T285" i="61"/>
  <c r="T331" i="61"/>
  <c r="T326" i="61"/>
  <c r="T316" i="61"/>
  <c r="T481" i="61"/>
  <c r="T452" i="61"/>
  <c r="T564" i="61"/>
  <c r="T348" i="61"/>
  <c r="T516" i="61"/>
  <c r="T225" i="61"/>
  <c r="T121" i="61"/>
  <c r="T17" i="61"/>
  <c r="T315" i="61"/>
  <c r="T156" i="61"/>
  <c r="T372" i="61"/>
  <c r="T64" i="61"/>
  <c r="T28" i="61"/>
  <c r="T557" i="61"/>
  <c r="T622" i="61"/>
  <c r="T12" i="61"/>
  <c r="T618" i="61"/>
  <c r="T357" i="61"/>
  <c r="T184" i="61"/>
  <c r="T701" i="61"/>
  <c r="T579" i="61"/>
  <c r="T402" i="61"/>
  <c r="T608" i="61"/>
  <c r="T389" i="61"/>
  <c r="T147" i="61"/>
  <c r="T377" i="61"/>
  <c r="T330" i="61"/>
  <c r="T47" i="61"/>
  <c r="T600" i="61"/>
  <c r="T310" i="61"/>
  <c r="T31" i="61"/>
  <c r="T25" i="61"/>
  <c r="T395" i="61"/>
  <c r="T455" i="61"/>
  <c r="T215" i="61"/>
  <c r="T200" i="61"/>
  <c r="T255" i="61"/>
  <c r="T570" i="61"/>
  <c r="T341" i="61"/>
  <c r="T530" i="61"/>
  <c r="T302" i="61"/>
  <c r="T718" i="61"/>
  <c r="T118" i="61"/>
  <c r="T435" i="61"/>
  <c r="T383" i="61"/>
  <c r="T168" i="61"/>
  <c r="T264" i="61"/>
  <c r="T115" i="61"/>
  <c r="T298" i="61"/>
  <c r="T710" i="61"/>
  <c r="T440" i="61"/>
  <c r="T490" i="61"/>
  <c r="T336" i="61"/>
  <c r="T467" i="61"/>
  <c r="T504" i="61"/>
  <c r="T186" i="61"/>
  <c r="T446" i="61"/>
  <c r="T682" i="61"/>
  <c r="T161" i="61"/>
  <c r="T555" i="61"/>
  <c r="T191" i="61"/>
  <c r="T141" i="61"/>
  <c r="T507" i="61"/>
  <c r="T460" i="61"/>
  <c r="T52" i="61"/>
  <c r="T108" i="61"/>
  <c r="T664" i="61"/>
  <c r="T533" i="61"/>
  <c r="T359" i="61"/>
  <c r="W57" i="61"/>
  <c r="W633" i="61"/>
  <c r="W86" i="61"/>
  <c r="W412" i="61"/>
  <c r="W443" i="61"/>
  <c r="W190" i="61"/>
  <c r="W24" i="61"/>
  <c r="W528" i="61"/>
  <c r="W613" i="61"/>
  <c r="W292" i="61"/>
  <c r="W313" i="61"/>
  <c r="W550" i="61"/>
  <c r="W423" i="61"/>
  <c r="W454" i="61"/>
  <c r="W666" i="61"/>
  <c r="W603" i="61"/>
  <c r="W506" i="61"/>
  <c r="W474" i="61"/>
  <c r="W517" i="61"/>
  <c r="W290" i="61"/>
  <c r="W70" i="61"/>
  <c r="W602" i="61"/>
  <c r="W42" i="61"/>
  <c r="W253" i="61"/>
  <c r="W478" i="61"/>
  <c r="W643" i="61"/>
  <c r="W78" i="61"/>
  <c r="W395" i="61"/>
  <c r="W180" i="61"/>
  <c r="W334" i="61"/>
  <c r="W154" i="61"/>
  <c r="W299" i="61"/>
  <c r="W365" i="61"/>
  <c r="W305" i="61"/>
  <c r="W192" i="61"/>
  <c r="W40" i="61"/>
  <c r="W336" i="61"/>
  <c r="W352" i="61"/>
  <c r="W45" i="61"/>
  <c r="W544" i="61"/>
  <c r="W567" i="61"/>
  <c r="W390" i="61"/>
  <c r="W26" i="61"/>
  <c r="W623" i="61"/>
  <c r="W481" i="61"/>
  <c r="W569" i="61"/>
  <c r="W373" i="61"/>
  <c r="W432" i="61"/>
  <c r="W642" i="61"/>
  <c r="W333" i="61"/>
  <c r="W144" i="61"/>
  <c r="W206" i="61"/>
  <c r="W579" i="61"/>
  <c r="W520" i="61"/>
  <c r="W94" i="61"/>
  <c r="W230" i="61"/>
  <c r="W122" i="61"/>
  <c r="W547" i="61"/>
  <c r="W530" i="61"/>
  <c r="W275" i="61"/>
  <c r="W324" i="61"/>
  <c r="W703" i="61"/>
  <c r="W457" i="61"/>
  <c r="W92" i="61"/>
  <c r="W482" i="61"/>
  <c r="W204" i="61"/>
  <c r="W476" i="61"/>
  <c r="W191" i="61"/>
  <c r="W413" i="61"/>
  <c r="W507" i="61"/>
  <c r="W371" i="61"/>
  <c r="W617" i="61"/>
  <c r="W68" i="61"/>
  <c r="W63" i="61"/>
  <c r="W317" i="61"/>
  <c r="W421" i="61"/>
  <c r="W288" i="61"/>
  <c r="W221" i="61"/>
  <c r="W385" i="61"/>
  <c r="W554" i="61"/>
  <c r="W18" i="61"/>
  <c r="W179" i="61"/>
  <c r="W128" i="61"/>
  <c r="W560" i="61"/>
  <c r="W229" i="61"/>
  <c r="W165" i="61"/>
  <c r="W498" i="61"/>
  <c r="W663" i="61"/>
  <c r="W422" i="61"/>
  <c r="W201" i="61"/>
  <c r="W250" i="61"/>
  <c r="W315" i="61"/>
  <c r="W188" i="61"/>
  <c r="W505" i="61"/>
  <c r="W196" i="61"/>
  <c r="W418" i="61"/>
  <c r="W81" i="61"/>
  <c r="W353" i="61"/>
  <c r="W630" i="61"/>
  <c r="W318" i="61"/>
  <c r="W85" i="61"/>
  <c r="W431" i="61"/>
  <c r="W384" i="61"/>
  <c r="W586" i="61"/>
  <c r="W171" i="61"/>
  <c r="W361" i="61"/>
  <c r="W64" i="61"/>
  <c r="W295" i="61"/>
  <c r="W706" i="61"/>
  <c r="W198" i="61"/>
  <c r="W308" i="61"/>
  <c r="W83" i="61"/>
  <c r="W691" i="61"/>
  <c r="W572" i="61"/>
  <c r="W645" i="61"/>
  <c r="W284" i="61"/>
  <c r="W261" i="61"/>
  <c r="W707" i="61"/>
  <c r="W389" i="61"/>
  <c r="W486" i="61"/>
  <c r="W282" i="61"/>
  <c r="W34" i="61"/>
  <c r="W269" i="61"/>
  <c r="W578" i="61"/>
  <c r="W683" i="61"/>
  <c r="W492" i="61"/>
  <c r="W354" i="61"/>
  <c r="W121" i="61"/>
  <c r="W127" i="61"/>
  <c r="W203" i="61"/>
  <c r="W465" i="61"/>
  <c r="W286" i="61"/>
  <c r="W655" i="61"/>
  <c r="W661" i="61"/>
  <c r="W581" i="61"/>
  <c r="W604" i="61"/>
  <c r="W289" i="61"/>
  <c r="W714" i="61"/>
  <c r="W214" i="61"/>
  <c r="W53" i="61"/>
  <c r="W102" i="61"/>
  <c r="W458" i="61"/>
  <c r="W429" i="61"/>
  <c r="W88" i="61"/>
  <c r="W29" i="61"/>
  <c r="W441" i="61"/>
  <c r="W124" i="61"/>
  <c r="W540" i="61"/>
  <c r="W119" i="61"/>
  <c r="W186" i="61"/>
  <c r="W183" i="61"/>
  <c r="W109" i="61"/>
  <c r="W649" i="61"/>
  <c r="W182" i="61"/>
  <c r="W533" i="61"/>
  <c r="W173" i="61"/>
  <c r="W33" i="61"/>
  <c r="W669" i="61"/>
  <c r="W444" i="61"/>
  <c r="W14" i="61"/>
  <c r="W635" i="61"/>
  <c r="W301" i="61"/>
  <c r="W466" i="61"/>
  <c r="W658" i="61"/>
  <c r="W618" i="61"/>
  <c r="W260" i="61"/>
  <c r="W310" i="61"/>
  <c r="W651" i="61"/>
  <c r="W147" i="61"/>
  <c r="W99" i="61"/>
  <c r="W592" i="61"/>
  <c r="W685" i="61"/>
  <c r="W383" i="61"/>
  <c r="W298" i="61"/>
  <c r="W449" i="61"/>
  <c r="W142" i="61"/>
  <c r="W37" i="61"/>
  <c r="W667" i="61"/>
  <c r="W175" i="61"/>
  <c r="W514" i="61"/>
  <c r="W341" i="61"/>
  <c r="W60" i="61"/>
  <c r="W619" i="61"/>
  <c r="W673" i="61"/>
  <c r="W30" i="61"/>
  <c r="W185" i="61"/>
  <c r="W330" i="61"/>
  <c r="W195" i="61"/>
  <c r="W225" i="61"/>
  <c r="W143" i="61"/>
  <c r="W403" i="61"/>
  <c r="W287" i="61"/>
  <c r="W212" i="61"/>
  <c r="W283" i="61"/>
  <c r="W168" i="61"/>
  <c r="W47" i="61"/>
  <c r="W226" i="61"/>
  <c r="W397" i="61"/>
  <c r="W151" i="61"/>
  <c r="W599" i="61"/>
  <c r="W698" i="61"/>
  <c r="W234" i="61"/>
  <c r="W590" i="61"/>
  <c r="W417" i="61"/>
  <c r="W639" i="61"/>
  <c r="W328" i="61"/>
  <c r="W687" i="61"/>
  <c r="W280" i="61"/>
  <c r="W641" i="61"/>
  <c r="W248" i="61"/>
  <c r="W366" i="61"/>
  <c r="W22" i="61"/>
  <c r="W382" i="61"/>
  <c r="W101" i="61"/>
  <c r="W39" i="61"/>
  <c r="W629" i="61"/>
  <c r="W263" i="61"/>
  <c r="W364" i="61"/>
  <c r="W320" i="61"/>
  <c r="W467" i="61"/>
  <c r="W446" i="61"/>
  <c r="W205" i="61"/>
  <c r="W447" i="61"/>
  <c r="W596" i="61"/>
  <c r="W181" i="61"/>
  <c r="W75" i="61"/>
  <c r="W268" i="61"/>
  <c r="W461" i="61"/>
  <c r="W375" i="61"/>
  <c r="W512" i="61"/>
  <c r="W141" i="61"/>
  <c r="W659" i="61"/>
  <c r="W558" i="61"/>
  <c r="W224" i="61"/>
  <c r="W117" i="61"/>
  <c r="W710" i="61"/>
  <c r="W637" i="61"/>
  <c r="W609" i="61"/>
  <c r="W211" i="61"/>
  <c r="W58" i="61"/>
  <c r="W589" i="61"/>
  <c r="W583" i="61"/>
  <c r="W62" i="61"/>
  <c r="W479" i="61"/>
  <c r="W491" i="61"/>
  <c r="W129" i="61"/>
  <c r="W511" i="61"/>
  <c r="W161" i="61"/>
  <c r="W38" i="61"/>
  <c r="W349" i="61"/>
  <c r="W439" i="61"/>
  <c r="W348" i="61"/>
  <c r="W695" i="61"/>
  <c r="W276" i="61"/>
  <c r="W174" i="61"/>
  <c r="W267" i="61"/>
  <c r="W131" i="61"/>
  <c r="W210" i="61"/>
  <c r="W509" i="61"/>
  <c r="W242" i="61"/>
  <c r="W266" i="61"/>
  <c r="W537" i="61"/>
  <c r="W297" i="61"/>
  <c r="W442" i="61"/>
  <c r="W247" i="61"/>
  <c r="W556" i="61"/>
  <c r="W240" i="61"/>
  <c r="W580" i="61"/>
  <c r="W374" i="61"/>
  <c r="W674" i="61"/>
  <c r="W591" i="61"/>
  <c r="W316" i="61"/>
  <c r="W23" i="61"/>
  <c r="W391" i="61"/>
  <c r="W50" i="61"/>
  <c r="W332" i="61"/>
  <c r="W711" i="61"/>
  <c r="W665" i="61"/>
  <c r="W681" i="61"/>
  <c r="W95" i="61"/>
  <c r="W321" i="61"/>
  <c r="W113" i="61"/>
  <c r="W621" i="61"/>
  <c r="W100" i="61"/>
  <c r="W489" i="61"/>
  <c r="W597" i="61"/>
  <c r="W625" i="61"/>
  <c r="W484" i="61"/>
  <c r="W594" i="61"/>
  <c r="W435" i="61"/>
  <c r="W573" i="61"/>
  <c r="W522" i="61"/>
  <c r="W207" i="61"/>
  <c r="W548" i="61"/>
  <c r="W172" i="61"/>
  <c r="W434" i="61"/>
  <c r="W314" i="61"/>
  <c r="W662" i="61"/>
  <c r="W564" i="61"/>
  <c r="W187" i="61"/>
  <c r="W697" i="61"/>
  <c r="W425" i="61"/>
  <c r="W97" i="61"/>
  <c r="W220" i="61"/>
  <c r="W571" i="61"/>
  <c r="W480" i="61"/>
  <c r="W202" i="61"/>
  <c r="W264" i="61"/>
  <c r="W91" i="61"/>
  <c r="W278" i="61"/>
  <c r="W31" i="61"/>
  <c r="W51" i="61"/>
  <c r="W138" i="61"/>
  <c r="W246" i="61"/>
  <c r="W497" i="61"/>
  <c r="W148" i="61"/>
  <c r="W139" i="61"/>
  <c r="W416" i="61"/>
  <c r="W222" i="61"/>
  <c r="W146" i="61"/>
  <c r="W436" i="61"/>
  <c r="W469" i="61"/>
  <c r="W80" i="61"/>
  <c r="W401" i="61"/>
  <c r="W543" i="61"/>
  <c r="W678" i="61"/>
  <c r="W351" i="61"/>
  <c r="W238" i="61"/>
  <c r="W294" i="61"/>
  <c r="W215" i="61"/>
  <c r="W577" i="61"/>
  <c r="W563" i="61"/>
  <c r="W259" i="61"/>
  <c r="W709" i="61"/>
  <c r="W343" i="61"/>
  <c r="W340" i="61"/>
  <c r="W93" i="61"/>
  <c r="W559" i="61"/>
  <c r="W546" i="61"/>
  <c r="W265" i="61"/>
  <c r="W411" i="61"/>
  <c r="W272" i="61"/>
  <c r="W679" i="61"/>
  <c r="W694" i="61"/>
  <c r="W239" i="61"/>
  <c r="W470" i="61"/>
  <c r="W595" i="61"/>
  <c r="W342" i="61"/>
  <c r="W419" i="61"/>
  <c r="W610" i="61"/>
  <c r="W499" i="61"/>
  <c r="W555" i="61"/>
  <c r="W107" i="61"/>
  <c r="W59" i="61"/>
  <c r="W686" i="61"/>
  <c r="W387" i="61"/>
  <c r="W49" i="61"/>
  <c r="W13" i="61"/>
  <c r="W120" i="61"/>
  <c r="W363" i="61"/>
  <c r="W319" i="61"/>
  <c r="W244" i="61"/>
  <c r="W689" i="61"/>
  <c r="W542" i="61"/>
  <c r="W329" i="61"/>
  <c r="W254" i="61"/>
  <c r="W213" i="61"/>
  <c r="W137" i="61"/>
  <c r="W396" i="61"/>
  <c r="W103" i="61"/>
  <c r="W251" i="61"/>
  <c r="W406" i="61"/>
  <c r="W367" i="61"/>
  <c r="W44" i="61"/>
  <c r="W164" i="61"/>
  <c r="W178" i="61"/>
  <c r="W110" i="61"/>
  <c r="W270" i="61"/>
  <c r="W515" i="61"/>
  <c r="W325" i="61"/>
  <c r="W654" i="61"/>
  <c r="W311" i="61"/>
  <c r="W369" i="61"/>
  <c r="W379" i="61"/>
  <c r="W125" i="61"/>
  <c r="W468" i="61"/>
  <c r="W258" i="61"/>
  <c r="W605" i="61"/>
  <c r="W65" i="61"/>
  <c r="W346" i="61"/>
  <c r="W500" i="61"/>
  <c r="W398" i="61"/>
  <c r="W415" i="61"/>
  <c r="W519" i="61"/>
  <c r="W322" i="61"/>
  <c r="W576" i="61"/>
  <c r="W524" i="61"/>
  <c r="W312" i="61"/>
  <c r="W405" i="61"/>
  <c r="W159" i="61"/>
  <c r="W285" i="61"/>
  <c r="W145" i="61"/>
  <c r="W140" i="61"/>
  <c r="W331" i="61"/>
  <c r="W525" i="61"/>
  <c r="W194" i="61"/>
  <c r="W197" i="61"/>
  <c r="W166" i="61"/>
  <c r="W356" i="61"/>
  <c r="W496" i="61"/>
  <c r="W615" i="61"/>
  <c r="W682" i="61"/>
  <c r="W300" i="61"/>
  <c r="W279" i="61"/>
  <c r="W433" i="61"/>
  <c r="W551" i="61"/>
  <c r="W462" i="61"/>
  <c r="W21" i="61"/>
  <c r="W52" i="61"/>
  <c r="W69" i="61"/>
  <c r="W593" i="61"/>
  <c r="W61" i="61"/>
  <c r="W463" i="61"/>
  <c r="W17" i="61"/>
  <c r="W627" i="61"/>
  <c r="W437" i="61"/>
  <c r="W409" i="61"/>
  <c r="W347" i="61"/>
  <c r="W450" i="61"/>
  <c r="W410" i="61"/>
  <c r="W426" i="61"/>
  <c r="W475" i="61"/>
  <c r="W614" i="61"/>
  <c r="W402" i="61"/>
  <c r="W54" i="61"/>
  <c r="W152" i="61"/>
  <c r="W43" i="61"/>
  <c r="W338" i="61"/>
  <c r="W634" i="61"/>
  <c r="W607" i="61"/>
  <c r="W162" i="61"/>
  <c r="W362" i="61"/>
  <c r="W420" i="61"/>
  <c r="W626" i="61"/>
  <c r="W510" i="61"/>
  <c r="W601" i="61"/>
  <c r="W381" i="61"/>
  <c r="W293" i="61"/>
  <c r="W438" i="61"/>
  <c r="W549" i="61"/>
  <c r="W155" i="61"/>
  <c r="W19" i="61"/>
  <c r="W501" i="61"/>
  <c r="W114" i="61"/>
  <c r="W16" i="61"/>
  <c r="W27" i="61"/>
  <c r="W713" i="61"/>
  <c r="W134" i="61"/>
  <c r="W372" i="61"/>
  <c r="W84" i="61"/>
  <c r="W235" i="61"/>
  <c r="W459" i="61"/>
  <c r="W532" i="61"/>
  <c r="W485" i="61"/>
  <c r="W337" i="61"/>
  <c r="W169" i="61"/>
  <c r="W503" i="61"/>
  <c r="W521" i="61"/>
  <c r="W163" i="61"/>
  <c r="W176" i="61"/>
  <c r="W493" i="61"/>
  <c r="W531" i="61"/>
  <c r="W72" i="61"/>
  <c r="W96" i="61"/>
  <c r="W527" i="61"/>
  <c r="W199" i="61"/>
  <c r="W490" i="61"/>
  <c r="W28" i="61"/>
  <c r="W702" i="61"/>
  <c r="W277" i="61"/>
  <c r="W200" i="61"/>
  <c r="W388" i="61"/>
  <c r="W56" i="61"/>
  <c r="W232" i="61"/>
  <c r="W262" i="61"/>
  <c r="W370" i="61"/>
  <c r="W231" i="61"/>
  <c r="W136" i="61"/>
  <c r="W588" i="61"/>
  <c r="W77" i="61"/>
  <c r="W241" i="61"/>
  <c r="W538" i="61"/>
  <c r="W256" i="61"/>
  <c r="W32" i="61"/>
  <c r="W327" i="61"/>
  <c r="W502" i="61"/>
  <c r="W582" i="61"/>
  <c r="W116" i="61"/>
  <c r="W115" i="61"/>
  <c r="W90" i="61"/>
  <c r="W55" i="61"/>
  <c r="W518" i="61"/>
  <c r="W309" i="61"/>
  <c r="W455" i="61"/>
  <c r="W252" i="61"/>
  <c r="W249" i="61"/>
  <c r="W350" i="61"/>
  <c r="W177" i="61"/>
  <c r="W108" i="61"/>
  <c r="W74" i="61"/>
  <c r="W193" i="61"/>
  <c r="W715" i="61"/>
  <c r="W647" i="61"/>
  <c r="W539" i="61"/>
  <c r="W149" i="61"/>
  <c r="W170" i="61"/>
  <c r="W513" i="61"/>
  <c r="W160" i="61"/>
  <c r="W71" i="61"/>
  <c r="W130" i="61"/>
  <c r="W541" i="61"/>
  <c r="W404" i="61"/>
  <c r="W473" i="61"/>
  <c r="W358" i="61"/>
  <c r="W35" i="61"/>
  <c r="W653" i="61"/>
  <c r="W79" i="61"/>
  <c r="W106" i="61"/>
  <c r="W255" i="61"/>
  <c r="W677" i="61"/>
  <c r="W76" i="61"/>
  <c r="W158" i="61"/>
  <c r="W257" i="61"/>
  <c r="W646" i="61"/>
  <c r="W227" i="61"/>
  <c r="W570" i="61"/>
  <c r="W274" i="61"/>
  <c r="W228" i="61"/>
  <c r="W717" i="61"/>
  <c r="W575" i="61"/>
  <c r="W306" i="61"/>
  <c r="W335" i="61"/>
  <c r="W445" i="61"/>
  <c r="W394" i="61"/>
  <c r="W216" i="61"/>
  <c r="W534" i="61"/>
  <c r="W112" i="61"/>
  <c r="W453" i="61"/>
  <c r="W452" i="61"/>
  <c r="W36" i="61"/>
  <c r="W233" i="61"/>
  <c r="W323" i="61"/>
  <c r="W487" i="61"/>
  <c r="W104" i="61"/>
  <c r="W523" i="61"/>
  <c r="W368" i="61"/>
  <c r="W393" i="61"/>
  <c r="W20" i="61"/>
  <c r="W273" i="61"/>
  <c r="W303" i="61"/>
  <c r="W123" i="61"/>
  <c r="W243" i="61"/>
  <c r="W566" i="61"/>
  <c r="W670" i="61"/>
  <c r="W345" i="61"/>
  <c r="W359" i="61"/>
  <c r="W430" i="61"/>
  <c r="W414" i="61"/>
  <c r="W399" i="61"/>
  <c r="W105" i="61"/>
  <c r="W699" i="61"/>
  <c r="W167" i="61"/>
  <c r="W307" i="61"/>
  <c r="W557" i="61"/>
  <c r="W526" i="61"/>
  <c r="W471" i="61"/>
  <c r="W237" i="61"/>
  <c r="W671" i="61"/>
  <c r="W451" i="61"/>
  <c r="W516" i="61"/>
  <c r="W612" i="61"/>
  <c r="W41" i="61"/>
  <c r="W631" i="61"/>
  <c r="W223" i="61"/>
  <c r="W622" i="61"/>
  <c r="W296" i="61"/>
  <c r="W66" i="61"/>
  <c r="W111" i="61"/>
  <c r="W380" i="61"/>
  <c r="W650" i="61"/>
  <c r="W529" i="61"/>
  <c r="W126" i="61"/>
  <c r="W157" i="61"/>
  <c r="W87" i="61"/>
  <c r="W464" i="61"/>
  <c r="W574" i="61"/>
  <c r="W208" i="61"/>
  <c r="W675" i="61"/>
  <c r="W82" i="61"/>
  <c r="W150" i="61"/>
  <c r="W545" i="61"/>
  <c r="W638" i="61"/>
  <c r="W135" i="61"/>
  <c r="W392" i="61"/>
  <c r="W676" i="61"/>
  <c r="W483" i="61"/>
  <c r="W378" i="61"/>
  <c r="W360" i="61"/>
  <c r="W716" i="61"/>
  <c r="W219" i="61"/>
  <c r="W504" i="61"/>
  <c r="W377" i="61"/>
  <c r="W705" i="61"/>
  <c r="W701" i="61"/>
  <c r="W640" i="61"/>
  <c r="W495" i="61"/>
  <c r="W568" i="61"/>
  <c r="W587" i="61"/>
  <c r="W304" i="61"/>
  <c r="W608" i="61"/>
  <c r="W552" i="61"/>
  <c r="W565" i="61"/>
  <c r="W585" i="61"/>
  <c r="W440" i="61"/>
  <c r="W98" i="61"/>
  <c r="W48" i="61"/>
  <c r="W89" i="61"/>
  <c r="W472" i="61"/>
  <c r="W535" i="61"/>
  <c r="W656" i="61"/>
  <c r="W209" i="61"/>
  <c r="W664" i="61"/>
  <c r="W156" i="61"/>
  <c r="W344" i="61"/>
  <c r="W326" i="61"/>
  <c r="W245" i="61"/>
  <c r="W407" i="61"/>
  <c r="W132" i="61"/>
  <c r="W696" i="61"/>
  <c r="W680" i="61"/>
  <c r="W477" i="61"/>
  <c r="W636" i="61"/>
  <c r="W448" i="61"/>
  <c r="W644" i="61"/>
  <c r="W553" i="61"/>
  <c r="W271" i="61"/>
  <c r="W357" i="61"/>
  <c r="W704" i="61"/>
  <c r="W672" i="61"/>
  <c r="W428" i="61"/>
  <c r="W628" i="61"/>
  <c r="W611" i="61"/>
  <c r="W660" i="61"/>
  <c r="W561" i="61"/>
  <c r="W427" i="61"/>
  <c r="W712" i="61"/>
  <c r="W562" i="61"/>
  <c r="W386" i="61"/>
  <c r="W355" i="61"/>
  <c r="W339" i="61"/>
  <c r="W648" i="61"/>
  <c r="W67" i="61"/>
  <c r="W118" i="61"/>
  <c r="W693" i="61"/>
  <c r="W688" i="61"/>
  <c r="W508" i="61"/>
  <c r="W291" i="61"/>
  <c r="W488" i="61"/>
  <c r="W153" i="61"/>
  <c r="W133" i="61"/>
  <c r="W620" i="61"/>
  <c r="W632" i="61"/>
  <c r="W460" i="61"/>
  <c r="W668" i="61"/>
  <c r="W616" i="61"/>
  <c r="W302" i="61"/>
  <c r="W15" i="61"/>
  <c r="W692" i="61"/>
  <c r="W652" i="61"/>
  <c r="W236" i="61"/>
  <c r="W684" i="61"/>
  <c r="W46" i="61"/>
  <c r="W700" i="61"/>
  <c r="W424" i="61"/>
  <c r="W456" i="61"/>
  <c r="W624" i="61"/>
  <c r="W606" i="61"/>
  <c r="W690" i="61"/>
  <c r="W217" i="61"/>
  <c r="W598" i="61"/>
  <c r="W708" i="61"/>
  <c r="W184" i="61"/>
  <c r="W189" i="61"/>
  <c r="W25" i="61"/>
  <c r="W400" i="61"/>
  <c r="W600" i="61"/>
  <c r="W408" i="61"/>
  <c r="W281" i="61"/>
  <c r="W218" i="61"/>
  <c r="W494" i="61"/>
  <c r="W657" i="61"/>
  <c r="W536" i="61"/>
  <c r="W584" i="61"/>
  <c r="W73" i="61"/>
  <c r="W718" i="61"/>
  <c r="W376" i="61"/>
  <c r="Q73" i="61"/>
  <c r="Q452" i="61"/>
  <c r="Q465" i="61"/>
  <c r="Q70" i="61"/>
  <c r="Q152" i="61"/>
  <c r="Q686" i="61"/>
  <c r="Q229" i="61"/>
  <c r="Q186" i="61"/>
  <c r="Q95" i="61"/>
  <c r="Q160" i="61"/>
  <c r="Q58" i="61"/>
  <c r="Q642" i="61"/>
  <c r="Q270" i="61"/>
  <c r="Q380" i="61"/>
  <c r="Q462" i="61"/>
  <c r="Q304" i="61"/>
  <c r="Q710" i="61"/>
  <c r="Q482" i="61"/>
  <c r="Q361" i="61"/>
  <c r="Q327" i="61"/>
  <c r="Q135" i="61"/>
  <c r="Q586" i="61"/>
  <c r="Q639" i="61"/>
  <c r="Q352" i="61"/>
  <c r="Q65" i="61"/>
  <c r="Q38" i="61"/>
  <c r="Q671" i="61"/>
  <c r="Q501" i="61"/>
  <c r="Q564" i="61"/>
  <c r="Q107" i="61"/>
  <c r="Q634" i="61"/>
  <c r="Q98" i="61"/>
  <c r="Q503" i="61"/>
  <c r="Q711" i="61"/>
  <c r="Q200" i="61"/>
  <c r="Q348" i="61"/>
  <c r="Q589" i="61"/>
  <c r="Q423" i="61"/>
  <c r="Q138" i="61"/>
  <c r="Q570" i="61"/>
  <c r="Q211" i="61"/>
  <c r="Q55" i="61"/>
  <c r="Q608" i="61"/>
  <c r="Q101" i="61"/>
  <c r="Q397" i="61"/>
  <c r="Q340" i="61"/>
  <c r="Q419" i="61"/>
  <c r="Q384" i="61"/>
  <c r="Q314" i="61"/>
  <c r="Q142" i="61"/>
  <c r="Q630" i="61"/>
  <c r="Q226" i="61"/>
  <c r="Q454" i="61"/>
  <c r="Q118" i="61"/>
  <c r="Q617" i="61"/>
  <c r="Q50" i="61"/>
  <c r="Q480" i="61"/>
  <c r="Q150" i="61"/>
  <c r="Q181" i="61"/>
  <c r="Q378" i="61"/>
  <c r="Q31" i="61"/>
  <c r="Q218" i="61"/>
  <c r="Q277" i="61"/>
  <c r="Q248" i="61"/>
  <c r="Q247" i="61"/>
  <c r="Q125" i="61"/>
  <c r="Q66" i="61"/>
  <c r="Q495" i="61"/>
  <c r="Q619" i="61"/>
  <c r="Q597" i="61"/>
  <c r="Q404" i="61"/>
  <c r="Q492" i="61"/>
  <c r="Q483" i="61"/>
  <c r="Q42" i="61"/>
  <c r="Q426" i="61"/>
  <c r="Q625" i="61"/>
  <c r="Q435" i="61"/>
  <c r="Q689" i="61"/>
  <c r="Q359" i="61"/>
  <c r="Q574" i="61"/>
  <c r="Q85" i="61"/>
  <c r="Q651" i="61"/>
  <c r="Q240" i="61"/>
  <c r="Q716" i="61"/>
  <c r="Q180" i="61"/>
  <c r="Q201" i="61"/>
  <c r="Q415" i="61"/>
  <c r="Q468" i="61"/>
  <c r="Q228" i="61"/>
  <c r="Q399" i="61"/>
  <c r="Q214" i="61"/>
  <c r="Q684" i="61"/>
  <c r="Q56" i="61"/>
  <c r="Q28" i="61"/>
  <c r="Q661" i="61"/>
  <c r="Q134" i="61"/>
  <c r="Q474" i="61"/>
  <c r="Q487" i="61"/>
  <c r="Q188" i="61"/>
  <c r="Q239" i="61"/>
  <c r="Q437" i="61"/>
  <c r="Q678" i="61"/>
  <c r="Q718" i="61"/>
  <c r="Q318" i="61"/>
  <c r="Q388" i="61"/>
  <c r="Q262" i="61"/>
  <c r="Q172" i="61"/>
  <c r="Q656" i="61"/>
  <c r="Q255" i="61"/>
  <c r="Q51" i="61"/>
  <c r="Q183" i="61"/>
  <c r="Q659" i="61"/>
  <c r="Q355" i="61"/>
  <c r="Q555" i="61"/>
  <c r="Q382" i="61"/>
  <c r="Q585" i="61"/>
  <c r="Q137" i="61"/>
  <c r="Q386" i="61"/>
  <c r="Q182" i="61"/>
  <c r="Q335" i="61"/>
  <c r="Q666" i="61"/>
  <c r="Q427" i="61"/>
  <c r="Q236" i="61"/>
  <c r="Q401" i="61"/>
  <c r="Q563" i="61"/>
  <c r="Q119" i="61"/>
  <c r="Q458" i="61"/>
  <c r="Q413" i="61"/>
  <c r="Q288" i="61"/>
  <c r="Q627" i="61"/>
  <c r="Q156" i="61"/>
  <c r="Q498" i="61"/>
  <c r="Q364" i="61"/>
  <c r="Q90" i="61"/>
  <c r="Q297" i="61"/>
  <c r="Q272" i="61"/>
  <c r="Q299" i="61"/>
  <c r="Q385" i="61"/>
  <c r="Q499" i="61"/>
  <c r="Q213" i="61"/>
  <c r="Q245" i="61"/>
  <c r="Q692" i="61"/>
  <c r="Q550" i="61"/>
  <c r="Q287" i="61"/>
  <c r="Q194" i="61"/>
  <c r="Q47" i="61"/>
  <c r="Q581" i="61"/>
  <c r="Q476" i="61"/>
  <c r="Q572" i="61"/>
  <c r="Q687" i="61"/>
  <c r="Q33" i="61"/>
  <c r="Q705" i="61"/>
  <c r="Q124" i="61"/>
  <c r="Q295" i="61"/>
  <c r="Q62" i="61"/>
  <c r="Q552" i="61"/>
  <c r="Q258" i="61"/>
  <c r="Q533" i="61"/>
  <c r="Q104" i="61"/>
  <c r="Q184" i="61"/>
  <c r="Q221" i="61"/>
  <c r="Q543" i="61"/>
  <c r="Q54" i="61"/>
  <c r="Q569" i="61"/>
  <c r="Q615" i="61"/>
  <c r="Q592" i="61"/>
  <c r="Q323" i="61"/>
  <c r="Q562" i="61"/>
  <c r="Q96" i="61"/>
  <c r="Q105" i="61"/>
  <c r="Q497" i="61"/>
  <c r="Q266" i="61"/>
  <c r="Q439" i="61"/>
  <c r="Q648" i="61"/>
  <c r="Q614" i="61"/>
  <c r="Q440" i="61"/>
  <c r="Q528" i="61"/>
  <c r="Q321" i="61"/>
  <c r="Q67" i="61"/>
  <c r="Q202" i="61"/>
  <c r="Q285" i="61"/>
  <c r="Q443" i="61"/>
  <c r="Q653" i="61"/>
  <c r="Q185" i="61"/>
  <c r="Q524" i="61"/>
  <c r="Q618" i="61"/>
  <c r="Q136" i="61"/>
  <c r="Q246" i="61"/>
  <c r="Q674" i="61"/>
  <c r="Q206" i="61"/>
  <c r="Q217" i="61"/>
  <c r="Q269" i="61"/>
  <c r="Q694" i="61"/>
  <c r="Q580" i="61"/>
  <c r="Q76" i="61"/>
  <c r="Q127" i="61"/>
  <c r="Q565" i="61"/>
  <c r="Q707" i="61"/>
  <c r="Q400" i="61"/>
  <c r="Q598" i="61"/>
  <c r="Q163" i="61"/>
  <c r="Q428" i="61"/>
  <c r="Q326" i="61"/>
  <c r="Q631" i="61"/>
  <c r="Q315" i="61"/>
  <c r="Q241" i="61"/>
  <c r="Q577" i="61"/>
  <c r="Q52" i="61"/>
  <c r="Q544" i="61"/>
  <c r="Q658" i="61"/>
  <c r="Q32" i="61"/>
  <c r="Q587" i="61"/>
  <c r="Q471" i="61"/>
  <c r="Q372" i="61"/>
  <c r="Q448" i="61"/>
  <c r="Q407" i="61"/>
  <c r="Q220" i="61"/>
  <c r="Q358" i="61"/>
  <c r="Q207" i="61"/>
  <c r="Q215" i="61"/>
  <c r="Q111" i="61"/>
  <c r="Q300" i="61"/>
  <c r="Q609" i="61"/>
  <c r="Q92" i="61"/>
  <c r="Q313" i="61"/>
  <c r="Q479" i="61"/>
  <c r="Q75" i="61"/>
  <c r="Q115" i="61"/>
  <c r="Q606" i="61"/>
  <c r="Q79" i="61"/>
  <c r="Q660" i="61"/>
  <c r="Q94" i="61"/>
  <c r="Q673" i="61"/>
  <c r="Q84" i="61"/>
  <c r="Q170" i="61"/>
  <c r="Q189" i="61"/>
  <c r="Q279" i="61"/>
  <c r="Q100" i="61"/>
  <c r="Q116" i="61"/>
  <c r="Q669" i="61"/>
  <c r="Q110" i="61"/>
  <c r="Q78" i="61"/>
  <c r="Q60" i="61"/>
  <c r="Q433" i="61"/>
  <c r="Q626" i="61"/>
  <c r="Q451" i="61"/>
  <c r="Q317" i="61"/>
  <c r="Q493" i="61"/>
  <c r="Q703" i="61"/>
  <c r="Q603" i="61"/>
  <c r="Q344" i="61"/>
  <c r="Q337" i="61"/>
  <c r="Q444" i="61"/>
  <c r="Q357" i="61"/>
  <c r="Q283" i="61"/>
  <c r="Q86" i="61"/>
  <c r="Q381" i="61"/>
  <c r="Q578" i="61"/>
  <c r="Q646" i="61"/>
  <c r="Q505" i="61"/>
  <c r="Q607" i="61"/>
  <c r="Q571" i="61"/>
  <c r="Q395" i="61"/>
  <c r="Q208" i="61"/>
  <c r="Q195" i="61"/>
  <c r="Q330" i="61"/>
  <c r="Q252" i="61"/>
  <c r="Q126" i="61"/>
  <c r="Q391" i="61"/>
  <c r="Q341" i="61"/>
  <c r="Q567" i="61"/>
  <c r="Q145" i="61"/>
  <c r="Q599" i="61"/>
  <c r="Q699" i="61"/>
  <c r="Q256" i="61"/>
  <c r="Q93" i="61"/>
  <c r="Q45" i="61"/>
  <c r="Q541" i="61"/>
  <c r="Q175" i="61"/>
  <c r="Q594" i="61"/>
  <c r="Q155" i="61"/>
  <c r="Q253" i="61"/>
  <c r="Q459" i="61"/>
  <c r="Q265" i="61"/>
  <c r="Q121" i="61"/>
  <c r="Q628" i="61"/>
  <c r="Q338" i="61"/>
  <c r="Q57" i="61"/>
  <c r="Q657" i="61"/>
  <c r="Q80" i="61"/>
  <c r="Q197" i="61"/>
  <c r="Q263" i="61"/>
  <c r="Q662" i="61"/>
  <c r="Q540" i="61"/>
  <c r="Q114" i="61"/>
  <c r="Q167" i="61"/>
  <c r="Q49" i="61"/>
  <c r="Q324" i="61"/>
  <c r="Q436" i="61"/>
  <c r="Q112" i="61"/>
  <c r="Q406" i="61"/>
  <c r="Q522" i="61"/>
  <c r="Q168" i="61"/>
  <c r="Q635" i="61"/>
  <c r="Q370" i="61"/>
  <c r="Q193" i="61"/>
  <c r="Q232" i="61"/>
  <c r="Q431" i="61"/>
  <c r="Q676" i="61"/>
  <c r="Q29" i="61"/>
  <c r="Q429" i="61"/>
  <c r="Q663" i="61"/>
  <c r="Q549" i="61"/>
  <c r="Q512" i="61"/>
  <c r="Q554" i="61"/>
  <c r="Q525" i="61"/>
  <c r="Q97" i="61"/>
  <c r="Q675" i="61"/>
  <c r="Q203" i="61"/>
  <c r="Q612" i="61"/>
  <c r="Q712" i="61"/>
  <c r="Q173" i="61"/>
  <c r="Q311" i="61"/>
  <c r="Q129" i="61"/>
  <c r="Q222" i="61"/>
  <c r="Q566" i="61"/>
  <c r="Q140" i="61"/>
  <c r="Q298" i="61"/>
  <c r="Q411" i="61"/>
  <c r="Q575" i="61"/>
  <c r="Q442" i="61"/>
  <c r="Q178" i="61"/>
  <c r="Q227" i="61"/>
  <c r="Q708" i="61"/>
  <c r="Q88" i="61"/>
  <c r="Q405" i="61"/>
  <c r="Q638" i="61"/>
  <c r="Q166" i="61"/>
  <c r="Q102" i="61"/>
  <c r="Q296" i="61"/>
  <c r="Q191" i="61"/>
  <c r="Q310" i="61"/>
  <c r="Q165" i="61"/>
  <c r="Q556" i="61"/>
  <c r="Q171" i="61"/>
  <c r="Q576" i="61"/>
  <c r="Q144" i="61"/>
  <c r="Q511" i="61"/>
  <c r="Q547" i="61"/>
  <c r="Q48" i="61"/>
  <c r="Q389" i="61"/>
  <c r="Q507" i="61"/>
  <c r="Q192" i="61"/>
  <c r="Q596" i="61"/>
  <c r="Q526" i="61"/>
  <c r="Q243" i="61"/>
  <c r="Q412" i="61"/>
  <c r="Q475" i="61"/>
  <c r="Q640" i="61"/>
  <c r="Q665" i="61"/>
  <c r="Q99" i="61"/>
  <c r="Q616" i="61"/>
  <c r="Q305" i="61"/>
  <c r="Q347" i="61"/>
  <c r="Q230" i="61"/>
  <c r="Q600" i="61"/>
  <c r="Q693" i="61"/>
  <c r="Q481" i="61"/>
  <c r="Q551" i="61"/>
  <c r="Q531" i="61"/>
  <c r="Q494" i="61"/>
  <c r="Q643" i="61"/>
  <c r="Q334" i="61"/>
  <c r="Q438" i="61"/>
  <c r="Q591" i="61"/>
  <c r="Q463" i="61"/>
  <c r="Q264" i="61"/>
  <c r="Q153" i="61"/>
  <c r="Q44" i="61"/>
  <c r="Q362" i="61"/>
  <c r="Q46" i="61"/>
  <c r="Q303" i="61"/>
  <c r="Q237" i="61"/>
  <c r="Q69" i="61"/>
  <c r="Q519" i="61"/>
  <c r="Q374" i="61"/>
  <c r="Q59" i="61"/>
  <c r="Q398" i="61"/>
  <c r="Q422" i="61"/>
  <c r="Q268" i="61"/>
  <c r="Q143" i="61"/>
  <c r="Q513" i="61"/>
  <c r="Q320" i="61"/>
  <c r="Q390" i="61"/>
  <c r="Q139" i="61"/>
  <c r="Q396" i="61"/>
  <c r="Q322" i="61"/>
  <c r="Q319" i="61"/>
  <c r="Q103" i="61"/>
  <c r="Q387" i="61"/>
  <c r="Q496" i="61"/>
  <c r="Q251" i="61"/>
  <c r="Q177" i="61"/>
  <c r="Q449" i="61"/>
  <c r="Q508" i="61"/>
  <c r="Q516" i="61"/>
  <c r="Q108" i="61"/>
  <c r="Q536" i="61"/>
  <c r="Q545" i="61"/>
  <c r="Q351" i="61"/>
  <c r="Q539" i="61"/>
  <c r="Q109" i="61"/>
  <c r="Q611" i="61"/>
  <c r="Q559" i="61"/>
  <c r="Q672" i="61"/>
  <c r="Q294" i="61"/>
  <c r="Q346" i="61"/>
  <c r="Q306" i="61"/>
  <c r="Q713" i="61"/>
  <c r="Q453" i="61"/>
  <c r="Q561" i="61"/>
  <c r="Q690" i="61"/>
  <c r="Q632" i="61"/>
  <c r="Q113" i="61"/>
  <c r="Q645" i="61"/>
  <c r="Q466" i="61"/>
  <c r="Q345" i="61"/>
  <c r="Q162" i="61"/>
  <c r="Q681" i="61"/>
  <c r="Q196" i="61"/>
  <c r="Q280" i="61"/>
  <c r="Q89" i="61"/>
  <c r="Q717" i="61"/>
  <c r="Q379" i="61"/>
  <c r="Q709" i="61"/>
  <c r="Q91" i="61"/>
  <c r="Q356" i="61"/>
  <c r="Q309" i="61"/>
  <c r="Q553" i="61"/>
  <c r="Q302" i="61"/>
  <c r="Q242" i="61"/>
  <c r="Q502" i="61"/>
  <c r="Q523" i="61"/>
  <c r="Q621" i="61"/>
  <c r="Q521" i="61"/>
  <c r="Q613" i="61"/>
  <c r="Q72" i="61"/>
  <c r="Q691" i="61"/>
  <c r="Q290" i="61"/>
  <c r="Q198" i="61"/>
  <c r="Q647" i="61"/>
  <c r="Q702" i="61"/>
  <c r="Q602" i="61"/>
  <c r="Q219" i="61"/>
  <c r="Q450" i="61"/>
  <c r="Q350" i="61"/>
  <c r="Q331" i="61"/>
  <c r="Q595" i="61"/>
  <c r="Q488" i="61"/>
  <c r="Q704" i="61"/>
  <c r="Q667" i="61"/>
  <c r="Q284" i="61"/>
  <c r="Q271" i="61"/>
  <c r="Q644" i="61"/>
  <c r="Q584" i="61"/>
  <c r="Q604" i="61"/>
  <c r="Q276" i="61"/>
  <c r="Q403" i="61"/>
  <c r="Q530" i="61"/>
  <c r="Q71" i="61"/>
  <c r="Q39" i="61"/>
  <c r="Q460" i="61"/>
  <c r="Q620" i="61"/>
  <c r="Q77" i="61"/>
  <c r="Q210" i="61"/>
  <c r="Q159" i="61"/>
  <c r="Q209" i="61"/>
  <c r="Q174" i="61"/>
  <c r="Q307" i="61"/>
  <c r="Q367" i="61"/>
  <c r="Q292" i="61"/>
  <c r="Q275" i="61"/>
  <c r="Q636" i="61"/>
  <c r="Q695" i="61"/>
  <c r="Q43" i="61"/>
  <c r="Q316" i="61"/>
  <c r="Q485" i="61"/>
  <c r="Q117" i="61"/>
  <c r="Q588" i="61"/>
  <c r="Q473" i="61"/>
  <c r="Q205" i="61"/>
  <c r="Q491" i="61"/>
  <c r="Q605" i="61"/>
  <c r="Q282" i="61"/>
  <c r="Q169" i="61"/>
  <c r="Q40" i="61"/>
  <c r="Q308" i="61"/>
  <c r="Q291" i="61"/>
  <c r="Q259" i="61"/>
  <c r="Q424" i="61"/>
  <c r="Q190" i="61"/>
  <c r="Q368" i="61"/>
  <c r="Q470" i="61"/>
  <c r="Q257" i="61"/>
  <c r="Q683" i="61"/>
  <c r="Q467" i="61"/>
  <c r="Q654" i="61"/>
  <c r="Q417" i="61"/>
  <c r="Q133" i="61"/>
  <c r="Q61" i="61"/>
  <c r="Q354" i="61"/>
  <c r="Q538" i="61"/>
  <c r="Q74" i="61"/>
  <c r="Q149" i="61"/>
  <c r="Q688" i="61"/>
  <c r="Q267" i="61"/>
  <c r="Q622" i="61"/>
  <c r="Q682" i="61"/>
  <c r="Q700" i="61"/>
  <c r="Q441" i="61"/>
  <c r="Q420" i="61"/>
  <c r="Q446" i="61"/>
  <c r="Q532" i="61"/>
  <c r="Q670" i="61"/>
  <c r="Q534" i="61"/>
  <c r="Q249" i="61"/>
  <c r="Q273" i="61"/>
  <c r="Q579" i="61"/>
  <c r="Q154" i="61"/>
  <c r="Q366" i="61"/>
  <c r="Q225" i="61"/>
  <c r="Q680" i="61"/>
  <c r="Q199" i="61"/>
  <c r="Q151" i="61"/>
  <c r="Q535" i="61"/>
  <c r="Q365" i="61"/>
  <c r="Q123" i="61"/>
  <c r="Q122" i="61"/>
  <c r="Q353" i="61"/>
  <c r="Q286" i="61"/>
  <c r="Q557" i="61"/>
  <c r="Q289" i="61"/>
  <c r="Q679" i="61"/>
  <c r="Q633" i="61"/>
  <c r="Q558" i="61"/>
  <c r="Q34" i="61"/>
  <c r="Q477" i="61"/>
  <c r="Q432" i="61"/>
  <c r="Q649" i="61"/>
  <c r="Q582" i="61"/>
  <c r="Q120" i="61"/>
  <c r="Q164" i="61"/>
  <c r="Q394" i="61"/>
  <c r="Q392" i="61"/>
  <c r="Q141" i="61"/>
  <c r="Q652" i="61"/>
  <c r="Q455" i="61"/>
  <c r="Q425" i="61"/>
  <c r="Q489" i="61"/>
  <c r="Q274" i="61"/>
  <c r="Q146" i="61"/>
  <c r="Q685" i="61"/>
  <c r="Q464" i="61"/>
  <c r="Q546" i="61"/>
  <c r="Q325" i="61"/>
  <c r="Q408" i="61"/>
  <c r="Q343" i="61"/>
  <c r="Q655" i="61"/>
  <c r="Q35" i="61"/>
  <c r="Q469" i="61"/>
  <c r="Q204" i="61"/>
  <c r="Q106" i="61"/>
  <c r="Q278" i="61"/>
  <c r="Q529" i="61"/>
  <c r="Q568" i="61"/>
  <c r="Q697" i="61"/>
  <c r="Q293" i="61"/>
  <c r="Q187" i="61"/>
  <c r="Q234" i="61"/>
  <c r="Q339" i="61"/>
  <c r="Q478" i="61"/>
  <c r="Q53" i="61"/>
  <c r="Q360" i="61"/>
  <c r="Q83" i="61"/>
  <c r="Q715" i="61"/>
  <c r="Q131" i="61"/>
  <c r="Q510" i="61"/>
  <c r="Q63" i="61"/>
  <c r="Q714" i="61"/>
  <c r="Q461" i="61"/>
  <c r="Q87" i="61"/>
  <c r="Q216" i="61"/>
  <c r="Q641" i="61"/>
  <c r="Q418" i="61"/>
  <c r="Q369" i="61"/>
  <c r="Q332" i="61"/>
  <c r="Q250" i="61"/>
  <c r="Q601" i="61"/>
  <c r="Q484" i="61"/>
  <c r="Q81" i="61"/>
  <c r="Q37" i="61"/>
  <c r="Q500" i="61"/>
  <c r="Q590" i="61"/>
  <c r="Q414" i="61"/>
  <c r="Q410" i="61"/>
  <c r="Q698" i="61"/>
  <c r="Q593" i="61"/>
  <c r="Q312" i="61"/>
  <c r="Q664" i="61"/>
  <c r="Q363" i="61"/>
  <c r="Q518" i="61"/>
  <c r="Q235" i="61"/>
  <c r="Q260" i="61"/>
  <c r="Q623" i="61"/>
  <c r="Q486" i="61"/>
  <c r="Q624" i="61"/>
  <c r="Q383" i="61"/>
  <c r="Q244" i="61"/>
  <c r="Q509" i="61"/>
  <c r="Q650" i="61"/>
  <c r="Q548" i="61"/>
  <c r="Q472" i="61"/>
  <c r="Q212" i="61"/>
  <c r="Q517" i="61"/>
  <c r="Q375" i="61"/>
  <c r="Q514" i="61"/>
  <c r="Q490" i="61"/>
  <c r="Q629" i="61"/>
  <c r="Q281" i="61"/>
  <c r="Q409" i="61"/>
  <c r="Q30" i="61"/>
  <c r="Q504" i="61"/>
  <c r="Q157" i="61"/>
  <c r="Q223" i="61"/>
  <c r="Q520" i="61"/>
  <c r="Q161" i="61"/>
  <c r="Q637" i="61"/>
  <c r="Q402" i="61"/>
  <c r="Q668" i="61"/>
  <c r="Q583" i="61"/>
  <c r="Q701" i="61"/>
  <c r="Q231" i="61"/>
  <c r="Q457" i="61"/>
  <c r="Q573" i="61"/>
  <c r="Q147" i="61"/>
  <c r="Q706" i="61"/>
  <c r="Q537" i="61"/>
  <c r="Q261" i="61"/>
  <c r="Q333" i="61"/>
  <c r="Q179" i="61"/>
  <c r="Q376" i="61"/>
  <c r="Q82" i="61"/>
  <c r="Q542" i="61"/>
  <c r="Q68" i="61"/>
  <c r="Q456" i="61"/>
  <c r="Q677" i="61"/>
  <c r="Q158" i="61"/>
  <c r="Q447" i="61"/>
  <c r="Q416" i="61"/>
  <c r="Q41" i="61"/>
  <c r="Q373" i="61"/>
  <c r="Q254" i="61"/>
  <c r="Q36" i="61"/>
  <c r="Q238" i="61"/>
  <c r="Q434" i="61"/>
  <c r="Q336" i="61"/>
  <c r="Q130" i="61"/>
  <c r="Q64" i="61"/>
  <c r="Q610" i="61"/>
  <c r="Q233" i="61"/>
  <c r="Q349" i="61"/>
  <c r="Q342" i="61"/>
  <c r="Q224" i="61"/>
  <c r="Q506" i="61"/>
  <c r="Q371" i="61"/>
  <c r="Q128" i="61"/>
  <c r="Q148" i="61"/>
  <c r="Q560" i="61"/>
  <c r="Q421" i="61"/>
  <c r="Q696" i="61"/>
  <c r="Q301" i="61"/>
  <c r="Q445" i="61"/>
  <c r="Q430" i="61"/>
  <c r="Q393" i="61"/>
  <c r="Q329" i="61"/>
  <c r="Q377" i="61"/>
  <c r="Q515" i="61"/>
  <c r="Q176" i="61"/>
  <c r="Q527" i="61"/>
  <c r="Q132" i="61"/>
  <c r="Q328"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Štěpán</author>
    <author>Windows User</author>
    <author>martin</author>
  </authors>
  <commentList>
    <comment ref="D2" authorId="0" shapeId="0" xr:uid="{00000000-0006-0000-0500-000001000000}">
      <text>
        <r>
          <rPr>
            <b/>
            <sz val="8"/>
            <color indexed="81"/>
            <rFont val="Tahoma"/>
            <family val="2"/>
            <charset val="238"/>
          </rPr>
          <t>Martin Štěpán:</t>
        </r>
        <r>
          <rPr>
            <sz val="8"/>
            <color indexed="81"/>
            <rFont val="Tahoma"/>
            <family val="2"/>
            <charset val="238"/>
          </rPr>
          <t xml:space="preserve">
V zamčených verzích formulářů se tato položka vyplňuje na základě údaje, který byl zadán při platbě SMS.</t>
        </r>
      </text>
    </comment>
    <comment ref="B9" authorId="0" shapeId="0" xr:uid="{00000000-0006-0000-0500-000002000000}">
      <text>
        <r>
          <rPr>
            <b/>
            <sz val="8"/>
            <color indexed="81"/>
            <rFont val="Tahoma"/>
            <family val="2"/>
            <charset val="238"/>
          </rPr>
          <t>Martin Štěpán:</t>
        </r>
        <r>
          <rPr>
            <sz val="8"/>
            <color indexed="81"/>
            <rFont val="Tahoma"/>
            <family val="2"/>
            <charset val="238"/>
          </rPr>
          <t xml:space="preserve">
rodno číslo je potřeba uvést bez lomítka.</t>
        </r>
      </text>
    </comment>
    <comment ref="A13" authorId="1" shapeId="0" xr:uid="{00000000-0006-0000-0500-000003000000}">
      <text>
        <r>
          <rPr>
            <b/>
            <sz val="8"/>
            <color indexed="81"/>
            <rFont val="Tahoma"/>
            <family val="2"/>
            <charset val="238"/>
          </rPr>
          <t xml:space="preserve">Martin Štěpán: </t>
        </r>
        <r>
          <rPr>
            <sz val="8"/>
            <color indexed="81"/>
            <rFont val="Tahoma"/>
            <family val="2"/>
            <charset val="238"/>
          </rPr>
          <t xml:space="preserve">Data v buňce B13 je potřeba vyplnit pomocí rozevíracího seznamu ( = je potřeba kliknout na šipku, která se po vstupu na buňku B13 objeví vedle této buňky ). Pokud buňka obsahuje některá stará data ( např. zkopírovaná z jiného souboru ), která nepochází ze seznamu, je potřeba je vymazat, čímž se seznam nabídne k použití.Vyplněním několika znaků lze omezit výběr ze seznamu pouze na položky, které tyto znaky obsahují ( např. vypíšu-li řetězec "stř", nabízí se mi pouze slova obsahující tento řetězec, v daném případě pouze Středočeský kraj ). </t>
        </r>
      </text>
    </comment>
    <comment ref="A14" authorId="1" shapeId="0" xr:uid="{00000000-0006-0000-0500-000004000000}">
      <text>
        <r>
          <rPr>
            <b/>
            <sz val="8"/>
            <color indexed="81"/>
            <rFont val="Tahoma"/>
            <family val="2"/>
            <charset val="238"/>
          </rPr>
          <t xml:space="preserve">Martin Štěpán: </t>
        </r>
        <r>
          <rPr>
            <sz val="8"/>
            <color indexed="81"/>
            <rFont val="Tahoma"/>
            <family val="2"/>
            <charset val="238"/>
          </rPr>
          <t xml:space="preserve">Data v buňce B14 je potřeba vyplnit pomocí rozevíracího seznamu ( = je potřeba kliknout na šipku, která se po vstupu na buňku B14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 ref="A20" authorId="2" shapeId="0" xr:uid="{00000000-0006-0000-0500-000005000000}">
      <text>
        <r>
          <rPr>
            <b/>
            <sz val="8"/>
            <color indexed="81"/>
            <rFont val="Tahoma"/>
            <family val="2"/>
            <charset val="238"/>
          </rPr>
          <t xml:space="preserve">Martin Štěpán: </t>
        </r>
        <r>
          <rPr>
            <sz val="8"/>
            <color indexed="81"/>
            <rFont val="Tahoma"/>
            <family val="2"/>
            <charset val="238"/>
          </rPr>
          <t xml:space="preserve">Data v buňce B20 je potřeba vyplnit pomocí rozevíracího seznamu ( = je potřeba kliknout na šipku, která se po vstupu na buňku B20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 ref="A29" authorId="1" shapeId="0" xr:uid="{00000000-0006-0000-0500-000006000000}">
      <text>
        <r>
          <rPr>
            <b/>
            <sz val="8"/>
            <color indexed="81"/>
            <rFont val="Tahoma"/>
            <family val="2"/>
            <charset val="238"/>
          </rPr>
          <t>Martin Štěpán:</t>
        </r>
        <r>
          <rPr>
            <sz val="8"/>
            <color indexed="81"/>
            <rFont val="Tahoma"/>
            <family val="2"/>
            <charset val="238"/>
          </rPr>
          <t xml:space="preserve"> Data v buňce B29 je potřeba vyplnit pomocí rozevíracího seznamu ( = je potřeba kliknout na šipku, která se po vstupu na buňku B29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"elektř", nabízí se mi pouze slova obsahující tento řetězec, v daném případě činnosti nějak související s elektřinou ).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Stepan</author>
    <author>Martin Štěpán</author>
  </authors>
  <commentList>
    <comment ref="E11" authorId="0" shapeId="0" xr:uid="{00000000-0006-0000-0700-000001000000}">
      <text>
        <r>
          <rPr>
            <b/>
            <sz val="8"/>
            <color indexed="81"/>
            <rFont val="Tahoma"/>
            <family val="2"/>
            <charset val="238"/>
          </rPr>
          <t>ASPEKT HM :</t>
        </r>
        <r>
          <rPr>
            <sz val="8"/>
            <color indexed="81"/>
            <rFont val="Tahoma"/>
            <family val="2"/>
            <charset val="238"/>
          </rPr>
          <t xml:space="preserve"> Tato položka se přenáší z Přílohy 1, strana 1, kterou je potřeba vyplnit před dalším vyplňováním této stránky.</t>
        </r>
      </text>
    </comment>
    <comment ref="E12" authorId="0" shapeId="0" xr:uid="{00000000-0006-0000-0700-000002000000}">
      <text>
        <r>
          <rPr>
            <b/>
            <sz val="8"/>
            <color indexed="81"/>
            <rFont val="Tahoma"/>
            <family val="2"/>
            <charset val="238"/>
          </rPr>
          <t>ASPEKT HM : Tato položka se přenáší z listu závěrka (ZAV), který je potřeba vyplnit před dalším vyplňováním této stránky.</t>
        </r>
        <r>
          <rPr>
            <sz val="8"/>
            <color indexed="81"/>
            <rFont val="Tahoma"/>
            <family val="2"/>
            <charset val="238"/>
          </rPr>
          <t xml:space="preserve">
</t>
        </r>
      </text>
    </comment>
    <comment ref="E13" authorId="0" shapeId="0" xr:uid="{00000000-0006-0000-0700-000003000000}">
      <text>
        <r>
          <rPr>
            <b/>
            <sz val="8"/>
            <color indexed="81"/>
            <rFont val="Tahoma"/>
            <family val="2"/>
            <charset val="238"/>
          </rPr>
          <t xml:space="preserve">ASPEKT HM : </t>
        </r>
        <r>
          <rPr>
            <sz val="8"/>
            <color indexed="81"/>
            <rFont val="Tahoma"/>
            <family val="2"/>
            <charset val="238"/>
          </rPr>
          <t>Tato položka se přenáší z přílohy 2, strana 1, kterou je potřeba vyplnit před dalším vyplňováním této stránky.</t>
        </r>
      </text>
    </comment>
    <comment ref="E14" authorId="0" shapeId="0" xr:uid="{00000000-0006-0000-0700-000004000000}">
      <text>
        <r>
          <rPr>
            <b/>
            <sz val="8"/>
            <color indexed="81"/>
            <rFont val="Tahoma"/>
            <family val="2"/>
            <charset val="238"/>
          </rPr>
          <t xml:space="preserve">ASPEKT HM : </t>
        </r>
        <r>
          <rPr>
            <sz val="8"/>
            <color indexed="81"/>
            <rFont val="Tahoma"/>
            <family val="2"/>
            <charset val="238"/>
          </rPr>
          <t>Tato položka se přenáší z přílohy 2, strana 1, kterou je potřeba vyplnit před dalším vyplňováním této stránky.</t>
        </r>
        <r>
          <rPr>
            <sz val="8"/>
            <color indexed="81"/>
            <rFont val="Tahoma"/>
            <family val="2"/>
            <charset val="238"/>
          </rPr>
          <t xml:space="preserve">
</t>
        </r>
      </text>
    </comment>
    <comment ref="F36" authorId="0" shapeId="0" xr:uid="{00000000-0006-0000-0700-000005000000}">
      <text>
        <r>
          <rPr>
            <b/>
            <sz val="8"/>
            <color indexed="81"/>
            <rFont val="Tahoma"/>
            <family val="2"/>
            <charset val="238"/>
          </rPr>
          <t>ASPEKT HM :</t>
        </r>
        <r>
          <rPr>
            <sz val="8"/>
            <color indexed="81"/>
            <rFont val="Tahoma"/>
            <family val="2"/>
            <charset val="238"/>
          </rPr>
          <t xml:space="preserve"> Pokud máte příjmy ze zahraničí, nebo příjmy plynoucí za více zdaňovacích období, je potřeba před dalším vyplňováním této stránky vyplnit přílohu č. 3.</t>
        </r>
      </text>
    </comment>
    <comment ref="H45" authorId="1" shapeId="0" xr:uid="{00000000-0006-0000-0700-000006000000}">
      <text>
        <r>
          <rPr>
            <b/>
            <sz val="9"/>
            <color indexed="81"/>
            <rFont val="Tahoma"/>
            <family val="2"/>
            <charset val="238"/>
          </rPr>
          <t>Martin Štěpán:</t>
        </r>
        <r>
          <rPr>
            <sz val="9"/>
            <color indexed="81"/>
            <rFont val="Tahoma"/>
            <family val="2"/>
            <charset val="238"/>
          </rPr>
          <t xml:space="preserve">
Rodné číslo je potřeba uvést bez lomítek</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D14" authorId="0" shapeId="0" xr:uid="{00000000-0006-0000-0800-000001000000}">
      <text>
        <r>
          <rPr>
            <b/>
            <sz val="9"/>
            <color indexed="81"/>
            <rFont val="Tahoma"/>
            <family val="2"/>
            <charset val="238"/>
          </rPr>
          <t>Martin Štěpán:</t>
        </r>
        <r>
          <rPr>
            <sz val="9"/>
            <color indexed="81"/>
            <rFont val="Tahoma"/>
            <family val="2"/>
            <charset val="238"/>
          </rPr>
          <t xml:space="preserve">
Rodné číslo je potřeba uvést bez lomítek</t>
        </r>
      </text>
    </comment>
    <comment ref="D29" authorId="0" shapeId="0" xr:uid="{00000000-0006-0000-0800-000002000000}">
      <text>
        <r>
          <rPr>
            <b/>
            <sz val="8"/>
            <color indexed="81"/>
            <rFont val="Tahoma"/>
            <family val="2"/>
            <charset val="238"/>
          </rPr>
          <t>Martin Štěpán:</t>
        </r>
        <r>
          <rPr>
            <sz val="8"/>
            <color indexed="81"/>
            <rFont val="Tahoma"/>
            <family val="2"/>
            <charset val="238"/>
          </rPr>
          <t xml:space="preserve">
Podle § 35c odst. 3 má poplatník nárok na daňový bonus jen v případě, že jeho celkové příjmy podle § 6 a § 7 zákona převyšují šestinásobek minimální mzdy, která je pro rok 2024 v hodnotě 18.900,- Kč.</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C30" authorId="0" shapeId="0" xr:uid="{00000000-0006-0000-0900-000001000000}">
      <text>
        <r>
          <rPr>
            <b/>
            <sz val="8"/>
            <color indexed="81"/>
            <rFont val="Tahoma"/>
            <family val="2"/>
            <charset val="238"/>
          </rPr>
          <t>Martin Štěpán:</t>
        </r>
        <r>
          <rPr>
            <sz val="8"/>
            <color indexed="81"/>
            <rFont val="Tahoma"/>
            <family val="2"/>
            <charset val="238"/>
          </rPr>
          <t xml:space="preserve">
Kód podepisující osoby: bude vyplněn číselný kód podle níže uvedených typů podepisujících osob
1 – zákonný zástupce nebo opatrovník;
2 – ustanovený zástupce;
3 – společný zástupce, společný zmocněnec;
4a – obecný zmocněnec – fyzická osoba i právnická osoba;
4b – fyzická osoba daňový poradce nebo advokát;
4c – právnická osoba vykonávající daňové poradenství;
7a – právní nástupce právnické osoby
7b – zástupce právního nástupce právnické osoby
Pozn. kód 7b má přednost před obecnými druhy zastoupení s nižšími čísly kódů</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Martin Štěpán</author>
    <author>Martin Stepan</author>
  </authors>
  <commentList>
    <comment ref="K8" authorId="0" shapeId="0" xr:uid="{00000000-0006-0000-0B00-000001000000}">
      <text>
        <r>
          <rPr>
            <b/>
            <sz val="8"/>
            <color indexed="81"/>
            <rFont val="Tahoma"/>
            <family val="2"/>
            <charset val="238"/>
          </rPr>
          <t>Martin Štěpán:</t>
        </r>
        <r>
          <rPr>
            <sz val="8"/>
            <color indexed="81"/>
            <rFont val="Tahoma"/>
            <family val="2"/>
            <charset val="238"/>
          </rPr>
          <t xml:space="preserve">
Uplatňujete-li výdaj paušálem, vyplňte nejdříve sazbu paušálních výdajů na ř. 30 tohoto listu.</t>
        </r>
      </text>
    </comment>
    <comment ref="F11" authorId="0" shapeId="0" xr:uid="{00000000-0006-0000-0B00-000002000000}">
      <text>
        <r>
          <rPr>
            <b/>
            <sz val="8"/>
            <color indexed="81"/>
            <rFont val="Tahoma"/>
            <family val="2"/>
            <charset val="238"/>
          </rPr>
          <t>Martin Štěpán - ASPEKT HM:</t>
        </r>
        <r>
          <rPr>
            <sz val="8"/>
            <color indexed="81"/>
            <rFont val="Tahoma"/>
            <family val="2"/>
            <charset val="238"/>
          </rPr>
          <t xml:space="preserve">
Pokud vedete daňovou evidenci, začněte vyplňovat list ZAV.</t>
        </r>
      </text>
    </comment>
    <comment ref="A27" authorId="1" shapeId="0" xr:uid="{00000000-0006-0000-0B00-000003000000}">
      <text>
        <r>
          <rPr>
            <b/>
            <sz val="8"/>
            <color indexed="81"/>
            <rFont val="Tahoma"/>
            <family val="2"/>
            <charset val="238"/>
          </rPr>
          <t xml:space="preserve">ASPEKT HM : Tuto položku vyplní pouze poplatníci účtující v soustavě podvojného účetnictví.
</t>
        </r>
        <r>
          <rPr>
            <sz val="8"/>
            <color indexed="81"/>
            <rFont val="Tahoma"/>
            <family val="2"/>
            <charset val="23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F38" authorId="0" shapeId="0" xr:uid="{00000000-0006-0000-0C00-000001000000}">
      <text>
        <r>
          <rPr>
            <b/>
            <sz val="9"/>
            <color indexed="81"/>
            <rFont val="Tahoma"/>
            <family val="2"/>
            <charset val="238"/>
          </rPr>
          <t>Martin Štěpán:</t>
        </r>
        <r>
          <rPr>
            <sz val="9"/>
            <color indexed="81"/>
            <rFont val="Tahoma"/>
            <family val="2"/>
            <charset val="238"/>
          </rPr>
          <t xml:space="preserve">
Uveďte pouze číselné znaky DIČ, tj. bez "CZ" </t>
        </r>
      </text>
    </comment>
    <comment ref="F43" authorId="0" shapeId="0" xr:uid="{00000000-0006-0000-0C00-000002000000}">
      <text>
        <r>
          <rPr>
            <b/>
            <sz val="9"/>
            <color indexed="81"/>
            <rFont val="Tahoma"/>
            <family val="2"/>
            <charset val="238"/>
          </rPr>
          <t>Martin Štěpán:</t>
        </r>
        <r>
          <rPr>
            <sz val="9"/>
            <color indexed="81"/>
            <rFont val="Tahoma"/>
            <family val="2"/>
            <charset val="238"/>
          </rPr>
          <t xml:space="preserve">
Uveďte pouze číselné znaky DIČ, tj. bez "CZ"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22" authorId="0" shapeId="0" xr:uid="{00000000-0006-0000-0D00-000001000000}">
      <text>
        <r>
          <rPr>
            <b/>
            <sz val="9"/>
            <color indexed="81"/>
            <rFont val="Tahoma"/>
            <family val="2"/>
            <charset val="238"/>
          </rPr>
          <t>Martin Štěpán:</t>
        </r>
        <r>
          <rPr>
            <sz val="9"/>
            <color indexed="81"/>
            <rFont val="Tahoma"/>
            <family val="2"/>
            <charset val="238"/>
          </rPr>
          <t xml:space="preserve">
Druh příjmu uveĎte písmenem : A – příležitostná činnost, B – prodej nemovitostí, C – prodej movitých věcí, D – prodej cenných papírů, E – příjmy z převodu podle § 10 odst. 1, písm. c) zákona, F – jiné ostatní příjmy, G – bezúplatné příjmy. </t>
        </r>
        <r>
          <rPr>
            <i/>
            <sz val="9"/>
            <color indexed="81"/>
            <rFont val="Tahoma"/>
            <family val="2"/>
            <charset val="238"/>
          </rPr>
          <t>Příklad : D - prodej cenných papírů</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D2" authorId="0" shapeId="0" xr:uid="{00000000-0006-0000-1300-000001000000}">
      <text>
        <r>
          <rPr>
            <b/>
            <sz val="9"/>
            <color indexed="81"/>
            <rFont val="Tahoma"/>
            <family val="2"/>
            <charset val="238"/>
          </rPr>
          <t>Martin Štěpán:</t>
        </r>
        <r>
          <rPr>
            <sz val="9"/>
            <color indexed="81"/>
            <rFont val="Tahoma"/>
            <family val="2"/>
            <charset val="238"/>
          </rPr>
          <t xml:space="preserve">
Rodné číslo je potřeba uvést bez lomítek</t>
        </r>
      </text>
    </comment>
  </commentList>
</comments>
</file>

<file path=xl/sharedStrings.xml><?xml version="1.0" encoding="utf-8"?>
<sst xmlns="http://schemas.openxmlformats.org/spreadsheetml/2006/main" count="5850" uniqueCount="3629">
  <si>
    <t>vyplnění položek není povinné, může však ulehčit práci</t>
  </si>
  <si>
    <t>06 Příjmení</t>
  </si>
  <si>
    <t>10 Státní příslušnost</t>
  </si>
  <si>
    <t>11 Číslo pasu</t>
  </si>
  <si>
    <t>12 Obec</t>
  </si>
  <si>
    <t>14 Číslo popisné / orientační</t>
  </si>
  <si>
    <t>Řádek</t>
  </si>
  <si>
    <t>Příjmy podle § 10 zákona</t>
  </si>
  <si>
    <t>Výkaz o majetku a závazcích</t>
  </si>
  <si>
    <t>Majetek</t>
  </si>
  <si>
    <t>Na začátku období</t>
  </si>
  <si>
    <t>Na konci období</t>
  </si>
  <si>
    <t>Dlouhodobý hmotný majetek</t>
  </si>
  <si>
    <t>Aktivní opravná položka</t>
  </si>
  <si>
    <t>Majetek celkem</t>
  </si>
  <si>
    <t>Kontrolní číslo</t>
  </si>
  <si>
    <t>Závazky</t>
  </si>
  <si>
    <t>Pasívní opravná položka</t>
  </si>
  <si>
    <t>Závazky celkem</t>
  </si>
  <si>
    <t>Výkaz příjmů a výdajů</t>
  </si>
  <si>
    <t>Prodej zboží</t>
  </si>
  <si>
    <t>Prodej výrobků a služeb</t>
  </si>
  <si>
    <t>Ostatní</t>
  </si>
  <si>
    <t>Uzávěrková úprava příjmů</t>
  </si>
  <si>
    <t>Příjmy celkem</t>
  </si>
  <si>
    <t>Nákup materiálu</t>
  </si>
  <si>
    <t>Nákup zboží</t>
  </si>
  <si>
    <t>Mzdy</t>
  </si>
  <si>
    <t>Provozní režie</t>
  </si>
  <si>
    <t>Uzávěrková úprava výdajů</t>
  </si>
  <si>
    <t>Výdaje celkem</t>
  </si>
  <si>
    <t>Datum narození / Evidenční číslo osvědčení daňového poradce / IČ právnické osoby</t>
  </si>
  <si>
    <t>kód banky</t>
  </si>
  <si>
    <t>Kč.</t>
  </si>
  <si>
    <t>Rodné číslo:</t>
  </si>
  <si>
    <t>Úhrn částek podle § 5, § 23 zákona a ostatní úpravy podle zákona snižující - uveďte úhrn částek snižujících výsledek hospodaření nebo rozdíl mezi příjmy a výdaji. Podkladem jsou částky uvedené v odd. E na str. (2)</t>
  </si>
  <si>
    <t>Úhrn částek podle § 5, § 23 zákona a ostatní úpravy podle zákona zvyšující - uveďte úhrn částek zvyšujících výsledek hospodaření nebo rozdíl mezi příjmy a výdaji. Podkladem jsou částky uvedené v odd. E na str. (2)</t>
  </si>
  <si>
    <t>Datum zahájení činnosti</t>
  </si>
  <si>
    <t>Jména</t>
  </si>
  <si>
    <t>PSČ</t>
  </si>
  <si>
    <t>podle § 34 odst. 1 zákona č. 586/1992 Sb., o daních z příjmů, ve znění pozdějších předpisů</t>
  </si>
  <si>
    <t>pro poplatníky uplatňující nárok a vyloučení dvojího zdanění podle § 38f odst. 10 zákona č. 586/1992 Sb.,</t>
  </si>
  <si>
    <t>Sloupec č. 1</t>
  </si>
  <si>
    <t>Sloupec č. 2</t>
  </si>
  <si>
    <t>Sloupec č. 3</t>
  </si>
  <si>
    <t>Sloupec č. 4</t>
  </si>
  <si>
    <t>Sloupec č. 5</t>
  </si>
  <si>
    <t>3. ODDÍL - Nezdanitelné části základu daně, odčitatelné položky a daň celkem</t>
  </si>
  <si>
    <t>29a Výše celosvětových příjmů</t>
  </si>
  <si>
    <t>2. Dílčí základy daně z příjmů fyzických osob podle § 6, § 7, § 8, § 9 a § 10 zákona, základ daně a ztráta</t>
  </si>
  <si>
    <t>Dílčí základ daně ze závislé činnosti podle § 6 zákona (ř. 34 )</t>
  </si>
  <si>
    <r>
      <t xml:space="preserve">Daňová ztráta - zaokrouhlená </t>
    </r>
    <r>
      <rPr>
        <b/>
        <sz val="8"/>
        <rFont val="Arial CE"/>
        <family val="2"/>
        <charset val="238"/>
      </rPr>
      <t>na celé Kč</t>
    </r>
    <r>
      <rPr>
        <sz val="8"/>
        <rFont val="Arial CE"/>
        <family val="2"/>
        <charset val="238"/>
      </rPr>
      <t xml:space="preserve"> nahoru </t>
    </r>
    <r>
      <rPr>
        <b/>
        <sz val="8"/>
        <rFont val="Arial CE"/>
        <family val="2"/>
        <charset val="238"/>
      </rPr>
      <t>bez znaménka mínus</t>
    </r>
    <r>
      <rPr>
        <sz val="8"/>
        <rFont val="Arial CE"/>
        <family val="2"/>
        <charset val="238"/>
      </rPr>
      <t xml:space="preserve"> </t>
    </r>
  </si>
  <si>
    <t>Celkem</t>
  </si>
  <si>
    <t>Daňové zvýhodnění na vyživované dítě</t>
  </si>
  <si>
    <t>Počet měsíců činnosti</t>
  </si>
  <si>
    <r>
      <t xml:space="preserve">Popis úpravy podle § 5, § 23 zákona </t>
    </r>
    <r>
      <rPr>
        <b/>
        <sz val="8"/>
        <rFont val="Arial"/>
        <family val="2"/>
        <charset val="238"/>
      </rPr>
      <t>zvyšující</t>
    </r>
    <r>
      <rPr>
        <sz val="8"/>
        <rFont val="Arial"/>
        <family val="2"/>
      </rPr>
      <t xml:space="preserve"> výsledek hospodaření nebo rozdíl mezi příjmy a výdaji</t>
    </r>
  </si>
  <si>
    <r>
      <t xml:space="preserve">Popis úpravy podle § 5, § 23 zákona </t>
    </r>
    <r>
      <rPr>
        <b/>
        <sz val="8"/>
        <rFont val="Arial"/>
        <family val="2"/>
        <charset val="238"/>
      </rPr>
      <t>snižující</t>
    </r>
    <r>
      <rPr>
        <sz val="8"/>
        <rFont val="Arial"/>
        <family val="2"/>
      </rPr>
      <t xml:space="preserve"> výsledek hospodaření nebo rozdíl mezi příjmy a výdaji</t>
    </r>
  </si>
  <si>
    <t>21 Číslo pop./or.</t>
  </si>
  <si>
    <t>Daň zaplacená v zahraničí podle § 6 odst. 13 zákona</t>
  </si>
  <si>
    <t>69a</t>
  </si>
  <si>
    <t>písm. a) zákona (základní sleva na poplatníka)</t>
  </si>
  <si>
    <t>písm. b) zákona (sleva na manželku/manžela)</t>
  </si>
  <si>
    <t>písm. b) zákona (sleva na manželku/manžela, která/který je držitelem ZTP/P)</t>
  </si>
  <si>
    <t>Doklad o poskytnutém bezúplatném plnění (daru)</t>
  </si>
  <si>
    <t>Potvrzení výše příjmů od zahraničního správce daně</t>
  </si>
  <si>
    <t>Vyrozumění o provedeném vkladu do katastru nemovitostí (§ 10 zákona)</t>
  </si>
  <si>
    <t>Počet listů příloh celkem</t>
  </si>
  <si>
    <r>
      <t>3)</t>
    </r>
    <r>
      <rPr>
        <sz val="7"/>
        <rFont val="Arial CE"/>
        <charset val="238"/>
      </rPr>
      <t xml:space="preserve"> Údaje o podepisující osobě budou vyplněny pouze v případě, kdy je DAP zpracováno a podáno osobou odlišnou od daňového subjektu.</t>
    </r>
  </si>
  <si>
    <t>Z toho odpisy nemovitých věcí</t>
  </si>
  <si>
    <r>
      <t>F.Údaje o společnících společnosti</t>
    </r>
    <r>
      <rPr>
        <b/>
        <i/>
        <vertAlign val="superscript"/>
        <sz val="8"/>
        <rFont val="Arial CE"/>
        <family val="2"/>
        <charset val="238"/>
      </rPr>
      <t>2)</t>
    </r>
  </si>
  <si>
    <t>Jste-li společníkem společnosti, které není právnickou osobou, vyplňte údaje o ostatních společnících společnosti</t>
  </si>
  <si>
    <t>Jste-li osoba, která rozděluje příjmy a výdaje podle § 13 zákona, nebo osoba v rodinném závodě, uveďte údaje o spolupracující osobě</t>
  </si>
  <si>
    <t>Jste-li spolupracující osoba podle § 13 zákona, nebo osoba v rodinném závodě, uveďte údaje o osobě, která na Vás rozdělila příjmy a výdaje.</t>
  </si>
  <si>
    <t>201a</t>
  </si>
  <si>
    <t>Číslo rozhodnutí katastrálního úřadu</t>
  </si>
  <si>
    <r>
      <t>Dosáhl jsem příjmů ze společného jmění manželů</t>
    </r>
    <r>
      <rPr>
        <vertAlign val="superscript"/>
        <sz val="8"/>
        <rFont val="Arial"/>
        <family val="2"/>
        <charset val="238"/>
      </rPr>
      <t>1)</t>
    </r>
  </si>
  <si>
    <t>Rozdíl mezi příjmy a výdaji (ř. 201 - ř. 202) nebo výsledek hospodaření před zdaněním (zisk,ztráta)</t>
  </si>
  <si>
    <r>
      <t>1)</t>
    </r>
    <r>
      <rPr>
        <sz val="7"/>
        <rFont val="Arial"/>
        <family val="2"/>
      </rPr>
      <t xml:space="preserve"> Označte křížkem odpovídající variantu.</t>
    </r>
  </si>
  <si>
    <t>Zaplacená daňová povinnost (záloha) podle § 38gb odst. 2 zákona</t>
  </si>
  <si>
    <t>Formulář zpracovala ASPEKT HM, daňová, účetní a auditorská kancelář, Bělohorská 39, Praha 6-Břevnov, www.aspekthm.cz</t>
  </si>
  <si>
    <t>Formulář zpracovala ASPEKT HM, daňová, účetní a auditorská kancelář pro server business.center.cz</t>
  </si>
  <si>
    <t>PŘÍLOHA č. 3</t>
  </si>
  <si>
    <r>
      <t xml:space="preserve">Kód </t>
    </r>
    <r>
      <rPr>
        <vertAlign val="superscript"/>
        <sz val="8"/>
        <rFont val="Arial CE"/>
        <family val="2"/>
        <charset val="238"/>
      </rPr>
      <t>2)</t>
    </r>
  </si>
  <si>
    <t>Jméno</t>
  </si>
  <si>
    <t>Příjmení</t>
  </si>
  <si>
    <t>Podíl na příjmech v %</t>
  </si>
  <si>
    <t>Podíl na výdajích v %</t>
  </si>
  <si>
    <t>Dlouhodobý nehmotný majetek</t>
  </si>
  <si>
    <t>Cenné papíry a peněžní vklady</t>
  </si>
  <si>
    <t>5.</t>
  </si>
  <si>
    <t xml:space="preserve">      P Ř I Z N Á N Í</t>
  </si>
  <si>
    <t xml:space="preserve">           k dani z příjmů fyzických osob</t>
  </si>
  <si>
    <t>Na zbývajících zálohách zaplaceno poplatníkem celkem</t>
  </si>
  <si>
    <t>Hmotný majetek</t>
  </si>
  <si>
    <t>metoda prostého zápočtu daně zaplacené v zahraničí</t>
  </si>
  <si>
    <t>20 Ulice/část obce</t>
  </si>
  <si>
    <t>Řádky 19 až 22 vyplňte pouze v případě, že adresa k poslednímu dni kalendářního roku, za který se DAP podává, je rozdílná od adresy v den podání DAP.</t>
  </si>
  <si>
    <t>29 Kód státu - vyplní jen daňový nerezident</t>
  </si>
  <si>
    <t>Rozdíl mezi příjmy a výdaji</t>
  </si>
  <si>
    <t xml:space="preserve">Daň zaplacená v zahraničí </t>
  </si>
  <si>
    <r>
      <t xml:space="preserve">Úhrn </t>
    </r>
    <r>
      <rPr>
        <b/>
        <sz val="8"/>
        <rFont val="Arial CE"/>
        <family val="2"/>
        <charset val="238"/>
      </rPr>
      <t>kladných</t>
    </r>
    <r>
      <rPr>
        <sz val="8"/>
        <rFont val="Arial CE"/>
        <charset val="238"/>
      </rPr>
      <t xml:space="preserve"> rozdílů jednotlivých druhů příjmů</t>
    </r>
  </si>
  <si>
    <t>Zajištěná daň plátcem podle § 38e zákona</t>
  </si>
  <si>
    <t>Dílčí základ daně připadající na ostatní příjmy podle § 10 zákona  (ř. 207 - ř. 208)</t>
  </si>
  <si>
    <t>S E Z N A M</t>
  </si>
  <si>
    <t xml:space="preserve">Úhrn řádků (ř. 37 + ř. 38 + ř. 39 + ř. 40). </t>
  </si>
  <si>
    <t>Daň podle § 16 zákona</t>
  </si>
  <si>
    <t>k Přiznání k dani z příjmů fyzických osob za zdaňovací období</t>
  </si>
  <si>
    <t>číslo</t>
  </si>
  <si>
    <t>stát zdroje příjmů</t>
  </si>
  <si>
    <t>zaplacená daň</t>
  </si>
  <si>
    <t>daň</t>
  </si>
  <si>
    <t>příjmy</t>
  </si>
  <si>
    <r>
      <t>2. stát zdroje příjmů</t>
    </r>
    <r>
      <rPr>
        <sz val="8"/>
        <rFont val="Arial"/>
        <family val="2"/>
        <charset val="238"/>
      </rPr>
      <t xml:space="preserve"> - uveďte stát zdroje zahraničních příjmů</t>
    </r>
  </si>
  <si>
    <r>
      <t>3. zaplacená daň</t>
    </r>
    <r>
      <rPr>
        <sz val="8"/>
        <rFont val="Arial"/>
        <family val="2"/>
        <charset val="238"/>
      </rPr>
      <t xml:space="preserve"> - uveďte částku daně zaplacené v tomto státě v místní měně</t>
    </r>
  </si>
  <si>
    <r>
      <t>4. daň</t>
    </r>
    <r>
      <rPr>
        <sz val="8"/>
        <rFont val="Arial"/>
        <family val="2"/>
        <charset val="238"/>
      </rPr>
      <t xml:space="preserve"> - uveďte částku daně zaplacené v tomto státě přepočtenou na Kč, nebo v případě, že nemáte k dispozici doklady zahraničního správce daně, uveďte předpokládanou výši daně uplatněnou v daňovém přiznání</t>
    </r>
  </si>
  <si>
    <r>
      <t>1)</t>
    </r>
    <r>
      <rPr>
        <sz val="7"/>
        <rFont val="Arial CE"/>
        <family val="2"/>
        <charset val="238"/>
      </rPr>
      <t xml:space="preserve"> Označte křížkem odpovídající variantu.</t>
    </r>
  </si>
  <si>
    <t>Název přílohy</t>
  </si>
  <si>
    <t>1.</t>
  </si>
  <si>
    <t>2.</t>
  </si>
  <si>
    <t>3.</t>
  </si>
  <si>
    <t>Další přílohy výše neuvedené</t>
  </si>
  <si>
    <t>1. ODDÍL - Údaje o poplatníkovi</t>
  </si>
  <si>
    <t>ne</t>
  </si>
  <si>
    <t>xxxx</t>
  </si>
  <si>
    <t>Zásoby</t>
  </si>
  <si>
    <t>Daň uznaná k zápočtu (ř. 323 maximálně však do výše ř. 325)</t>
  </si>
  <si>
    <t xml:space="preserve">Rozdíl řádků (ř. 323 - ř. 326) </t>
  </si>
  <si>
    <t>Příjmy</t>
  </si>
  <si>
    <t>Výdaje</t>
  </si>
  <si>
    <t>Rodné číslo</t>
  </si>
  <si>
    <t>poplatník</t>
  </si>
  <si>
    <t>DIČ</t>
  </si>
  <si>
    <t>%</t>
  </si>
  <si>
    <t>Druh příjmů podle § 10 odst. 1 zákona</t>
  </si>
  <si>
    <t>Uplatněné odpisy celkem</t>
  </si>
  <si>
    <t>01 Daňové identifikační číslo</t>
  </si>
  <si>
    <t>02 Rodné číslo</t>
  </si>
  <si>
    <t>řádné</t>
  </si>
  <si>
    <t>finanční úřad</t>
  </si>
  <si>
    <t>Finančnímu úřadu pro / Specializovanému finančnímu úřadu</t>
  </si>
  <si>
    <t>Územnímu pracovišti v, ve, pro,</t>
  </si>
  <si>
    <t>Částky uveďte v celých Kč. Číselné hodnoty počítané v průběhu výpočtu daňové povinnosti jsou ukazateli ve smyslu ustanovení § 146 zákona č. 280/2009 Sb., daňový řád, ve znění pozdějších předpisů a jejich zaokrouhlení se provádí s přesností na dvě desetinná místa. Postupné zaokrouhlování ve dvou nebo více stupních je nepřípustné.</t>
  </si>
  <si>
    <t>Váš podíl jako společníka veřejné obchodní společnosti nebo komplementáře komanditní společnosti. Vykáže-li společnost ztrátu, označte svůj podíl znaménkém mínus (-)</t>
  </si>
  <si>
    <t>(neobsazeno)</t>
  </si>
  <si>
    <t xml:space="preserve">přeplatku na dani z příjmů fyzických osob  </t>
  </si>
  <si>
    <t>CZ - NACE</t>
  </si>
  <si>
    <t>CZ</t>
  </si>
  <si>
    <t>Sloupec</t>
  </si>
  <si>
    <t>Sloupec 5</t>
  </si>
  <si>
    <t>Sloupec 4</t>
  </si>
  <si>
    <t>Sloupec 3</t>
  </si>
  <si>
    <t>Sloupec 2</t>
  </si>
  <si>
    <t>Sloupec 1</t>
  </si>
  <si>
    <t>P Ř Í L O H A</t>
  </si>
  <si>
    <t>pro poplatníky uplatňující odčitatelnou položku</t>
  </si>
  <si>
    <t>List č.</t>
  </si>
  <si>
    <t xml:space="preserve">S A M O S T A T N Ý   L I S T </t>
  </si>
  <si>
    <t>k Příloze č. 3</t>
  </si>
  <si>
    <r>
      <t>nebo jeho část</t>
    </r>
    <r>
      <rPr>
        <b/>
        <vertAlign val="superscript"/>
        <sz val="10"/>
        <rFont val="Arial"/>
        <family val="2"/>
      </rPr>
      <t>2)</t>
    </r>
    <r>
      <rPr>
        <b/>
        <sz val="10"/>
        <rFont val="Arial"/>
        <family val="2"/>
      </rPr>
      <t>od</t>
    </r>
  </si>
  <si>
    <t>15 PSČ</t>
  </si>
  <si>
    <t>18 Stát</t>
  </si>
  <si>
    <t>19 Obec</t>
  </si>
  <si>
    <t>22 PSČ</t>
  </si>
  <si>
    <t>23 Obec</t>
  </si>
  <si>
    <t>25 Číslo popisné / orientační</t>
  </si>
  <si>
    <t>26 PSČ</t>
  </si>
  <si>
    <t>poplatník uvede v celých Kč</t>
  </si>
  <si>
    <t>č.ř.</t>
  </si>
  <si>
    <t>PŘÍLOHA č. 2</t>
  </si>
  <si>
    <t>Úhrn příjmů od všech zaměstnavatelů</t>
  </si>
  <si>
    <t>Kč</t>
  </si>
  <si>
    <t>2. ODDÍL - Dílčí základ daně, základ daně, ztráta</t>
  </si>
  <si>
    <t>Dílčí základ daně z ostatních příjmů podle § 10 zákona (ř. 209 přílohy č. 2 DAP)</t>
  </si>
  <si>
    <t>Slevy celkem podle § 35 odst. 1 zákona</t>
  </si>
  <si>
    <t>Vlastník účtu</t>
  </si>
  <si>
    <r>
      <t>Vedu daňovou evidenci</t>
    </r>
    <r>
      <rPr>
        <vertAlign val="superscript"/>
        <sz val="8"/>
        <rFont val="Arial CE"/>
        <family val="2"/>
        <charset val="238"/>
      </rPr>
      <t>1</t>
    </r>
    <r>
      <rPr>
        <sz val="8"/>
        <rFont val="Arial CE"/>
        <charset val="238"/>
      </rPr>
      <t>)</t>
    </r>
  </si>
  <si>
    <t>Adresa místa pobytu v den podání DAP</t>
  </si>
  <si>
    <t>Sleva podle § 35a nebo § 35b zákona</t>
  </si>
  <si>
    <t>Poslední známá daň</t>
  </si>
  <si>
    <t>Zjištěná ztráta podle § 141 zákona č. 280/2009 Sb., daňového řádu (ř. 61)</t>
  </si>
  <si>
    <t>Důvody pro podání dodatečného DAP</t>
  </si>
  <si>
    <r>
      <t>E. Úpravy podle § 5, § 23 zákona</t>
    </r>
    <r>
      <rPr>
        <b/>
        <i/>
        <vertAlign val="superscript"/>
        <sz val="8"/>
        <rFont val="Arial CE"/>
        <family val="2"/>
        <charset val="238"/>
      </rPr>
      <t>2</t>
    </r>
    <r>
      <rPr>
        <b/>
        <i/>
        <sz val="8"/>
        <rFont val="Arial CE"/>
        <charset val="238"/>
      </rPr>
      <t>)</t>
    </r>
  </si>
  <si>
    <t>H. Údaje o osobě, která rozděluje příjmy a výdaje</t>
  </si>
  <si>
    <t>Daňové identifikační číslo veřejné obchodní společnosti, kde jste společníkem, nebo komanditní společnosti, kde jste komplementářem, a výše Vašeho podílu v procentech</t>
  </si>
  <si>
    <r>
      <t xml:space="preserve">04 Kód rozlišení typu DAP </t>
    </r>
    <r>
      <rPr>
        <vertAlign val="superscript"/>
        <sz val="8"/>
        <rFont val="Arial CE"/>
        <family val="2"/>
        <charset val="238"/>
      </rPr>
      <t>2)</t>
    </r>
  </si>
  <si>
    <t>č.</t>
  </si>
  <si>
    <t>specifický symbol</t>
  </si>
  <si>
    <t>Počet měsíců</t>
  </si>
  <si>
    <t>Dílčí základ daně z kapitálového majetku podle § 8 zákona</t>
  </si>
  <si>
    <t>ano</t>
  </si>
  <si>
    <r>
      <t xml:space="preserve">03 DAP </t>
    </r>
    <r>
      <rPr>
        <vertAlign val="superscript"/>
        <sz val="8"/>
        <rFont val="Arial CE"/>
        <family val="2"/>
        <charset val="238"/>
      </rPr>
      <t>1)</t>
    </r>
  </si>
  <si>
    <t>Důvody pro podání dodatečného                                                       DAP zjištěny dne</t>
  </si>
  <si>
    <r>
      <t>05a Zákonná povinnost ověření účetní závěrky auditorem</t>
    </r>
    <r>
      <rPr>
        <vertAlign val="superscript"/>
        <sz val="8"/>
        <rFont val="Arial CE"/>
        <family val="2"/>
        <charset val="238"/>
      </rPr>
      <t>1)</t>
    </r>
  </si>
  <si>
    <t>Účetní závěrka poplatníka, který vede účetnictví</t>
  </si>
  <si>
    <t>Závěrka daňové evidence</t>
  </si>
  <si>
    <r>
      <t>Vedu účetnictví</t>
    </r>
    <r>
      <rPr>
        <vertAlign val="superscript"/>
        <sz val="8"/>
        <rFont val="Arial CE"/>
        <family val="2"/>
        <charset val="238"/>
      </rPr>
      <t>1</t>
    </r>
    <r>
      <rPr>
        <sz val="8"/>
        <rFont val="Arial CE"/>
        <family val="2"/>
        <charset val="238"/>
      </rPr>
      <t>)</t>
    </r>
  </si>
  <si>
    <t>Roční úhrn čistého obratu</t>
  </si>
  <si>
    <t>Otisk podacího razítka finančního úřadu</t>
  </si>
  <si>
    <t>Formulář zpracovala ASPEKT HM, daňová, účetní a auditorská kancelář, www.danovapriznani.cz, business.center.cz</t>
  </si>
  <si>
    <t>DIČ (RČ)</t>
  </si>
  <si>
    <t>Peněžní prostředky na bankovních účtech *)</t>
  </si>
  <si>
    <t>Ostatní majetek *)</t>
  </si>
  <si>
    <t>*)označené údaje jsou nepovinné</t>
  </si>
  <si>
    <t>Kód státu</t>
  </si>
  <si>
    <t>Příjmy ze zdrojů v zahraničí, u nichž se použije metoda zápočtu</t>
  </si>
  <si>
    <t xml:space="preserve">Výdaje </t>
  </si>
  <si>
    <t>opravné</t>
  </si>
  <si>
    <t>dodatečné</t>
  </si>
  <si>
    <t>X</t>
  </si>
  <si>
    <t>do</t>
  </si>
  <si>
    <t>za zdaňovací období (kalendářní rok)</t>
  </si>
  <si>
    <t>Vyplní v celých Kč</t>
  </si>
  <si>
    <t>Výdaje podle § 9 zákona</t>
  </si>
  <si>
    <t>Příjmy plynoucí ze zdrojů na území České republiky a příjmy plynoucí ze zdrojů v zahraničí</t>
  </si>
  <si>
    <t>Příjmy podle § 7 zákona</t>
  </si>
  <si>
    <t>Výdaje související s příjmy podle § 7 zákona</t>
  </si>
  <si>
    <t>2. Doplňující údaje (§7 zákona)</t>
  </si>
  <si>
    <r>
      <t>B. Druh činnosti</t>
    </r>
    <r>
      <rPr>
        <b/>
        <vertAlign val="superscript"/>
        <sz val="8"/>
        <rFont val="Arial CE"/>
        <family val="2"/>
        <charset val="238"/>
      </rPr>
      <t xml:space="preserve"> 2)</t>
    </r>
  </si>
  <si>
    <t>Sazba výdajů % z příjmů</t>
  </si>
  <si>
    <t>Název dalších činností</t>
  </si>
  <si>
    <t>Rezervy na začátku zdaňovacího období</t>
  </si>
  <si>
    <t>Rezervy na konci zdaňovacího období</t>
  </si>
  <si>
    <t>Peněžní prostředky v hotovosti *)</t>
  </si>
  <si>
    <r>
      <t>G. Údaje o spolupracující osobě</t>
    </r>
    <r>
      <rPr>
        <b/>
        <i/>
        <vertAlign val="superscript"/>
        <sz val="8"/>
        <rFont val="Arial CE"/>
        <family val="2"/>
        <charset val="238"/>
      </rPr>
      <t>2)</t>
    </r>
  </si>
  <si>
    <t>Příjmy plynoucí ze zdrojů na území České republiky a příjmy  ze zdrojů v zahraničí</t>
  </si>
  <si>
    <t>08 Jméno (-a)</t>
  </si>
  <si>
    <t>87a</t>
  </si>
  <si>
    <t xml:space="preserve">Sražená daň podle § 36 odst. 7 zákona </t>
  </si>
  <si>
    <t>Seznam pro poplatníky uplatňující nárok na vyloučení dvojího zdanění podle § 38f odst. 10 zákona</t>
  </si>
  <si>
    <t>Jméno(-a) a příjmení / Název právnické osoby</t>
  </si>
  <si>
    <t>Jméno(-a) a příjmení / Vztah k právnické osobě</t>
  </si>
  <si>
    <t>Pojištění</t>
  </si>
  <si>
    <t>Vlastnoruční podpis daňového subjektu / osoby oprávněné k podpisu</t>
  </si>
  <si>
    <t>Datum přerušení činnosti</t>
  </si>
  <si>
    <t>Datum ukončení činnosti</t>
  </si>
  <si>
    <t>Datum obnovení činnosti</t>
  </si>
  <si>
    <t>PŘÍLOHA č. 1</t>
  </si>
  <si>
    <t>( 1 )</t>
  </si>
  <si>
    <t>( 2 )</t>
  </si>
  <si>
    <t>4. ODDÍL - Daň celkem, ztráta</t>
  </si>
  <si>
    <r>
      <t>Uplatňuji výdaje procentem z příjmů</t>
    </r>
    <r>
      <rPr>
        <vertAlign val="superscript"/>
        <sz val="8"/>
        <rFont val="Arial CE"/>
        <family val="2"/>
        <charset val="238"/>
      </rPr>
      <t>1</t>
    </r>
    <r>
      <rPr>
        <sz val="8"/>
        <rFont val="Arial CE"/>
        <family val="2"/>
        <charset val="238"/>
      </rPr>
      <t>)</t>
    </r>
  </si>
  <si>
    <t>A. Údaje o obratu a odpisech</t>
  </si>
  <si>
    <t>Na konci zdaňovacího období</t>
  </si>
  <si>
    <t>Na začátku zdaňovacího období</t>
  </si>
  <si>
    <t>Peněžní prostředky v hotovosti</t>
  </si>
  <si>
    <t>Peněžní prostředky na bankovních účtech</t>
  </si>
  <si>
    <t>Rezervy</t>
  </si>
  <si>
    <t>9.</t>
  </si>
  <si>
    <t>8.</t>
  </si>
  <si>
    <t>7.</t>
  </si>
  <si>
    <t>6.</t>
  </si>
  <si>
    <t>4.</t>
  </si>
  <si>
    <t>Podíl na příjmech a výdajích v %</t>
  </si>
  <si>
    <t>Než začnete vyplňovat tiskopis, přečtěte si, prosím, pokyny.</t>
  </si>
  <si>
    <t>Řádky 23 až 28 vyplňte pouze v případě, že nemáte bydliště (trvalý pobyt) na území České republiky.</t>
  </si>
  <si>
    <t xml:space="preserve">5. ODDÍL - Uplatnění slev na dani a daňového zvýhodnění </t>
  </si>
  <si>
    <t>65a)</t>
  </si>
  <si>
    <t>65b)</t>
  </si>
  <si>
    <t>6. ODDÍL - Dodatečné DAP</t>
  </si>
  <si>
    <t>7. ODDÍL - Placení daně</t>
  </si>
  <si>
    <r>
      <t>I. Údaje o veřejné obchodní společnosti nebo komanditní společnosti</t>
    </r>
    <r>
      <rPr>
        <b/>
        <i/>
        <vertAlign val="superscript"/>
        <sz val="8"/>
        <rFont val="Arial CE"/>
        <family val="2"/>
        <charset val="238"/>
      </rPr>
      <t>2)</t>
    </r>
  </si>
  <si>
    <t>Pojistné zaměstnanců</t>
  </si>
  <si>
    <t>Základní list daňového poplatníka</t>
  </si>
  <si>
    <t>FYZICKÁ OSOBA</t>
  </si>
  <si>
    <t>PRÁVNICKÁ OSOBA</t>
  </si>
  <si>
    <t>Účet</t>
  </si>
  <si>
    <t xml:space="preserve">Daňový poradce </t>
  </si>
  <si>
    <t xml:space="preserve">Zástupce </t>
  </si>
  <si>
    <t>Přiznání sestavil</t>
  </si>
  <si>
    <t>Bydliště /Sídlo právnické osoby</t>
  </si>
  <si>
    <t>políčka této barvy vyplňují jen fyzické osoby</t>
  </si>
  <si>
    <t>políčka této barvy vyplňují jen právnické osoby</t>
  </si>
  <si>
    <t>políčka této barvy vyplňují všichni</t>
  </si>
  <si>
    <t>ohraničenou oblast lze kopírovat do formulářů jiných daňových přiznání</t>
  </si>
  <si>
    <t>Datum</t>
  </si>
  <si>
    <t>Tento formulář obsahuje daňové přiznání k dani z příjmů fyzických osob, přehled pro sociální správu a přehled pro Všeobecnou zdravotní pojišťovnu, vše pro rok 2014 a v neomezené verzi.</t>
  </si>
  <si>
    <t>Věta D</t>
  </si>
  <si>
    <t>audit</t>
  </si>
  <si>
    <t>c_ufo_cil</t>
  </si>
  <si>
    <t>d_duvpod</t>
  </si>
  <si>
    <t>d_uv</t>
  </si>
  <si>
    <t>d_zjist</t>
  </si>
  <si>
    <t>da_celod13</t>
  </si>
  <si>
    <t>da_slevy</t>
  </si>
  <si>
    <t>da_slevy35ba</t>
  </si>
  <si>
    <t>da_slevy35c</t>
  </si>
  <si>
    <t>da_slezap</t>
  </si>
  <si>
    <t>dap_typ</t>
  </si>
  <si>
    <t>dokument</t>
  </si>
  <si>
    <t>duvpoddapdpf</t>
  </si>
  <si>
    <t>k_uladis</t>
  </si>
  <si>
    <t>kc_csprij</t>
  </si>
  <si>
    <t>kc_danbonus</t>
  </si>
  <si>
    <t>kc_dazvyhod</t>
  </si>
  <si>
    <t>kc_dite_ms</t>
  </si>
  <si>
    <t>kc_dztrata</t>
  </si>
  <si>
    <t>kc_konkurs</t>
  </si>
  <si>
    <t>kc_manztpp</t>
  </si>
  <si>
    <t>kc_op15_1a</t>
  </si>
  <si>
    <t>kc_op15_1c</t>
  </si>
  <si>
    <t>kc_op15_1d</t>
  </si>
  <si>
    <t>kc_op15_1e1</t>
  </si>
  <si>
    <t>kc_op15_1e2</t>
  </si>
  <si>
    <t>kc_pausal</t>
  </si>
  <si>
    <t>kc_promdan</t>
  </si>
  <si>
    <t>kc_pzdp</t>
  </si>
  <si>
    <t>kc_pzzt</t>
  </si>
  <si>
    <t>kc_rozdbonus</t>
  </si>
  <si>
    <t>kc_rozdil_dp</t>
  </si>
  <si>
    <t>kc_rozdil_zt</t>
  </si>
  <si>
    <t>kc_slevy35c</t>
  </si>
  <si>
    <t>kc_solidzvys</t>
  </si>
  <si>
    <t>kc_sraz367</t>
  </si>
  <si>
    <t>kc_sraz3810</t>
  </si>
  <si>
    <t>kc_sraz385</t>
  </si>
  <si>
    <t>kc_sraz_6_4</t>
  </si>
  <si>
    <t>kc_sraz_rezehp</t>
  </si>
  <si>
    <t>kc_stud</t>
  </si>
  <si>
    <t>kc_vyplbonus</t>
  </si>
  <si>
    <t>kc_zalpred</t>
  </si>
  <si>
    <t>kc_zalzavc</t>
  </si>
  <si>
    <t>kc_zbyvpred</t>
  </si>
  <si>
    <t>kc_zjidp</t>
  </si>
  <si>
    <t>kc_zjizt</t>
  </si>
  <si>
    <t>kod_popl</t>
  </si>
  <si>
    <t>m_cinvduch</t>
  </si>
  <si>
    <t>m_invduch</t>
  </si>
  <si>
    <t>m_manz</t>
  </si>
  <si>
    <t>m_stud</t>
  </si>
  <si>
    <t>m_vyzmanzl</t>
  </si>
  <si>
    <t>m_ztpp</t>
  </si>
  <si>
    <t>manz_jmeno</t>
  </si>
  <si>
    <t>manz_prijmeni</t>
  </si>
  <si>
    <t>manz_r_cislo</t>
  </si>
  <si>
    <t>manz_titul</t>
  </si>
  <si>
    <t>pln_moc</t>
  </si>
  <si>
    <t>prop_zahr</t>
  </si>
  <si>
    <t>rok</t>
  </si>
  <si>
    <t>sleva_rp</t>
  </si>
  <si>
    <t>starduch</t>
  </si>
  <si>
    <t>uhrn_slevy35ba</t>
  </si>
  <si>
    <t>uv_podpis</t>
  </si>
  <si>
    <t>uv_rozsah</t>
  </si>
  <si>
    <t>uv_vyhl</t>
  </si>
  <si>
    <t>zdobd_do</t>
  </si>
  <si>
    <t>zdobd_od</t>
  </si>
  <si>
    <t>Věta P</t>
  </si>
  <si>
    <t>c_faxu</t>
  </si>
  <si>
    <t>c_obce</t>
  </si>
  <si>
    <t>c_orient</t>
  </si>
  <si>
    <t>c_pasu</t>
  </si>
  <si>
    <t>c_pop</t>
  </si>
  <si>
    <t>c_pracufo</t>
  </si>
  <si>
    <t>c_telef</t>
  </si>
  <si>
    <t>dic</t>
  </si>
  <si>
    <t>email</t>
  </si>
  <si>
    <t>jmeno</t>
  </si>
  <si>
    <t>k_stat</t>
  </si>
  <si>
    <t>krok_c_obce</t>
  </si>
  <si>
    <t>krok_c_orient</t>
  </si>
  <si>
    <t>krok_c_pop</t>
  </si>
  <si>
    <t>krok_naz_obce</t>
  </si>
  <si>
    <t>krok_psc</t>
  </si>
  <si>
    <t>krok_ulice</t>
  </si>
  <si>
    <t>naz_obce</t>
  </si>
  <si>
    <t>opr_jmeno</t>
  </si>
  <si>
    <t>opr_postaveni</t>
  </si>
  <si>
    <t>opr_prijmeni</t>
  </si>
  <si>
    <t>prijmeni</t>
  </si>
  <si>
    <t>psc</t>
  </si>
  <si>
    <t>rod_c</t>
  </si>
  <si>
    <t>rodnepr</t>
  </si>
  <si>
    <t>st_prislus</t>
  </si>
  <si>
    <t>stat</t>
  </si>
  <si>
    <t>titul</t>
  </si>
  <si>
    <t>ulice</t>
  </si>
  <si>
    <t>z_c_faxu</t>
  </si>
  <si>
    <t>z_c_obce</t>
  </si>
  <si>
    <t>z_c_orient</t>
  </si>
  <si>
    <t>z_c_pop</t>
  </si>
  <si>
    <t>z_c_telef</t>
  </si>
  <si>
    <t>z_email</t>
  </si>
  <si>
    <t>z_naz_obce</t>
  </si>
  <si>
    <t>z_psc</t>
  </si>
  <si>
    <t>z_ulice</t>
  </si>
  <si>
    <t>zast_dat_nar</t>
  </si>
  <si>
    <t>zast_ev_cislo</t>
  </si>
  <si>
    <t>zast_ic</t>
  </si>
  <si>
    <t>zast_jmeno</t>
  </si>
  <si>
    <t>zast_kod</t>
  </si>
  <si>
    <t>zast_nazev</t>
  </si>
  <si>
    <t>zast_prijmeni</t>
  </si>
  <si>
    <t>zast_typ</t>
  </si>
  <si>
    <t>Věta O</t>
  </si>
  <si>
    <t>celk_sl4</t>
  </si>
  <si>
    <t>celk_sl5</t>
  </si>
  <si>
    <t>kc_dan_zah</t>
  </si>
  <si>
    <t>kc_poj6</t>
  </si>
  <si>
    <t>kc_pomerzd</t>
  </si>
  <si>
    <t>kc_prij6</t>
  </si>
  <si>
    <t>kc_prij6vyn</t>
  </si>
  <si>
    <t>kc_prij6zahr</t>
  </si>
  <si>
    <t>kc_uhrn</t>
  </si>
  <si>
    <t>kc_vynprij</t>
  </si>
  <si>
    <t>kc_vynprij_6</t>
  </si>
  <si>
    <t>kc_zakldan</t>
  </si>
  <si>
    <t>kc_zakldan23</t>
  </si>
  <si>
    <t>kc_zakldan8</t>
  </si>
  <si>
    <t>kc_zd10</t>
  </si>
  <si>
    <t>kc_zd6</t>
  </si>
  <si>
    <t>kc_zd6p</t>
  </si>
  <si>
    <t>kc_zd7</t>
  </si>
  <si>
    <t>kc_zd9</t>
  </si>
  <si>
    <t>kc_ztrata2</t>
  </si>
  <si>
    <t>Věta S</t>
  </si>
  <si>
    <t>da_dan16</t>
  </si>
  <si>
    <t>kc_dalsivzd</t>
  </si>
  <si>
    <t>kc_odcelk</t>
  </si>
  <si>
    <t>kc_op15_12</t>
  </si>
  <si>
    <t>kc_op15_13</t>
  </si>
  <si>
    <t>kc_op15_14</t>
  </si>
  <si>
    <t>kc_op15_8</t>
  </si>
  <si>
    <t>kc_op28_5</t>
  </si>
  <si>
    <t>kc_op34_4</t>
  </si>
  <si>
    <t>kc_op_dal</t>
  </si>
  <si>
    <t>kc_podvzdel</t>
  </si>
  <si>
    <t>kc_zdsniz</t>
  </si>
  <si>
    <t>kc_zdzaokr</t>
  </si>
  <si>
    <t>m_dalsi</t>
  </si>
  <si>
    <t>m_uroky</t>
  </si>
  <si>
    <t>text_op_dal</t>
  </si>
  <si>
    <t>vyzdite_jmeno</t>
  </si>
  <si>
    <t>Věta A</t>
  </si>
  <si>
    <t>vyzdite_pocmes</t>
  </si>
  <si>
    <t>vyzdite_prijmeni</t>
  </si>
  <si>
    <t>vyzdite_r_cislo</t>
  </si>
  <si>
    <t>vyzdite_ztpp</t>
  </si>
  <si>
    <t>Věta B</t>
  </si>
  <si>
    <t>dal_prilohy</t>
  </si>
  <si>
    <t>doklad_dar</t>
  </si>
  <si>
    <t>duvody_dodap</t>
  </si>
  <si>
    <t>pojpri</t>
  </si>
  <si>
    <t>potv_36</t>
  </si>
  <si>
    <t>potv_dalsivzd</t>
  </si>
  <si>
    <t>potv_ms</t>
  </si>
  <si>
    <t>potv_penpri</t>
  </si>
  <si>
    <t>potv_povod</t>
  </si>
  <si>
    <t>potv_uver</t>
  </si>
  <si>
    <t>potv_zahrsd</t>
  </si>
  <si>
    <t>potv_zam</t>
  </si>
  <si>
    <t>potv_zivpoj</t>
  </si>
  <si>
    <t>pril3_samlist</t>
  </si>
  <si>
    <t>pril_poduv</t>
  </si>
  <si>
    <t>pril_ztraty</t>
  </si>
  <si>
    <t>priloh_celk</t>
  </si>
  <si>
    <t>priloha1</t>
  </si>
  <si>
    <t>priloha2</t>
  </si>
  <si>
    <t>seznam</t>
  </si>
  <si>
    <t>vklad_ku</t>
  </si>
  <si>
    <t>Věta T</t>
  </si>
  <si>
    <t>c_nace</t>
  </si>
  <si>
    <t>celk_pr_prij7</t>
  </si>
  <si>
    <t>celk_pr_vyd7</t>
  </si>
  <si>
    <t>d_obnocin</t>
  </si>
  <si>
    <t>d_precin</t>
  </si>
  <si>
    <t>d_ukoncin</t>
  </si>
  <si>
    <t>d_zahcin</t>
  </si>
  <si>
    <t>kc_cisobr</t>
  </si>
  <si>
    <t>kc_hosp_rozd</t>
  </si>
  <si>
    <t>kc_odpcelk</t>
  </si>
  <si>
    <t>kc_odpnem</t>
  </si>
  <si>
    <t>kc_pod_komp</t>
  </si>
  <si>
    <t>kc_pod_so</t>
  </si>
  <si>
    <t>kc_pod_vaso</t>
  </si>
  <si>
    <t>kc_prij7</t>
  </si>
  <si>
    <t>kc_uhsniz</t>
  </si>
  <si>
    <t>kc_uhzvys</t>
  </si>
  <si>
    <t>kc_vyd7</t>
  </si>
  <si>
    <t>kc_vyd_so</t>
  </si>
  <si>
    <t>kc_vyd_vaso</t>
  </si>
  <si>
    <t>kc_zd7p</t>
  </si>
  <si>
    <t>kc_zd7vyn</t>
  </si>
  <si>
    <t>m_podnik</t>
  </si>
  <si>
    <t>pr_prij7</t>
  </si>
  <si>
    <t>pr_sazba</t>
  </si>
  <si>
    <t>pr_vyd7</t>
  </si>
  <si>
    <t>uc_soust</t>
  </si>
  <si>
    <t>vyd7proc</t>
  </si>
  <si>
    <t>sazba_dal</t>
  </si>
  <si>
    <t>Věta C</t>
  </si>
  <si>
    <t>c_nace_dal</t>
  </si>
  <si>
    <t>prijmy7</t>
  </si>
  <si>
    <t>vydaje7</t>
  </si>
  <si>
    <t>Věta U</t>
  </si>
  <si>
    <t>kc_dpfmz02</t>
  </si>
  <si>
    <t>kc_dpfmz03</t>
  </si>
  <si>
    <t>kc_dpfmz04</t>
  </si>
  <si>
    <t>kc_dpfmz05a</t>
  </si>
  <si>
    <t>kc_dpfmz06</t>
  </si>
  <si>
    <t>kc_dpfmz08</t>
  </si>
  <si>
    <t>kc_dpfmz10</t>
  </si>
  <si>
    <t>kc_dpfmz11</t>
  </si>
  <si>
    <t>kc_dpfmz18</t>
  </si>
  <si>
    <t>kc_z_dpfmz02</t>
  </si>
  <si>
    <t>kc_z_dpfmz03</t>
  </si>
  <si>
    <t>kc_z_dpfmz04</t>
  </si>
  <si>
    <t>kc_z_dpfmz05a</t>
  </si>
  <si>
    <t>kc_z_dpfmz06</t>
  </si>
  <si>
    <t>kc_z_dpfmz08</t>
  </si>
  <si>
    <t>kc_z_dpfmz10</t>
  </si>
  <si>
    <t>kc_z_dpfmz11</t>
  </si>
  <si>
    <t>uprzvys_235</t>
  </si>
  <si>
    <t>Věta c</t>
  </si>
  <si>
    <t>kc_uprzvys_235</t>
  </si>
  <si>
    <t>uprsniz_235</t>
  </si>
  <si>
    <t>Věta E</t>
  </si>
  <si>
    <t>kc_uprsniz_235</t>
  </si>
  <si>
    <t>ucsdruz_dic</t>
  </si>
  <si>
    <t>Věta F</t>
  </si>
  <si>
    <t>ucsdruz_jmeno</t>
  </si>
  <si>
    <t>ucsdruz_podprij</t>
  </si>
  <si>
    <t>ucsdruz_podvyd</t>
  </si>
  <si>
    <t>ucsdruz_prijmeni</t>
  </si>
  <si>
    <t>Věta G</t>
  </si>
  <si>
    <t>spolos_dic</t>
  </si>
  <si>
    <t>spolos_jmeno</t>
  </si>
  <si>
    <t>spolos_podil</t>
  </si>
  <si>
    <t>spolos_prijmeni</t>
  </si>
  <si>
    <t>Věta H</t>
  </si>
  <si>
    <t>Věta I</t>
  </si>
  <si>
    <t>Věta V</t>
  </si>
  <si>
    <t>rozdos_dic</t>
  </si>
  <si>
    <t>rozdos_jmeno</t>
  </si>
  <si>
    <t>rozdos_podil</t>
  </si>
  <si>
    <t>rozdos_prijmeni</t>
  </si>
  <si>
    <t>vos_ks_dic</t>
  </si>
  <si>
    <t>vos_ks_podil</t>
  </si>
  <si>
    <t>kc_par9_nem</t>
  </si>
  <si>
    <t>kc_prij10</t>
  </si>
  <si>
    <t>kc_prij9</t>
  </si>
  <si>
    <t>kc_rezerv_k</t>
  </si>
  <si>
    <t>kc_rezerv_z</t>
  </si>
  <si>
    <t>kc_rozdil9</t>
  </si>
  <si>
    <t>kc_snizukon9</t>
  </si>
  <si>
    <t>kc_vyd10</t>
  </si>
  <si>
    <t>kc_vyd9</t>
  </si>
  <si>
    <t>kc_zd10p</t>
  </si>
  <si>
    <t>kc_zd9p</t>
  </si>
  <si>
    <t>kc_zvysukon9</t>
  </si>
  <si>
    <t>spol_jm_manz</t>
  </si>
  <si>
    <t>uhrn_prijmy10</t>
  </si>
  <si>
    <t>uhrn_rozdil10</t>
  </si>
  <si>
    <t>uhrn_vydaje10</t>
  </si>
  <si>
    <t>vyd9proc</t>
  </si>
  <si>
    <t>Věta J</t>
  </si>
  <si>
    <t>Věta W</t>
  </si>
  <si>
    <t>Věta R</t>
  </si>
  <si>
    <t>druh_prij10</t>
  </si>
  <si>
    <t>kod10</t>
  </si>
  <si>
    <t>kod_dr_prij10</t>
  </si>
  <si>
    <t>prijmy10</t>
  </si>
  <si>
    <t>rozdil10</t>
  </si>
  <si>
    <t>vydaje10</t>
  </si>
  <si>
    <t>da_zazahr</t>
  </si>
  <si>
    <t>uhrn_neuzndan</t>
  </si>
  <si>
    <t>uhrn_uzndan</t>
  </si>
  <si>
    <t>kod_sekce</t>
  </si>
  <si>
    <t>poradi</t>
  </si>
  <si>
    <t>t_prilohy</t>
  </si>
  <si>
    <t>Věta L</t>
  </si>
  <si>
    <t>Věta M</t>
  </si>
  <si>
    <t>da_uznzap</t>
  </si>
  <si>
    <t>da_zahr</t>
  </si>
  <si>
    <t>kc_10prij</t>
  </si>
  <si>
    <t>kc_10vyd</t>
  </si>
  <si>
    <t>kc_k_zapzahr</t>
  </si>
  <si>
    <t>kc_prijzap</t>
  </si>
  <si>
    <t>kc_vydzap</t>
  </si>
  <si>
    <t>kod_statu</t>
  </si>
  <si>
    <t>proczahr</t>
  </si>
  <si>
    <t>roz_od12</t>
  </si>
  <si>
    <t>prilztr_sl1</t>
  </si>
  <si>
    <t>prilztr_sl2</t>
  </si>
  <si>
    <t>prilztr_sl3</t>
  </si>
  <si>
    <t>prilztr_sl4</t>
  </si>
  <si>
    <t>prilztr_sl5</t>
  </si>
  <si>
    <t>Věta N</t>
  </si>
  <si>
    <t>c_nest_uctu</t>
  </si>
  <si>
    <t>id_banky</t>
  </si>
  <si>
    <t>k_meny_uctu</t>
  </si>
  <si>
    <t>k_stat_banky</t>
  </si>
  <si>
    <t>kc_preplatek</t>
  </si>
  <si>
    <t>mesto_banky</t>
  </si>
  <si>
    <t>mesto_prij</t>
  </si>
  <si>
    <t>naz_adr_banky</t>
  </si>
  <si>
    <t>nazev_prij</t>
  </si>
  <si>
    <t>psc_banky</t>
  </si>
  <si>
    <t>psc_prij</t>
  </si>
  <si>
    <t>region_banky</t>
  </si>
  <si>
    <t>region_prij</t>
  </si>
  <si>
    <t>stat_prij</t>
  </si>
  <si>
    <t>sym_plvmpv</t>
  </si>
  <si>
    <t>ulice_banky</t>
  </si>
  <si>
    <t>ulice_prij</t>
  </si>
  <si>
    <t>zp_vrac</t>
  </si>
  <si>
    <t>zvp_c_komds</t>
  </si>
  <si>
    <t>zvp_c_obce</t>
  </si>
  <si>
    <t>zvp_c_orient</t>
  </si>
  <si>
    <t>zvp_c_pop</t>
  </si>
  <si>
    <t>zvp_jmeno</t>
  </si>
  <si>
    <t>zvp_k_bank</t>
  </si>
  <si>
    <t>zvp_naz_bank</t>
  </si>
  <si>
    <t>zvp_naz_obce</t>
  </si>
  <si>
    <t>zvp_pbu</t>
  </si>
  <si>
    <t>zvp_prijmeni</t>
  </si>
  <si>
    <t>zvp_psc</t>
  </si>
  <si>
    <t>zvp_spec_symb</t>
  </si>
  <si>
    <t>zvp_titul</t>
  </si>
  <si>
    <t>zvp_ulice</t>
  </si>
  <si>
    <t>Věta b</t>
  </si>
  <si>
    <t>Věta d</t>
  </si>
  <si>
    <t>kc_poj6p</t>
  </si>
  <si>
    <t>kc_prij6p</t>
  </si>
  <si>
    <t>kc_srazp</t>
  </si>
  <si>
    <t>kc_vyplbonusp</t>
  </si>
  <si>
    <t>kc_zalzavcp</t>
  </si>
  <si>
    <t>dan_seznam</t>
  </si>
  <si>
    <t>ident_udaje</t>
  </si>
  <si>
    <t>k_stat_zdroj</t>
  </si>
  <si>
    <t>prijmy_seznam</t>
  </si>
  <si>
    <t>zapl_dan</t>
  </si>
  <si>
    <t>Věta UA</t>
  </si>
  <si>
    <t>Věta UC</t>
  </si>
  <si>
    <t>c_listu</t>
  </si>
  <si>
    <t>c_radku</t>
  </si>
  <si>
    <t>kc_brutto</t>
  </si>
  <si>
    <t>kc_korekce</t>
  </si>
  <si>
    <t>kc_netto</t>
  </si>
  <si>
    <t>kc_netto_min</t>
  </si>
  <si>
    <t>kc_min</t>
  </si>
  <si>
    <t>kc_sled</t>
  </si>
  <si>
    <t>Věta UD</t>
  </si>
  <si>
    <t>Věta UE</t>
  </si>
  <si>
    <t>Věta X</t>
  </si>
  <si>
    <t>Věta Y</t>
  </si>
  <si>
    <t>tab_uv</t>
  </si>
  <si>
    <t>c_porlist</t>
  </si>
  <si>
    <t>c_prac_ku</t>
  </si>
  <si>
    <t>rok_list</t>
  </si>
  <si>
    <t>typ_list</t>
  </si>
  <si>
    <t>Věta e</t>
  </si>
  <si>
    <t>Obecná příloha</t>
  </si>
  <si>
    <t>cislo</t>
  </si>
  <si>
    <t>nazev</t>
  </si>
  <si>
    <t>jm_souboru</t>
  </si>
  <si>
    <t>kodovani</t>
  </si>
  <si>
    <t>Předepsaný příloha</t>
  </si>
  <si>
    <t>kod</t>
  </si>
  <si>
    <t>Finanční úřad</t>
  </si>
  <si>
    <t>Územní pracoviště</t>
  </si>
  <si>
    <t>STÁTY</t>
  </si>
  <si>
    <t>TF</t>
  </si>
  <si>
    <t>Název ekonomické činnosti</t>
  </si>
  <si>
    <t>Kód</t>
  </si>
  <si>
    <t>HLAVNÍ MĚSTO PRAHA</t>
  </si>
  <si>
    <t>PRAHA 1</t>
  </si>
  <si>
    <t>ČESKÁ REPUBLIKA</t>
  </si>
  <si>
    <t>Rostlinná a živočišná výroba, myslivost a související činnosti</t>
  </si>
  <si>
    <t>STŘEDOČESKÝ KRAJ</t>
  </si>
  <si>
    <t>PRAHA 2</t>
  </si>
  <si>
    <t>Afghánská islámská republika</t>
  </si>
  <si>
    <t>AF</t>
  </si>
  <si>
    <t>Lesnictví a těžba dřeva</t>
  </si>
  <si>
    <t>JIHOČESKÝ KRAJ</t>
  </si>
  <si>
    <t>PRAHA 3</t>
  </si>
  <si>
    <t>Provincie Alandy</t>
  </si>
  <si>
    <t>AX</t>
  </si>
  <si>
    <t>Rybolov a akvakultura</t>
  </si>
  <si>
    <t>PLZEŇSKÝ KRAJ</t>
  </si>
  <si>
    <t>PRAHA 4</t>
  </si>
  <si>
    <t>Albánská republika</t>
  </si>
  <si>
    <t>AL</t>
  </si>
  <si>
    <t>Těžba a úprava černého a hnědého uhlí</t>
  </si>
  <si>
    <t>KARLOVARSKÝ KRAJ</t>
  </si>
  <si>
    <t>PRAHA 5</t>
  </si>
  <si>
    <t>Alžírská demokratická a lidová republika</t>
  </si>
  <si>
    <t>DZ</t>
  </si>
  <si>
    <t>Těžba ropy a zemního plynu</t>
  </si>
  <si>
    <t>ÚSTECKÝ KRAJ</t>
  </si>
  <si>
    <t>PRAHA 6</t>
  </si>
  <si>
    <t>Území Americká Samoa</t>
  </si>
  <si>
    <t>AS</t>
  </si>
  <si>
    <t>Těžba a úprava rud</t>
  </si>
  <si>
    <t>LIBERECKÝ KRAJ</t>
  </si>
  <si>
    <t>PRAHA 7</t>
  </si>
  <si>
    <t>Americké Panenské ostrovy</t>
  </si>
  <si>
    <t>VI</t>
  </si>
  <si>
    <t>Ostatní těžba a dobývání</t>
  </si>
  <si>
    <t>KRÁLOVÉHRADEC. KR.</t>
  </si>
  <si>
    <t>PRAHA 8</t>
  </si>
  <si>
    <t>Andorrské knížectví</t>
  </si>
  <si>
    <t>AD</t>
  </si>
  <si>
    <t>Podpůrné činnosti při těžbě</t>
  </si>
  <si>
    <t>PARDUBICKÝ KRAJ</t>
  </si>
  <si>
    <t>PRAHA 9</t>
  </si>
  <si>
    <t>Angolská republika</t>
  </si>
  <si>
    <t>AO</t>
  </si>
  <si>
    <t>Výroba potravinářských výrobků</t>
  </si>
  <si>
    <t>KRAJ VYSOČINA</t>
  </si>
  <si>
    <t>PRAHA 10</t>
  </si>
  <si>
    <t>Anguilla</t>
  </si>
  <si>
    <t>AI</t>
  </si>
  <si>
    <t>Výroba nápojů</t>
  </si>
  <si>
    <t>JIHOMORAVSKÝ KRAJ</t>
  </si>
  <si>
    <t>PRAHA-JIŽNÍ MĚSTO</t>
  </si>
  <si>
    <t>Antarktida</t>
  </si>
  <si>
    <t>AQ</t>
  </si>
  <si>
    <t>Pěstování plodin jiných než trvalých</t>
  </si>
  <si>
    <t>OLOMOUCKÝ KRAJ</t>
  </si>
  <si>
    <t>PRAHA-MODŘANY</t>
  </si>
  <si>
    <t>Antigua a Barbuda</t>
  </si>
  <si>
    <t>AG</t>
  </si>
  <si>
    <t>Výroba tabákových výrobků</t>
  </si>
  <si>
    <t>MORAVSKOSLEZS. KR.</t>
  </si>
  <si>
    <t>PRAHA - VÝCHOD</t>
  </si>
  <si>
    <t>Argentinská republika</t>
  </si>
  <si>
    <t>AR</t>
  </si>
  <si>
    <t>Pěstování trvalých plodin</t>
  </si>
  <si>
    <t>ZLÍNSKÝ KRAJ</t>
  </si>
  <si>
    <t>PRAHA ZÁPAD</t>
  </si>
  <si>
    <t>Arménská republika</t>
  </si>
  <si>
    <t>AM</t>
  </si>
  <si>
    <t>Výroba textilií</t>
  </si>
  <si>
    <t>SPECIALIZOVANÝ</t>
  </si>
  <si>
    <t>BENEŠOV</t>
  </si>
  <si>
    <t>Aruba</t>
  </si>
  <si>
    <t>AW</t>
  </si>
  <si>
    <t>Množení rostlin</t>
  </si>
  <si>
    <t>BEROUN</t>
  </si>
  <si>
    <t>Australské společenství</t>
  </si>
  <si>
    <t>AU</t>
  </si>
  <si>
    <t>Výroba oděvů</t>
  </si>
  <si>
    <t>BRANDÝS N.L. - ST.BOL.</t>
  </si>
  <si>
    <t>Ázerbájdžánská republika</t>
  </si>
  <si>
    <t>AZ</t>
  </si>
  <si>
    <t>živočišná výroba</t>
  </si>
  <si>
    <t>ČÁSLAV</t>
  </si>
  <si>
    <t>Bahamské společenství</t>
  </si>
  <si>
    <t>BS</t>
  </si>
  <si>
    <t>Výroba usní a souvisejících výrobků</t>
  </si>
  <si>
    <t>ČESKÝ BROD</t>
  </si>
  <si>
    <t>Království Bahrajn</t>
  </si>
  <si>
    <t>BH</t>
  </si>
  <si>
    <t>Smíšené hospodářství</t>
  </si>
  <si>
    <t>DOBŘÍŠ</t>
  </si>
  <si>
    <t>Bangladéšská lidová republika</t>
  </si>
  <si>
    <t>BD</t>
  </si>
  <si>
    <t>Zprac.dřeva,výroba dřevěných,korkových,proutěných a slam.výr.,kromě nábytku</t>
  </si>
  <si>
    <t>HOŘOVICE</t>
  </si>
  <si>
    <t>Barbados</t>
  </si>
  <si>
    <t>BB</t>
  </si>
  <si>
    <t>Podpůrné činnosti pro zemědělství a posklizňové činnosti</t>
  </si>
  <si>
    <t>KLADNO</t>
  </si>
  <si>
    <t>Belgické království</t>
  </si>
  <si>
    <t>BE</t>
  </si>
  <si>
    <t>Výroba papíru a výrobků z papíru</t>
  </si>
  <si>
    <t>KOLÍN</t>
  </si>
  <si>
    <t>Belize</t>
  </si>
  <si>
    <t>BZ</t>
  </si>
  <si>
    <t>Lov a odchyt divokých zvířat a související činnosti</t>
  </si>
  <si>
    <t>KRALUPY NAD VLTAVOU</t>
  </si>
  <si>
    <t>Běloruská republika</t>
  </si>
  <si>
    <t>BY</t>
  </si>
  <si>
    <t>Tisk a rozmnožování nahraných nosičů</t>
  </si>
  <si>
    <t>KUTNÁ HORA</t>
  </si>
  <si>
    <t>Beninská republika</t>
  </si>
  <si>
    <t>BJ</t>
  </si>
  <si>
    <t>Výroba koksu a rafinovaných ropných produktů</t>
  </si>
  <si>
    <t>MĚLNÍK</t>
  </si>
  <si>
    <t>Bermudy</t>
  </si>
  <si>
    <t>BM</t>
  </si>
  <si>
    <t>Výroba chemických látek a chemických přípravků</t>
  </si>
  <si>
    <t>MLADÁ BOLESLAV</t>
  </si>
  <si>
    <t>Bhútánské království</t>
  </si>
  <si>
    <t>BT</t>
  </si>
  <si>
    <t>Výroba základních farmaceutických výrobků a farmaceutických přípravků</t>
  </si>
  <si>
    <t>MNICHOVO HRADIŠTĚ</t>
  </si>
  <si>
    <t>Mnohonárodní stát Bolívie</t>
  </si>
  <si>
    <t>BO</t>
  </si>
  <si>
    <t>Lesní hospodářství a jiné činnosti v oblasti lesnictví</t>
  </si>
  <si>
    <t>NERATOVICE</t>
  </si>
  <si>
    <t>Bonaire, Svatý Eustach a Saba</t>
  </si>
  <si>
    <t>BQ</t>
  </si>
  <si>
    <t>Výroba pryžových a plastových výrobků</t>
  </si>
  <si>
    <t>NYMBURK</t>
  </si>
  <si>
    <t>Bosna a Hercegovina</t>
  </si>
  <si>
    <t>BA</t>
  </si>
  <si>
    <t>Těžba dřeva</t>
  </si>
  <si>
    <t>PODĚBRADY</t>
  </si>
  <si>
    <t>Botswanská republika</t>
  </si>
  <si>
    <t>BW</t>
  </si>
  <si>
    <t>Výroba ostatních nekovových minerálních výrobků</t>
  </si>
  <si>
    <t>PŘÍBRAM</t>
  </si>
  <si>
    <t>Bouvetův ostrov</t>
  </si>
  <si>
    <t>BV</t>
  </si>
  <si>
    <t>Sběr a získávání volně rostoucích plodů a materiálů, kromě dřeva</t>
  </si>
  <si>
    <t>RAKOVNÍK</t>
  </si>
  <si>
    <t>Brazilská federativní republika</t>
  </si>
  <si>
    <t>BR</t>
  </si>
  <si>
    <t>Výroba základních kovů, hutní zpracování kovů; slévárenství</t>
  </si>
  <si>
    <t>ŘÍČANY</t>
  </si>
  <si>
    <t>Britské území v Indickém oceánu</t>
  </si>
  <si>
    <t>IO</t>
  </si>
  <si>
    <t>Podpůrné činnosti pro lesnictví</t>
  </si>
  <si>
    <t>SEDLČANY</t>
  </si>
  <si>
    <t>Britské Panenské ostrovy</t>
  </si>
  <si>
    <t>VG</t>
  </si>
  <si>
    <t>Výroba kovových konstrukcí a kovodělných výrobků, kromě strojů a zařízení</t>
  </si>
  <si>
    <t>SLANÝ</t>
  </si>
  <si>
    <t>Stát Brunej Darussalam</t>
  </si>
  <si>
    <t>BN</t>
  </si>
  <si>
    <t>Výroba počítačů, elektronických a optických přístrojů a zařízení</t>
  </si>
  <si>
    <t>VLAŠIM</t>
  </si>
  <si>
    <t>Bulharská republika</t>
  </si>
  <si>
    <t>BG</t>
  </si>
  <si>
    <t>Výroba elektrických zařízení</t>
  </si>
  <si>
    <t>VOTICE</t>
  </si>
  <si>
    <t>Burkina Faso</t>
  </si>
  <si>
    <t>BF</t>
  </si>
  <si>
    <t>Výroba strojů a zařízení j. n.</t>
  </si>
  <si>
    <t>ČESKÉ BUDĚJOVICE</t>
  </si>
  <si>
    <t>Burundská republika</t>
  </si>
  <si>
    <t>BI</t>
  </si>
  <si>
    <t>Výroba motorových vozidel (kromě motocyklů), přívěsů a návěsů</t>
  </si>
  <si>
    <t>BLATNÁ</t>
  </si>
  <si>
    <t>Cookovy ostrovy</t>
  </si>
  <si>
    <t>CK</t>
  </si>
  <si>
    <t>Výroba ostatních dopravních prostředků a zařízení</t>
  </si>
  <si>
    <t>ČESKÝ KRUMLOV</t>
  </si>
  <si>
    <t>Curaçao</t>
  </si>
  <si>
    <t>CW</t>
  </si>
  <si>
    <t>Výroba nábytku</t>
  </si>
  <si>
    <t>DAČICE</t>
  </si>
  <si>
    <t>Čadská republika</t>
  </si>
  <si>
    <t>TD</t>
  </si>
  <si>
    <t>Rybolov</t>
  </si>
  <si>
    <t>JINDŘICHŮV HRADEC</t>
  </si>
  <si>
    <t>Černá Hora</t>
  </si>
  <si>
    <t>ME</t>
  </si>
  <si>
    <t>Ostatní zpracovatelský průmysl</t>
  </si>
  <si>
    <t>KAPLICE</t>
  </si>
  <si>
    <t>Česká republika</t>
  </si>
  <si>
    <t>Akvakultura</t>
  </si>
  <si>
    <t>MILEVSKO</t>
  </si>
  <si>
    <t>Čínská lidová republika</t>
  </si>
  <si>
    <t>CN</t>
  </si>
  <si>
    <t>Opravy a instalace strojů a zařízení</t>
  </si>
  <si>
    <t>PÍSEK</t>
  </si>
  <si>
    <t>Dánské království</t>
  </si>
  <si>
    <t>DK</t>
  </si>
  <si>
    <t>Výroba a rozvod elektřiny, plynu, tepla a klimatizovaného vzduchu</t>
  </si>
  <si>
    <t>PRACHATICE</t>
  </si>
  <si>
    <t>Demokratická republika Kongo</t>
  </si>
  <si>
    <t>CD</t>
  </si>
  <si>
    <t>Shromažďování, úprava a rozvod vody</t>
  </si>
  <si>
    <t>SOBĚSLAV</t>
  </si>
  <si>
    <t>Dominické společenství</t>
  </si>
  <si>
    <t>DM</t>
  </si>
  <si>
    <t>Činnosti související s odpadními vodami</t>
  </si>
  <si>
    <t>STRAKONICE</t>
  </si>
  <si>
    <t>Dominikánská republika</t>
  </si>
  <si>
    <t>DO</t>
  </si>
  <si>
    <t>Shromažďování,sběr a odstraňování odpadů,úprava odpadů k dalšímu využití</t>
  </si>
  <si>
    <t>TÁBOR</t>
  </si>
  <si>
    <t>Džibutská republika</t>
  </si>
  <si>
    <t>DJ</t>
  </si>
  <si>
    <t>Sanace a jiné činnosti související s odpady</t>
  </si>
  <si>
    <t>TRHOVÉ SVINY</t>
  </si>
  <si>
    <t>Egyptská arabská republika</t>
  </si>
  <si>
    <t>EG</t>
  </si>
  <si>
    <t>Výstavba budov</t>
  </si>
  <si>
    <t>TŘEBOŇ</t>
  </si>
  <si>
    <t>Ekvádorská republika</t>
  </si>
  <si>
    <t>EC</t>
  </si>
  <si>
    <t>Inženýrské stavitelství</t>
  </si>
  <si>
    <t>TÝN NAD VLTAVOU</t>
  </si>
  <si>
    <t>Stát Eritrea</t>
  </si>
  <si>
    <t>ER</t>
  </si>
  <si>
    <t>Specializované stavební činnosti</t>
  </si>
  <si>
    <t>VIMPERK</t>
  </si>
  <si>
    <t>Estonská republika</t>
  </si>
  <si>
    <t>EE</t>
  </si>
  <si>
    <t>Velkoobchod, maloobchod a opravy motorových vozidel</t>
  </si>
  <si>
    <t>VODŇANY</t>
  </si>
  <si>
    <t>Etiopská federativní demokratická republika</t>
  </si>
  <si>
    <t>ET</t>
  </si>
  <si>
    <t>Velkoobchod, kromě motorových vozidel</t>
  </si>
  <si>
    <t>PLZEŇ</t>
  </si>
  <si>
    <t>Faerské ostrovy</t>
  </si>
  <si>
    <t>FO</t>
  </si>
  <si>
    <t>Maloobchod, kromě motorových vozidel</t>
  </si>
  <si>
    <t>PLZEŇ-SEVER</t>
  </si>
  <si>
    <t>Falklandské ostrovy</t>
  </si>
  <si>
    <t>FK</t>
  </si>
  <si>
    <t>Pozemní a potrubní doprava</t>
  </si>
  <si>
    <t>PLZEŇ-JIH</t>
  </si>
  <si>
    <t>Fidžijská republika</t>
  </si>
  <si>
    <t>FJ</t>
  </si>
  <si>
    <t>Vodní doprava</t>
  </si>
  <si>
    <t>BLOVICE</t>
  </si>
  <si>
    <t>Filipínská republika</t>
  </si>
  <si>
    <t>PH</t>
  </si>
  <si>
    <t>Letecká doprava</t>
  </si>
  <si>
    <t>DOMAŽLICE</t>
  </si>
  <si>
    <t>Finská republika</t>
  </si>
  <si>
    <t>FI</t>
  </si>
  <si>
    <t>Těžba a úprava černého uhlí</t>
  </si>
  <si>
    <t>HORAŽĎOVICE</t>
  </si>
  <si>
    <t>Francouzská republika</t>
  </si>
  <si>
    <t>FR</t>
  </si>
  <si>
    <t>Skladování a vedlejší činnosti v dopravě</t>
  </si>
  <si>
    <t>HORŠOVSKÝ TÝN</t>
  </si>
  <si>
    <t>Region Francouzská Guyana</t>
  </si>
  <si>
    <t>GF</t>
  </si>
  <si>
    <t>Těžba a úprava hnědého uhlí</t>
  </si>
  <si>
    <t>KLATOVY</t>
  </si>
  <si>
    <t>Teritorium Francouzská jižní a antarktická území</t>
  </si>
  <si>
    <t>Poštovní a kurýrní činnosti</t>
  </si>
  <si>
    <t>KRALOVICE</t>
  </si>
  <si>
    <t>Francouzská Polynésie</t>
  </si>
  <si>
    <t>PF</t>
  </si>
  <si>
    <t>Ubytování</t>
  </si>
  <si>
    <t>NEPOMUK</t>
  </si>
  <si>
    <t>Gabonská republika</t>
  </si>
  <si>
    <t>GA</t>
  </si>
  <si>
    <t>Stravování a pohostinství</t>
  </si>
  <si>
    <t>PŘEŠTICE</t>
  </si>
  <si>
    <t>Gambijská republika</t>
  </si>
  <si>
    <t>GM</t>
  </si>
  <si>
    <t>Vydavatelské činnosti</t>
  </si>
  <si>
    <t>ROKYCANY</t>
  </si>
  <si>
    <t>Ghanská republika</t>
  </si>
  <si>
    <t>GH</t>
  </si>
  <si>
    <t>Čin.v obl.filmů,videozázn.a tel.programů,pořiz.zvuk.nahr.a hudeb.vyd.čin.</t>
  </si>
  <si>
    <t>TACHOV</t>
  </si>
  <si>
    <t>Gibraltar</t>
  </si>
  <si>
    <t>GI</t>
  </si>
  <si>
    <t>Tvorba programů a vysílání</t>
  </si>
  <si>
    <t>STŘÍBRO</t>
  </si>
  <si>
    <t>Grenadský stát</t>
  </si>
  <si>
    <t>GD</t>
  </si>
  <si>
    <t>Telekomunikační činnosti</t>
  </si>
  <si>
    <t>SUŠICE</t>
  </si>
  <si>
    <t>Grónsko</t>
  </si>
  <si>
    <t>GL</t>
  </si>
  <si>
    <t>Těžba ropy</t>
  </si>
  <si>
    <t>KARLOVY VARY</t>
  </si>
  <si>
    <t>Gruzie</t>
  </si>
  <si>
    <t>GE</t>
  </si>
  <si>
    <t>Činnosti v oblasti informačních technologií</t>
  </si>
  <si>
    <t>AŠ</t>
  </si>
  <si>
    <t>Region Guadeloupe</t>
  </si>
  <si>
    <t>GP</t>
  </si>
  <si>
    <t>Těžba zemního plynu</t>
  </si>
  <si>
    <t>CHEB</t>
  </si>
  <si>
    <t>Teritorium Guam</t>
  </si>
  <si>
    <t>GU</t>
  </si>
  <si>
    <t>Informační činnosti</t>
  </si>
  <si>
    <t>KRASLICE</t>
  </si>
  <si>
    <t>Guatemalská republika</t>
  </si>
  <si>
    <t>GT</t>
  </si>
  <si>
    <t>Finanční zprostředkování, kromě pojišťovnictví a penzijního financování</t>
  </si>
  <si>
    <t>MARIÁNSKÉ LÁZNĚ</t>
  </si>
  <si>
    <t>Bailiwick Guernsey</t>
  </si>
  <si>
    <t>GG</t>
  </si>
  <si>
    <t>Pojištění,zajištění a penzijní financování,kromě povinného soc.zabezpečení</t>
  </si>
  <si>
    <t>OSTROV NAD OHŘÍ</t>
  </si>
  <si>
    <t>Guinejská republika</t>
  </si>
  <si>
    <t>GN</t>
  </si>
  <si>
    <t>Ostatní finanční činnosti</t>
  </si>
  <si>
    <t>SOKOLOV</t>
  </si>
  <si>
    <t>Republika Guinea-Bissau</t>
  </si>
  <si>
    <t>GW</t>
  </si>
  <si>
    <t>Činnosti v oblasti nemovitostí</t>
  </si>
  <si>
    <t>ÚSTÍ NAD LABEM</t>
  </si>
  <si>
    <t>Guyanská kooperativní republika</t>
  </si>
  <si>
    <t>GY</t>
  </si>
  <si>
    <t>Právní a účetnické činnosti</t>
  </si>
  <si>
    <t>BÍLINA</t>
  </si>
  <si>
    <t>Republika Haiti</t>
  </si>
  <si>
    <t>HT</t>
  </si>
  <si>
    <t>Činnosti vedení podniků; poradenství v oblasti řízení</t>
  </si>
  <si>
    <t>DĚČÍN</t>
  </si>
  <si>
    <t>Heardův ostrov a MacDonaldovy ostrovy</t>
  </si>
  <si>
    <t>HM</t>
  </si>
  <si>
    <t>Architektonické a inženýrské činnosti; technické zkoušky a analýzy</t>
  </si>
  <si>
    <t>CHOMUTOV</t>
  </si>
  <si>
    <t>Honduraská republika</t>
  </si>
  <si>
    <t>HN</t>
  </si>
  <si>
    <t>Těžba a úprava železných rud</t>
  </si>
  <si>
    <t>KADAŇ</t>
  </si>
  <si>
    <t>Zvláštní administrativní oblast Čínské lidové republiky Hongkong</t>
  </si>
  <si>
    <t>HK</t>
  </si>
  <si>
    <t>Výzkum a vývoj</t>
  </si>
  <si>
    <t>LIBOCHOVICE</t>
  </si>
  <si>
    <t>Chilská republika</t>
  </si>
  <si>
    <t>CL</t>
  </si>
  <si>
    <t>Těžba a úprava neželezných rud</t>
  </si>
  <si>
    <t>LITOMĚŘICE</t>
  </si>
  <si>
    <t>Chorvatská republika</t>
  </si>
  <si>
    <t>HR</t>
  </si>
  <si>
    <t>Reklama a průzkum trhu</t>
  </si>
  <si>
    <t>LITVÍNOV</t>
  </si>
  <si>
    <t>Indická republika</t>
  </si>
  <si>
    <t>IN</t>
  </si>
  <si>
    <t>Ostatní profesní, vědecké a technické činnosti</t>
  </si>
  <si>
    <t>LOUNY</t>
  </si>
  <si>
    <t>Indonéská republika</t>
  </si>
  <si>
    <t>ID</t>
  </si>
  <si>
    <t>Veterinární činnosti</t>
  </si>
  <si>
    <t>MOST</t>
  </si>
  <si>
    <t>Irácká republika</t>
  </si>
  <si>
    <t>IQ</t>
  </si>
  <si>
    <t>Činnosti v oblasti pronájmu a operativního leasingu</t>
  </si>
  <si>
    <t>PODBOŘANY</t>
  </si>
  <si>
    <t>Íránská islámská republika</t>
  </si>
  <si>
    <t>IR</t>
  </si>
  <si>
    <t>Činnosti související se zaměstnáním</t>
  </si>
  <si>
    <t>ROUDNICE NAD LABEM</t>
  </si>
  <si>
    <t>Irsko</t>
  </si>
  <si>
    <t>IE</t>
  </si>
  <si>
    <t>Činnosti cest.agentur,kanceláří a jiné rezervační a související činnosti</t>
  </si>
  <si>
    <t>RUMBURK</t>
  </si>
  <si>
    <t>Islandská republika</t>
  </si>
  <si>
    <t>IS</t>
  </si>
  <si>
    <t>Bezpečnostní a pátrací činnosti</t>
  </si>
  <si>
    <t>TEPLICE</t>
  </si>
  <si>
    <t>Italská republika</t>
  </si>
  <si>
    <t>IT</t>
  </si>
  <si>
    <t>Činnosti související se stavbami a úpravou krajiny</t>
  </si>
  <si>
    <t>ŽATEC</t>
  </si>
  <si>
    <t>Stát Izrael</t>
  </si>
  <si>
    <t>IL</t>
  </si>
  <si>
    <t>Dobývání kamene, písků a jílů</t>
  </si>
  <si>
    <t>LIBEREC</t>
  </si>
  <si>
    <t>Jamajka</t>
  </si>
  <si>
    <t>JM</t>
  </si>
  <si>
    <t>Administrativní, kancelářské a jiné podpůrné činnosti pro podnikání</t>
  </si>
  <si>
    <t>ČESKÁ LÍPA</t>
  </si>
  <si>
    <t>Japonsko</t>
  </si>
  <si>
    <t>JP</t>
  </si>
  <si>
    <t>Veřejná správa a obrana; povinné sociální zabezpečení</t>
  </si>
  <si>
    <t>FRÝDLANT</t>
  </si>
  <si>
    <t>Jemenská republika</t>
  </si>
  <si>
    <t>YE</t>
  </si>
  <si>
    <t>Vzdělávání</t>
  </si>
  <si>
    <t>JABLONEC NAD NISOU</t>
  </si>
  <si>
    <t>Bailiwick Jersey</t>
  </si>
  <si>
    <t>JE</t>
  </si>
  <si>
    <t>Zdravotní péče</t>
  </si>
  <si>
    <t>JILEMNICE</t>
  </si>
  <si>
    <t>Jihoafrická republika</t>
  </si>
  <si>
    <t>ZA</t>
  </si>
  <si>
    <t>Pobytové služby sociální péče</t>
  </si>
  <si>
    <t>NOVÝ BOR</t>
  </si>
  <si>
    <t>Jižní Georgie a Jižní Sandwichovy ostrovy</t>
  </si>
  <si>
    <t>GS</t>
  </si>
  <si>
    <t>Ambulantní nebo terénní sociální služby</t>
  </si>
  <si>
    <t>SEMILY</t>
  </si>
  <si>
    <t>Jihosúdánská republika</t>
  </si>
  <si>
    <t>SS</t>
  </si>
  <si>
    <t>Těžba a dobývání j. n.</t>
  </si>
  <si>
    <t>TANVALD</t>
  </si>
  <si>
    <t>Jordánské hášimovské království</t>
  </si>
  <si>
    <t>JO</t>
  </si>
  <si>
    <t>Tvůrčí, umělecké a zábavní činnosti</t>
  </si>
  <si>
    <t>TURNOV</t>
  </si>
  <si>
    <t>Kajmanské ostrovy</t>
  </si>
  <si>
    <t>KY</t>
  </si>
  <si>
    <t>Činnosti knihoven, archivů, muzeí a jiných kulturních zařízení</t>
  </si>
  <si>
    <t>ŽELEZNÝ BROD</t>
  </si>
  <si>
    <t>Kambodžské království</t>
  </si>
  <si>
    <t>KH</t>
  </si>
  <si>
    <t>Podpůrné činnosti při těžbě ropy a zemního plynu</t>
  </si>
  <si>
    <t>HRADEC KRÁLOVÉ</t>
  </si>
  <si>
    <t>Kamerunská republika</t>
  </si>
  <si>
    <t>CM</t>
  </si>
  <si>
    <t>Činnosti heren, kasin a sázkových kanceláří</t>
  </si>
  <si>
    <t>BROUMOV</t>
  </si>
  <si>
    <t>Kanada</t>
  </si>
  <si>
    <t>CA</t>
  </si>
  <si>
    <t>Sportovní, zábavní a rekreační činnosti</t>
  </si>
  <si>
    <t>DOBRUŠKA</t>
  </si>
  <si>
    <t>Kapverdská republika</t>
  </si>
  <si>
    <t>CV</t>
  </si>
  <si>
    <t>Činnosti organizací sdružujících osoby za účelem prosazování spol.zájmů</t>
  </si>
  <si>
    <t>DVŮR KRÁLOVÉ</t>
  </si>
  <si>
    <t>Stát Katar</t>
  </si>
  <si>
    <t>QA</t>
  </si>
  <si>
    <t>Opravy počítačů a výrobků pro osobní potřebu a převážně pro domácnost</t>
  </si>
  <si>
    <t>HOŘICE</t>
  </si>
  <si>
    <t>Republika Kazachstán</t>
  </si>
  <si>
    <t>KZ</t>
  </si>
  <si>
    <t>Poskytování ostatních osobních služeb</t>
  </si>
  <si>
    <t>JAROMĚŘ</t>
  </si>
  <si>
    <t>Keňská republika</t>
  </si>
  <si>
    <t>KE</t>
  </si>
  <si>
    <t>Činnosti domácností jako zaměstnavatelů domácího personálu</t>
  </si>
  <si>
    <t>JIČÍN</t>
  </si>
  <si>
    <t>Republika Kiribati</t>
  </si>
  <si>
    <t>KI</t>
  </si>
  <si>
    <t>Činnosti domác.produk.blíže neurčené výrobky a služby pro vlast.potřebu</t>
  </si>
  <si>
    <t>KOSTELEC NAD ORLICÍ</t>
  </si>
  <si>
    <t>Území Kokosové (Keelingovy) ostrovy</t>
  </si>
  <si>
    <t>CC</t>
  </si>
  <si>
    <t>Činnosti exteritoriálních organizací a orgánů</t>
  </si>
  <si>
    <t>NÁCHOD</t>
  </si>
  <si>
    <t>Kolumbijská republika</t>
  </si>
  <si>
    <t>CO</t>
  </si>
  <si>
    <t>Podpůrné činnosti při ostatní těžbě a dobývání</t>
  </si>
  <si>
    <t>NOVÁ PAKA</t>
  </si>
  <si>
    <t>Komorský svaz</t>
  </si>
  <si>
    <t>KM</t>
  </si>
  <si>
    <t>Zpracování a konzervování masa a výroba masných výrobků</t>
  </si>
  <si>
    <t>NOVÝ BYDŽOV</t>
  </si>
  <si>
    <t>Konžská republika</t>
  </si>
  <si>
    <t>CG</t>
  </si>
  <si>
    <t>Zpracování a konzervování ryb, korýšů a měkkýšů</t>
  </si>
  <si>
    <t>RYCHNOV NAD KNĚŽ.</t>
  </si>
  <si>
    <t>Korejská lidově demokratická republika</t>
  </si>
  <si>
    <t>KP</t>
  </si>
  <si>
    <t>Zpracování a konzervování ovoce a zeleniny</t>
  </si>
  <si>
    <t>TRUTNOV</t>
  </si>
  <si>
    <t>Korejská republika</t>
  </si>
  <si>
    <t>KR</t>
  </si>
  <si>
    <t>Výroba rostlinných a živočišných olejů a tuků</t>
  </si>
  <si>
    <t>VRCHLABÍ</t>
  </si>
  <si>
    <t>Kosovská republika</t>
  </si>
  <si>
    <t>XK</t>
  </si>
  <si>
    <t>Výroba mléčných výrobků</t>
  </si>
  <si>
    <t>PARDUBICE</t>
  </si>
  <si>
    <t>Kostarická republika</t>
  </si>
  <si>
    <t>CR</t>
  </si>
  <si>
    <t>Výroba mlýnských a škrobárenských výrobků</t>
  </si>
  <si>
    <t>HLINSKO</t>
  </si>
  <si>
    <t>Kubánská republika</t>
  </si>
  <si>
    <t>CU</t>
  </si>
  <si>
    <t>Výroba pekařských, cukrářských a jiných moučných výrobků</t>
  </si>
  <si>
    <t>HOLICE</t>
  </si>
  <si>
    <t>Kuvajtský stát</t>
  </si>
  <si>
    <t>KW</t>
  </si>
  <si>
    <t>Výroba ostatních potravinářských výrobků</t>
  </si>
  <si>
    <t>CHRUDIM</t>
  </si>
  <si>
    <t>Kyperská republika</t>
  </si>
  <si>
    <t>CY</t>
  </si>
  <si>
    <t>Výroba průmyslových krmiv</t>
  </si>
  <si>
    <t>LITOMYŠL</t>
  </si>
  <si>
    <t>Kyrgyzská republika</t>
  </si>
  <si>
    <t>KG</t>
  </si>
  <si>
    <t>Pěstování obilovin (kromě rýže), luštěnin a olejnatých semen</t>
  </si>
  <si>
    <t>MORAVSKÁ TŘEBOVÁ</t>
  </si>
  <si>
    <t>Laoská lidově demokratická republika</t>
  </si>
  <si>
    <t>LA</t>
  </si>
  <si>
    <t>Pěstování rýže</t>
  </si>
  <si>
    <t>PŘELOUČ</t>
  </si>
  <si>
    <t>Lesothské království</t>
  </si>
  <si>
    <t>LS</t>
  </si>
  <si>
    <t>Pěstování zeleniny a melounů, kořenů a hlíz</t>
  </si>
  <si>
    <t>SVITAVY</t>
  </si>
  <si>
    <t>Libanonská republika</t>
  </si>
  <si>
    <t>LB</t>
  </si>
  <si>
    <t>Pěstování tabáku</t>
  </si>
  <si>
    <t>ÚSTÍ NAD ORLICÍ</t>
  </si>
  <si>
    <t>Liberijská republika</t>
  </si>
  <si>
    <t>LR</t>
  </si>
  <si>
    <t>Pěstování přadných rostlin</t>
  </si>
  <si>
    <t>VYSOKÉ MÝTO</t>
  </si>
  <si>
    <t>Libyjský stát</t>
  </si>
  <si>
    <t>LY</t>
  </si>
  <si>
    <t>Pěstování ostatních plodin jiných než trvalých</t>
  </si>
  <si>
    <t>ŽAMBERK</t>
  </si>
  <si>
    <t>Lichtenštejnské knížectví</t>
  </si>
  <si>
    <t>LI</t>
  </si>
  <si>
    <t>Pěstování vinných hroznů</t>
  </si>
  <si>
    <t>JIHLAVA</t>
  </si>
  <si>
    <t>Litevská republika</t>
  </si>
  <si>
    <t>LT</t>
  </si>
  <si>
    <t>Pěstování tropického a subtropického ovoce</t>
  </si>
  <si>
    <t>BYSTŘICE NAD PERN.</t>
  </si>
  <si>
    <t>Lotyšská republika</t>
  </si>
  <si>
    <t>LV</t>
  </si>
  <si>
    <t>Pěstování citrusových plodů</t>
  </si>
  <si>
    <t>HAVLÍČKŮV BROD</t>
  </si>
  <si>
    <t>Lucemburské velkovévodství</t>
  </si>
  <si>
    <t>LU</t>
  </si>
  <si>
    <t>Pěstování jádrového a peckového ovoce</t>
  </si>
  <si>
    <t>HUMPOLEC</t>
  </si>
  <si>
    <t>Zvláštní administrativní oblast Čínské lidové republiky Macao</t>
  </si>
  <si>
    <t>MO</t>
  </si>
  <si>
    <t>Pěstování ostatního stromového a keřového ovoce a ořechů</t>
  </si>
  <si>
    <t>CHOTĚBOŘ</t>
  </si>
  <si>
    <t>Madagaskarská republika</t>
  </si>
  <si>
    <t>MG</t>
  </si>
  <si>
    <t>Pěstování olejnatých plodů</t>
  </si>
  <si>
    <t>LEDEČ NAD SÁZAVOU</t>
  </si>
  <si>
    <t>Maďarsko</t>
  </si>
  <si>
    <t>HU</t>
  </si>
  <si>
    <t>Pěstování rostlin pro výrobu nápojů</t>
  </si>
  <si>
    <t>MORAVSKÉ BUDĚJOVICE</t>
  </si>
  <si>
    <t>Bývalá jugoslávská republika Makedonie</t>
  </si>
  <si>
    <t>MK</t>
  </si>
  <si>
    <t>Pěstování koření, aromatických, léčivých a farmaceutických rostlin</t>
  </si>
  <si>
    <t>NÁMĚŠŤ NAD OSLAVOU</t>
  </si>
  <si>
    <t>Malajsie</t>
  </si>
  <si>
    <t>MY</t>
  </si>
  <si>
    <t>Pěstování ostatních trvalých plodin</t>
  </si>
  <si>
    <t>PACOV</t>
  </si>
  <si>
    <t>Malawiská republika</t>
  </si>
  <si>
    <t>MW</t>
  </si>
  <si>
    <t>Úprava a spřádání textilních vláken a příze</t>
  </si>
  <si>
    <t>PELHŘIMOV</t>
  </si>
  <si>
    <t>Maledivská republika</t>
  </si>
  <si>
    <t>MV</t>
  </si>
  <si>
    <t>Tkaní textilií</t>
  </si>
  <si>
    <t>TELČ</t>
  </si>
  <si>
    <t>Republika Mali</t>
  </si>
  <si>
    <t>ML</t>
  </si>
  <si>
    <t>Konečná úprava textilií</t>
  </si>
  <si>
    <t>TŘEBÍČ</t>
  </si>
  <si>
    <t>Maltská republika</t>
  </si>
  <si>
    <t>MT</t>
  </si>
  <si>
    <t>Výroba ostatních textilií</t>
  </si>
  <si>
    <t>VELKÉ MEZIŘÍČÍ</t>
  </si>
  <si>
    <t>Ostrov Man</t>
  </si>
  <si>
    <t>IM</t>
  </si>
  <si>
    <t>Pěstování cukrové třtiny</t>
  </si>
  <si>
    <t>ŽĎÁR NAD SÁZAVOU</t>
  </si>
  <si>
    <t>Marocké království</t>
  </si>
  <si>
    <t>MA</t>
  </si>
  <si>
    <t>Výroba oděvů, kromě kožešinových výrobků</t>
  </si>
  <si>
    <t>BRNO I</t>
  </si>
  <si>
    <t>Republika Marshallovy ostrovy</t>
  </si>
  <si>
    <t>MH</t>
  </si>
  <si>
    <t>Chov mléčného skotu</t>
  </si>
  <si>
    <t>BRNO II</t>
  </si>
  <si>
    <t>Region Martinik</t>
  </si>
  <si>
    <t>MQ</t>
  </si>
  <si>
    <t>Výroba kožešinových výrobků</t>
  </si>
  <si>
    <t>BRNO III</t>
  </si>
  <si>
    <t>Mauricijská republika</t>
  </si>
  <si>
    <t>MU</t>
  </si>
  <si>
    <t>Chov jiného skotu</t>
  </si>
  <si>
    <t>BRNO IV</t>
  </si>
  <si>
    <t>Mauritánská islámská republika</t>
  </si>
  <si>
    <t>MR</t>
  </si>
  <si>
    <t>Výroba pletených a háčkovaných oděvů</t>
  </si>
  <si>
    <t>BRNO VENKOV</t>
  </si>
  <si>
    <t>Departementní společenství Mayotte</t>
  </si>
  <si>
    <t>YT</t>
  </si>
  <si>
    <t>Chov koní a jiných koňovitých</t>
  </si>
  <si>
    <t>BLANSKO</t>
  </si>
  <si>
    <t>Menší odlehlé ostrovy USA</t>
  </si>
  <si>
    <t>UM</t>
  </si>
  <si>
    <t>Chov velbloudů a velbloudovitých</t>
  </si>
  <si>
    <t>BOSKOVICE</t>
  </si>
  <si>
    <t>Spojené státy mexické</t>
  </si>
  <si>
    <t>MX</t>
  </si>
  <si>
    <t>Chov ovcí a koz</t>
  </si>
  <si>
    <t>BŘECLAV</t>
  </si>
  <si>
    <t>Federativní státy Mikronésie</t>
  </si>
  <si>
    <t>FM</t>
  </si>
  <si>
    <t>Chov prasat</t>
  </si>
  <si>
    <t>BUČOVICE</t>
  </si>
  <si>
    <t>Moldavská republika</t>
  </si>
  <si>
    <t>MD</t>
  </si>
  <si>
    <t>Chov drůbeže</t>
  </si>
  <si>
    <t>HODONÍN</t>
  </si>
  <si>
    <t>Monacké knížectví</t>
  </si>
  <si>
    <t>MC</t>
  </si>
  <si>
    <t>Chov ostatních zvířat</t>
  </si>
  <si>
    <t>HUSTOPEČE</t>
  </si>
  <si>
    <t>Mongolsko</t>
  </si>
  <si>
    <t>MN</t>
  </si>
  <si>
    <t>Činění a úprava usní (vyčiněných kůží); zpracování a barvení kožešin; výrob</t>
  </si>
  <si>
    <t>IVANČICE</t>
  </si>
  <si>
    <t>Montserrat</t>
  </si>
  <si>
    <t>MS</t>
  </si>
  <si>
    <t>Výroba obuvi</t>
  </si>
  <si>
    <t>KYJOV</t>
  </si>
  <si>
    <t>Mosambická republika</t>
  </si>
  <si>
    <t>MZ</t>
  </si>
  <si>
    <t>Výroba pilařská a impregnace dřeva</t>
  </si>
  <si>
    <t>MIKULOV</t>
  </si>
  <si>
    <t>Republika Myanmarský svaz</t>
  </si>
  <si>
    <t>MM</t>
  </si>
  <si>
    <t>Podpůrné činnosti pro rostlinnou výrobu</t>
  </si>
  <si>
    <t>MORAVSKÝ KRUMLOV</t>
  </si>
  <si>
    <t>Namibijská republika</t>
  </si>
  <si>
    <t>NA</t>
  </si>
  <si>
    <t>Výroba dřevěných,korkových,proutěných a slaměných výrobků,kromě nábytku</t>
  </si>
  <si>
    <t>SLAVKOV U BRNA</t>
  </si>
  <si>
    <t>Republika Nauru</t>
  </si>
  <si>
    <t>NR</t>
  </si>
  <si>
    <t>Podpůrné činnosti pro živočišnou výrobu</t>
  </si>
  <si>
    <t>TIŠNOV</t>
  </si>
  <si>
    <t>Spolková republika Německo</t>
  </si>
  <si>
    <t>DE</t>
  </si>
  <si>
    <t>Posklizňové činnosti</t>
  </si>
  <si>
    <t>VESELÍ NAD MORAVOU</t>
  </si>
  <si>
    <t>Nepálská federativní demokratická republika</t>
  </si>
  <si>
    <t>NP</t>
  </si>
  <si>
    <t>Zpracování osiva pro účely množení</t>
  </si>
  <si>
    <t>VYŠKOV</t>
  </si>
  <si>
    <t>Nigerská republika</t>
  </si>
  <si>
    <t>NE</t>
  </si>
  <si>
    <t>Výroba buničiny, papíru a lepenky</t>
  </si>
  <si>
    <t>ZNOJMO</t>
  </si>
  <si>
    <t>Nigerijská federativní republika</t>
  </si>
  <si>
    <t>NG</t>
  </si>
  <si>
    <t>Výroba výrobků z papíru a lepenky</t>
  </si>
  <si>
    <t>OLOMOUC</t>
  </si>
  <si>
    <t>Nikaragujská republika</t>
  </si>
  <si>
    <t>NI</t>
  </si>
  <si>
    <t>Tisk a činnosti související s tiskem</t>
  </si>
  <si>
    <t>HRANICE</t>
  </si>
  <si>
    <t>Niue</t>
  </si>
  <si>
    <t>NU</t>
  </si>
  <si>
    <t>Rozmnožování nahraných nosičů</t>
  </si>
  <si>
    <t>JESENÍK</t>
  </si>
  <si>
    <t>Nizozemsko</t>
  </si>
  <si>
    <t>NL</t>
  </si>
  <si>
    <t>Výroba koksárenských produktů</t>
  </si>
  <si>
    <t>KONICE</t>
  </si>
  <si>
    <t>Území Norfolk</t>
  </si>
  <si>
    <t>NF</t>
  </si>
  <si>
    <t>Výroba rafinovaných ropných produktů</t>
  </si>
  <si>
    <t>LITOVEL</t>
  </si>
  <si>
    <t>Norské království</t>
  </si>
  <si>
    <t>NO</t>
  </si>
  <si>
    <t>Výroba zákl.chem.látek,hnojiv a dusík.sl.,plastů a synt.kaučuku v prim.f.</t>
  </si>
  <si>
    <t>PROSTĚJOV</t>
  </si>
  <si>
    <t>Nová Kaledonie</t>
  </si>
  <si>
    <t>NC</t>
  </si>
  <si>
    <t>Výroba pesticidů a jiných agrochemických přípravků</t>
  </si>
  <si>
    <t>PŘEROV</t>
  </si>
  <si>
    <t>Nový Zéland</t>
  </si>
  <si>
    <t>NZ</t>
  </si>
  <si>
    <t>Výroba nátěr.barev,laků a jiných nátěrových mater.,tisk.barev a tmelů</t>
  </si>
  <si>
    <t>ŠTERNBERK</t>
  </si>
  <si>
    <t>Sultanát Omán</t>
  </si>
  <si>
    <t>OM</t>
  </si>
  <si>
    <t>Výroba mýdel a detergentů,čist.a lešticích prostř.,parfémů a toal. přípr.</t>
  </si>
  <si>
    <t>ŠUMPERK</t>
  </si>
  <si>
    <t>Pákistánská islámská republika</t>
  </si>
  <si>
    <t>PK</t>
  </si>
  <si>
    <t>Výroba ostatních chemických výrobků</t>
  </si>
  <si>
    <t>ZÁBŘEH</t>
  </si>
  <si>
    <t>Republika Palau</t>
  </si>
  <si>
    <t>PW</t>
  </si>
  <si>
    <t>Výroba chemických vláken</t>
  </si>
  <si>
    <t>OSTRAVA I</t>
  </si>
  <si>
    <t>Palestinská autonomní území</t>
  </si>
  <si>
    <t>PS</t>
  </si>
  <si>
    <t>Výroba základních farmaceutických výrobků</t>
  </si>
  <si>
    <t>OSTRAVA II</t>
  </si>
  <si>
    <t>Panamská republika</t>
  </si>
  <si>
    <t>PA</t>
  </si>
  <si>
    <t>Výroba farmaceutických přípravků</t>
  </si>
  <si>
    <t>OSTRAVA III</t>
  </si>
  <si>
    <t>Nezávislý stát Papua Nová Guinea</t>
  </si>
  <si>
    <t>PG</t>
  </si>
  <si>
    <t>Výroba pryžových výrobků</t>
  </si>
  <si>
    <t>BOHUMÍN</t>
  </si>
  <si>
    <t>Paraguayská republika</t>
  </si>
  <si>
    <t>PY</t>
  </si>
  <si>
    <t>Výroba plastových výrobků</t>
  </si>
  <si>
    <t>BRUNTÁL</t>
  </si>
  <si>
    <t>Peruánská republika</t>
  </si>
  <si>
    <t>PE</t>
  </si>
  <si>
    <t>Výroba skla a skleněných výrobků</t>
  </si>
  <si>
    <t>ČESKÝ TĚŠÍN</t>
  </si>
  <si>
    <t>Pitcairnovy ostrovy</t>
  </si>
  <si>
    <t>PN</t>
  </si>
  <si>
    <t>Výroba žáruvzdorných výrobků</t>
  </si>
  <si>
    <t>FRÝDEK-MÍSTEK</t>
  </si>
  <si>
    <t>Republika Pobřeží slonoviny</t>
  </si>
  <si>
    <t>CI</t>
  </si>
  <si>
    <t>Výroba stavebních výrobků z jílovitých materiálů</t>
  </si>
  <si>
    <t>FRÝDLANT NAD OSTRAV.</t>
  </si>
  <si>
    <t>Polská republika</t>
  </si>
  <si>
    <t>PL</t>
  </si>
  <si>
    <t>Výroba ostatních porcelánových a keramických výrobků</t>
  </si>
  <si>
    <t>FULNEK</t>
  </si>
  <si>
    <t>Portorické společenství</t>
  </si>
  <si>
    <t>PR</t>
  </si>
  <si>
    <t>Výroba cementu, vápna a sádry</t>
  </si>
  <si>
    <t>HAVÍŘOV</t>
  </si>
  <si>
    <t>Portugalská republika</t>
  </si>
  <si>
    <t>PT</t>
  </si>
  <si>
    <t>Výroba betonových, cementových a sádrových výrobků</t>
  </si>
  <si>
    <t>HLUČÍN</t>
  </si>
  <si>
    <t>Rakouská republika</t>
  </si>
  <si>
    <t>AT</t>
  </si>
  <si>
    <t>Řezání, tvarování a konečná úprava kamenů</t>
  </si>
  <si>
    <t>KARVINÁ</t>
  </si>
  <si>
    <t>Region Réunion</t>
  </si>
  <si>
    <t>RE</t>
  </si>
  <si>
    <t>Výroba brusiv a ostatních nekovových minerálních výrobků j. n.</t>
  </si>
  <si>
    <t>KOPŘIVNICE</t>
  </si>
  <si>
    <t>Republika Rovníková Guinea</t>
  </si>
  <si>
    <t>GQ</t>
  </si>
  <si>
    <t>Výroba sur.železa,oceli a feroslitin,ploch.výr.,tváření výrobků za tepla</t>
  </si>
  <si>
    <t>KRNOV</t>
  </si>
  <si>
    <t>Rumunsko</t>
  </si>
  <si>
    <t>RO</t>
  </si>
  <si>
    <t>Výroba ocelových trub,trubek,dutých profilů a souvis.potrubních tvarovek</t>
  </si>
  <si>
    <t>NOVÝ JIČÍN</t>
  </si>
  <si>
    <t>Ruská federace</t>
  </si>
  <si>
    <t>RU</t>
  </si>
  <si>
    <t>Výroba ostatních výrobků získaných jednostupňovým zpracováním oceli</t>
  </si>
  <si>
    <t>OPAVA</t>
  </si>
  <si>
    <t>Rwandská republika</t>
  </si>
  <si>
    <t>RW</t>
  </si>
  <si>
    <t>Výroba a hutní zpracování drahých a neželezných kovů</t>
  </si>
  <si>
    <t>ORLOVÁ</t>
  </si>
  <si>
    <t>Řecká republika</t>
  </si>
  <si>
    <t>GR</t>
  </si>
  <si>
    <t>Slévárenství</t>
  </si>
  <si>
    <t>TŘINEC</t>
  </si>
  <si>
    <t>Územní společenství Saint Pierre a Miquelon</t>
  </si>
  <si>
    <t>PM</t>
  </si>
  <si>
    <t>Výroba konstrukčních kovových výrobků</t>
  </si>
  <si>
    <t>ZLÍN</t>
  </si>
  <si>
    <t>Salvadorská republika</t>
  </si>
  <si>
    <t>SV</t>
  </si>
  <si>
    <t>Výroba radiátorů a kotlů k ústřednímu topení, kovových nádrží a zásobníků</t>
  </si>
  <si>
    <t>BYSTŘICE POD HOSTÝNEM</t>
  </si>
  <si>
    <t>Nezávislý stát Samoa</t>
  </si>
  <si>
    <t>WS</t>
  </si>
  <si>
    <t>Výroba parních kotlů, kromě kotlů pro ústřední topení</t>
  </si>
  <si>
    <t>HOLEŠOV</t>
  </si>
  <si>
    <t>Republika San Marino</t>
  </si>
  <si>
    <t>SM</t>
  </si>
  <si>
    <t>Výroba zbraní a střeliva</t>
  </si>
  <si>
    <t>KROMĚŘÍŽ</t>
  </si>
  <si>
    <t>Království Saúdská Arábie</t>
  </si>
  <si>
    <t>SA</t>
  </si>
  <si>
    <t>Kování,lisování,ražení,válcování a protlačování kovů;prášková metalurgie</t>
  </si>
  <si>
    <t>LUHAČOVICE</t>
  </si>
  <si>
    <t>Senegalská republika</t>
  </si>
  <si>
    <t>SN</t>
  </si>
  <si>
    <t>Povrchová úprava a zušlechťování kovů; obrábění</t>
  </si>
  <si>
    <t>OTROKOVICE</t>
  </si>
  <si>
    <t>Společenství Severní Mariany</t>
  </si>
  <si>
    <t>MP</t>
  </si>
  <si>
    <t>Výroba nožířských výrobků, nástrojů a železářských výrobků</t>
  </si>
  <si>
    <t>ROŽNOV POD RADH.</t>
  </si>
  <si>
    <t>Seychelská republika</t>
  </si>
  <si>
    <t>SC</t>
  </si>
  <si>
    <t>Výroba ostatních kovodělných výrobků</t>
  </si>
  <si>
    <t>UHERSKÝ BROD</t>
  </si>
  <si>
    <t>Republika Sierra Leone</t>
  </si>
  <si>
    <t>SL</t>
  </si>
  <si>
    <t>Výroba elektronických součástek a desek</t>
  </si>
  <si>
    <t>UHERSKÉ HRADIŠTĚ</t>
  </si>
  <si>
    <t>Singapurská republika</t>
  </si>
  <si>
    <t>SG</t>
  </si>
  <si>
    <t>Výroba počítačů a periferních zařízení</t>
  </si>
  <si>
    <t>VALAŠSKÉ MEZIŘÍČÍ</t>
  </si>
  <si>
    <t>Slovenská republika</t>
  </si>
  <si>
    <t>SK</t>
  </si>
  <si>
    <t>Výroba komunikačních zařízení</t>
  </si>
  <si>
    <t>VALAŠSKÉ KLOBOUKY</t>
  </si>
  <si>
    <t>Slovinská republika</t>
  </si>
  <si>
    <t>SI</t>
  </si>
  <si>
    <t>Výroba spotřební elektroniky</t>
  </si>
  <si>
    <t>VSETÍN</t>
  </si>
  <si>
    <t>Somálská federativní republika</t>
  </si>
  <si>
    <t>SO</t>
  </si>
  <si>
    <t>Výroba měřicích,zkušebních a navigačních přístrojů;výroba časoměr.přístrojů</t>
  </si>
  <si>
    <t>Stát Spojené arabské emiráty</t>
  </si>
  <si>
    <t>AE</t>
  </si>
  <si>
    <t>Výroba ozařovacích, elektroléčebných a elektroterapeutických přístrojů</t>
  </si>
  <si>
    <t>Spojené státy americké</t>
  </si>
  <si>
    <t>US</t>
  </si>
  <si>
    <t>Výroba optických a fotografických přístrojů a zařízení</t>
  </si>
  <si>
    <t>Srbská republika</t>
  </si>
  <si>
    <t>RS</t>
  </si>
  <si>
    <t>Výroba magnetických a optických médií</t>
  </si>
  <si>
    <t>Středoafrická republika</t>
  </si>
  <si>
    <t>CF</t>
  </si>
  <si>
    <t>Výroba elektr.motorů,generátorů,transformátorů a elektr.rozvod.a kontrol.z.</t>
  </si>
  <si>
    <t>Súdánská republika</t>
  </si>
  <si>
    <t>SD</t>
  </si>
  <si>
    <t>Výroba baterií a akumulátorů</t>
  </si>
  <si>
    <t>Surinamská republika</t>
  </si>
  <si>
    <t>SR</t>
  </si>
  <si>
    <t>Výroba optických a elektr.kabelů,elektr.vodičů a elektroinstal.zařízení</t>
  </si>
  <si>
    <t>Svatá Helena, Ascension a Tristan da Cunha</t>
  </si>
  <si>
    <t>SH</t>
  </si>
  <si>
    <t>Výroba elektrických osvětlovacích zařízení</t>
  </si>
  <si>
    <t>Svatá Lucie</t>
  </si>
  <si>
    <t>LC</t>
  </si>
  <si>
    <t>Výroba spotřebičů převážně pro domácnost</t>
  </si>
  <si>
    <t>Společenství Svatý Bartoloměj</t>
  </si>
  <si>
    <t>BL</t>
  </si>
  <si>
    <t>Výroba ostatních elektrických zařízení</t>
  </si>
  <si>
    <t>Federace Svatý Kryštof a Nevis</t>
  </si>
  <si>
    <t>KN</t>
  </si>
  <si>
    <t>Výroba strojů a zařízení pro všeobecné účely</t>
  </si>
  <si>
    <t>Společenství Svatý Martin</t>
  </si>
  <si>
    <t>MF</t>
  </si>
  <si>
    <t>Výroba ostatních strojů a zařízení pro všeobecné účely</t>
  </si>
  <si>
    <t>Svatý Martin (NL)</t>
  </si>
  <si>
    <t>SX</t>
  </si>
  <si>
    <t>Výroba zemědělských a lesnických strojů</t>
  </si>
  <si>
    <t>Demokratická republika Svatý Tomáš a Princův ostrov</t>
  </si>
  <si>
    <t>ST</t>
  </si>
  <si>
    <t>Výroba kovoobráběcích a ostatních obráběcích strojů</t>
  </si>
  <si>
    <t>Svatý Vincenc a Grenadiny</t>
  </si>
  <si>
    <t>VC</t>
  </si>
  <si>
    <t>Výroba ostatních strojů pro speciální účely</t>
  </si>
  <si>
    <t>Svazijské království</t>
  </si>
  <si>
    <t>SZ</t>
  </si>
  <si>
    <t>Výroba motorových vozidel a jejich motorů</t>
  </si>
  <si>
    <t>Syrská arabská republika</t>
  </si>
  <si>
    <t>SY</t>
  </si>
  <si>
    <t>Výroba karoserií motorových vozidel; výroba přívěsů a návěsů</t>
  </si>
  <si>
    <t>Šalomounovy ostrovy</t>
  </si>
  <si>
    <t>SB</t>
  </si>
  <si>
    <t>Výroba dílů a příslušenství pro motorová vozidla a jejich motory</t>
  </si>
  <si>
    <t>Španělské království</t>
  </si>
  <si>
    <t>ES</t>
  </si>
  <si>
    <t>Stavba lodí a člunů</t>
  </si>
  <si>
    <t>Špicberky a Jan Mayen</t>
  </si>
  <si>
    <t>SJ</t>
  </si>
  <si>
    <t>Výroba železničních lokomotiv a vozového parku</t>
  </si>
  <si>
    <t>Šrílanská demokratická socialistická republika</t>
  </si>
  <si>
    <t>LK</t>
  </si>
  <si>
    <t>Výroba letadel a jejich motorů,kosmických lodí a souvisejících zařízení</t>
  </si>
  <si>
    <t>Švédské království</t>
  </si>
  <si>
    <t>SE</t>
  </si>
  <si>
    <t>Výroba vojenských bojových vozidel</t>
  </si>
  <si>
    <t>Švýcarská konfederace</t>
  </si>
  <si>
    <t>CH</t>
  </si>
  <si>
    <t>Výroba dopravních prostředků a zařízení j. n.</t>
  </si>
  <si>
    <t>Republika Tádžikistán</t>
  </si>
  <si>
    <t>TJ</t>
  </si>
  <si>
    <t>Mořský rybolov</t>
  </si>
  <si>
    <t>Tanzanská sjednocená republika</t>
  </si>
  <si>
    <t>TZ</t>
  </si>
  <si>
    <t>Sladkovodní rybolov</t>
  </si>
  <si>
    <t>Thajské království</t>
  </si>
  <si>
    <t>TH</t>
  </si>
  <si>
    <t>Výroba klenotů, bižuterie a příbuzných výrobků</t>
  </si>
  <si>
    <t>Čínská republika (Tchaj-wan)</t>
  </si>
  <si>
    <t>TW</t>
  </si>
  <si>
    <t>Mořská akvakultura</t>
  </si>
  <si>
    <t>Tožská republika</t>
  </si>
  <si>
    <t>TG</t>
  </si>
  <si>
    <t>Výroba hudebních nástrojů</t>
  </si>
  <si>
    <t>Tokelau</t>
  </si>
  <si>
    <t>TK</t>
  </si>
  <si>
    <t>Sladkovodní akvakultura</t>
  </si>
  <si>
    <t>Království Tonga</t>
  </si>
  <si>
    <t>TO</t>
  </si>
  <si>
    <t>Výroba sportovních potřeb</t>
  </si>
  <si>
    <t>Republika Trinidad a Tobago</t>
  </si>
  <si>
    <t>TT</t>
  </si>
  <si>
    <t>Výroba her a hraček</t>
  </si>
  <si>
    <t>Tuniská republika</t>
  </si>
  <si>
    <t>TN</t>
  </si>
  <si>
    <t>Výroba lékařských a dentálních nástrojů a potřeb</t>
  </si>
  <si>
    <t>Turecká republika</t>
  </si>
  <si>
    <t>TR</t>
  </si>
  <si>
    <t>Zpracovatelský průmysl j. n.</t>
  </si>
  <si>
    <t>Turkmenistán</t>
  </si>
  <si>
    <t>TM</t>
  </si>
  <si>
    <t>Opravy kovodělných výrobků, strojů a zařízení</t>
  </si>
  <si>
    <t>Ostrovy Turks a Caicos</t>
  </si>
  <si>
    <t>TC</t>
  </si>
  <si>
    <t>Instalace průmyslových strojů a zařízení</t>
  </si>
  <si>
    <t>Tuvalu</t>
  </si>
  <si>
    <t>TV</t>
  </si>
  <si>
    <t>Výroba, přenos a rozvod elektřiny</t>
  </si>
  <si>
    <t>Ugandská republika</t>
  </si>
  <si>
    <t>UG</t>
  </si>
  <si>
    <t>Výroba plynu; rozvod plynných paliv prostřednictvím sítí</t>
  </si>
  <si>
    <t>Ukrajina</t>
  </si>
  <si>
    <t>UA</t>
  </si>
  <si>
    <t>Výroba a rozvod tepla a klimatizovaného vzduchu, výroba ledu</t>
  </si>
  <si>
    <t>Uruguayská východní republika</t>
  </si>
  <si>
    <t>UY</t>
  </si>
  <si>
    <t>Shromažďování a sběr odpadů</t>
  </si>
  <si>
    <t>Republika Uzbekistán</t>
  </si>
  <si>
    <t>UZ</t>
  </si>
  <si>
    <t>Odstraňování odpadů</t>
  </si>
  <si>
    <t>Území Vánoční ostrov</t>
  </si>
  <si>
    <t>CX</t>
  </si>
  <si>
    <t>Úprava odpadů k dalšímu využití</t>
  </si>
  <si>
    <t>Republika Vanuatu</t>
  </si>
  <si>
    <t>VU</t>
  </si>
  <si>
    <t>Developerská činnost</t>
  </si>
  <si>
    <t>Vatikánský městský stát</t>
  </si>
  <si>
    <t>VA</t>
  </si>
  <si>
    <t>Výstavba bytových a nebytových budov</t>
  </si>
  <si>
    <t>Spojené království Velké Británie a Severního Irska</t>
  </si>
  <si>
    <t>GB</t>
  </si>
  <si>
    <t>Výstavba silnic a železnic</t>
  </si>
  <si>
    <t>Bolívarovská republika Venezuela</t>
  </si>
  <si>
    <t>VE</t>
  </si>
  <si>
    <t>Výstavba inženýrských sítí</t>
  </si>
  <si>
    <t>Vietnamská socialistická republika</t>
  </si>
  <si>
    <t>VN</t>
  </si>
  <si>
    <t>Výstavba ostatních staveb</t>
  </si>
  <si>
    <t>Demokratická republika Východní Timor</t>
  </si>
  <si>
    <t>TL</t>
  </si>
  <si>
    <t>Demolice a příprava staveniště</t>
  </si>
  <si>
    <t>Teritorium Wallisovy ostrovy a Futuna</t>
  </si>
  <si>
    <t>WF</t>
  </si>
  <si>
    <t>Elektroinstalační, instalatérské a ostatní stavebně instalační práce</t>
  </si>
  <si>
    <t>Zambijská republika</t>
  </si>
  <si>
    <t>ZM</t>
  </si>
  <si>
    <t>Kompletační a dokončovací práce</t>
  </si>
  <si>
    <t>Saharská arabská demokratická republika</t>
  </si>
  <si>
    <t>EH</t>
  </si>
  <si>
    <t>Ostatní specializované stavební činnosti</t>
  </si>
  <si>
    <t>Zimbabwská republika</t>
  </si>
  <si>
    <t>ZW</t>
  </si>
  <si>
    <t>Obchod s motorovými vozidly, kromě motocyklů</t>
  </si>
  <si>
    <t>Opravy a údržba motorových vozidel, kromě motocyklů</t>
  </si>
  <si>
    <t>Obchod s díly a příslušenstvím pro motorová vozidla, kromě motocyklů</t>
  </si>
  <si>
    <t>Obchod, opravy a údržba motocyklů, jejich dílů a příslušenství</t>
  </si>
  <si>
    <t>Zprostředkování velkoobchodu a velkoobchod v zastoupení</t>
  </si>
  <si>
    <t>Velkoobchod se základními zemědělskými produkty a živými zvířaty</t>
  </si>
  <si>
    <t>Velkoobchod s potravinami, nápoji a tabákovými výrobky</t>
  </si>
  <si>
    <t>Velkoobchod s výrobky převážně pro domácnost</t>
  </si>
  <si>
    <t>Velkoobchod s počítačovým a komunikačním zařízením</t>
  </si>
  <si>
    <t>Velkoobchod s ostatními stroji, strojním zařízením a příslušenstvím</t>
  </si>
  <si>
    <t>Ostatní specializovaný velkoobchod</t>
  </si>
  <si>
    <t>Nespecializovaný velkoobchod</t>
  </si>
  <si>
    <t>Maloobchod v nespecializovaných prodejnách</t>
  </si>
  <si>
    <t>Maloobchod s potravinami,nápoji a tabák.výrobky ve specializ.prodejnách</t>
  </si>
  <si>
    <t>Maloobchod s pohonnými hmotami ve specializovaných prodejnách</t>
  </si>
  <si>
    <t>Maloobchod s počítačovým a komunikačním zařízením ve specializ.prodejnách</t>
  </si>
  <si>
    <t>Maloobchod s ost.výrobky převážně pro domácnost ve specializ.prodejnách</t>
  </si>
  <si>
    <t>Maloobchod s výrobky pro kulturní rozhled a rekreaci ve specializ.prod.</t>
  </si>
  <si>
    <t>Maloobchod s ostatním zbožím ve specializovaných prodejnách</t>
  </si>
  <si>
    <t>Maloobchod ve stáncích a na trzích</t>
  </si>
  <si>
    <t>Maloobchod mimo prodejny, stánky a trhy</t>
  </si>
  <si>
    <t>železniční osobní doprava meziměstská</t>
  </si>
  <si>
    <t>železniční nákladní doprava</t>
  </si>
  <si>
    <t>Ostatní pozemní osobní doprava</t>
  </si>
  <si>
    <t>Silniční nákladní doprava a stěhovací služby</t>
  </si>
  <si>
    <t>Potrubní doprava</t>
  </si>
  <si>
    <t>Námořní a pobřežní osobní doprava</t>
  </si>
  <si>
    <t>Námořní a pobřežní nákladní doprava</t>
  </si>
  <si>
    <t>Vnitrozemská vodní osobní doprava</t>
  </si>
  <si>
    <t>Vnitrozemská vodní nákladní doprava</t>
  </si>
  <si>
    <t>Letecká osobní doprava</t>
  </si>
  <si>
    <t>Letecká nákladní doprava a kosmická doprava</t>
  </si>
  <si>
    <t>Skladování</t>
  </si>
  <si>
    <t>Vedlejší činnosti v dopravě</t>
  </si>
  <si>
    <t>Základní poštovní služby poskytované na základě poštovní licence</t>
  </si>
  <si>
    <t>Ostatní poštovní a kurýrní činnosti</t>
  </si>
  <si>
    <t>Ubytování v hotelích a podobných ubytovacích zařízeních</t>
  </si>
  <si>
    <t>Rekreační a ostatní krátkodobé ubytování</t>
  </si>
  <si>
    <t>Kempy a tábořiště</t>
  </si>
  <si>
    <t>Ostatní ubytování</t>
  </si>
  <si>
    <t>Stravování v restauracích, u stánků a v mobilních zařízeních</t>
  </si>
  <si>
    <t>Poskytování cateringových a ostatních stravovacích služeb</t>
  </si>
  <si>
    <t>Pohostinství</t>
  </si>
  <si>
    <t>Vydávání knih, periodických publikací a ostatní vydavatelské činnosti</t>
  </si>
  <si>
    <t>Vydávání softwaru</t>
  </si>
  <si>
    <t>Činnosti v oblasti filmů, videozáznamů a televizních programů</t>
  </si>
  <si>
    <t>Pořizování zvukových nahrávek a hudební vydavatelské činnosti</t>
  </si>
  <si>
    <t>Rozhlasové vysílání</t>
  </si>
  <si>
    <t>Tvorba televizních programů a televizní vysílání</t>
  </si>
  <si>
    <t>Činnosti související s pevnou telekomunikační sítí</t>
  </si>
  <si>
    <t>Činnosti související s bezdrátovou telekomunikační sítí</t>
  </si>
  <si>
    <t>Činnosti související se satelitní telekomunikační sítí</t>
  </si>
  <si>
    <t>Ostatní telekomunikační činnosti</t>
  </si>
  <si>
    <t>Činnosti souvis.se zprac.dat a hostingem;činnosti souvis.s web.portály</t>
  </si>
  <si>
    <t>Ostatní informační činnosti</t>
  </si>
  <si>
    <t>Peněžní zprostředkování</t>
  </si>
  <si>
    <t>Činnosti holdingových společností</t>
  </si>
  <si>
    <t>Činnosti trustů, fondů a podobných finančních subjektů</t>
  </si>
  <si>
    <t>Ostatní finanční zprostředkování</t>
  </si>
  <si>
    <t>Zajištění</t>
  </si>
  <si>
    <t>Penzijní financování</t>
  </si>
  <si>
    <t>Pomocné činnosti související s fin.zprostřed.,kromě pojišť.a penzij.fin.</t>
  </si>
  <si>
    <t>Pomocné činnosti související s pojišťovnictvím a penzijním financováním</t>
  </si>
  <si>
    <t>Správa fondů</t>
  </si>
  <si>
    <t>Nákup a následný prodej vlastních nemovitostí</t>
  </si>
  <si>
    <t>Pronájem a správa vlastních nebo pronajatých nemovitostí</t>
  </si>
  <si>
    <t>Činnosti v oblasti nemovitostí na základě smlouvy nebo dohody</t>
  </si>
  <si>
    <t>Právní činnosti</t>
  </si>
  <si>
    <t>Účetnické a auditorské činnosti; daňové poradenství</t>
  </si>
  <si>
    <t>Činnosti vedení podniků</t>
  </si>
  <si>
    <t>Poradenství v oblasti řízení</t>
  </si>
  <si>
    <t>Architektonické a inženýrské činnosti a související technické poradenství</t>
  </si>
  <si>
    <t>Technické zkoušky a analýzy</t>
  </si>
  <si>
    <t>Výzkum a vývoj v oblasti přírodních a technických věd</t>
  </si>
  <si>
    <t>Těžba a úprava uranových a thoriových rud</t>
  </si>
  <si>
    <t>Výzkum a vývoj v oblasti společenských a humanitních věd</t>
  </si>
  <si>
    <t>Těžba a úprava ostatních neželezných rud</t>
  </si>
  <si>
    <t>Reklamní činnosti</t>
  </si>
  <si>
    <t>Průzkum trhu a veřejného mínění</t>
  </si>
  <si>
    <t>Specializované návrhářské činnosti</t>
  </si>
  <si>
    <t>Fotografické činnosti</t>
  </si>
  <si>
    <t>Překladatelské a tlumočnické činnosti</t>
  </si>
  <si>
    <t>Ostatní profesní, vědecké a technické činnosti j. n.</t>
  </si>
  <si>
    <t>Pronájem a leasing motorových vozidel, kromě motocyklů</t>
  </si>
  <si>
    <t>Pronájem a leasing výrobků pro osobní potřebu a převážně pro domácnost</t>
  </si>
  <si>
    <t>Pronájem a leasing ostatních strojů, zařízení a výrobků</t>
  </si>
  <si>
    <t>Leasing duševního vlast.a podobných produktů,kromě děl chrán.autor.právem</t>
  </si>
  <si>
    <t>Činnosti agentur zprostředkujících zaměstnání</t>
  </si>
  <si>
    <t>Činnosti agentur zprostředkujících práci na přechodnou dobu</t>
  </si>
  <si>
    <t>Ostatní poskytování lidských zdrojů</t>
  </si>
  <si>
    <t>Činnosti cestovních agentur a cestovních kanceláří</t>
  </si>
  <si>
    <t>Ostatní rezervační a související činnosti</t>
  </si>
  <si>
    <t>Činnosti soukromých bezpečnostních agentur</t>
  </si>
  <si>
    <t>Činnosti související s provozem bezpečnostních systémů</t>
  </si>
  <si>
    <t>Pátrací činnosti</t>
  </si>
  <si>
    <t>Kombinované pomocné činnosti</t>
  </si>
  <si>
    <t>Dobývání kamene pro výtv.nebo stav.účely,vápence,sádrovce,křídy,břidl.</t>
  </si>
  <si>
    <t>Úklidové činnosti</t>
  </si>
  <si>
    <t>Provoz pískoven a štěrkopískoven; těžba jílů a kaolinu</t>
  </si>
  <si>
    <t>Činnosti související s úpravou krajiny</t>
  </si>
  <si>
    <t>Administrativní a kancelářské činnosti</t>
  </si>
  <si>
    <t>Činnosti zprostředkovatelských středisek po telefonu</t>
  </si>
  <si>
    <t>Pořádání konferencí a hospodářských výstav</t>
  </si>
  <si>
    <t>Podpůrné činnosti pro podnikání j. n.</t>
  </si>
  <si>
    <t>Veřejná správa a hospodářská a sociální politika</t>
  </si>
  <si>
    <t>Činnosti pro společnost jako celek</t>
  </si>
  <si>
    <t>Činnosti v oblasti povinného sociálního zabezpečení</t>
  </si>
  <si>
    <t>Předškolní vzdělávání</t>
  </si>
  <si>
    <t>Primární vzdělávání</t>
  </si>
  <si>
    <t>Sekundární vzdělávání</t>
  </si>
  <si>
    <t>Postsekundární vzdělávání</t>
  </si>
  <si>
    <t>Ostatní vzdělávání</t>
  </si>
  <si>
    <t>Podpůrné činnosti ve vzdělávání</t>
  </si>
  <si>
    <t>Ústavní zdravotní péče</t>
  </si>
  <si>
    <t>Ambulantní a zubní zdravotní péče</t>
  </si>
  <si>
    <t>Ostatní činnosti související se zdravotní péčí</t>
  </si>
  <si>
    <t>Ústavní sociální péče</t>
  </si>
  <si>
    <t>Sociální péče ve zdravotnických zařízeních ústavní péče</t>
  </si>
  <si>
    <t>Soc.péče v zaříz.pro osoby s chron.duš.onemoc.a osoby závislé na návyk.l.</t>
  </si>
  <si>
    <t>Sociální péče v domovech pro seniory a osoby se zdravotním postižením</t>
  </si>
  <si>
    <t>Ostatní pobytové služby sociální péče</t>
  </si>
  <si>
    <t>Ambulantní nebo terénní soc.služby pro seniory a osoby se zdrav.postižením</t>
  </si>
  <si>
    <t>Ostatní ambulantní nebo terénní sociální služby</t>
  </si>
  <si>
    <t>Těžba chemických minerálů a minerálů pro výrobu hnojiv</t>
  </si>
  <si>
    <t>Těžba rašeliny</t>
  </si>
  <si>
    <t>Těžba soli</t>
  </si>
  <si>
    <t>Ostatní těžba a dobývání j. n.</t>
  </si>
  <si>
    <t>Sportovní činnosti</t>
  </si>
  <si>
    <t>Ostatní zábavní a rekreační činnosti</t>
  </si>
  <si>
    <t>Činnosti podnikatelských, zaměstnavatelských a profesních organizací</t>
  </si>
  <si>
    <t>Činnosti odborových svazů</t>
  </si>
  <si>
    <t>Činnosti ost.org.sdružujících osoby za účelem prosazování společných zájmů</t>
  </si>
  <si>
    <t>Opravy počítačů a komunikačních zařízení</t>
  </si>
  <si>
    <t>Opravy výrobků pro osobní potřebu a převážně pro domácnost</t>
  </si>
  <si>
    <t>Činnosti domác.produk.blíže neurčené výrobky pro vlastní potřebu</t>
  </si>
  <si>
    <t>Činnosti domácností poskyt.blíže neurčené služby pro vlastní potřebu</t>
  </si>
  <si>
    <t>Zpracování a konzervování masa, kromě drůbežího</t>
  </si>
  <si>
    <t>Zpracování a konzervování drůbežího masa</t>
  </si>
  <si>
    <t>Výroba masných výrobků a výrobků z drůbežího masa</t>
  </si>
  <si>
    <t>Zpracování a konzervování brambor</t>
  </si>
  <si>
    <t>Výroba ovocných a zeleninových šťáv</t>
  </si>
  <si>
    <t>Ostatní zpracování a konzervování ovoce a zeleniny</t>
  </si>
  <si>
    <t>Výroba olejů a tuků</t>
  </si>
  <si>
    <t>Výroba margarínu a podobných jedlých tuků</t>
  </si>
  <si>
    <t>Zpracování mléka, výroba mléčných výrobků a sýrů</t>
  </si>
  <si>
    <t>Výroba zmrzliny</t>
  </si>
  <si>
    <t>Výroba mlýnských výrobků</t>
  </si>
  <si>
    <t>Výroba škrobárenských výrobků</t>
  </si>
  <si>
    <t>Výroba pekařských a cukrářských výrobků, kromě trvanlivých</t>
  </si>
  <si>
    <t>Výroba sucharů a sušenek; výroba trvanlivých cukrářských výrobků</t>
  </si>
  <si>
    <t>Výroba makaronů, nudlí, kuskusu a podobných moučných výrobků</t>
  </si>
  <si>
    <t>Výroba cukru</t>
  </si>
  <si>
    <t>Výroba kakaa, čokolády a cukrovinek</t>
  </si>
  <si>
    <t>Zpracování čaje a kávy</t>
  </si>
  <si>
    <t>Výroba koření a aromatických výtažků</t>
  </si>
  <si>
    <t>Výroba hotových pokrmů</t>
  </si>
  <si>
    <t>Výroba homogenizovaných potravinářských přípravků a dietních potravin</t>
  </si>
  <si>
    <t>Výroba ostatních potravinářských výrobků j. n.</t>
  </si>
  <si>
    <t>Výroba průmyslových krmiv pro hospodářská zvířata</t>
  </si>
  <si>
    <t>Výroba průmyslových krmiv pro zvířata v zájmovém chovu</t>
  </si>
  <si>
    <t>Destilace, rektifikace a míchání lihovin</t>
  </si>
  <si>
    <t>Výroba vína z vinných hroznů</t>
  </si>
  <si>
    <t>Výroba jablečného vína a jiných ovocných vín</t>
  </si>
  <si>
    <t>Výroba ostatních nedestilovaných kvašených nápojů</t>
  </si>
  <si>
    <t>Výroba piva</t>
  </si>
  <si>
    <t>Výroba sladu</t>
  </si>
  <si>
    <t>Výroba nealkohol.nápojů;stáčení minerálních a ostatních vod do lahví</t>
  </si>
  <si>
    <t>Výroba pletených a háčkovaných materiálů</t>
  </si>
  <si>
    <t>Výroba konfekčních textilních výrobků, kromě oděvů</t>
  </si>
  <si>
    <t>Výroba koberců a kobercových předložek</t>
  </si>
  <si>
    <t>Výroba lan, provazů a síťovaných výrobků</t>
  </si>
  <si>
    <t>Výroba netkaných textilií a výrobků z nich, kromě oděvů</t>
  </si>
  <si>
    <t>Výroba ostatních technických a průmyslových textilií</t>
  </si>
  <si>
    <t>Výroba ostatních textilií j. n.</t>
  </si>
  <si>
    <t>Výroba kožených oděvů</t>
  </si>
  <si>
    <t>Výroba pracovních oděvů</t>
  </si>
  <si>
    <t>Výroba ostatních svrchních oděvů</t>
  </si>
  <si>
    <t>Výroba osobního prádla</t>
  </si>
  <si>
    <t>Výroba ostatních oděvů a oděvních doplňků</t>
  </si>
  <si>
    <t>Výroba pletených a háčkovaných punčochových výrobků</t>
  </si>
  <si>
    <t>Výroba ostatních pletených a háčkovaných oděvů</t>
  </si>
  <si>
    <t>Chov drobných hospodářských zvířat</t>
  </si>
  <si>
    <t>Chov kožešinových zvířat</t>
  </si>
  <si>
    <t>Chov zvířat pro zájmový chov</t>
  </si>
  <si>
    <t>Chov ostatních zvířat j. n.</t>
  </si>
  <si>
    <t>Činění a úprava usní (vyčiněných kůží); zpracování a barvení kožešin</t>
  </si>
  <si>
    <t>Výroba brašnářských, sedlářských a podobných výrobků</t>
  </si>
  <si>
    <t>Výroba dýh a desek na bázi dřeva</t>
  </si>
  <si>
    <t>Výroba sestavených parketových podlah</t>
  </si>
  <si>
    <t>Výroba ostatních výrobků stavebního truhlářství a tesařství</t>
  </si>
  <si>
    <t>Výroba dřevěných obalů</t>
  </si>
  <si>
    <t>Výroba ost.dřevěných,korkových,proutěných a slaměných výr.,kromě nábytku</t>
  </si>
  <si>
    <t>Výroba buničiny</t>
  </si>
  <si>
    <t>Výroba papíru a lepenky</t>
  </si>
  <si>
    <t>Výroba vlnitého papíru a lepenky, papírových a lepenkových obalů</t>
  </si>
  <si>
    <t>Výroba domácích potřeb, hygienických a toaletních výrobků z papíru</t>
  </si>
  <si>
    <t>Výroba kancelářských potřeb z papíru</t>
  </si>
  <si>
    <t>Výroba tapet</t>
  </si>
  <si>
    <t>Výroba ostatních výrobků z papíru a lepenky</t>
  </si>
  <si>
    <t>Tisk novin</t>
  </si>
  <si>
    <t>Tisk ostatní, kromě novin</t>
  </si>
  <si>
    <t>Příprava tisku a digitálních dat</t>
  </si>
  <si>
    <t>Vázání a související činnosti</t>
  </si>
  <si>
    <t>Výroba technických plynů</t>
  </si>
  <si>
    <t>Výroba barviv a pigmentů</t>
  </si>
  <si>
    <t>Výroba jiných základních anorganických chemických látek</t>
  </si>
  <si>
    <t>Výroba jiných základních organických chemických látek</t>
  </si>
  <si>
    <t>Výroba hnojiv a dusíkatých sloučenin</t>
  </si>
  <si>
    <t>Výroba plastů v primárních formách</t>
  </si>
  <si>
    <t>Výroba syntetického kaučuku v primárních formách</t>
  </si>
  <si>
    <t>Výroba mýdel a detergentů, čisticích a lešticích prostředků</t>
  </si>
  <si>
    <t>Výroba parfémů a toaletních přípravků</t>
  </si>
  <si>
    <t>Výroba výbušnin</t>
  </si>
  <si>
    <t>Výroba klihů</t>
  </si>
  <si>
    <t>Výroba vonných silic</t>
  </si>
  <si>
    <t>Výroba ostatních chemických výrobků j. n.</t>
  </si>
  <si>
    <t>Výroba pryžových plášťů a duší; protektorování pneumatik</t>
  </si>
  <si>
    <t>Výroba ostatních pryžových výrobků</t>
  </si>
  <si>
    <t>Výroba plastových desek, fólií, hadic, trubek a profilů</t>
  </si>
  <si>
    <t>Výroba plastových obalů</t>
  </si>
  <si>
    <t>Výroba plastových výrobků pro stavebnictví</t>
  </si>
  <si>
    <t>Výroba ostatních plastových výrobků</t>
  </si>
  <si>
    <t>Výroba plochého skla</t>
  </si>
  <si>
    <t>Tvarování a zpracování plochého skla</t>
  </si>
  <si>
    <t>Výroba dutého skla</t>
  </si>
  <si>
    <t>Výroba skleněných vláken</t>
  </si>
  <si>
    <t>Výroba a zpracování ostatního skla vč. technického</t>
  </si>
  <si>
    <t>Výroba keramických obkládaček a dlaždic</t>
  </si>
  <si>
    <t>Výroba pálených zdicích materiálů, tašek, dlaždic a podobných výrobků</t>
  </si>
  <si>
    <t>Výroba keram.a porcelán.výrobků převážně pro domácnost a ozdob.předmětů</t>
  </si>
  <si>
    <t>Výroba keramických sanitárních výrobků</t>
  </si>
  <si>
    <t>Výroba keramických izolátorů a izolačního příslušenství</t>
  </si>
  <si>
    <t>Výroba ostatních technických keramických výrobků</t>
  </si>
  <si>
    <t>Výroba ostatních keramických výrobků</t>
  </si>
  <si>
    <t>Výroba cementu</t>
  </si>
  <si>
    <t>Výroba vápna a sádry</t>
  </si>
  <si>
    <t>Výroba betonových výrobků pro stavební účely</t>
  </si>
  <si>
    <t>Výroba sádrových výrobků pro stavební účely</t>
  </si>
  <si>
    <t>Výroba betonu připraveného k lití</t>
  </si>
  <si>
    <t>Výroba malt</t>
  </si>
  <si>
    <t>Výroba vláknitých cementů</t>
  </si>
  <si>
    <t>Výroba ostatních betonových, cementových a sádrových výrobků</t>
  </si>
  <si>
    <t>Výroba brusiv</t>
  </si>
  <si>
    <t>Výroba ostatních nekovových minerálních výrobků j.n.</t>
  </si>
  <si>
    <t>Tažení tyčí za studena</t>
  </si>
  <si>
    <t>Válcování ocelových úzkých pásů za studena</t>
  </si>
  <si>
    <t>Tváření ocelových profilů za studena</t>
  </si>
  <si>
    <t>Tažení ocelového drátu za studena</t>
  </si>
  <si>
    <t>Výroba a hutní zpracování drahých kovů</t>
  </si>
  <si>
    <t>Výroba a hutní zpracování hliníku</t>
  </si>
  <si>
    <t>Výroba a hutní zpracování olova, zinku a cínu</t>
  </si>
  <si>
    <t>Výroba a hutní zpracování mědi</t>
  </si>
  <si>
    <t>Výroba a hutní zpracování ostatních neželezných kovů</t>
  </si>
  <si>
    <t>Zpracování jaderného paliva</t>
  </si>
  <si>
    <t>Výroba odlitků z litiny</t>
  </si>
  <si>
    <t>Výroba odlitků z oceli</t>
  </si>
  <si>
    <t>Výroba odlitků z lehkých neželezných kovů</t>
  </si>
  <si>
    <t>Výroba odlitků z ostatních neželezných kovů</t>
  </si>
  <si>
    <t>Výroba kovových konstrukcí a jejich dílů</t>
  </si>
  <si>
    <t>Výroba kovových dveří a oken</t>
  </si>
  <si>
    <t>Výroba radiátorů a kotlů k ústřednímu topení</t>
  </si>
  <si>
    <t>Výroba kovových nádrží a zásobníků</t>
  </si>
  <si>
    <t>Povrchová úprava a zušlechťování kovů</t>
  </si>
  <si>
    <t>Obrábění</t>
  </si>
  <si>
    <t>Výroba nožířských výrobků</t>
  </si>
  <si>
    <t>Výroba zámků a kování</t>
  </si>
  <si>
    <t>Výroba nástrojů a nářadí</t>
  </si>
  <si>
    <t>Výroba ocelových sudů a podobných nádob</t>
  </si>
  <si>
    <t>Výroba drobných kovových obalů</t>
  </si>
  <si>
    <t>Výroba drátěných výrobků, řetězů a pružin</t>
  </si>
  <si>
    <t>Výroba spojovacích materiálů a spojovacích výrobků se závity</t>
  </si>
  <si>
    <t>Výroba ostatních kovodělných výrobků j. n.</t>
  </si>
  <si>
    <t>Výroba elektronických součástek</t>
  </si>
  <si>
    <t>Výroba osazených elektronických desek</t>
  </si>
  <si>
    <t>Výroba měřicích, zkušebních a navigačních přístrojů</t>
  </si>
  <si>
    <t>Výroba časoměrných přístrojů</t>
  </si>
  <si>
    <t>Výroba elektrických motorů, generátorů a transformátorů</t>
  </si>
  <si>
    <t>Výroba elektrických rozvodných a kontrolních zařízení</t>
  </si>
  <si>
    <t>Výroba optických kabelů</t>
  </si>
  <si>
    <t>Výroba elektrických vodičů a kabelů j. n.</t>
  </si>
  <si>
    <t>Výroba elektroinstalačních zařízení</t>
  </si>
  <si>
    <t>Výroba elektrických spotřebičů převážně pro domácnost</t>
  </si>
  <si>
    <t>Výroba neelektrických spotřebičů převážně pro domácnost</t>
  </si>
  <si>
    <t>Výroba motorů a turbín, kromě motorů pro letadla, automobily a motocykly</t>
  </si>
  <si>
    <t>Výroba hydraulických a pneumatických zařízení</t>
  </si>
  <si>
    <t>Výroba ostatních čerpadel a kompresorů</t>
  </si>
  <si>
    <t>Výroba ostatních potrubních armatur</t>
  </si>
  <si>
    <t>Výroba ložisek, ozubených kol, převodů a hnacích prvků</t>
  </si>
  <si>
    <t>Výroba pecí a hořáků pro topeniště</t>
  </si>
  <si>
    <t>Výroba zdvihacích a manipulačních zařízení</t>
  </si>
  <si>
    <t>Výroba kancelářských strojů a zařízení,kromě počítačů a perif.zařízení</t>
  </si>
  <si>
    <t>Výroba ručních mechanizovaných nástrojů</t>
  </si>
  <si>
    <t>Výroba průmyslových chladicích a klimatizačních zařízení</t>
  </si>
  <si>
    <t>Výroba ostatních strojů a zařízení pro všeobecné účely j. n.</t>
  </si>
  <si>
    <t>Výroba kovoobráběcích strojů</t>
  </si>
  <si>
    <t>Výroba ostatních obráběcích strojů</t>
  </si>
  <si>
    <t>Výroba strojů pro metalurgii</t>
  </si>
  <si>
    <t>Výroba strojů pro těžbu, dobývání a stavebnictví</t>
  </si>
  <si>
    <t>Výroba strojů na výrobu potravin, nápojů a zpracování tabáku</t>
  </si>
  <si>
    <t>Výroba strojů na výrobu textilu, oděvních výrobků a výrobků z usní</t>
  </si>
  <si>
    <t>Výroba strojů a přístrojů na výrobu papíru a lepenky</t>
  </si>
  <si>
    <t>Výroba strojů na výrobu plastů a pryže</t>
  </si>
  <si>
    <t>Výroba ostatních strojů pro speciální účely j. n.</t>
  </si>
  <si>
    <t>Výroba elektrického a elektronického zařízení pro motorová vozidla</t>
  </si>
  <si>
    <t>Výroba ostatních dílů a příslušenství pro motorová vozidla</t>
  </si>
  <si>
    <t>Stavba lodí a plavidel</t>
  </si>
  <si>
    <t>Stavba rekreačních a sportovních člunů</t>
  </si>
  <si>
    <t>Výroba motocyklů</t>
  </si>
  <si>
    <t>Výroba jízdních kol a vozíků pro invalidy</t>
  </si>
  <si>
    <t>Výroba ostatních dopravních prostředků a zařízení j. n.</t>
  </si>
  <si>
    <t>Výroba kancelářského nábytku a zařízení obchodů</t>
  </si>
  <si>
    <t>Výroba kuchyňského nábytku</t>
  </si>
  <si>
    <t>Výroba matrací</t>
  </si>
  <si>
    <t>Výroba ostatního nábytku</t>
  </si>
  <si>
    <t>Ražení mincí</t>
  </si>
  <si>
    <t>Výroba klenotů a příbuzných výrobků</t>
  </si>
  <si>
    <t>Výroba bižuterie a příbuzných výrobků</t>
  </si>
  <si>
    <t>Výroba košťat a kartáčnických výrobků</t>
  </si>
  <si>
    <t>Ostatní zpracovatelský průmysl j. n.</t>
  </si>
  <si>
    <t>Opravy kovodělných výrobků</t>
  </si>
  <si>
    <t>Opravy strojů</t>
  </si>
  <si>
    <t>Opravy elektronických a optických přístrojů a zařízení</t>
  </si>
  <si>
    <t>Opravy elektrických zařízen</t>
  </si>
  <si>
    <t>Opravy a údržba lodí a člunů</t>
  </si>
  <si>
    <t>Opravy a údržba letadel a kosmických lodí</t>
  </si>
  <si>
    <t>Opravy a údržba ostatních dopravních prostředků a zařízení j. n.</t>
  </si>
  <si>
    <t>Opravy ostatních zařízení</t>
  </si>
  <si>
    <t>Výroba elektřiny</t>
  </si>
  <si>
    <t>Přenos elektřiny</t>
  </si>
  <si>
    <t>Rozvod elektřiny</t>
  </si>
  <si>
    <t>Obchod s elektřinou</t>
  </si>
  <si>
    <t>Výroba plynu</t>
  </si>
  <si>
    <t>Rozvod plynných paliv prostřednictvím sítí</t>
  </si>
  <si>
    <t>Obchod s plynem prostřednictvím sítí</t>
  </si>
  <si>
    <t>Shromažďování a sběr odpadů, kromě nebezpečných</t>
  </si>
  <si>
    <t>Shromažďování a sběr nebezpečných odpadů</t>
  </si>
  <si>
    <t>Odstraňování odpadů, kromě nebezpečných</t>
  </si>
  <si>
    <t>Odstraňování nebezpečných odpadů</t>
  </si>
  <si>
    <t>Demontáž vraků a vyřazených strojů a zařízení pro účely recyklace</t>
  </si>
  <si>
    <t>Úprava odpadů k dalšímu využití,kromě demontáže vraků,strojů a zařízení</t>
  </si>
  <si>
    <t>Výstavba bytových budov</t>
  </si>
  <si>
    <t>Výstavba silnic a dálnic</t>
  </si>
  <si>
    <t>Výstavba železnic a podzemních drah</t>
  </si>
  <si>
    <t>Výstavba mostů a tunelů</t>
  </si>
  <si>
    <t>Výstavba inženýrských sítí pro kapaliny a plyny</t>
  </si>
  <si>
    <t>Výstavba inženýrských sítí pro elektřinu a telekomunikace</t>
  </si>
  <si>
    <t>Výstavba vodních děl</t>
  </si>
  <si>
    <t>Výstavba ostatních staveb j. n.</t>
  </si>
  <si>
    <t>Demolice</t>
  </si>
  <si>
    <t>Příprava staveniště</t>
  </si>
  <si>
    <t>Průzkumné vrtné práce</t>
  </si>
  <si>
    <t>Elektrické instalace</t>
  </si>
  <si>
    <t>Instalace vody, odpadu, plynu, topení a klimatizace</t>
  </si>
  <si>
    <t>Ostatní stavební instalace</t>
  </si>
  <si>
    <t>Omítkářské práce</t>
  </si>
  <si>
    <t>Truhlářské práce</t>
  </si>
  <si>
    <t>Obkládání stěn a pokládání podlahových krytin</t>
  </si>
  <si>
    <t>Sklenářské, malířské a natěračské práce</t>
  </si>
  <si>
    <t>Ostatní kompletační a dokončovací práce</t>
  </si>
  <si>
    <t>Pokrývačské práce</t>
  </si>
  <si>
    <t>Ostatní specializované stavební činnosti j. n.</t>
  </si>
  <si>
    <t>Obchod s automobily a jinými lehkými motorovými vozidly</t>
  </si>
  <si>
    <t>Obchod s ostatními motorovými vozidly, kromě motocyklů</t>
  </si>
  <si>
    <t>Velkoobchod s díly a příslušenstvím pro motorová vozidla,kromě motocyklů</t>
  </si>
  <si>
    <t>Maloobchod s díly a příslušenstvím pro motorová vozidla,kromě motocyklů</t>
  </si>
  <si>
    <t>Zprostř.velkoob.a velkoob.v zast.se zákl.zem.pr.,živými zv.,text.sur.a pol.</t>
  </si>
  <si>
    <t>Zprostř.velkoob.a velkoob.v zast.s palivy,rudami,kovy a prům.chemikáliemi</t>
  </si>
  <si>
    <t>Zprostř.velkoobchodu a velkoobchod v zast.se dřevem a staveb.materiály</t>
  </si>
  <si>
    <t>Zprostř.velkoobchodu a velkoob.v zast.se stroji,prům.zař.,loděmi a letadly</t>
  </si>
  <si>
    <t>Zprostř.velkoob.a velkoob.v zast.s náb.,želez.zbožím a potř.převáž.pro dom.</t>
  </si>
  <si>
    <t>Zprostř.velkoob.a velkoob.v zast.s text.,oděvy,kožešinami,obuví a kož.výr.</t>
  </si>
  <si>
    <t>Zprostř.velkoob.a velkoob.v zast.s potr.,nápoji,tabákem a tabák.výrobky</t>
  </si>
  <si>
    <t>Zprostř.specializ.velkoob.a specializ.velkoob.v zast.s ost.výrobky</t>
  </si>
  <si>
    <t>Zprostř.nespecializ.velkoobchodu a nespecializ.velkoobchod v zast.</t>
  </si>
  <si>
    <t>Velkoobchod s obilím, surovým tabákem, osivy a krmivy</t>
  </si>
  <si>
    <t>Velkoobchod s květinami a jinými rostlinami</t>
  </si>
  <si>
    <t>Velkoobchod s živými zvířaty</t>
  </si>
  <si>
    <t>Velkoobchod se surovými kůžemi, kožešinami a usněmi</t>
  </si>
  <si>
    <t>Velkoobchod s ovocem a zeleninou</t>
  </si>
  <si>
    <t>Velkoobchod s masem a masnými výrobky</t>
  </si>
  <si>
    <t>Velkoobchod s mléčnými výrobky, vejci, jedlými oleji a tuky</t>
  </si>
  <si>
    <t>Velkoobchod s nápoji</t>
  </si>
  <si>
    <t>Velkoobchod s tabákovými výrobky</t>
  </si>
  <si>
    <t>Velkoobchod s cukrem, čokoládou a cukrovinkami</t>
  </si>
  <si>
    <t>Velkoobchod s kávou, čajem, kakaem a kořením</t>
  </si>
  <si>
    <t>Specializ.velkoobchod s jinými potravinami,včetně ryb,korýšů a měkkýšů</t>
  </si>
  <si>
    <t>Nespecializovaný velkoobchod s potravinami,nápoji a tabákovými výroby</t>
  </si>
  <si>
    <t>Velkoobchod s textilem</t>
  </si>
  <si>
    <t>Velkoobchod s oděvy a obuví</t>
  </si>
  <si>
    <t>Velkoobchod s elektrospotřebiči a elektronikou</t>
  </si>
  <si>
    <t>Velkoobchod s porcelán.,keram.a skleněnými výrobky a čisticími prostř.</t>
  </si>
  <si>
    <t>Velkoobchod s kosmetickými výrobky</t>
  </si>
  <si>
    <t>Velkoobchod s farmaceutickými výrobky</t>
  </si>
  <si>
    <t>Velkoobchod s nábytkem, koberci a svítidly</t>
  </si>
  <si>
    <t>Velkoobchod s hodinami, hodinkami a klenoty</t>
  </si>
  <si>
    <t>Velkoobchod s ostatními výrobky převážně pro domácnost</t>
  </si>
  <si>
    <t>Velkoobchod s počítači, počítačovým periferním zařízením a softwarem</t>
  </si>
  <si>
    <t>Velkoobchod s elektronickým a telekomunikačním zařízením a jeho díly</t>
  </si>
  <si>
    <t>Velkoobchod se zemědělskými stroji, strojním zařízením a příslušenstvím</t>
  </si>
  <si>
    <t>Velkoobchod s obráběcími stroji</t>
  </si>
  <si>
    <t>Velkoobchod s těžebními a stavebními stroji a zařízením</t>
  </si>
  <si>
    <t>Velkoobchod se strojním zařízením pro text.průmysl,šicími a plet.stroji</t>
  </si>
  <si>
    <t>Velkoobchod s kancelářským nábytkem</t>
  </si>
  <si>
    <t>Velkoobchod s ostatními kancelářskými stroji a zařízením</t>
  </si>
  <si>
    <t>Velkoobchod s ostatními stroji a zařízením</t>
  </si>
  <si>
    <t>Velkoobchod s pevnými, kapalnými a plynnými palivy a příbuznými výrobky</t>
  </si>
  <si>
    <t>Velkoobchod s rudami, kovy a hutními výrobky</t>
  </si>
  <si>
    <t>Velkoobchod se dřevem, stavebními materiály a sanitárním vybavením</t>
  </si>
  <si>
    <t>Velkoobchod s železářským zbožím,instalatér.a topenářskými potřebami</t>
  </si>
  <si>
    <t>Velkoobchod s chemickými výrobky</t>
  </si>
  <si>
    <t>Velkoobchod s ostatními meziprodukty</t>
  </si>
  <si>
    <t>Velkoobchod s odpadem a šrotem</t>
  </si>
  <si>
    <t>Maloobchod s převahou potravin,nápojů a tabák.výrobků v nespecializ.prod.</t>
  </si>
  <si>
    <t>Ostatní maloobchod v nespecializovaných prodejnách</t>
  </si>
  <si>
    <t>Maloobchod s ovocem a zeleninou</t>
  </si>
  <si>
    <t>Maloobchod s masem a masnými výrobky</t>
  </si>
  <si>
    <t>Maloobchod s rybami, korýši a měkkýši</t>
  </si>
  <si>
    <t>Maloobchod s chlebem, pečivem, cukrářskými výrobky a cukrovinkami</t>
  </si>
  <si>
    <t>Maloobchod s nápoji</t>
  </si>
  <si>
    <t>Maloobchod s tabákovými výrobky</t>
  </si>
  <si>
    <t>Ostatní maloobchod s potravinami ve specializovaných prodejnách</t>
  </si>
  <si>
    <t>Maloobchod s počítači, počítačovým periferním zařízením a softwarem</t>
  </si>
  <si>
    <t>Maloobchod s telekomunikačním zařízením</t>
  </si>
  <si>
    <t>Maloobchod s audio- a videozařízením</t>
  </si>
  <si>
    <t>Maloobchod s textilem</t>
  </si>
  <si>
    <t>Maloobchod s železářským zbožím, barvami, sklem a potřebami pro kutily</t>
  </si>
  <si>
    <t>Maloobchod s koberci, podlahovými krytinami a nástěnnými obklady</t>
  </si>
  <si>
    <t>Maloobchod s elektrospotřebiči a elektronikou</t>
  </si>
  <si>
    <t>Maloobchod s nábytkem,svítidly a ost.výr.přev.pro dom.ve specializ.prod.</t>
  </si>
  <si>
    <t>Maloobchod s knihami</t>
  </si>
  <si>
    <t>Maloobchod s novinami, časopisy a papírnickým zbožím</t>
  </si>
  <si>
    <t>Maloobchod s audio- a videozáznamy</t>
  </si>
  <si>
    <t>Maloobchod se sportovním vybavením</t>
  </si>
  <si>
    <t>Maloobchod s hrami a hračkami</t>
  </si>
  <si>
    <t>Maloobchod s oděvy</t>
  </si>
  <si>
    <t>Maloobchod s obuví a koženými výrobky</t>
  </si>
  <si>
    <t>Maloobchod s farmaceutickými přípravky</t>
  </si>
  <si>
    <t>Maloobchod se zdravotnickými a ortopedickými výrobky</t>
  </si>
  <si>
    <t>Maloobchod s kosmetickými a toaletními výrobky</t>
  </si>
  <si>
    <t>Maloob.s květinami,rostl.,osivy,hnoj.,zvířaty pro záj.chov a krmivy pro ně</t>
  </si>
  <si>
    <t>Maloobchod s hodinami, hodinkami a klenoty</t>
  </si>
  <si>
    <t>Ostatní maloobchod s novým zbožím ve specializovaných prodejnách</t>
  </si>
  <si>
    <t>Maloobchod s použitým zbožím v prodejnách</t>
  </si>
  <si>
    <t>Maloobchod s potravinami,nápoji a tabák.výrobky ve stáncích a na trzích</t>
  </si>
  <si>
    <t>Maloobchod s textilem, oděvy a obuví ve stáncích a na trzích</t>
  </si>
  <si>
    <t>Maloobchod s ostatním zbožím ve stáncích a na trzích</t>
  </si>
  <si>
    <t>Maloobchod prostřednictvím internetu nebo zásilkové služby</t>
  </si>
  <si>
    <t>Ostatní maloobchod mimo prodejny, stánky a trhy</t>
  </si>
  <si>
    <t>Městská a příměstská pozemní osobní doprava</t>
  </si>
  <si>
    <t>Taxislužba a pronájem osobních vozů s řidičem</t>
  </si>
  <si>
    <t>Ostatní pozemní osobní doprava j. n.</t>
  </si>
  <si>
    <t>Silniční nákladní doprava</t>
  </si>
  <si>
    <t>Stěhovací služby</t>
  </si>
  <si>
    <t>Těžba černého uhlí</t>
  </si>
  <si>
    <t>Úprava černého uhlí</t>
  </si>
  <si>
    <t>Letecká nákladní doprava</t>
  </si>
  <si>
    <t>Kosmická doprava</t>
  </si>
  <si>
    <t>Těžba hnědého uhlí, kromě lignitu</t>
  </si>
  <si>
    <t>Úprava hnědého uhlí, kromě lignitu</t>
  </si>
  <si>
    <t>Těžba lignitu</t>
  </si>
  <si>
    <t>Úprava lignitu</t>
  </si>
  <si>
    <t>Činnosti související s pozemní dopravou</t>
  </si>
  <si>
    <t>Činnosti související s vodní dopravou</t>
  </si>
  <si>
    <t>Činnosti související s leteckou dopravou</t>
  </si>
  <si>
    <t>Manipulace s nákladem</t>
  </si>
  <si>
    <t>Vydávání knih</t>
  </si>
  <si>
    <t>Ostatní vydávání softwaru</t>
  </si>
  <si>
    <t>Promítání filmů</t>
  </si>
  <si>
    <t>Centrální bankovnictví</t>
  </si>
  <si>
    <t>Ostatní peněžní zprostředkování</t>
  </si>
  <si>
    <t>Finanční leasing</t>
  </si>
  <si>
    <t>Řízení a správa finančních trhů</t>
  </si>
  <si>
    <t>Obchodování s cennými papíry a komoditami na burzách</t>
  </si>
  <si>
    <t>Vyhodnocování rizik a škod</t>
  </si>
  <si>
    <t>Úprava železných rud</t>
  </si>
  <si>
    <t>Architektonické činnosti</t>
  </si>
  <si>
    <t>Inženýrské činnosti a související technické poradenství</t>
  </si>
  <si>
    <t>Úprava uranových a thoriových rud</t>
  </si>
  <si>
    <t>Úprava ostatních neželezných rud</t>
  </si>
  <si>
    <t>Činnosti reklamních agentur</t>
  </si>
  <si>
    <t>Zastupování médií při prodeji reklamního času a prostoru</t>
  </si>
  <si>
    <t>Pronájem a leasing nákladních automobilů</t>
  </si>
  <si>
    <t>Pronájem a leasing rekreačních a sportovních potřeb</t>
  </si>
  <si>
    <t>Pronájem a leasing zemědělských strojů a zařízení</t>
  </si>
  <si>
    <t>Pronájem a leasing stavebních strojů a zařízení</t>
  </si>
  <si>
    <t>Pronájem a leasing kancelářských strojů a zařízení, včetně počítačů</t>
  </si>
  <si>
    <t>Pronájem a leasing vodních dopravních prostředků</t>
  </si>
  <si>
    <t>Pronájem a leasing leteckých dopravních prostředků</t>
  </si>
  <si>
    <t>Činnosti cestovních agentur</t>
  </si>
  <si>
    <t>Činnosti cestovních kanceláří</t>
  </si>
  <si>
    <t>Všeobecný úklid budov</t>
  </si>
  <si>
    <t>Specializované čištění a úklid budov a průmyslových zařízení</t>
  </si>
  <si>
    <t>Ostatní úklidové činnosti</t>
  </si>
  <si>
    <t>Inkasní činnosti, ověřování solventnosti zákazníka</t>
  </si>
  <si>
    <t>Balicí činnosti</t>
  </si>
  <si>
    <t>Ostatní podpůrné činnosti pro podnikání j. n.</t>
  </si>
  <si>
    <t>Všeobecné činnosti veřejné správy</t>
  </si>
  <si>
    <t>Regulace a podpora podnikatelského prostředí</t>
  </si>
  <si>
    <t>Činnosti v oblasti zahraničních věcí</t>
  </si>
  <si>
    <t>Činnosti v oblasti obrany</t>
  </si>
  <si>
    <t>Činnosti v oblasti spravedlnosti a soudnictví</t>
  </si>
  <si>
    <t>Činnosti v oblasti veřejného pořádku a bezpečnosti</t>
  </si>
  <si>
    <t>Sportovní a rekreační vzdělávání</t>
  </si>
  <si>
    <t>Umělecké vzdělávání</t>
  </si>
  <si>
    <t>Všeobecná ambulantní zdravotní péče</t>
  </si>
  <si>
    <t>Specializovaná ambulantní zdravotní péče</t>
  </si>
  <si>
    <t>Zubní péče</t>
  </si>
  <si>
    <t>Ostatní ambulantní nebo terénní sociální služby j. n.</t>
  </si>
  <si>
    <t>Provozování sportovních zařízení</t>
  </si>
  <si>
    <t>Činnosti sportovních klubů</t>
  </si>
  <si>
    <t>Činnosti fitcenter</t>
  </si>
  <si>
    <t>Činnosti podnikatelských a zaměstnavatelských organizací</t>
  </si>
  <si>
    <t>Činnosti profesních organizací</t>
  </si>
  <si>
    <t>Činnosti náboženských organizací</t>
  </si>
  <si>
    <t>Pohřební a související činnosti</t>
  </si>
  <si>
    <t>Poskytování ostatních osobních služeb j. n.</t>
  </si>
  <si>
    <t>Výroba obuvi s usňovým svrškem</t>
  </si>
  <si>
    <t>Výroba chemických buničin</t>
  </si>
  <si>
    <t>Výroba mechanických vláknin</t>
  </si>
  <si>
    <t>Výroba ostatních papírenských vláknin</t>
  </si>
  <si>
    <t>Výroba jiných chemických výrobků j. n.</t>
  </si>
  <si>
    <t>Opravy a údržba kolejových vozidel</t>
  </si>
  <si>
    <t>Činnosti zastaváren</t>
  </si>
  <si>
    <t>Ostatní poskytování úvěrů j. n.</t>
  </si>
  <si>
    <t>Faktoringové činnosti</t>
  </si>
  <si>
    <t>Obchodování s cennými papíry na vlastní účet</t>
  </si>
  <si>
    <t>Činnosti autoškol</t>
  </si>
  <si>
    <t>Vzdělávání v jazykových školách</t>
  </si>
  <si>
    <t>Jiné vzdělávání j. n.</t>
  </si>
  <si>
    <t>Ostatní činnosti související se zdravotní péčí j. n.</t>
  </si>
  <si>
    <t>Činnosti botanických a zoologických zahrad</t>
  </si>
  <si>
    <t>Činnosti přírodních rezervací a národních parků</t>
  </si>
  <si>
    <t>Činnosti organizací dětí a mládeže</t>
  </si>
  <si>
    <t>Činnosti organizací na podporu kulturní činnosti</t>
  </si>
  <si>
    <t>Činnosti organizací na podporu rekreační a zájmové činnosti</t>
  </si>
  <si>
    <t>Činnosti spotřebitelských organizací</t>
  </si>
  <si>
    <t>Činnosti environmentálních a ekologických hnutí</t>
  </si>
  <si>
    <t>Činnosti občanských iniciativ, protestních hnutí</t>
  </si>
  <si>
    <t>Činnosti ostatních organizací j. n.</t>
  </si>
  <si>
    <t>kde je něco</t>
  </si>
  <si>
    <t>OK</t>
  </si>
  <si>
    <t>fix</t>
  </si>
  <si>
    <t>DPF</t>
  </si>
  <si>
    <t>nevyplňuje se</t>
  </si>
  <si>
    <t>?</t>
  </si>
  <si>
    <t>Nevím kde</t>
  </si>
  <si>
    <t>kopie</t>
  </si>
  <si>
    <t>není</t>
  </si>
  <si>
    <t>nevyplňovat</t>
  </si>
  <si>
    <t>Nevíme</t>
  </si>
  <si>
    <t>neřešit</t>
  </si>
  <si>
    <t>O</t>
  </si>
  <si>
    <r>
      <t xml:space="preserve">Formulář je potřeba </t>
    </r>
    <r>
      <rPr>
        <b/>
        <sz val="11"/>
        <rFont val="Arial CE"/>
        <charset val="238"/>
      </rPr>
      <t>vyplnit standardním způsobem</t>
    </r>
    <r>
      <rPr>
        <sz val="11"/>
        <rFont val="Arial CE"/>
        <charset val="238"/>
      </rPr>
      <t xml:space="preserve"> ve všech položkách, které se běžně při daňovém přiznání tohoto typu vyplňují.</t>
    </r>
  </si>
  <si>
    <t>http://business.center.cz/business/sablony/s110-ucetni-zaverka-v-plnem-rozsahu.aspx</t>
  </si>
  <si>
    <t>daňový poradce, auditor Aspekt HM s.r.o.</t>
  </si>
  <si>
    <t>autor šablony</t>
  </si>
  <si>
    <t>Datum:</t>
  </si>
  <si>
    <t>podle zákona č. 586/1992 Sb., o daních z příjmů, ve znění pozdějších předpisů (dále jen „zákon")</t>
  </si>
  <si>
    <t>dále jen „DAP"</t>
  </si>
  <si>
    <t>13 Ulice / část obce</t>
  </si>
  <si>
    <t>24 Ulice / část obce</t>
  </si>
  <si>
    <t>1. Výpočet dílčího základu daně z příjmů fyzických osob ze závislé činnosti (§ 6 zákona)</t>
  </si>
  <si>
    <t>Dílčí základ daně nebo ztráta z nájmu podle § 9 zákona (ř. 206 přílohy č. 2 DAP)</t>
  </si>
  <si>
    <t>Základ daně po odečtení ztráty (ř. 42 - ř. 44)</t>
  </si>
  <si>
    <t xml:space="preserve">Základ daně snížený o nezdanitelné části základu daně a položky odčitatelné od základu daně (ř. 45 - ř. 54) </t>
  </si>
  <si>
    <t>Daň podle §16 zákona (ř. 57) nebo částka z ř. 330 přílohy č. 3 DAP</t>
  </si>
  <si>
    <t>Tab. č. 1  ÚDAJE O MANŽELCE (MANŽELOVI)</t>
  </si>
  <si>
    <t>písm. c) zákona (základní sleva na invaliditu - pro poživatele invalidního důchodu pro invaliditu prvního nebo druhého stupně)</t>
  </si>
  <si>
    <t>písm. d) zákona (rozšířená sleva na invaliditu - pro poživatele invalidního důchodu pro invaliditu třetího stupně)</t>
  </si>
  <si>
    <t>Daň po uplatnění slev podle § 35, § 35a, § 35b  a § 35ba zákona (ř. 60 - ř. 70)</t>
  </si>
  <si>
    <t>Tab. č. 2 ÚDAJE O DĚTECH ŽIJÍCÍCH S POPLATNÍKEM VE SPOLEČNĚ HOSPODAŘÍCÍ DOMÁCNOSTI</t>
  </si>
  <si>
    <t>Počet měsíců ve výši na jedno dítě</t>
  </si>
  <si>
    <t>Počet měsíců ve výši na druhé dítě</t>
  </si>
  <si>
    <t>Příjmení a jméno</t>
  </si>
  <si>
    <t>Sleva na dani (částka z ř. 72, uplatněná maximálně do výše daně na ř. 71)</t>
  </si>
  <si>
    <t>Daňový bonus (ř. 72 - ř. 73)</t>
  </si>
  <si>
    <t>Rozdíl řádků (ř. 79 - ř. 78): zvýšení (+) částka daně se zvyšuje, snížení (-) částka daně se snižuje</t>
  </si>
  <si>
    <t>Poslední známá daň - daňová ztráta podle § 5 zákona</t>
  </si>
  <si>
    <t>Rozdíl řádků (ř. 82 - ř. 81): zvýšení (+) - daňová ztráta se zvyšuje, snížení (-) daňová ztráta se snižuje</t>
  </si>
  <si>
    <t>Úhrn sražených záloh na daň z příjmů ze závislé činnosti (po slevách na dani)</t>
  </si>
  <si>
    <t>PŘÍLOHY DAP:</t>
  </si>
  <si>
    <t>Příloha č.1 - „Výpočet dílčího základu daně ze samostatné činnosti (§ 7 zákona)"</t>
  </si>
  <si>
    <t>„Potvrzení o zdanitelných příjmech ze závislé činnosti a o sražených zálohách na daň a daňovém zvýhodnění" za příslušné zdaňovací období od všech zaměstnavatelů (např. podle § 38j odst. 3 zákona)</t>
  </si>
  <si>
    <t>Kód podepisující osoby:</t>
  </si>
  <si>
    <r>
      <t>Údaje o podepisující osobě</t>
    </r>
    <r>
      <rPr>
        <b/>
        <vertAlign val="superscript"/>
        <sz val="9"/>
        <rFont val="Arial CE"/>
        <charset val="238"/>
      </rPr>
      <t>3)</t>
    </r>
    <r>
      <rPr>
        <b/>
        <sz val="9"/>
        <rFont val="Arial CE"/>
        <family val="2"/>
        <charset val="238"/>
      </rPr>
      <t>:</t>
    </r>
  </si>
  <si>
    <r>
      <t>s uvedením vztahu k právnické osobě</t>
    </r>
    <r>
      <rPr>
        <sz val="8"/>
        <rFont val="Arial CE"/>
        <charset val="238"/>
      </rPr>
      <t xml:space="preserve"> (např. jednatel, pověřený pracovník apod.)</t>
    </r>
  </si>
  <si>
    <t>Otisk razítka</t>
  </si>
  <si>
    <t>ŽÁDOST O VRÁCENÍ PŘEPLATKU NA DANI Z PŘIJMŮ FYZICKÝCH OSOB</t>
  </si>
  <si>
    <t xml:space="preserve">Přeplatek zašlete na adresu: </t>
  </si>
  <si>
    <t>měna, ve které je účet veden</t>
  </si>
  <si>
    <t>Výpočet dílčího základu daně ze samostatné činnosti (§ 7 zákona)</t>
  </si>
  <si>
    <t>1. Výpočet dílčího základu daně z příjmů ze samostatné činnosti (§ 7 zákona)</t>
  </si>
  <si>
    <t>Rozdíl mezi příjmy a výdaji (ř. 101 - ř. 102) nebo výsledek hospodaření (zisk, ztráta)</t>
  </si>
  <si>
    <t>Část příjmů nebo výsledku hospodaření před zdaněním (zisk), která připadla na Vás jako na spolupracující osobu  podle § 13 zákona včetně člena rodiny zúčastněného na provozu rodinného závodu</t>
  </si>
  <si>
    <t>Část výdajů nebo výsledku hospodaření před zdaněním (ztráta), která připadla na Vás jako na spolupracující osobu  podle § 13 zákona včetně člena rodiny zúčastněného na provozu rodinného závodu</t>
  </si>
  <si>
    <t>Část výdajů nebo výsledku hospodaření před zdaněním (ztráta), kterou rozdělujete na spolupracující osobu (osoby) podle § 13 zákona včetně člena rodiny zúčastněného na provozu rodinného závodu</t>
  </si>
  <si>
    <t>Část příjmů nebo výsledku hospodaření před zdaněním (zisk), kterou rozdělujete na spolupracující osobu (osoby) podle § 13 zákona včetně člena rodiny zúčastněného na provozu rodinného závodu</t>
  </si>
  <si>
    <t>Název hlavní (převažující) činnosti</t>
  </si>
  <si>
    <t>C. Údaje o samostatné činnosti</t>
  </si>
  <si>
    <t>Pohledávky včetně poskytnutých úvěrů a zápůjček</t>
  </si>
  <si>
    <t>Dluhy včetně přijatých úvěrů a zápůjček</t>
  </si>
  <si>
    <t xml:space="preserve">č. ř. </t>
  </si>
  <si>
    <t>Výpočet dílčích základů daně z příjmů z nájmu (§ 9 zákona) a z ostatních příjmů (§ 10 zákona)</t>
  </si>
  <si>
    <t>1. Výpočet dílčího základu daně z příjmů z nájmu (§ 9 zákona)</t>
  </si>
  <si>
    <r>
      <t>Uplatňuji výdaje procentem z příjmů (30 %)</t>
    </r>
    <r>
      <rPr>
        <vertAlign val="superscript"/>
        <sz val="8"/>
        <rFont val="Arial CE"/>
        <charset val="238"/>
      </rPr>
      <t>1)</t>
    </r>
  </si>
  <si>
    <t>Příjmy podle § 9 zákona pouze z nájmu nemovitých věcí (z ř. 201)</t>
  </si>
  <si>
    <t>2. Výpočet dílčího základu daně z ostatních příjmů (§ 10 zákona)</t>
  </si>
  <si>
    <t>Rozdíl                                (sloupec 2 - sloupec 3)</t>
  </si>
  <si>
    <t>Výdaje podle § 10 zákona (maximálně do výše příjmů)</t>
  </si>
  <si>
    <t>2) Pokud jste uplatnil výdaje procentem z příjmů (týká se pouze zemědělské výroby), uveďte ve sloupci 5 (kód) písmeno „p". Pokud příjmy plynou z majetku, který je ve společném jmění manželů, uveďte ve sloupci 5 (kód) písmeno „s". Pokud příjmy plynou ze zdrojů v zahraničí, uveďte ve sloupci 5 (kód) písmeno „z".  Pokud je v tabulce uveden bezúplatný příjem a jedná se o nemovitou věc, uveďte ve sloupci 5 (kód) písmeno „n“.</t>
  </si>
  <si>
    <t xml:space="preserve">Výpočet daně z příjmů ze zdrojů v zahraničí (§ 38f zákona)  </t>
  </si>
  <si>
    <r>
      <t xml:space="preserve">Podle § 38f odst. 8 zákona se metoda prostého zápočtu provádí za každý stát samostatně. Proto v případě, že Vám plynou příjmy z více států, použijte k výpočtu za každý další stát Samostatný list </t>
    </r>
    <r>
      <rPr>
        <b/>
        <sz val="8"/>
        <rFont val="Arial CE"/>
        <family val="2"/>
        <charset val="238"/>
      </rPr>
      <t>Přílohy č. 3</t>
    </r>
    <r>
      <rPr>
        <sz val="8"/>
        <rFont val="Arial CE"/>
        <family val="2"/>
        <charset val="238"/>
      </rPr>
      <t xml:space="preserve"> zveřejněný na webové adrese </t>
    </r>
    <r>
      <rPr>
        <b/>
        <sz val="8"/>
        <rFont val="Arial CE"/>
        <charset val="238"/>
      </rPr>
      <t>www.financnisprava.cz</t>
    </r>
    <r>
      <rPr>
        <b/>
        <sz val="8"/>
        <rFont val="Arial CE"/>
        <family val="2"/>
        <charset val="238"/>
      </rPr>
      <t>.</t>
    </r>
  </si>
  <si>
    <t>Daň uznaná k zápočtu (úhrn řádků 326 i ze samostatných listů)</t>
  </si>
  <si>
    <t>Daň neuznaná k zápočtu (úhrn řádků 327 i ze samostatných listů)</t>
  </si>
  <si>
    <t>Poznámka: Při vyplňování postupujte dle pokynů k Příloze č. 3 DAP.</t>
  </si>
  <si>
    <t>o daních z příjmů, ve znění pozdějších předpisů (dále jen zákon)</t>
  </si>
  <si>
    <t>identifikační údaje (adresa)</t>
  </si>
  <si>
    <r>
      <t>1. Identifikační údaje</t>
    </r>
    <r>
      <rPr>
        <sz val="8"/>
        <rFont val="Arial"/>
        <family val="2"/>
        <charset val="238"/>
      </rPr>
      <t xml:space="preserve"> - uveďte údaje (včetně adresy) identifikující zahraničního správce daně nebo zahraničního plátce daně anebo depozitáře, identifikační údaje uvedte i v případě, když nemáte doklady zahraničního správce daně ve lhůtě k podání podání daňového přiznání k dispozici</t>
    </r>
  </si>
  <si>
    <t>Celková daňová povinnost:</t>
  </si>
  <si>
    <t>Poznámky ke sloupcům:</t>
  </si>
  <si>
    <t>Výkaz vyplňte prosím v celých Kč!</t>
  </si>
  <si>
    <t>Pohledávky (bez půjček)</t>
  </si>
  <si>
    <t>Úvěry a půjčky (poskytnuté)</t>
  </si>
  <si>
    <t>Závazky (bez úvěrů a půjček)</t>
  </si>
  <si>
    <t>Úvěry a půjčky (přijaté)</t>
  </si>
  <si>
    <t>Rozdíl (jmění)</t>
  </si>
  <si>
    <t>z toho: úroky</t>
  </si>
  <si>
    <t>z toho: odpisy dlouhodobého majetku</t>
  </si>
  <si>
    <t>z toho: zůstatková cena prodaného dlouhodobého majetku</t>
  </si>
  <si>
    <t>z toho: poměrná splátka leasingové akontace</t>
  </si>
  <si>
    <r>
      <rPr>
        <b/>
        <sz val="11"/>
        <rFont val="Arial CE"/>
        <charset val="238"/>
      </rPr>
      <t>Speciální pozornost</t>
    </r>
    <r>
      <rPr>
        <sz val="11"/>
        <rFont val="Arial CE"/>
        <charset val="238"/>
      </rPr>
      <t xml:space="preserve"> je potřeba věnovat těmto položkám (položky jsou na listu ZAKL_DATA vyžluceny a obsahují obsáhlé komentáře s návody na jejich vyplnění):</t>
    </r>
  </si>
  <si>
    <r>
      <rPr>
        <b/>
        <sz val="11"/>
        <rFont val="Arial CE"/>
        <charset val="238"/>
      </rPr>
      <t>Finanční úřad</t>
    </r>
    <r>
      <rPr>
        <sz val="11"/>
        <rFont val="Arial CE"/>
        <charset val="238"/>
      </rPr>
      <t xml:space="preserve"> (list ZAKL_DATA, položka B13, která se přenáší na list 1, položka A3)</t>
    </r>
  </si>
  <si>
    <t>Návod postupu pro generování XML exportu:</t>
  </si>
  <si>
    <r>
      <t>Formulář lze plnohodnotně používat pouze v programech Microsoft Excel verze 2007 a vyšší.</t>
    </r>
    <r>
      <rPr>
        <sz val="11"/>
        <rFont val="Arial CE"/>
        <charset val="238"/>
      </rPr>
      <t xml:space="preserve"> Jakékoli připomínky k šabloně zasílejte prosím mailem na adresu: </t>
    </r>
    <r>
      <rPr>
        <b/>
        <sz val="11"/>
        <rFont val="Arial CE"/>
        <charset val="238"/>
      </rPr>
      <t>priznani@aspekt.hm</t>
    </r>
  </si>
  <si>
    <r>
      <rPr>
        <b/>
        <sz val="11"/>
        <rFont val="Arial CE"/>
        <charset val="238"/>
      </rPr>
      <t>Územní pracoviště</t>
    </r>
    <r>
      <rPr>
        <sz val="11"/>
        <rFont val="Arial CE"/>
        <charset val="238"/>
      </rPr>
      <t xml:space="preserve"> (list ZAKL_DATA, položka B14, která se přenáší na list 1, položka A5)</t>
    </r>
  </si>
  <si>
    <r>
      <rPr>
        <b/>
        <sz val="11"/>
        <rFont val="Arial CE"/>
        <charset val="238"/>
      </rPr>
      <t>Stát</t>
    </r>
    <r>
      <rPr>
        <sz val="11"/>
        <rFont val="Arial CE"/>
        <charset val="238"/>
      </rPr>
      <t xml:space="preserve"> (list ZAKL_DATA, položka B20 která se přenáší na list 1, položka A36)</t>
    </r>
  </si>
  <si>
    <r>
      <rPr>
        <b/>
        <sz val="11"/>
        <rFont val="Arial CE"/>
        <charset val="238"/>
      </rPr>
      <t>Předmět podnikání / Hlavní ekonomická činnost</t>
    </r>
    <r>
      <rPr>
        <sz val="11"/>
        <rFont val="Arial CE"/>
        <charset val="238"/>
      </rPr>
      <t xml:space="preserve">  (list ZAKL_DATA, položka B29 která se přenáší na list 1, položka A51)</t>
    </r>
  </si>
  <si>
    <r>
      <t xml:space="preserve">Data v buňkách B13, B14, B20 a B29 je potřeba </t>
    </r>
    <r>
      <rPr>
        <b/>
        <sz val="11"/>
        <rFont val="Arial CE"/>
        <charset val="238"/>
      </rPr>
      <t>vyplnit pomocí rozevíracího seznamu</t>
    </r>
    <r>
      <rPr>
        <sz val="11"/>
        <rFont val="Arial CE"/>
        <charset val="238"/>
      </rPr>
      <t xml:space="preserve"> (= je potřeba kliknout na šipku, která se po vstupu na tyto buňky objeví vedle této buňky). Pokud buňka obsahuje některá stará data (např. zkopírovaná z jiného souboru), která nepochází ze seznamu, je potřeba je vymazat, čímž se seznam nabídne k použití. Vyplněním několika znaků lze omezit výběr ze seznamu pouze na položky, které tyto znaky obsahují (např. vypíšu-li řetězec „pra", nabízí se mi pouze slova obsahující tento řetězec, v daném případě mj. všechny FÚ v Praze a Prachaticích). </t>
    </r>
  </si>
  <si>
    <r>
      <t xml:space="preserve">Jakmile máte vyplněna všechna data, </t>
    </r>
    <r>
      <rPr>
        <b/>
        <sz val="11"/>
        <rFont val="Arial CE"/>
        <charset val="238"/>
      </rPr>
      <t>je potřeba si soubor ve formátu *.xlsx uložit</t>
    </r>
    <r>
      <rPr>
        <sz val="11"/>
        <rFont val="Arial CE"/>
        <charset val="238"/>
      </rPr>
      <t xml:space="preserve"> funkcí Uložit (v kroku 6 po vygenerování xml souboru dojde ke ztrátě dat).</t>
    </r>
  </si>
  <si>
    <r>
      <t xml:space="preserve">Jakmile máte vyplněna všechna data, lze přistoupit ke </t>
    </r>
    <r>
      <rPr>
        <b/>
        <sz val="11"/>
        <rFont val="Arial CE"/>
        <charset val="238"/>
      </rPr>
      <t>generování xml souboru</t>
    </r>
    <r>
      <rPr>
        <sz val="11"/>
        <rFont val="Arial CE"/>
        <charset val="238"/>
      </rPr>
      <t>. Je potřeba provést funkci „Uložit jako" a v položce „Uložit jako typ" zvolit jako způsob uložení souboru volbu „</t>
    </r>
    <r>
      <rPr>
        <b/>
        <sz val="11"/>
        <rFont val="Arial CE"/>
        <charset val="238"/>
      </rPr>
      <t>Datové soubory ve formátu xml</t>
    </r>
    <r>
      <rPr>
        <sz val="11"/>
        <rFont val="Arial CE"/>
        <charset val="238"/>
      </rPr>
      <t>". Po odkliknutí tlačítka „Uložit" dojde k vygenerování xml souboru a jeho uložení na zvolenou cestu.</t>
    </r>
  </si>
  <si>
    <t>Vygenerovaný xml soubor lze podat dvojím způsobem:</t>
  </si>
  <si>
    <t>DIČ:</t>
  </si>
  <si>
    <r>
      <t>30  Transakce uskutečněné se zahraničními spojenými osobami</t>
    </r>
    <r>
      <rPr>
        <vertAlign val="superscript"/>
        <sz val="8"/>
        <rFont val="Arial CE"/>
        <family val="2"/>
        <charset val="238"/>
      </rPr>
      <t>1</t>
    </r>
    <r>
      <rPr>
        <vertAlign val="superscript"/>
        <sz val="8"/>
        <rFont val="Arial CE"/>
        <charset val="238"/>
      </rPr>
      <t>)</t>
    </r>
  </si>
  <si>
    <t>bez ZTP/P</t>
  </si>
  <si>
    <t>se ZTP/P</t>
  </si>
  <si>
    <t>Počet měsíců ve výši na třetí a další  dítě</t>
  </si>
  <si>
    <t>Potvrzení zaměstnavatele druhého z poplatníků pro uplatnění nároku na daňové zvýhodnění</t>
  </si>
  <si>
    <t>m_deti2</t>
  </si>
  <si>
    <t>m_deti3</t>
  </si>
  <si>
    <t>m_deti1</t>
  </si>
  <si>
    <t>m_detiztpp1</t>
  </si>
  <si>
    <t>m_detiztpp2</t>
  </si>
  <si>
    <t>m_detiztpp3</t>
  </si>
  <si>
    <t>manz_d_nar</t>
  </si>
  <si>
    <t>vyzdite_ztpp3</t>
  </si>
  <si>
    <t>vyzdite_ztpp2</t>
  </si>
  <si>
    <t>vyzdite_d_nar</t>
  </si>
  <si>
    <t>vyzdite_pocmes2</t>
  </si>
  <si>
    <t>vyzdite_pocmes3</t>
  </si>
  <si>
    <t>potv_dazvyh</t>
  </si>
  <si>
    <t>kc_sraz368p</t>
  </si>
  <si>
    <t>Základ daně zaokrouhlený na celá sta Kč dolů</t>
  </si>
  <si>
    <t>P O T V R Z E N Í</t>
  </si>
  <si>
    <t>zaměstnavatele druhého z poplatníků pro uplatnění nároku na daňové zvýhodnění</t>
  </si>
  <si>
    <t>Identifikace plátce daně</t>
  </si>
  <si>
    <t>Fyzická osoba (příjmení, jméno), právnická osoba (název právnické osoby)</t>
  </si>
  <si>
    <t>Sídlo / adresa místa pobytu</t>
  </si>
  <si>
    <t>Adresa bydliště (místo trvalého pobytu)</t>
  </si>
  <si>
    <t xml:space="preserve">Toto potvrzení nahrazuje </t>
  </si>
  <si>
    <t>Vyhotovil:</t>
  </si>
  <si>
    <t>Dne:</t>
  </si>
  <si>
    <t>Vlastnoruční podpis plátce daně / osoby oprávněné k podpisu</t>
  </si>
  <si>
    <t>Poučení:</t>
  </si>
  <si>
    <t>Č E S T N É  P R O H L Á Š E N Í</t>
  </si>
  <si>
    <t>Pan/paní:</t>
  </si>
  <si>
    <t>Bydliště:</t>
  </si>
  <si>
    <t>podpis</t>
  </si>
  <si>
    <t>Adresa místa pobytu k poslednímu dni kalendářního roku, za který se daň vyměřuje</t>
  </si>
  <si>
    <t>§ 34 odst. 4 zákona (výzkum a vývoj)</t>
  </si>
  <si>
    <t>§ 34 odst. 4 (odpočet na podporu odborného vzdělávání)</t>
  </si>
  <si>
    <t>69b</t>
  </si>
  <si>
    <t>Daň po uplatnění slevy podle § 35c zákona (ř. 71 - ř. 73)</t>
  </si>
  <si>
    <t>Příloha č.2 - „Výpočet dílčích základů daně z příjmů z nájmu (§ 9 zákona)  a z ostatních příjmů (§ 10 zákona)"</t>
  </si>
  <si>
    <t>Potvrzení o poskytnutém úvěru na bytové potřeby a o výši zaplacených úroků z tohoto úvěru</t>
  </si>
  <si>
    <t>Potvrzení o zaplacených příspěvcích na penzijní připojištění, penzijní pojištění, nebo doplňkové penzijní spoření</t>
  </si>
  <si>
    <t>Potvrzení o zaplacených příspěvcích na soukromé životní pojištění</t>
  </si>
  <si>
    <t>D. Tabulka pro poplatníky, kteří vedou daňovou evidenci podle § 7b zákona</t>
  </si>
  <si>
    <t>Vyplňte pouze v případě, vedete-li daňovou evidenci podle § 7b zákona. Údaje, prosím, vyplňte v celých Kč.</t>
  </si>
  <si>
    <t>Úhrn částek podle § 5, § 23 zákona a ostatní úpravy podle zákona zvyšující rozdíl mezi příjmy a výdaji nebo výsledek hospodaření před zdaněním (zisk, ztráta)</t>
  </si>
  <si>
    <t>Úhrn částek podle § 5, § 23  zákona a ostatní úpravy podle zákona snižující rozdíl mezi příjmy a výdaji nebo výsledek hospodaření před zdaněním (zisk,  ztráta)</t>
  </si>
  <si>
    <t>Adresa místa pobytu na území České republiky, kde se poplatník obvykle ve zdaňovacím období zdržoval</t>
  </si>
  <si>
    <t>Dílčí základ daně nebo ztráta ze samostané činnosti podle § 7 zákona (ř. 113 přílohy č. 1 DAP)</t>
  </si>
  <si>
    <t>Obchodní firma:</t>
  </si>
  <si>
    <t>Dodatek obchodní firmy:</t>
  </si>
  <si>
    <t>IČO:</t>
  </si>
  <si>
    <t>Jméno:</t>
  </si>
  <si>
    <t>Příjmení:</t>
  </si>
  <si>
    <t>Titul:</t>
  </si>
  <si>
    <t>Funkce:</t>
  </si>
  <si>
    <t>Telefon:</t>
  </si>
  <si>
    <t>Ulice:</t>
  </si>
  <si>
    <t>Číslo popisné:</t>
  </si>
  <si>
    <t>Obec:</t>
  </si>
  <si>
    <t>PSČ:</t>
  </si>
  <si>
    <t>Mobil:</t>
  </si>
  <si>
    <t>Email:</t>
  </si>
  <si>
    <t>Rodné příjmení:</t>
  </si>
  <si>
    <t>Datum narození:</t>
  </si>
  <si>
    <t>Variabilní symbol u OSSZ:</t>
  </si>
  <si>
    <t>Finanční úřad pro:</t>
  </si>
  <si>
    <t>Územní pracoviště v, ve, pro:</t>
  </si>
  <si>
    <t>Ulice/část obce:</t>
  </si>
  <si>
    <t>Stát:</t>
  </si>
  <si>
    <t>Okresní město:</t>
  </si>
  <si>
    <t>Kontaktní údaje:</t>
  </si>
  <si>
    <t>Fax:</t>
  </si>
  <si>
    <t>Identifikátor datové schránky:</t>
  </si>
  <si>
    <t>Předmět podnikání:</t>
  </si>
  <si>
    <t>Číslo účtu:</t>
  </si>
  <si>
    <t>Kod banky:</t>
  </si>
  <si>
    <t>Název banky (zkráceně):</t>
  </si>
  <si>
    <t>Mgr. Martin Štěpán</t>
  </si>
  <si>
    <t>Kód státu:</t>
  </si>
  <si>
    <t>Příjmy ze zdrojů v zahraničí -</t>
  </si>
  <si>
    <t>Rozdíl řádků (ř. 323 - ř. 326)</t>
  </si>
  <si>
    <t>pro účely podání přiznání k dani z příjmů fyzických osob</t>
  </si>
  <si>
    <t>Pro účely podání přiznání k dani z příjmů fyzických osob za zdaňovací období roku</t>
  </si>
  <si>
    <r>
      <rPr>
        <b/>
        <sz val="9"/>
        <color theme="1"/>
        <rFont val="Arial"/>
        <family val="2"/>
        <charset val="238"/>
      </rPr>
      <t xml:space="preserve">potvrzuji, </t>
    </r>
    <r>
      <rPr>
        <sz val="9"/>
        <color theme="1"/>
        <rFont val="Arial"/>
        <family val="2"/>
        <charset val="238"/>
      </rPr>
      <t>že poplatník</t>
    </r>
  </si>
  <si>
    <t>v roce</t>
  </si>
  <si>
    <t xml:space="preserve">u výše uvedeného plátce daně daňové zvýhodnění na níže uvedené </t>
  </si>
  <si>
    <r>
      <rPr>
        <b/>
        <sz val="9"/>
        <color theme="1"/>
        <rFont val="Arial"/>
        <family val="2"/>
        <charset val="238"/>
      </rPr>
      <t xml:space="preserve">vyživované děti poplatníkem, </t>
    </r>
    <r>
      <rPr>
        <sz val="9"/>
        <color theme="1"/>
        <rFont val="Arial"/>
        <family val="2"/>
        <charset val="238"/>
      </rPr>
      <t>žijící s poplatníkem ve společně hospodařící domácnosti:</t>
    </r>
  </si>
  <si>
    <t>uplatnil/neuplatnil</t>
  </si>
  <si>
    <t>Počet měsíců ve výši na třetí dítě</t>
  </si>
  <si>
    <t>5</t>
  </si>
  <si>
    <t>6</t>
  </si>
  <si>
    <t>Telefon/email:</t>
  </si>
  <si>
    <r>
      <t xml:space="preserve">Jde o </t>
    </r>
    <r>
      <rPr>
        <b/>
        <sz val="8"/>
        <color theme="1"/>
        <rFont val="Arial"/>
        <family val="2"/>
        <charset val="238"/>
      </rPr>
      <t>nepovinný tiskopis</t>
    </r>
    <r>
      <rPr>
        <sz val="8"/>
        <color theme="1"/>
        <rFont val="Arial"/>
        <family val="2"/>
        <charset val="238"/>
      </rPr>
      <t xml:space="preserve">, který je určen plátcům daně </t>
    </r>
    <r>
      <rPr>
        <b/>
        <sz val="8"/>
        <color theme="1"/>
        <rFont val="Arial"/>
        <family val="2"/>
        <charset val="238"/>
      </rPr>
      <t>pro účely potvrzení daňového zvýhodnění v souvislosti s prokazováním nároku v rámci daňového přiznání</t>
    </r>
    <r>
      <rPr>
        <sz val="8"/>
        <color theme="1"/>
        <rFont val="Arial"/>
        <family val="2"/>
        <charset val="238"/>
      </rPr>
      <t xml:space="preserve"> za okolností, že dítě (děti) v rámci jedné společně hospodařící domácnosti vyživuje více poplatníků. V souladu se zákonem č. 586/1992 Sb. o daních z příjmů, ve znění pozdějších předpisů ( dále jen "zákon") a v souladu s podepsaným Prohlášením poplatníka daně z příjmů fyzických osob ze závislé činnosti u plátce daně, uvede plátce daně, který vydává toto potvrzení - do tohoto potvrzení všechny vyživované děti poplatníkem podle § 35c odst. 6 zákona, žijící s poplatníkem ve společné hospodařící domácnosti, tzn. i vyživované děti poplatníka, na které poplatník u plátce daně daňový zvýhodnění neuplatňuje. </t>
    </r>
    <r>
      <rPr>
        <b/>
        <sz val="8"/>
        <color theme="1"/>
        <rFont val="Arial"/>
        <family val="2"/>
        <charset val="238"/>
      </rPr>
      <t>U vyživovaných dětí poplatníkem, na které poplatník neuplatňuje daňové zvýhodnění, uveďte = "0".</t>
    </r>
  </si>
  <si>
    <t>kc_sleva_eet</t>
  </si>
  <si>
    <t>uv</t>
  </si>
  <si>
    <t>nevyplnuje se</t>
  </si>
  <si>
    <t>P</t>
  </si>
  <si>
    <t>Z</t>
  </si>
  <si>
    <t>M</t>
  </si>
  <si>
    <t>OK, 0 u neúčetních ('DAP4'!K7)</t>
  </si>
  <si>
    <t>OK, není u neucetnich ('1Př1'!A28)</t>
  </si>
  <si>
    <t>Pomocná tabulka pro výpočet základu daně dle § 6</t>
  </si>
  <si>
    <t>Součet</t>
  </si>
  <si>
    <t>Zaměstnavatel1</t>
  </si>
  <si>
    <t>Zaměstnavatel2</t>
  </si>
  <si>
    <t>Zaměstnavatel3</t>
  </si>
  <si>
    <t>Zaměstnavatel4</t>
  </si>
  <si>
    <t>Zaměstnavatel5</t>
  </si>
  <si>
    <t>Dílčí základ daně podle § 6 zákona</t>
  </si>
  <si>
    <t>Sražená daň na DzP ze závislé činnosti - zálohová</t>
  </si>
  <si>
    <t>Sražená daň na DzP ze závislé činnosti - srážková</t>
  </si>
  <si>
    <t>Vyplacené měsíční daňové bonusy</t>
  </si>
  <si>
    <t>Potvrzení o vyplacených příjmech a sražené dani</t>
  </si>
  <si>
    <r>
      <t>Fyzická osoba oprávněná k podpisu</t>
    </r>
    <r>
      <rPr>
        <sz val="9"/>
        <rFont val="Arial CE"/>
        <charset val="238"/>
      </rPr>
      <t xml:space="preserve"> </t>
    </r>
    <r>
      <rPr>
        <sz val="8"/>
        <rFont val="Arial CE"/>
        <charset val="238"/>
      </rPr>
      <t>(je-li zástupce právnickou osobou)</t>
    </r>
    <r>
      <rPr>
        <sz val="9"/>
        <rFont val="Arial CE"/>
        <charset val="238"/>
      </rPr>
      <t>,</t>
    </r>
  </si>
  <si>
    <t>sniz_lim7</t>
  </si>
  <si>
    <t>sniz_lim9</t>
  </si>
  <si>
    <t>ZAČÍNÁME :</t>
  </si>
  <si>
    <r>
      <t xml:space="preserve">1. přejděte na list </t>
    </r>
    <r>
      <rPr>
        <i/>
        <sz val="12"/>
        <rFont val="Arial CE"/>
        <charset val="238"/>
      </rPr>
      <t>ZAKL_DATA</t>
    </r>
    <r>
      <rPr>
        <sz val="12"/>
        <rFont val="Arial CE"/>
        <charset val="238"/>
      </rPr>
      <t xml:space="preserve"> a vyplňte údaje poplatníka - data se automaticky nakopírují na správná místa ( a lze je využít i pro jiné šablony ),</t>
    </r>
  </si>
  <si>
    <t>2. pokračujte na další listy šablony postupně zleva doprava, přitom sledujte případnou nápovědu u jednotlivých políček,</t>
  </si>
  <si>
    <r>
      <t xml:space="preserve">3. máte-li datovou schránku, musíte povinně podat přiznání elektronickou cestou přes datovou schránku ve formátu xml. Pro export dat do xml formátu sledujte návod na listu </t>
    </r>
    <r>
      <rPr>
        <i/>
        <sz val="12"/>
        <rFont val="Arial CE"/>
        <charset val="238"/>
      </rPr>
      <t>XML_export</t>
    </r>
    <r>
      <rPr>
        <sz val="12"/>
        <rFont val="Arial CE"/>
        <charset val="238"/>
      </rPr>
      <t>,</t>
    </r>
  </si>
  <si>
    <t>4. tuto šablonu lze plnohodnotně používat jen na Microsoft Excel pro Windows, verze 2007 a vyšší,</t>
  </si>
  <si>
    <t>5. veškeré další důležité informace máte v e-mailu, který jste od nás obdrželi po zaplacení šablony, vpravo na této stránce naleznete odpovědi na časté dotazy uživatelů šablon.</t>
  </si>
  <si>
    <t xml:space="preserve">nebo vraťte na účet vedený u </t>
  </si>
  <si>
    <r>
      <t>Podpis daňového subjektu (podepisující osoby</t>
    </r>
    <r>
      <rPr>
        <vertAlign val="superscript"/>
        <sz val="8"/>
        <rFont val="Arial"/>
        <family val="2"/>
        <charset val="238"/>
      </rPr>
      <t>3)</t>
    </r>
    <r>
      <rPr>
        <sz val="8"/>
        <rFont val="Arial"/>
        <family val="2"/>
        <charset val="238"/>
      </rPr>
      <t>)</t>
    </r>
  </si>
  <si>
    <t>05 DAP podává daňový poradce na základě plné moci k zastupování</t>
  </si>
  <si>
    <t>16 Telefon / mobilní telefon*)</t>
  </si>
  <si>
    <t>17 E-mail*)</t>
  </si>
  <si>
    <t>07 Rodné příjmení*)</t>
  </si>
  <si>
    <t>09 Titul*)</t>
  </si>
  <si>
    <t>písm. e) zákona (sleva na držitele průkazu ZTP/P)</t>
  </si>
  <si>
    <t>Příloha pro poplatníky uplatňující odčitatelnou položku podle § 34 odst. 1 zákona</t>
  </si>
  <si>
    <t>Potvrzení o vyplacených příjmech podle § 10 odst. 1 písm. h) bod 1 zákona a o sražené dani vybírané srážkou podle zvláštní
sazby daně z těchto příjmů</t>
  </si>
  <si>
    <t>Dílčí základ daně, daňová ztráta z nájmu podle § 9 zákona                                          (ř. 203 + ř. 204 - ř. 205)</t>
  </si>
  <si>
    <r>
      <t>Zdaňovací období, za které byla daňová ztráta stanovena</t>
    </r>
    <r>
      <rPr>
        <vertAlign val="superscript"/>
        <sz val="8"/>
        <rFont val="Arial CE"/>
        <charset val="238"/>
      </rPr>
      <t>1</t>
    </r>
    <r>
      <rPr>
        <sz val="8"/>
        <rFont val="Arial CE"/>
        <charset val="238"/>
      </rPr>
      <t>)</t>
    </r>
  </si>
  <si>
    <t>Celková výše daňové ztráty vyměřené stanovené ve zdaňovacím období uvedené ve sl. 1</t>
  </si>
  <si>
    <t xml:space="preserve">Část daňové ztráty již odečtená </t>
  </si>
  <si>
    <t>Část daňové ztráty  uplatněná v tomto zdaňovacím období</t>
  </si>
  <si>
    <t>Část daňové ztráty,  kterou lze odečíst</t>
  </si>
  <si>
    <r>
      <rPr>
        <vertAlign val="superscript"/>
        <sz val="8"/>
        <rFont val="Arial"/>
        <family val="2"/>
        <charset val="238"/>
      </rPr>
      <t>1</t>
    </r>
    <r>
      <rPr>
        <sz val="8"/>
        <rFont val="Arial"/>
        <family val="2"/>
        <charset val="238"/>
      </rPr>
      <t>) Stanovena (pravomocně stanovena)</t>
    </r>
  </si>
  <si>
    <t>25 5405/P6 MFin 5405/P6 - vzor č. 2</t>
  </si>
  <si>
    <t xml:space="preserve">SPOLEČNÉ ÚDAJE </t>
  </si>
  <si>
    <t>27 Telefon / mobilní telefon*)</t>
  </si>
  <si>
    <t>28 E-mail*)</t>
  </si>
  <si>
    <t>Dílčí základ daně podle § 6 zákona (ř. 31 - ř. 33)</t>
  </si>
  <si>
    <t>Úhrn příjmů plynoucí ze zahraničí podle § 6 zákona</t>
  </si>
  <si>
    <t>Základ daně (36 + kladná hodnota z ř. 41)</t>
  </si>
  <si>
    <t>Uplatňovaná výše pravomocně stanovené ztráty (maximálně do výše ř. 41)</t>
  </si>
  <si>
    <t>Úhrn nezdanitelných částí základu daně a položek odčitatelných od základu daně (ř. 46 + ř. 47 + ř. 48 + ř. 49 + ř. 50 + ř. 51 + ř. 52 + ř. 53)</t>
  </si>
  <si>
    <r>
      <t xml:space="preserve">Daň zaokrouhlená </t>
    </r>
    <r>
      <rPr>
        <b/>
        <sz val="8"/>
        <rFont val="Arial CE"/>
        <family val="2"/>
        <charset val="238"/>
      </rPr>
      <t>na celé Kč</t>
    </r>
    <r>
      <rPr>
        <sz val="8"/>
        <rFont val="Arial CE"/>
        <family val="2"/>
        <charset val="238"/>
      </rPr>
      <t xml:space="preserve"> nahoru</t>
    </r>
  </si>
  <si>
    <t>74a</t>
  </si>
  <si>
    <t>Daň celkem (ř. 74 - ř. 74a)</t>
  </si>
  <si>
    <t>Daň celkem po úpravě o daňový bonus (ř. 75 – ř. 76), pokud
je na řádku záporné číslo uveďte nulu</t>
  </si>
  <si>
    <t>Daňový bonus po odpočtu daně (ř. 76 – ř. 75), pokud je na
řádku záporné číslo uveďte nulu</t>
  </si>
  <si>
    <t>77a</t>
  </si>
  <si>
    <t>Zjištěná daň podle § 141 zákona č. 280/2009 Sb., daňového řádu (ř. 77 nebo ř. 77a)</t>
  </si>
  <si>
    <t>Úhrn záloh podle § 38lk zaplacených poplatníkem v paušálním
režimu</t>
  </si>
  <si>
    <t>Úhrn vyplacených měsíčních daňových bonusů podle § 35d
zákona (včetně případného doplatku na daňovém bonusu)</t>
  </si>
  <si>
    <t>Příloha č.4 - „Výpočet daně ze samostatného základu daně podle §16a zákona"</t>
  </si>
  <si>
    <t>Dílčí základ daně (ztráta) z příjmů dle § 7 zákona (ř. 104 + ř. 105 - ř. 106 - ř. 107 + ř. 108 + ř. 109 - ř. 110 + ř. 112)</t>
  </si>
  <si>
    <t>Příjmy podle § 9 zákona celkem</t>
  </si>
  <si>
    <t>2. Příjmy ze zdrojů v zahraničí - metoda zápočtu daně zaplacené v zahraničí</t>
  </si>
  <si>
    <t>1. Příjmy ze zdrojů v zahraničí - metoda vynětí s výhradou progrese</t>
  </si>
  <si>
    <t>Příjmy po vynětí podle § 6 zákona (ř. 36 – úhrn vyňatých příjmů
ze zdrojů v zahraničí podle § 6 zákona)</t>
  </si>
  <si>
    <t>Příjmy po vynětí podle § 7 až § 10 zákona (ř. 41 – úhrn vyňatých
příjmů ze zdrojů v zahraničí podle § 7 až § 10 zákona)</t>
  </si>
  <si>
    <t>Základ daně po vynětí příjmů ze zdrojů v zahraničí
(ř. 311 + kladný ř. 312)</t>
  </si>
  <si>
    <t>Sazba celkového daňového zatížení –
(ř. 57 děleno ř. 56, násobeno stem)</t>
  </si>
  <si>
    <t>Daň ze základu daně po vynětí příjmů ze zdrojů v zahraničí
(ř. 314 násobeno ř. 315, děleno stem)</t>
  </si>
  <si>
    <t>Z částky daně zaplacené v zahraničí lze maximálně započítat                    [(ř. 57 nebo ř. 316 násobeno ř. 324, děleno 100]</t>
  </si>
  <si>
    <r>
      <t xml:space="preserve">Vypočtená částka </t>
    </r>
    <r>
      <rPr>
        <sz val="8"/>
        <rFont val="Arial CE"/>
        <family val="2"/>
        <charset val="238"/>
      </rPr>
      <t xml:space="preserve">[(ř. 57 nebo ř. 316 ) - ř. 328] </t>
    </r>
  </si>
  <si>
    <t>Základ daně po vynětí příjmů ze zdrojů v zahraničí snížený o nezdanitelné části základu daně a odčitatelné položky (ř. 313 – ř. 54 – ř. 44) zaokrouhlený na celá sta Kč dolů</t>
  </si>
  <si>
    <t>25 5405/a MFin 5405/a - vzor č. 5</t>
  </si>
  <si>
    <t xml:space="preserve">Koeficient zápočtu (ř. 321 - ř. 322) děleno (ř. 42 nebo ř. 313) výsledek vynásobte 100 </t>
  </si>
  <si>
    <t>Z částky daně zaplacené v zahraničí lze maximálně započítat                                    [(ř. 57 nebo ř. 316) násobeno ř. 324 děleno 100]</t>
  </si>
  <si>
    <r>
      <t>5. příjmy</t>
    </r>
    <r>
      <rPr>
        <sz val="8"/>
        <rFont val="Arial"/>
        <family val="2"/>
        <charset val="238"/>
      </rPr>
      <t xml:space="preserve"> - uveďte výši příjmů ze zdrojů v tomto státě, ustanovenou podle § 38f odst. 3 zákona, nebo v případě, že nemáte k dispozici doklady zahraničního správce daně, uveďte odhadovanou výši příjmů</t>
    </r>
  </si>
  <si>
    <t>25 5405b MFin 5405b - vzor č. 3</t>
  </si>
  <si>
    <t>PŘÍLOHA č. 4</t>
  </si>
  <si>
    <t>Příjmy podle § 8 odst. 1 písm. a) až f) a i) zákona plynoucí
ze zdrojů v zahraničí nebo úrok nebo jiný výnos ze směnky
vystavené bankou k zajištění pohledávky vzniklé z vkladu věřitele
plynoucí ze zdrojů v zahraničí</t>
  </si>
  <si>
    <t>Příjmy podle § 10 odst. 1 písm. h) bod 1, ch) a o) zákona plynoucí
ze zdrojů v zahraničí</t>
  </si>
  <si>
    <t>Výdaje k příjmům z ceny z veřejné soutěže podle § 10 odst. 1
písm. ch) zákona</t>
  </si>
  <si>
    <t>Příjmy podle § 10 odst. 1 písm. f) a písm. g) zákona plynoucí ze
zdrojů v zahraničí</t>
  </si>
  <si>
    <t>Výdaje k příjmům podle § 10 odst. 1 písm. f) a písm. g) zákona</t>
  </si>
  <si>
    <t>Dílčí samostatný základ daně z příjmů dle § 10 odst. 1 písm. h)
bod 1, ch) a o) zákona (ř. 402 – ř. 403)</t>
  </si>
  <si>
    <t>Dílčí samostatný základ daně z příjmů dle § 10 odst. 1 písm. f)
a písm. g) zákona (ř. 404 – ř. 405)</t>
  </si>
  <si>
    <t>Úhrn příjmů, u nichž se uplatní zápočet – z příjmů uvedených
na ř. 406, ř. 407 a ř. 408</t>
  </si>
  <si>
    <t xml:space="preserve">Příjmení a jméno poplatníka: </t>
  </si>
  <si>
    <t>Poslední známá daňová povinnost:</t>
  </si>
  <si>
    <t>Pokud termín pro podání dalšího daňového přiznání k dani z příjmů fyzických osob nastane před výše uvedenými daty splatnosti záloh, pak zálohy splatné po termínu pro podání tohoto dalšího daňového přiznání budou stanoveny z tohoto nového daňového přiznání a nebude se dále postupovat podle výše uvedeného splátkového kalendáře.</t>
  </si>
  <si>
    <t>Zbývá doplatit  (ř. 77 - ř. 77a - ř. 84 - ř. 85 - ř. 86 - ř. 87 - ř. 87a - ř. 88 + ř. 89 - ř. 90): (+) zbývá doplatit, (-) zaplaceno více</t>
  </si>
  <si>
    <t>ZVLÁŠTNÍ PŘÍLOHA - ÚDAJE O DALŠÍCH DĚTECH ŽIJÍCÍCH S POPLATNÍKEM VE SPOLEČNĚ HOSPODAŘÍCÍ DOMÁCNOSTI</t>
  </si>
  <si>
    <t>da_samzakl</t>
  </si>
  <si>
    <t>kc_dan_celk</t>
  </si>
  <si>
    <t>kc_dan_po_db</t>
  </si>
  <si>
    <t>kc_db_po_odpd</t>
  </si>
  <si>
    <t>pril_loto</t>
  </si>
  <si>
    <t>priloha4</t>
  </si>
  <si>
    <t>roz_od10</t>
  </si>
  <si>
    <t>kc_zakztr</t>
  </si>
  <si>
    <t>proc_od10</t>
  </si>
  <si>
    <t>da_vzahod9</t>
  </si>
  <si>
    <t>https://adisspr.mfcr.cz/pmd/epo/formulare?nacteni=1</t>
  </si>
  <si>
    <t>Sražená daň podle § 36 odst. 6 zákona</t>
  </si>
  <si>
    <t>ii) prostřednictvím datové schránky poplatníka, resp. jeho zmocněného zástupce</t>
  </si>
  <si>
    <t>62a</t>
  </si>
  <si>
    <t>Sleva za zastavenou exekuci podle § 35 odst. 4 zákona</t>
  </si>
  <si>
    <t>Daň ze samostatného základu daně podle § 16a zákona
(částka z ř. 414 přílohy č. 4 DAP)</t>
  </si>
  <si>
    <t>Usnesení o zastavení exekuce</t>
  </si>
  <si>
    <r>
      <rPr>
        <b/>
        <sz val="8"/>
        <rFont val="Arial CE"/>
        <charset val="238"/>
      </rPr>
      <t xml:space="preserve">Daň se sazbou 15 % ze součtu dílčích základů daně (ř. 409) </t>
    </r>
    <r>
      <rPr>
        <sz val="8"/>
        <rFont val="Arial CE"/>
        <family val="2"/>
        <charset val="238"/>
      </rPr>
      <t>uveďte vypočtenou daňovou povinnost</t>
    </r>
  </si>
  <si>
    <t>Daň zaplacená v zahraničí z příjmů uvedených na ř. 411</t>
  </si>
  <si>
    <t>Daň uznaná k zápočtu (ř. 412 maximálně do výše 15 % z částky
uvedené na ř. 411)</t>
  </si>
  <si>
    <t>Daň ze samostatného základu daně podle § 16a zákona
(ř. 410 – ř. 413)</t>
  </si>
  <si>
    <t xml:space="preserve">Koeficient zápočtu (ř. 321 - ř. 322) děleno (ř. 42 nebo ř. 313), výsledek vynásobte stem </t>
  </si>
  <si>
    <r>
      <t xml:space="preserve">Součet dílčích základů daně (ř. 406 + ř. 407 + ř. 408) </t>
    </r>
    <r>
      <rPr>
        <b/>
        <sz val="8"/>
        <rFont val="Arial CE"/>
        <charset val="238"/>
      </rPr>
      <t>zaokrouhlený</t>
    </r>
    <r>
      <rPr>
        <sz val="8"/>
        <rFont val="Arial CE"/>
        <family val="2"/>
        <charset val="238"/>
      </rPr>
      <t xml:space="preserve"> na celá sta Kč dolů</t>
    </r>
  </si>
  <si>
    <t>Pokud máte příjmy ze zahraničí, zaškrtněte vedlejší políčko symbolem "X"</t>
  </si>
  <si>
    <r>
      <t xml:space="preserve">Vygenerovaný soubor </t>
    </r>
    <r>
      <rPr>
        <b/>
        <sz val="11"/>
        <rFont val="Arial CE"/>
        <charset val="238"/>
      </rPr>
      <t>JE NUTNÉ</t>
    </r>
    <r>
      <rPr>
        <sz val="11"/>
        <rFont val="Arial CE"/>
        <charset val="238"/>
      </rPr>
      <t xml:space="preserve"> </t>
    </r>
    <r>
      <rPr>
        <b/>
        <sz val="11"/>
        <rFont val="Arial CE"/>
        <charset val="238"/>
      </rPr>
      <t xml:space="preserve">otestovat prostřednictvím aplikace </t>
    </r>
    <r>
      <rPr>
        <b/>
        <u/>
        <sz val="11"/>
        <rFont val="Arial CE"/>
        <charset val="238"/>
      </rPr>
      <t>Moje daně</t>
    </r>
    <r>
      <rPr>
        <sz val="11"/>
        <rFont val="Arial CE"/>
        <charset val="238"/>
      </rPr>
      <t xml:space="preserve">  zde: </t>
    </r>
  </si>
  <si>
    <r>
      <t xml:space="preserve">Po načtení xml souboru aplikace </t>
    </r>
    <r>
      <rPr>
        <u/>
        <sz val="11"/>
        <rFont val="Arial CE"/>
        <charset val="238"/>
      </rPr>
      <t>Moje daně</t>
    </r>
    <r>
      <rPr>
        <sz val="11"/>
        <rFont val="Arial CE"/>
        <charset val="238"/>
      </rPr>
      <t xml:space="preserve"> ověří, zda je vygenerovaný soubor v pořádku. Pro odstranění chyb z načtení doporučujeme postupovat dle pokynu uvedeném na listu </t>
    </r>
    <r>
      <rPr>
        <u/>
        <sz val="11"/>
        <rFont val="Arial CE"/>
        <charset val="238"/>
      </rPr>
      <t>Moje daně.</t>
    </r>
    <r>
      <rPr>
        <sz val="11"/>
        <rFont val="Arial CE"/>
        <charset val="238"/>
      </rPr>
      <t xml:space="preserve"> V případě, že chyby i nadále trvají, nahlásí aplikace </t>
    </r>
    <r>
      <rPr>
        <u/>
        <sz val="11"/>
        <rFont val="Arial CE"/>
        <charset val="238"/>
      </rPr>
      <t>Moje daně</t>
    </r>
    <r>
      <rPr>
        <sz val="11"/>
        <rFont val="Arial CE"/>
        <charset val="238"/>
      </rPr>
      <t xml:space="preserve"> chybu s popisem, v čem chyba spočívá. Chybu je potřeba odstranit buď (i) přímo v aplikaci </t>
    </r>
    <r>
      <rPr>
        <u/>
        <sz val="11"/>
        <rFont val="Arial CE"/>
        <charset val="238"/>
      </rPr>
      <t>Moje daně</t>
    </r>
    <r>
      <rPr>
        <sz val="11"/>
        <rFont val="Arial CE"/>
        <charset val="238"/>
      </rPr>
      <t>, nebo (ii) v tomto excelovském souboru a znova vygenerovat xml soubor dle bodu 5.</t>
    </r>
  </si>
  <si>
    <r>
      <t xml:space="preserve">Většina chyb je způsobena tím, že aplikace </t>
    </r>
    <r>
      <rPr>
        <u/>
        <sz val="11"/>
        <rFont val="Arial CE"/>
        <charset val="238"/>
      </rPr>
      <t>Moje daně</t>
    </r>
    <r>
      <rPr>
        <sz val="11"/>
        <rFont val="Arial CE"/>
        <charset val="238"/>
      </rPr>
      <t xml:space="preserve"> má příliš striktní kontroly (např. na vyživované děti) a hlásí chyby třeba i v případě, kdy daná položka není vyplněna. Bohužel prostředky, které jsou v excelu dostupné, neumožňují tyto chyby obejít.
Řešením proto je tyto "chyby" odstranit v aplikaci Moje daně, zpravidla stačí na každé straně, kde se chyby vyskytují, dát volbu „Kontrola stránky“ (zpravidla V. oddíl nebo Příloha 1), příp. prázdné stránky zcela smazat (zpravidla Příloha 2) </t>
    </r>
  </si>
  <si>
    <r>
      <t xml:space="preserve">Do vygenerovaného souboru doporučujeme </t>
    </r>
    <r>
      <rPr>
        <b/>
        <sz val="11"/>
        <rFont val="Arial CE"/>
        <charset val="238"/>
      </rPr>
      <t xml:space="preserve">prostřednictvím aplikace </t>
    </r>
    <r>
      <rPr>
        <b/>
        <u/>
        <sz val="11"/>
        <rFont val="Arial CE"/>
        <charset val="238"/>
      </rPr>
      <t>Moje daně</t>
    </r>
    <r>
      <rPr>
        <sz val="11"/>
        <rFont val="Arial CE"/>
        <charset val="238"/>
      </rPr>
      <t xml:space="preserve"> </t>
    </r>
    <r>
      <rPr>
        <b/>
        <sz val="11"/>
        <rFont val="Arial CE"/>
        <charset val="238"/>
      </rPr>
      <t>též vložit povinné přílohy</t>
    </r>
    <r>
      <rPr>
        <sz val="11"/>
        <rFont val="Arial CE"/>
        <charset val="238"/>
      </rPr>
      <t xml:space="preserve"> v pdf formátu (viz list DAP4), případně účetní závěrku v pdf formátu (pokud ji nenačtete rovnou do tohoto souboru - viz bod 4) - příslušný formulář lze stáhnout zde:</t>
    </r>
  </si>
  <si>
    <r>
      <t xml:space="preserve">i) prostřednictvím aplikace </t>
    </r>
    <r>
      <rPr>
        <u/>
        <sz val="11"/>
        <rFont val="Arial CE"/>
        <charset val="238"/>
      </rPr>
      <t>Moje daně</t>
    </r>
    <r>
      <rPr>
        <sz val="11"/>
        <rFont val="Arial CE"/>
        <charset val="238"/>
      </rPr>
      <t xml:space="preserve"> s podepsáním přes elektronickou identitu,</t>
    </r>
  </si>
  <si>
    <r>
      <rPr>
        <b/>
        <sz val="11"/>
        <rFont val="Arial CE"/>
        <charset val="238"/>
      </rPr>
      <t xml:space="preserve">Po načtení xml souboru </t>
    </r>
    <r>
      <rPr>
        <sz val="11"/>
        <rFont val="Arial CE"/>
        <charset val="238"/>
      </rPr>
      <t>do aplikace Moje daně (</t>
    </r>
    <r>
      <rPr>
        <b/>
        <sz val="11"/>
        <color rgb="FF3399FF"/>
        <rFont val="Arial CE"/>
        <charset val="238"/>
      </rPr>
      <t>https://adisspr.mfcr.cz/pmd/epo/formulare?nacteni=1</t>
    </r>
    <r>
      <rPr>
        <sz val="11"/>
        <rFont val="Arial CE"/>
        <charset val="238"/>
      </rPr>
      <t>) aplikace nabídne domnělý seznam chyb, ten ignorujte a zrušte jej křížkem v pravém horním rohu.</t>
    </r>
  </si>
  <si>
    <r>
      <rPr>
        <b/>
        <sz val="11"/>
        <rFont val="Arial CE"/>
        <charset val="238"/>
      </rPr>
      <t>Jděte vlevo do menu na odkaz "Přílohy"</t>
    </r>
    <r>
      <rPr>
        <sz val="11"/>
        <rFont val="Arial CE"/>
        <charset val="238"/>
      </rPr>
      <t xml:space="preserve"> a vymažte nepoužité přílohy z tohoto seznamu: Příloha 1, Příloha 2, Příloha 3, Příloha §34 odst. 1 a Příloha § 38f odst. 10. Smazání se provádí uvnitř každé přílohy tlačítkem "Smazat obsah přílohy"</t>
    </r>
  </si>
  <si>
    <t>Pokud máte vyplněnou (a tedy nesmazanou) Přílohu 1 a/nebo Přílohu 2, běžte na tyto nesmazané přílohy a dejte volbu "Kontrola stránky", tím dojde k odstranění formálních nedostatků v těchto přílohách,</t>
  </si>
  <si>
    <r>
      <rPr>
        <b/>
        <sz val="11"/>
        <rFont val="Arial CE"/>
        <charset val="238"/>
      </rPr>
      <t>Jděte vlevo do menu na odkaz "Elektronický formulář"</t>
    </r>
    <r>
      <rPr>
        <sz val="11"/>
        <rFont val="Arial CE"/>
        <charset val="238"/>
      </rPr>
      <t xml:space="preserve"> a vyberte volbu "Slevy na dani a daňové zvýhodnění, DoDPAP a placení daně" a tam zvolte volbu "Kontrola stránky"</t>
    </r>
  </si>
  <si>
    <r>
      <rPr>
        <b/>
        <sz val="11"/>
        <rFont val="Arial CE"/>
        <charset val="238"/>
      </rPr>
      <t>Jděte vlevo do menu na odkaz "Elektronický formulář",</t>
    </r>
    <r>
      <rPr>
        <sz val="11"/>
        <rFont val="Arial CE"/>
        <charset val="238"/>
      </rPr>
      <t xml:space="preserve"> vyberte volbu "Přílohy DAP a Podpisová doložka" a připojte příslušné přílohy v pdf formátu do všech položek, kde jsou červené poznámky aplikace </t>
    </r>
    <r>
      <rPr>
        <u/>
        <sz val="11"/>
        <rFont val="Arial CE"/>
        <charset val="238"/>
      </rPr>
      <t>Moje daně</t>
    </r>
    <r>
      <rPr>
        <sz val="11"/>
        <rFont val="Arial CE"/>
        <charset val="238"/>
      </rPr>
      <t>.</t>
    </r>
  </si>
  <si>
    <r>
      <t xml:space="preserve">Jděte vpravo nahoru na odkaz "Protokol chyb". </t>
    </r>
    <r>
      <rPr>
        <sz val="11"/>
        <rFont val="Arial CE"/>
        <charset val="238"/>
      </rPr>
      <t>Pokud je vše v pořádku, objeví se text "Písemnost neobsahuje chyby". V některých případech se objeví hlášení na propustné chyby. Pokud tyto chyby nechcete/nemůžete odstranit, lze přiznání takto podat i s nimi.</t>
    </r>
  </si>
  <si>
    <r>
      <t xml:space="preserve">Soubor doporučujeme archivovat v xml podobě </t>
    </r>
    <r>
      <rPr>
        <sz val="11"/>
        <rFont val="Arial CE"/>
        <charset val="238"/>
      </rPr>
      <t>(volba "Další volby / Stáhnout soubor pro odeslání do datové schránky")</t>
    </r>
    <r>
      <rPr>
        <b/>
        <sz val="11"/>
        <rFont val="Arial CE"/>
        <charset val="238"/>
      </rPr>
      <t xml:space="preserve"> a v pdf podobě </t>
    </r>
    <r>
      <rPr>
        <sz val="11"/>
        <rFont val="Arial CE"/>
        <charset val="238"/>
      </rPr>
      <t>(volba "Další volby / Stáhnout opis v PDF").</t>
    </r>
  </si>
  <si>
    <t xml:space="preserve">8. </t>
  </si>
  <si>
    <r>
      <t xml:space="preserve">Pokud máte elektronicku identitu, </t>
    </r>
    <r>
      <rPr>
        <b/>
        <sz val="11"/>
        <rFont val="Arial CE"/>
        <charset val="238"/>
      </rPr>
      <t xml:space="preserve">můžete přiznání podat na finanční úřad přes volbu "Odeslat" </t>
    </r>
    <r>
      <rPr>
        <sz val="11"/>
        <rFont val="Arial CE"/>
        <charset val="238"/>
      </rPr>
      <t>umístěnou vpravo nahoře.</t>
    </r>
  </si>
  <si>
    <t xml:space="preserve">Pokud budete podávat přiznání přes datovou schránku, pak je potřeba na příslušný finanční úřad poslat výše uvedený xml soubor. </t>
  </si>
  <si>
    <t>Doporučený postup při načtení do aplikace Moje daně</t>
  </si>
  <si>
    <t>Doporučený postup pro elektronické podání přehledů OSVČ</t>
  </si>
  <si>
    <r>
      <t xml:space="preserve">Vytvořte si pdf verzi přehledu pro sociální pojištění. </t>
    </r>
    <r>
      <rPr>
        <sz val="11"/>
        <rFont val="Arial CE"/>
        <charset val="238"/>
      </rPr>
      <t>Nejlépe to lze udělat tak, že si označíte listy "SP1" a "SP2" a vytiskněte je do programu, který je uloží do souboru v pdf formátu (např. PdfCreator, Microsoft Print to PDF apod.).</t>
    </r>
  </si>
  <si>
    <t xml:space="preserve">2. </t>
  </si>
  <si>
    <r>
      <rPr>
        <sz val="11"/>
        <rFont val="Arial CE"/>
        <charset val="238"/>
      </rPr>
      <t xml:space="preserve">Takto vytvořený </t>
    </r>
    <r>
      <rPr>
        <b/>
        <sz val="11"/>
        <rFont val="Arial CE"/>
        <charset val="238"/>
      </rPr>
      <t xml:space="preserve">pdf soubor pošlete vaší datovou schránkou do datové schránky vaší </t>
    </r>
    <r>
      <rPr>
        <sz val="11"/>
        <rFont val="Arial CE"/>
        <charset val="238"/>
      </rPr>
      <t>příslušné okresní/pražské/městké</t>
    </r>
    <r>
      <rPr>
        <b/>
        <sz val="11"/>
        <rFont val="Arial CE"/>
        <charset val="238"/>
      </rPr>
      <t xml:space="preserve"> správy sociálního zabezpečení.</t>
    </r>
  </si>
  <si>
    <r>
      <t xml:space="preserve">Vytvořte si pdf verzi přehledu pro zdravotní pojištění. </t>
    </r>
    <r>
      <rPr>
        <sz val="11"/>
        <rFont val="Arial CE"/>
        <charset val="238"/>
      </rPr>
      <t>Nejlépe to lze udělat tak, že si označíte listy "VZP" (pro Všeobecnou ZP) nebo list "Ostatní ZP" (pro ostatní zdravotní pojišťovny) a vytiskněte jej do programu, který jej uloží do souboru v pdf formátu (např. PdfCreator, Microsoft Print to PDF apod.).</t>
    </r>
  </si>
  <si>
    <r>
      <rPr>
        <sz val="11"/>
        <rFont val="Arial CE"/>
        <charset val="238"/>
      </rPr>
      <t xml:space="preserve">Takto vytvořený </t>
    </r>
    <r>
      <rPr>
        <b/>
        <sz val="11"/>
        <rFont val="Arial CE"/>
        <charset val="238"/>
      </rPr>
      <t>pdf soubor pošlete vaší datovou schránkou do datové schránky vaší zdravotní pojišťovny.</t>
    </r>
  </si>
  <si>
    <t>Příjmy podle § 7 odst. 14 zákona společníků veřejně obchodní společnosti nebo komplementářů komanditní společnosti plynoucí ze zdrojů v zahraničí.</t>
  </si>
  <si>
    <t>401a</t>
  </si>
  <si>
    <t>Úhrn dílčího samostatného základu daně podle § 7 a dílčího samostatného základu daně podle § 8 zákona (ř. 401 + ř. 401a
po snížení podle § 8 odst. 9 zákona)</t>
  </si>
  <si>
    <t>§ 15 odst. 1 zákona (hodnota bezúplatného plnění - daru/darů)</t>
  </si>
  <si>
    <t>§ 15 odst. 3 a 4 zákona (odečet úroků)</t>
  </si>
  <si>
    <t>§ 15a odst. 1 písm. a), b) a c) zákona (penzijní připojištění, doplňkové penzijní spoření a penzijní pojištění)</t>
  </si>
  <si>
    <t>§ 15a odst. 1 písm. d) zákona (soukromé životní pojištění)</t>
  </si>
  <si>
    <t>§ 15a odst. 1 písm. e) zákona (dlouhodobý investiční produkt)</t>
  </si>
  <si>
    <t>§ 15c zákona (pojištění dlouhodobé péče)</t>
  </si>
  <si>
    <t>Úhrn slev na dani podle § 35, § 35a, § 35b a § 35 ba zákona (ř. 62 + ř. 62a + ř. 63 + ř. 64 + ř. 65a + ř. 65b + ř. 66 + ř. 67 + ř. 68)</t>
  </si>
  <si>
    <t>Příloha č.3 - „Výpočet daně z příjmů ze zahraničí (§ 38f zákona)" včetně Samostatných listů</t>
  </si>
  <si>
    <t>Potvrzení o majetku připsaném ve prospěch dlouhodobého investičního produktu</t>
  </si>
  <si>
    <t>Potvrzení o zaplaceném pojistném na pojištění dlouhodobé péče</t>
  </si>
  <si>
    <t>Daňový subjekt / Osoba oprávněná k podpisu</t>
  </si>
  <si>
    <t>Podle ust. § 154 a 155b  zákona č. 280/2009 Sb., daňového řádu, ve znění pozdějších předpisů, žádám o vrácení:</t>
  </si>
  <si>
    <t>1. Výpočet daně ze samostatného základu daně podle § 16a zákona</t>
  </si>
  <si>
    <t xml:space="preserve">Daňové identifikační číslo plátce daně </t>
  </si>
  <si>
    <t>7</t>
  </si>
  <si>
    <r>
      <t>potvrzení vydané dne</t>
    </r>
    <r>
      <rPr>
        <vertAlign val="superscript"/>
        <sz val="9"/>
        <color theme="1"/>
        <rFont val="Arial"/>
        <family val="2"/>
        <charset val="238"/>
      </rPr>
      <t>1)</t>
    </r>
  </si>
  <si>
    <t>25 5558 Mfin 5558 - vzor č. 3</t>
  </si>
  <si>
    <t>POKYNY</t>
  </si>
  <si>
    <r>
      <rPr>
        <vertAlign val="superscript"/>
        <sz val="8"/>
        <color theme="1"/>
        <rFont val="Arial"/>
        <family val="2"/>
        <charset val="238"/>
      </rPr>
      <t>1)</t>
    </r>
    <r>
      <rPr>
        <sz val="8"/>
        <color theme="1"/>
        <rFont val="Arial"/>
        <family val="2"/>
        <charset val="238"/>
      </rPr>
      <t xml:space="preserve"> Pokud bylo již dříve poplatníkovi vystaveno potvrzení za stejné zdaňovací období, vyplňte datum vystavení tohoto předchozího potvrzení a důvody pro vydání nového potvrzení uveďte v příloze. V opačném případě nevyplňujte.</t>
    </r>
  </si>
  <si>
    <t>DP7</t>
  </si>
  <si>
    <t>kc_10dan</t>
  </si>
  <si>
    <t>kc_sleva_exe</t>
  </si>
  <si>
    <t>kc_op15_inpr</t>
  </si>
  <si>
    <t>kc_op15_pece</t>
  </si>
  <si>
    <t>usn_exe</t>
  </si>
  <si>
    <t>potv_inpr</t>
  </si>
  <si>
    <t>potv_pece</t>
  </si>
  <si>
    <t xml:space="preserve">PŘIZNÁNÍ K DANI Z PŘÍJMŮ FYZICKÝCH OSOB </t>
  </si>
  <si>
    <t>Termín pro odevzdání daňového přiznání*):</t>
  </si>
  <si>
    <t xml:space="preserve">*) tato políčka je potřeba vyplnit ručně, nejsou-li uvedené údaje v pořádku; v daném zdaňovacím období je termín pro podání přiznání stanoven: </t>
  </si>
  <si>
    <t>i) na 1.4., pokud dojde jakkoli a kýmkoli (i daňovým poradcem) k podání přiznání před tímto termínem, nebo pokud je podáno i po tomto termínu, avšak papírovým způsobem (papírový způsob je ovšem v rozporu se zákonem, pokud má poplatník datovou schránkou) - tento termín však nikdy neplatí pro povinně auditované daňové subjekty</t>
  </si>
  <si>
    <t xml:space="preserve">ii) na 2.5., pokud dojde k podání přiznání elektronickou cestou poplatníkem v termínu od 2.4. do 2.5., avšak s vyjímkou povinně auditovaných daňových subjektů </t>
  </si>
  <si>
    <t>iii) na 1.7., pokud dojde k podání přiznání daňovým poradcem na základě plné moci v termínu od 2.4. do 1.7. nebo u  povinně auditovaných subjektů</t>
  </si>
  <si>
    <t xml:space="preserve">Měsíc </t>
  </si>
  <si>
    <t>Výše platby</t>
  </si>
  <si>
    <t>25 5405 MFin 5405 vzor č.30</t>
  </si>
  <si>
    <t>Příjmení, jméno, titul*) manželky (manžela)</t>
  </si>
  <si>
    <t>Částka slevy podle § 35ba odst. 1</t>
  </si>
  <si>
    <t>Ve sloupci uveďte počet listů příloh.</t>
  </si>
  <si>
    <r>
      <rPr>
        <vertAlign val="superscript"/>
        <sz val="7"/>
        <rFont val="Arial CE"/>
        <charset val="238"/>
      </rPr>
      <t>*</t>
    </r>
    <r>
      <rPr>
        <sz val="7"/>
        <rFont val="Arial CE"/>
        <charset val="238"/>
      </rPr>
      <t>) Označené údaje jsou nepovinné.</t>
    </r>
  </si>
  <si>
    <r>
      <t>2)</t>
    </r>
    <r>
      <rPr>
        <sz val="7"/>
        <rFont val="Arial CE"/>
        <family val="2"/>
        <charset val="238"/>
      </rPr>
      <t xml:space="preserve"> Údaj vyplňte, </t>
    </r>
    <r>
      <rPr>
        <b/>
        <sz val="7"/>
        <rFont val="Arial CE"/>
        <charset val="238"/>
      </rPr>
      <t>pouze</t>
    </r>
    <r>
      <rPr>
        <sz val="7"/>
        <rFont val="Arial CE"/>
        <family val="2"/>
        <charset val="238"/>
      </rPr>
      <t xml:space="preserve"> máte-li kód rozlišení typu DAP v případech uvedených v § 239b, § 239c a § 244 zákona č. 280/2009 Sb., daňového řádu, ve znění pozdějších předpisů.</t>
    </r>
  </si>
  <si>
    <t>je součástí tiskopisu P Ř I Z N Á N Í k dani z příjmů fyzických osob za zdaňovací období 2025 - 25 5405 MFin 5405 vzor č. 30 („dále jen DAP")</t>
  </si>
  <si>
    <t>25 5405/P1 MFin 5405/P1 - vzor č. 21</t>
  </si>
  <si>
    <t>1) Z předtištěných možností v rámečku vyberte odpovídající variantu a označte křížkem.</t>
  </si>
  <si>
    <t>2) Údaje, pro které nedostačuje vyhrazené místo, uveďte na volný list a přiložte k tiskopisu.</t>
  </si>
  <si>
    <t>je součástí tiskopisu P Ř I Z N Á N Í k dani z příjmů fyzických osob za zdaňovací období 2025 - 25 5405 MFin 5405 vzor č. 30 (dále jen „DAP")</t>
  </si>
  <si>
    <t>25 5405/P2 MFin 5405/P2 - vzor č. 21</t>
  </si>
  <si>
    <t>je součástí tiskopisu P Ř I Z N Á N Í k dani z příjmů fyzických osob za zdaňovací období 2025 - 25 5405 MFin 5405 vzor č. 30 (dále jen „DAP").</t>
  </si>
  <si>
    <t>25 5405/P3 MFin 5405/P3 - vzor č. 21</t>
  </si>
  <si>
    <t>25 5405/P4 MFin 5405/P4 - vzor č. 12</t>
  </si>
  <si>
    <t>ke dni  31.12.2025</t>
  </si>
  <si>
    <t>prohlašuji, že jsem v roce 2025 neuplatnil / neuplatnila daňové zvýhodnění na vyživované děti:</t>
  </si>
  <si>
    <r>
      <t xml:space="preserve">omezená verze - šablona umožňuje xml export - sledujte list </t>
    </r>
    <r>
      <rPr>
        <b/>
        <i/>
        <sz val="12"/>
        <rFont val="Arial CE"/>
        <charset val="238"/>
      </rPr>
      <t>XML_export</t>
    </r>
  </si>
  <si>
    <t>Dojde-li k překročení nastavených mezí této omezené bezplatné šablony, v některých buňkách šablony se objeví text "LIMIT" a šablona přestane pracovat korektně. Neomezenou verzi šablony lze stáhnout na této adresy :</t>
  </si>
  <si>
    <t>TATO VERZE JE PLNOHODNOTNĚ POUŽITELNÁ JEN PRO FYZICKÉ OSOBY, U NICHŽ :</t>
  </si>
  <si>
    <t>* daňový základ nepřekročí částku 300.000,- Kč ( řádek 42 )</t>
  </si>
  <si>
    <t xml:space="preserve">* součet všech zdanitelných příjmů za zdaňovací období nepřekročí částku 800.000,- Kč </t>
  </si>
  <si>
    <t>25 5405 Mfin 5405 vzor č. 30, formulář je platný pro zdaňovací období započatá v roce 2024</t>
  </si>
  <si>
    <t>Splatnost záloh na daň z příjmu v letech 2026 - 2027</t>
  </si>
  <si>
    <t>82100</t>
  </si>
  <si>
    <t>Ambulantní nebo terénní sociální služby pro seniory nebo osoby se zdravotním postižením</t>
  </si>
  <si>
    <t>88100</t>
  </si>
  <si>
    <t>71110</t>
  </si>
  <si>
    <t>82920</t>
  </si>
  <si>
    <t>Bezpečnostní činnosti j. n.</t>
  </si>
  <si>
    <t>80090</t>
  </si>
  <si>
    <t>Cateringové činnosti</t>
  </si>
  <si>
    <t>56210</t>
  </si>
  <si>
    <t>64110</t>
  </si>
  <si>
    <t>Činění, úprava, barvení usní a kožešin</t>
  </si>
  <si>
    <t>15110</t>
  </si>
  <si>
    <t>Činnosti agentur zprostředkujících práci na přechodnou dobu a ostatní poskytování lidských zdrojů</t>
  </si>
  <si>
    <t>78200</t>
  </si>
  <si>
    <t>78100</t>
  </si>
  <si>
    <t>Činnosti archivů</t>
  </si>
  <si>
    <t>91120</t>
  </si>
  <si>
    <t>85530</t>
  </si>
  <si>
    <t>91410</t>
  </si>
  <si>
    <t>Činnosti call center</t>
  </si>
  <si>
    <t>82200</t>
  </si>
  <si>
    <t>79110</t>
  </si>
  <si>
    <t>79120</t>
  </si>
  <si>
    <t>Činnosti denních lázní, saun a parních lázní</t>
  </si>
  <si>
    <t>96230</t>
  </si>
  <si>
    <t>97000</t>
  </si>
  <si>
    <t>Činnosti domácností poskytujících blíže neurčené služby pro vlastní potřebu</t>
  </si>
  <si>
    <t>98200</t>
  </si>
  <si>
    <t>Činnosti domácností produkujících blíže neurčené výrobky pro vlastní potřebu</t>
  </si>
  <si>
    <t>98100</t>
  </si>
  <si>
    <t>94995</t>
  </si>
  <si>
    <t>Činnosti exteritoriálních organizací a institucí</t>
  </si>
  <si>
    <t>99000</t>
  </si>
  <si>
    <t>93130</t>
  </si>
  <si>
    <t>Činnosti fyzioterapeutů</t>
  </si>
  <si>
    <t>86950</t>
  </si>
  <si>
    <t>92000</t>
  </si>
  <si>
    <t>64210</t>
  </si>
  <si>
    <t>Činnosti investičních fondů peněžního trhu a investičních fondů jiných než peněžního trhu</t>
  </si>
  <si>
    <t>64310</t>
  </si>
  <si>
    <t>Činnosti jiných organizací sdružujících osoby za účelem prosazování společných a veřejných zájmů j. n.</t>
  </si>
  <si>
    <t>94999</t>
  </si>
  <si>
    <t>Činnosti knihoven</t>
  </si>
  <si>
    <t>91110</t>
  </si>
  <si>
    <t>Činnosti makléřů a agentů v oblasti elektrické energie a zemního plynu</t>
  </si>
  <si>
    <t>35400</t>
  </si>
  <si>
    <t>Činnosti muzeí a galerií</t>
  </si>
  <si>
    <t>91210</t>
  </si>
  <si>
    <t>94910</t>
  </si>
  <si>
    <t>94997</t>
  </si>
  <si>
    <t>94200</t>
  </si>
  <si>
    <t>94991</t>
  </si>
  <si>
    <t>Činnosti organizací na ochranu a zlepšení postavení etnických, menšinových a jiných speciálních skupin</t>
  </si>
  <si>
    <t>94996</t>
  </si>
  <si>
    <t>94992</t>
  </si>
  <si>
    <t>94993</t>
  </si>
  <si>
    <t>94110</t>
  </si>
  <si>
    <t>Činnosti pojišťovacích makléřů a agentů</t>
  </si>
  <si>
    <t>66220</t>
  </si>
  <si>
    <t>Činnosti politických organizací</t>
  </si>
  <si>
    <t>94920</t>
  </si>
  <si>
    <t>94120</t>
  </si>
  <si>
    <t>91420</t>
  </si>
  <si>
    <t>Činnosti psychologů a psychoterapeutů, kromě lékařů</t>
  </si>
  <si>
    <t>86930</t>
  </si>
  <si>
    <t>73110</t>
  </si>
  <si>
    <t>Činnosti řízení podniků</t>
  </si>
  <si>
    <t>70100</t>
  </si>
  <si>
    <t>Činnosti související s diagnostickým zobrazováním a zdravotnické laboratorní činnosti</t>
  </si>
  <si>
    <t>86910</t>
  </si>
  <si>
    <t>Činnosti související s kabelovou, bezdrátovou a satelitní telekomunikační sítí</t>
  </si>
  <si>
    <t>61100</t>
  </si>
  <si>
    <t>52230</t>
  </si>
  <si>
    <t>37000</t>
  </si>
  <si>
    <t>52210</t>
  </si>
  <si>
    <t>81300</t>
  </si>
  <si>
    <t>52220</t>
  </si>
  <si>
    <t>93120</t>
  </si>
  <si>
    <t>94994</t>
  </si>
  <si>
    <t>Činnosti svěřenských fondů, majetkových a agenturních účtů</t>
  </si>
  <si>
    <t>64320</t>
  </si>
  <si>
    <t>Činnosti účelových finančních společností</t>
  </si>
  <si>
    <t>64220</t>
  </si>
  <si>
    <t>Činnosti v oblasti grafického designu a vizuální komunikace</t>
  </si>
  <si>
    <t>74120</t>
  </si>
  <si>
    <t>Činnosti v oblasti módního designu</t>
  </si>
  <si>
    <t>74112</t>
  </si>
  <si>
    <t>Činnosti v oblasti neživotního pojištění</t>
  </si>
  <si>
    <t>65120</t>
  </si>
  <si>
    <t>84220</t>
  </si>
  <si>
    <t>Činnosti v oblasti povinného sociální zabezpečení</t>
  </si>
  <si>
    <t>84300</t>
  </si>
  <si>
    <t>Činnosti v oblasti požární ochrany</t>
  </si>
  <si>
    <t>84250</t>
  </si>
  <si>
    <t>Činnosti v oblasti průmyslového designu</t>
  </si>
  <si>
    <t>74111</t>
  </si>
  <si>
    <t>Činnosti v oblasti přeprodeje telekomunikačních služeb a zprostředkování telekomunikačních činností</t>
  </si>
  <si>
    <t>61200</t>
  </si>
  <si>
    <t>Činnosti v oblasti scénických umění</t>
  </si>
  <si>
    <t>90200</t>
  </si>
  <si>
    <t>Činnosti v oblasti sportu j. n.</t>
  </si>
  <si>
    <t>93190</t>
  </si>
  <si>
    <t>84230</t>
  </si>
  <si>
    <t>Činnosti v oblasti tradiční, doplňkové a alternativní medicíny</t>
  </si>
  <si>
    <t>86960</t>
  </si>
  <si>
    <t>84240</t>
  </si>
  <si>
    <t>Činnosti v oblasti vztahů s veřejností a komunikace</t>
  </si>
  <si>
    <t>73300</t>
  </si>
  <si>
    <t>Činnosti v oblasti zábavy a rekreace j. n.</t>
  </si>
  <si>
    <t>93290</t>
  </si>
  <si>
    <t>84210</t>
  </si>
  <si>
    <t>Činnosti v oblasti zprostředkování a marketingu patentů</t>
  </si>
  <si>
    <t>74910</t>
  </si>
  <si>
    <t>Činnosti v oblasti životního pojištění</t>
  </si>
  <si>
    <t>65110</t>
  </si>
  <si>
    <t>Činnosti webových vyhledávacích portálů</t>
  </si>
  <si>
    <t>63910</t>
  </si>
  <si>
    <t>Činnosti zábavních parků</t>
  </si>
  <si>
    <t>93210</t>
  </si>
  <si>
    <t>64923</t>
  </si>
  <si>
    <t>Činnosti zpravodajských kanceláří a agentur</t>
  </si>
  <si>
    <t>60310</t>
  </si>
  <si>
    <t>Dálková železniční osobní doprava</t>
  </si>
  <si>
    <t>49110</t>
  </si>
  <si>
    <t>43110</t>
  </si>
  <si>
    <t>Destilace, rektifikace a míchaní lihovin</t>
  </si>
  <si>
    <t>11010</t>
  </si>
  <si>
    <t>Developerské činnosti</t>
  </si>
  <si>
    <t>68120</t>
  </si>
  <si>
    <t>Distribuce elektřiny</t>
  </si>
  <si>
    <t>35140</t>
  </si>
  <si>
    <t>Distribuce filmů a videozáznamů</t>
  </si>
  <si>
    <t>59130</t>
  </si>
  <si>
    <t>Distribuce plynných paliv prostřednictvím sítí</t>
  </si>
  <si>
    <t>35220</t>
  </si>
  <si>
    <t>Distribuce zvukových záznamů</t>
  </si>
  <si>
    <t>60102</t>
  </si>
  <si>
    <t>Dobývání kamene, vápence, sádrovce, břidlice a jiného kamene, také pro výtvarné účely</t>
  </si>
  <si>
    <t>08110</t>
  </si>
  <si>
    <t>43210</t>
  </si>
  <si>
    <t>64924</t>
  </si>
  <si>
    <t>64910</t>
  </si>
  <si>
    <t>74200</t>
  </si>
  <si>
    <t>Hudební tvorba</t>
  </si>
  <si>
    <t>90112</t>
  </si>
  <si>
    <t>01470</t>
  </si>
  <si>
    <t>Chov koní a ostatních koňovitých</t>
  </si>
  <si>
    <t>01430</t>
  </si>
  <si>
    <t>01410</t>
  </si>
  <si>
    <t>Chov ostatního skotu a buvolů</t>
  </si>
  <si>
    <t>01420</t>
  </si>
  <si>
    <t>01480</t>
  </si>
  <si>
    <t>01450</t>
  </si>
  <si>
    <t>01460</t>
  </si>
  <si>
    <t>01440</t>
  </si>
  <si>
    <t>82910</t>
  </si>
  <si>
    <t>Instalace izolací</t>
  </si>
  <si>
    <t>43230</t>
  </si>
  <si>
    <t>33200</t>
  </si>
  <si>
    <t>Instalace tepelných, chladicích a klimatizačních zařízení a rozvodů</t>
  </si>
  <si>
    <t>43222</t>
  </si>
  <si>
    <t>Instalace vodovodních, odpadních a plynových zařízení a rozvodů</t>
  </si>
  <si>
    <t>43221</t>
  </si>
  <si>
    <t>71120</t>
  </si>
  <si>
    <t>Jiné finanční činnosti, kromě pojišťování a penzijního financování j. n.</t>
  </si>
  <si>
    <t>64999</t>
  </si>
  <si>
    <t>85599</t>
  </si>
  <si>
    <t>Kadeřnické a holičské činnosti</t>
  </si>
  <si>
    <t>96210</t>
  </si>
  <si>
    <t>Kempy a parkoviště pro rekreační vozidla</t>
  </si>
  <si>
    <t>55300</t>
  </si>
  <si>
    <t>Kolejová nákladní doprava</t>
  </si>
  <si>
    <t>49200</t>
  </si>
  <si>
    <t>Kombinované podpůrné činnosti</t>
  </si>
  <si>
    <t>81100</t>
  </si>
  <si>
    <t>Konečná úprava dřevěných výrobků</t>
  </si>
  <si>
    <t>16270</t>
  </si>
  <si>
    <t>13300</t>
  </si>
  <si>
    <t>Konzervování, restaurování a jiné podpůrné činnosti pro kulturní dědictví</t>
  </si>
  <si>
    <t>91300</t>
  </si>
  <si>
    <t>Kosmetické a podobné činnosti</t>
  </si>
  <si>
    <t>96220</t>
  </si>
  <si>
    <t>51220</t>
  </si>
  <si>
    <t>Kování a tváření kovů a prášková metalurgie</t>
  </si>
  <si>
    <t>25400</t>
  </si>
  <si>
    <t>Leasing duševního vlastnictví a podobných produktů, kromě děl chráněných autorským právem</t>
  </si>
  <si>
    <t>77400</t>
  </si>
  <si>
    <t>51210</t>
  </si>
  <si>
    <t>51100</t>
  </si>
  <si>
    <t>Literární tvorba</t>
  </si>
  <si>
    <t>90111</t>
  </si>
  <si>
    <t>Logistické činnosti</t>
  </si>
  <si>
    <t>52250</t>
  </si>
  <si>
    <t>01700</t>
  </si>
  <si>
    <t>Lůžková zdravotní péče</t>
  </si>
  <si>
    <t>86100</t>
  </si>
  <si>
    <t>Maloobchod s díly a příslušenstvím pro motorová vozidla</t>
  </si>
  <si>
    <t>47820</t>
  </si>
  <si>
    <t>Maloobchod s elektrospotřebiči a elektronikou převážně pro domácnost</t>
  </si>
  <si>
    <t>47540</t>
  </si>
  <si>
    <t>Maloobchod s farmaceutickými výrobky</t>
  </si>
  <si>
    <t>47730</t>
  </si>
  <si>
    <t>47770</t>
  </si>
  <si>
    <t>47640</t>
  </si>
  <si>
    <t>47610</t>
  </si>
  <si>
    <t>47530</t>
  </si>
  <si>
    <t>47750</t>
  </si>
  <si>
    <t>Maloobchod s květinami, rostlinami, hnojivy, zvířaty pro zájmový chov a krmivy pro ně</t>
  </si>
  <si>
    <t>47760</t>
  </si>
  <si>
    <t>47220</t>
  </si>
  <si>
    <t>Maloobchod s motocykly a díly a příslušenstvím pro motocykly</t>
  </si>
  <si>
    <t>47830</t>
  </si>
  <si>
    <t>Maloobchod s motorovými vozidly</t>
  </si>
  <si>
    <t>47810</t>
  </si>
  <si>
    <t>Maloobchod s nábytkem, osvětlovacími zařízeními, nádobím a ostatními výrobky převážně pro domácnost</t>
  </si>
  <si>
    <t>47550</t>
  </si>
  <si>
    <t>47250</t>
  </si>
  <si>
    <t>Maloobchod s novinami a ostatními periodickými publikacemi</t>
  </si>
  <si>
    <t>47621</t>
  </si>
  <si>
    <t>47720</t>
  </si>
  <si>
    <t>47710</t>
  </si>
  <si>
    <t>Maloobchod s ostatním novým zbožím</t>
  </si>
  <si>
    <t>47780</t>
  </si>
  <si>
    <t>Maloobchod s ostatním použitým zbožím</t>
  </si>
  <si>
    <t>47799</t>
  </si>
  <si>
    <t>47210</t>
  </si>
  <si>
    <t>Maloobchod s papírnickým zbožím</t>
  </si>
  <si>
    <t>47622</t>
  </si>
  <si>
    <t>Maloobchod s pekařskými a cukrářskými výrobky a cukrovinkami</t>
  </si>
  <si>
    <t>47240</t>
  </si>
  <si>
    <t>Maloobchod s počítačovým a komunikačním zařízením</t>
  </si>
  <si>
    <t>47400</t>
  </si>
  <si>
    <t>Maloobchod s pohonnými hmotami</t>
  </si>
  <si>
    <t>47300</t>
  </si>
  <si>
    <t>Maloobchod s použitými knihami a starožitnostmi</t>
  </si>
  <si>
    <t>47791</t>
  </si>
  <si>
    <t>47230</t>
  </si>
  <si>
    <t>47260</t>
  </si>
  <si>
    <t>47510</t>
  </si>
  <si>
    <t>Maloobchod s výrobky pro kulturní rozhled a rekreaci j. n.</t>
  </si>
  <si>
    <t>47690</t>
  </si>
  <si>
    <t>Maloobchod s železářským zbožím, stavebními materiály, barvami a sklem</t>
  </si>
  <si>
    <t>47520</t>
  </si>
  <si>
    <t>47630</t>
  </si>
  <si>
    <t>47740</t>
  </si>
  <si>
    <t>52240</t>
  </si>
  <si>
    <t>01300</t>
  </si>
  <si>
    <t>03210</t>
  </si>
  <si>
    <t>03110</t>
  </si>
  <si>
    <t>68110</t>
  </si>
  <si>
    <t>50200</t>
  </si>
  <si>
    <t>50100</t>
  </si>
  <si>
    <t>Navrhování interiérů</t>
  </si>
  <si>
    <t>74130</t>
  </si>
  <si>
    <t>Nepravidelná silniční osobní doprava</t>
  </si>
  <si>
    <t>49320</t>
  </si>
  <si>
    <t>Nespecializovaný maloobchod s převahou potravin, nápojů a tabákových výrobků</t>
  </si>
  <si>
    <t>47110</t>
  </si>
  <si>
    <t>46900</t>
  </si>
  <si>
    <t>Nespecializovaný velkoobchod s potravinami, nápoji a tabákovými výrobky</t>
  </si>
  <si>
    <t>46390</t>
  </si>
  <si>
    <t>35150</t>
  </si>
  <si>
    <t>35230</t>
  </si>
  <si>
    <t>66120</t>
  </si>
  <si>
    <t>64991</t>
  </si>
  <si>
    <t>43330</t>
  </si>
  <si>
    <t>Obrábění kovů</t>
  </si>
  <si>
    <t>25530</t>
  </si>
  <si>
    <t>Odlévání legovaných ocelí</t>
  </si>
  <si>
    <t>24522</t>
  </si>
  <si>
    <t>Odlévání lehkých kovů</t>
  </si>
  <si>
    <t>24530</t>
  </si>
  <si>
    <t>Odlévání litiny s kuličkovým grafitem</t>
  </si>
  <si>
    <t>24512</t>
  </si>
  <si>
    <t>Odlévání litiny s lupínkovým grafitem</t>
  </si>
  <si>
    <t>24511</t>
  </si>
  <si>
    <t>Odlévání ostatní litiny</t>
  </si>
  <si>
    <t>24519</t>
  </si>
  <si>
    <t>Odlévání ostatních neželezných kovů</t>
  </si>
  <si>
    <t>24540</t>
  </si>
  <si>
    <t>Odlévání uhlíkatých ocelí</t>
  </si>
  <si>
    <t>24521</t>
  </si>
  <si>
    <t>43310</t>
  </si>
  <si>
    <t>Opravy a údržba civilních letadel a kosmických lodí</t>
  </si>
  <si>
    <t>33160</t>
  </si>
  <si>
    <t>Opravy a údržba civilních lodí a člunů</t>
  </si>
  <si>
    <t>33150</t>
  </si>
  <si>
    <t>Opravy a údržba elektrických zařízení</t>
  </si>
  <si>
    <t>33140</t>
  </si>
  <si>
    <t>Opravy a údržba elektronických a optických přístrojů a zařízení</t>
  </si>
  <si>
    <t>33130</t>
  </si>
  <si>
    <t>Opravy a údržba hodin, hodinek a klenotů</t>
  </si>
  <si>
    <t>95250</t>
  </si>
  <si>
    <t>33171</t>
  </si>
  <si>
    <t>Opravy a údržba kovových výrobků</t>
  </si>
  <si>
    <t>33110</t>
  </si>
  <si>
    <t>Opravy a údržba motocyklů</t>
  </si>
  <si>
    <t>95320</t>
  </si>
  <si>
    <t>Opravy a údržba motorových vozidel</t>
  </si>
  <si>
    <t>95310</t>
  </si>
  <si>
    <t>Opravy a údržba nábytku a bytového zařízení</t>
  </si>
  <si>
    <t>95240</t>
  </si>
  <si>
    <t>Opravy a údržba obuvi a kožených výrobků</t>
  </si>
  <si>
    <t>95230</t>
  </si>
  <si>
    <t>Opravy a údržba ostatních civilních dopravních prostředků a zařízení j. n.</t>
  </si>
  <si>
    <t>33179</t>
  </si>
  <si>
    <t>Opravy a údržba ostatních zařízení</t>
  </si>
  <si>
    <t>33190</t>
  </si>
  <si>
    <t>Opravy a údržba počítačů a komunikačních zařízení</t>
  </si>
  <si>
    <t>95100</t>
  </si>
  <si>
    <t>Opravy a údržba přístrojů a zařízení převážně pro domácnost, dům a zahradu</t>
  </si>
  <si>
    <t>95220</t>
  </si>
  <si>
    <t>Opravy a údržba spotřební elektroniky</t>
  </si>
  <si>
    <t>95210</t>
  </si>
  <si>
    <t>Opravy a údržba strojů</t>
  </si>
  <si>
    <t>33120</t>
  </si>
  <si>
    <t>Opravy a údržba vojenských bojových vozidel</t>
  </si>
  <si>
    <t>33181</t>
  </si>
  <si>
    <t>Opravy a údržba vojenských letadel a kosmických lodí</t>
  </si>
  <si>
    <t>33183</t>
  </si>
  <si>
    <t>Opravy a údržba vojenských lodí a člunů</t>
  </si>
  <si>
    <t>33182</t>
  </si>
  <si>
    <t>Opravy a údržba výrobků pro osobní potřebu a převážně pro domácnost j. n.</t>
  </si>
  <si>
    <t>95290</t>
  </si>
  <si>
    <t>Osobní doprava visutými lanovkami a lyžařskými vleky</t>
  </si>
  <si>
    <t>49340</t>
  </si>
  <si>
    <t>Osobní doprava vozidlem s řidičem na vyžádání</t>
  </si>
  <si>
    <t>49330</t>
  </si>
  <si>
    <t>88990</t>
  </si>
  <si>
    <t>Ostatní činnosti související s distribucí obsahu</t>
  </si>
  <si>
    <t>60390</t>
  </si>
  <si>
    <t>86990</t>
  </si>
  <si>
    <t>Ostatní činnosti v oblasti informačních technologií a počítačů</t>
  </si>
  <si>
    <t>62900</t>
  </si>
  <si>
    <t>Ostatní činnosti v oblasti nemovitostí na základě smlouvy nebo dohody</t>
  </si>
  <si>
    <t>68320</t>
  </si>
  <si>
    <t>63920</t>
  </si>
  <si>
    <t>Ostatní kolejová osobní doprava</t>
  </si>
  <si>
    <t>49120</t>
  </si>
  <si>
    <t>Ostatní kompletační a dokončovací stavební práce</t>
  </si>
  <si>
    <t>43350</t>
  </si>
  <si>
    <t>Ostatní nespecializovaný maloobchod</t>
  </si>
  <si>
    <t>47120</t>
  </si>
  <si>
    <t>Ostatní odstraňování odpadů</t>
  </si>
  <si>
    <t>38330</t>
  </si>
  <si>
    <t>64190</t>
  </si>
  <si>
    <t>Ostatní pobytové služby sociální péče j. n.</t>
  </si>
  <si>
    <t>87990</t>
  </si>
  <si>
    <t>Ostatní počítačové programování</t>
  </si>
  <si>
    <t>62109</t>
  </si>
  <si>
    <t>Ostatní podpůrné činnosti pro dopravu</t>
  </si>
  <si>
    <t>52260</t>
  </si>
  <si>
    <t>82990</t>
  </si>
  <si>
    <t>Ostatní podpůrné činnosti pro uměleckou tvorbu a scénická umění</t>
  </si>
  <si>
    <t>90390</t>
  </si>
  <si>
    <t>Ostatní pomocné činnosti k finančním činnostem, kromě pojišťování a penzijního financování</t>
  </si>
  <si>
    <t>66190</t>
  </si>
  <si>
    <t>64929</t>
  </si>
  <si>
    <t>53200</t>
  </si>
  <si>
    <t>49390</t>
  </si>
  <si>
    <t>79900</t>
  </si>
  <si>
    <t>Ostatní specializované návrhářské činnosti</t>
  </si>
  <si>
    <t>74140</t>
  </si>
  <si>
    <t>43990</t>
  </si>
  <si>
    <t>Ostatní specializované stavební činnosti při výstavbě budov</t>
  </si>
  <si>
    <t>43420</t>
  </si>
  <si>
    <t>Ostatní specializovaný velkoobchod j. n.</t>
  </si>
  <si>
    <t>46890</t>
  </si>
  <si>
    <t>43240</t>
  </si>
  <si>
    <t>61900</t>
  </si>
  <si>
    <t>Ostatní tisk</t>
  </si>
  <si>
    <t>18120</t>
  </si>
  <si>
    <t>55900</t>
  </si>
  <si>
    <t>81230</t>
  </si>
  <si>
    <t>Ostatní umělecká tvorba</t>
  </si>
  <si>
    <t>90130</t>
  </si>
  <si>
    <t>58290</t>
  </si>
  <si>
    <t>Ostatní vydavatelské činnosti, kromě vydávání softwaru</t>
  </si>
  <si>
    <t>58190</t>
  </si>
  <si>
    <t>10390</t>
  </si>
  <si>
    <t>32990</t>
  </si>
  <si>
    <t>Ošetřovatelské činnosti a činnosti porodních asistentek</t>
  </si>
  <si>
    <t>86940</t>
  </si>
  <si>
    <t>Pátrací činnosti a činnosti soukromých bezpečnostních agentur</t>
  </si>
  <si>
    <t>80010</t>
  </si>
  <si>
    <t>65300</t>
  </si>
  <si>
    <t>01230</t>
  </si>
  <si>
    <t>01140</t>
  </si>
  <si>
    <t>01240</t>
  </si>
  <si>
    <t>Pěstování koření a aromatických, léčivých a farmaceutických rostlin</t>
  </si>
  <si>
    <t>01280</t>
  </si>
  <si>
    <t>Pěstování lesa a jiné činnosti v oblasti lesnictví</t>
  </si>
  <si>
    <t>02100</t>
  </si>
  <si>
    <t>Pěstování obilovin jiných než rýže, luštěnin a olejnatých semen</t>
  </si>
  <si>
    <t>01110</t>
  </si>
  <si>
    <t>01260</t>
  </si>
  <si>
    <t>01250</t>
  </si>
  <si>
    <t>01190</t>
  </si>
  <si>
    <t>01290</t>
  </si>
  <si>
    <t>01160</t>
  </si>
  <si>
    <t>01270</t>
  </si>
  <si>
    <t>01120</t>
  </si>
  <si>
    <t>01150</t>
  </si>
  <si>
    <t>01220</t>
  </si>
  <si>
    <t>01210</t>
  </si>
  <si>
    <t>01130</t>
  </si>
  <si>
    <t>Pilařská výroba</t>
  </si>
  <si>
    <t>16110</t>
  </si>
  <si>
    <t>Pobytové služby sociální péče pro osoby s duševním onemocněním, mentálním postižením nebo osoby závislé na návykových látkách</t>
  </si>
  <si>
    <t>87200</t>
  </si>
  <si>
    <t>Pobytové služby sociální péče pro seniory nebo osoby s fyzickým nebo smyslovým postižením</t>
  </si>
  <si>
    <t>87300</t>
  </si>
  <si>
    <t>Pobytové služby sociální péče ve zdravotnických zařízeních lůžkové péče</t>
  </si>
  <si>
    <t>87100</t>
  </si>
  <si>
    <t>Podávání nápojů</t>
  </si>
  <si>
    <t>56300</t>
  </si>
  <si>
    <t>02400</t>
  </si>
  <si>
    <t>01610</t>
  </si>
  <si>
    <t>Podpůrné činnosti pro rybolov a akvakulturu</t>
  </si>
  <si>
    <t>03300</t>
  </si>
  <si>
    <t>Podpůrné činnosti pro těžbu a dobývání ostatních nerostných surovin j. n.</t>
  </si>
  <si>
    <t>09909</t>
  </si>
  <si>
    <t>Podpůrné činnosti pro těžbu černého uhlí</t>
  </si>
  <si>
    <t>09901</t>
  </si>
  <si>
    <t>Podpůrné činnosti pro těžbu hnědého uhlí, kromě lignitu</t>
  </si>
  <si>
    <t>09902</t>
  </si>
  <si>
    <t>Podpůrné činnosti pro těžbu lignitu</t>
  </si>
  <si>
    <t>09903</t>
  </si>
  <si>
    <t>Podpůrné činnosti pro těžbu ostatních neželezných rud</t>
  </si>
  <si>
    <t>09906</t>
  </si>
  <si>
    <t>Podpůrné činnosti pro těžbu ropy a zemního plynu</t>
  </si>
  <si>
    <t>09100</t>
  </si>
  <si>
    <t>Podpůrné činnosti pro těžbu uranových a thoriových rud</t>
  </si>
  <si>
    <t>09905</t>
  </si>
  <si>
    <t>Podpůrné činnosti pro těžbu železných rud</t>
  </si>
  <si>
    <t>09904</t>
  </si>
  <si>
    <t>01620</t>
  </si>
  <si>
    <t>Podpůrné činnosti v oblasti vzdělávání j. n.</t>
  </si>
  <si>
    <t>85690</t>
  </si>
  <si>
    <t>96300</t>
  </si>
  <si>
    <t>43410</t>
  </si>
  <si>
    <t>Pomocné činnosti k pojišťování a penzijnímu financování j. n.</t>
  </si>
  <si>
    <t>66290</t>
  </si>
  <si>
    <t>Poradenství v oblasti počítačů a správa počítačových systémů</t>
  </si>
  <si>
    <t>62200</t>
  </si>
  <si>
    <t>Poradenství v oblasti podnikání a řízení podniků</t>
  </si>
  <si>
    <t>70200</t>
  </si>
  <si>
    <t>Pořádání kongresů a veletrhů</t>
  </si>
  <si>
    <t>82300</t>
  </si>
  <si>
    <t>59200</t>
  </si>
  <si>
    <t>Posklizňové činnosti a zpracování osiva pro účely množení</t>
  </si>
  <si>
    <t>01630</t>
  </si>
  <si>
    <t>Poskytování jiných úvěrů společnostmi, které nepřijímají vklady</t>
  </si>
  <si>
    <t>64922</t>
  </si>
  <si>
    <t>Poskytování osobních služeb v domácnostech</t>
  </si>
  <si>
    <t>96910</t>
  </si>
  <si>
    <t>96990</t>
  </si>
  <si>
    <t>Poskytování počítačové infrastruktury, zpracování dat, hosting a související činnosti</t>
  </si>
  <si>
    <t>63100</t>
  </si>
  <si>
    <t>Poskytování smluvních a ostatních stravovacích služeb</t>
  </si>
  <si>
    <t>56220</t>
  </si>
  <si>
    <t>Poskytování spotřebitelských úvěrů společnostmi, které nepřijímají vklady</t>
  </si>
  <si>
    <t>64921</t>
  </si>
  <si>
    <t>Poskytování stravování u stánků a mobilních zařízení</t>
  </si>
  <si>
    <t>56120</t>
  </si>
  <si>
    <t>Poskytování stravování v restauracích</t>
  </si>
  <si>
    <t>56110</t>
  </si>
  <si>
    <t>Postprodukce filmů, videozáznamů a televizních pořadů</t>
  </si>
  <si>
    <t>59120</t>
  </si>
  <si>
    <t>Postsekundární neterciární vzdělávání</t>
  </si>
  <si>
    <t>85330</t>
  </si>
  <si>
    <t>49500</t>
  </si>
  <si>
    <t>Povlakování kovů</t>
  </si>
  <si>
    <t>25510</t>
  </si>
  <si>
    <t>Praní a čištění textilních a kožešinových výrobků pro jiné oblasti podnikání</t>
  </si>
  <si>
    <t>96103</t>
  </si>
  <si>
    <t>Praní a čištění textilních a kožešinových výrobků pro oblast ubytování a stravování</t>
  </si>
  <si>
    <t>96102</t>
  </si>
  <si>
    <t>Praní a čištění textilních a kožešinových výrobků pro oblast zdravotnictví</t>
  </si>
  <si>
    <t>96101</t>
  </si>
  <si>
    <t>Praní a čištění textilních a kožešinových výrobků pro veřejnost</t>
  </si>
  <si>
    <t>96104</t>
  </si>
  <si>
    <t>Pravidelná silniční osobní doprava</t>
  </si>
  <si>
    <t>49310</t>
  </si>
  <si>
    <t>69100</t>
  </si>
  <si>
    <t>Preprimární vzdělávání</t>
  </si>
  <si>
    <t>85100</t>
  </si>
  <si>
    <t>85200</t>
  </si>
  <si>
    <t>Produkce filmů, videozáznamů a televizních pořadů</t>
  </si>
  <si>
    <t>59110</t>
  </si>
  <si>
    <t>Programování a vývoj počítačových her, herního softwaru a herních nástrojů</t>
  </si>
  <si>
    <t>62101</t>
  </si>
  <si>
    <t>59140</t>
  </si>
  <si>
    <t>77330</t>
  </si>
  <si>
    <t>77350</t>
  </si>
  <si>
    <t>77120</t>
  </si>
  <si>
    <t>Pronájem a leasing osobních automobilů a lehkých motorových vozidel</t>
  </si>
  <si>
    <t>77110</t>
  </si>
  <si>
    <t>Pronájem a leasing ostatních strojů, zařízení a hmotných statků j. n.</t>
  </si>
  <si>
    <t>77390</t>
  </si>
  <si>
    <t>Pronájem a leasing ostatních výrobků pro osobní potřebu a převážně pro domácnost</t>
  </si>
  <si>
    <t>77220</t>
  </si>
  <si>
    <t>77210</t>
  </si>
  <si>
    <t>77320</t>
  </si>
  <si>
    <t>77340</t>
  </si>
  <si>
    <t>77310</t>
  </si>
  <si>
    <t>68200</t>
  </si>
  <si>
    <t>Provoz pískoven a štěrkopískoven a těžba jílů a kaolinu</t>
  </si>
  <si>
    <t>08120</t>
  </si>
  <si>
    <t>Provozování historických a kulturních památek</t>
  </si>
  <si>
    <t>91220</t>
  </si>
  <si>
    <t>Provozování kulturních zařízení a areálů</t>
  </si>
  <si>
    <t>90310</t>
  </si>
  <si>
    <t>93110</t>
  </si>
  <si>
    <t>73200</t>
  </si>
  <si>
    <t>43130</t>
  </si>
  <si>
    <t>74300</t>
  </si>
  <si>
    <t>35130</t>
  </si>
  <si>
    <t>Přeprava pacientů vozidly zdravotnické dopravní služby</t>
  </si>
  <si>
    <t>86920</t>
  </si>
  <si>
    <t>43120</t>
  </si>
  <si>
    <t>18130</t>
  </si>
  <si>
    <t>32110</t>
  </si>
  <si>
    <t>84130</t>
  </si>
  <si>
    <t>Regulace činností souvisejících s kulturou</t>
  </si>
  <si>
    <t>84123</t>
  </si>
  <si>
    <t>Regulace činností souvisejících s poskytováním ostatních služeb pro společnost j. n.</t>
  </si>
  <si>
    <t>84129</t>
  </si>
  <si>
    <t>Regulace činností souvisejících s poskytováním sociální péče, kromě povinného sociálního zabezpečení</t>
  </si>
  <si>
    <t>84125</t>
  </si>
  <si>
    <t>Regulace činností souvisejících s poskytováním zdravotní péče</t>
  </si>
  <si>
    <t>84121</t>
  </si>
  <si>
    <t>Regulace činností souvisejících se sportem</t>
  </si>
  <si>
    <t>84124</t>
  </si>
  <si>
    <t>Regulace činností souvisejících se vzděláváním</t>
  </si>
  <si>
    <t>84122</t>
  </si>
  <si>
    <t>55200</t>
  </si>
  <si>
    <t>60101</t>
  </si>
  <si>
    <t>18200</t>
  </si>
  <si>
    <t>23700</t>
  </si>
  <si>
    <t>66110</t>
  </si>
  <si>
    <t>39000</t>
  </si>
  <si>
    <t>02300</t>
  </si>
  <si>
    <t>Sběr nebezpečných odpadů</t>
  </si>
  <si>
    <t>38120</t>
  </si>
  <si>
    <t>Sběr odpadů, kromě nebezpečných</t>
  </si>
  <si>
    <t>38110</t>
  </si>
  <si>
    <t>Sekundární odborné vzdělávání bez maturitní zkoušky v jiných než uměleckých oborech</t>
  </si>
  <si>
    <t>85322</t>
  </si>
  <si>
    <t>Sekundární odborné vzdělávání s maturitní zkouškou v jiných než uměleckých oborech</t>
  </si>
  <si>
    <t>85323</t>
  </si>
  <si>
    <t>Sekundární odborné vzdělávání v uměleckých oborech</t>
  </si>
  <si>
    <t>85321</t>
  </si>
  <si>
    <t>Sekundární všeobecné vzdělávání na druhém stupni základních škol</t>
  </si>
  <si>
    <t>85311</t>
  </si>
  <si>
    <t>Sekundární všeobecné vzdělávání na středních školách</t>
  </si>
  <si>
    <t>85312</t>
  </si>
  <si>
    <t>Shromažďování, úprava a distribuce vody</t>
  </si>
  <si>
    <t>36000</t>
  </si>
  <si>
    <t>49410</t>
  </si>
  <si>
    <t>Skládkování nebo trvalé uložení odpadů</t>
  </si>
  <si>
    <t>38320</t>
  </si>
  <si>
    <t>52100</t>
  </si>
  <si>
    <t>Skladování elektřiny</t>
  </si>
  <si>
    <t>35160</t>
  </si>
  <si>
    <t>Skladování plynu jako součást služeb síťových dodávek</t>
  </si>
  <si>
    <t>35240</t>
  </si>
  <si>
    <t>43340</t>
  </si>
  <si>
    <t>03220</t>
  </si>
  <si>
    <t>03120</t>
  </si>
  <si>
    <t>Služby pro děti</t>
  </si>
  <si>
    <t>88910</t>
  </si>
  <si>
    <t>Smíšené hospodaření</t>
  </si>
  <si>
    <t>01500</t>
  </si>
  <si>
    <t>Spalování odpadů bez energetického využití</t>
  </si>
  <si>
    <t>38310</t>
  </si>
  <si>
    <t>86220</t>
  </si>
  <si>
    <t>81220</t>
  </si>
  <si>
    <t>Specializované stavební činnosti při výstavbě inženýrských děl</t>
  </si>
  <si>
    <t>43500</t>
  </si>
  <si>
    <t>Specializovaný maloobchod s ostatními potravinami</t>
  </si>
  <si>
    <t>47270</t>
  </si>
  <si>
    <t>Specializovaný velkoobchod s ostatními potravinami</t>
  </si>
  <si>
    <t>46380</t>
  </si>
  <si>
    <t>85510</t>
  </si>
  <si>
    <t>66300</t>
  </si>
  <si>
    <t>Stavba civilních lodí a plavidel</t>
  </si>
  <si>
    <t>30110</t>
  </si>
  <si>
    <t>30120</t>
  </si>
  <si>
    <t>Stavba vojenských lodí a plavidel</t>
  </si>
  <si>
    <t>30130</t>
  </si>
  <si>
    <t>49420</t>
  </si>
  <si>
    <t>24340</t>
  </si>
  <si>
    <t>Tažení ocelových tyčí za studena</t>
  </si>
  <si>
    <t>24310</t>
  </si>
  <si>
    <t>71200</t>
  </si>
  <si>
    <t>Tepelné zpracování kovů</t>
  </si>
  <si>
    <t>25520</t>
  </si>
  <si>
    <t>Terciární vzdělávání v jiných než uměleckých oborech</t>
  </si>
  <si>
    <t>85402</t>
  </si>
  <si>
    <t>Terciární vzdělávání v uměleckých oborech</t>
  </si>
  <si>
    <t>85401</t>
  </si>
  <si>
    <t>Těžba a dobývání ostatních nerostných surovin j. n.</t>
  </si>
  <si>
    <t>08990</t>
  </si>
  <si>
    <t>Těžba černého uhlí, kromě úpravy</t>
  </si>
  <si>
    <t>05101</t>
  </si>
  <si>
    <t>02200</t>
  </si>
  <si>
    <t>Těžba hnědého uhlí jiného než lignitu, kromě úpravy</t>
  </si>
  <si>
    <t>05201</t>
  </si>
  <si>
    <t>08910</t>
  </si>
  <si>
    <t>Těžba lignitu, kromě úpravy</t>
  </si>
  <si>
    <t>05203</t>
  </si>
  <si>
    <t>Těžba ostatních neželezných rud, kromě úpravy</t>
  </si>
  <si>
    <t>07291</t>
  </si>
  <si>
    <t>08920</t>
  </si>
  <si>
    <t>06100</t>
  </si>
  <si>
    <t>08930</t>
  </si>
  <si>
    <t>Těžba uranových a thoriových rud, kromě úpravy</t>
  </si>
  <si>
    <t>07211</t>
  </si>
  <si>
    <t>06200</t>
  </si>
  <si>
    <t>Těžba železných rud, kromě úpravy</t>
  </si>
  <si>
    <t>07101</t>
  </si>
  <si>
    <t>18110</t>
  </si>
  <si>
    <t>13200</t>
  </si>
  <si>
    <t>43320</t>
  </si>
  <si>
    <t>23120</t>
  </si>
  <si>
    <t>24330</t>
  </si>
  <si>
    <t>Tvorba televizních programů, televizní vysílání a distribuce videozáznamů</t>
  </si>
  <si>
    <t>60200</t>
  </si>
  <si>
    <t>55100</t>
  </si>
  <si>
    <t>69200</t>
  </si>
  <si>
    <t>85520</t>
  </si>
  <si>
    <t>13100</t>
  </si>
  <si>
    <t>05102</t>
  </si>
  <si>
    <t>Úprava hnědého uhlí jiného než lignitu</t>
  </si>
  <si>
    <t>05202</t>
  </si>
  <si>
    <t>05204</t>
  </si>
  <si>
    <t>07292</t>
  </si>
  <si>
    <t>07212</t>
  </si>
  <si>
    <t>07102</t>
  </si>
  <si>
    <t>24320</t>
  </si>
  <si>
    <t>18140</t>
  </si>
  <si>
    <t>46360</t>
  </si>
  <si>
    <t>Velkoobchod s díly a příslušenstvím pro motorová vozidla</t>
  </si>
  <si>
    <t>46720</t>
  </si>
  <si>
    <t>Velkoobchod s elektrospotřebiči a elektronikou převážně pro domácnost</t>
  </si>
  <si>
    <t>46430</t>
  </si>
  <si>
    <t>Velkoobchod s farmaceutickými a zdravotnickými výrobky</t>
  </si>
  <si>
    <t>46460</t>
  </si>
  <si>
    <t>46480</t>
  </si>
  <si>
    <t>46850</t>
  </si>
  <si>
    <t>46370</t>
  </si>
  <si>
    <t>46220</t>
  </si>
  <si>
    <t>Velkoobchod s masem, masnými výrobky, rybami a rybími výrobky</t>
  </si>
  <si>
    <t>46320</t>
  </si>
  <si>
    <t>46330</t>
  </si>
  <si>
    <t>Velkoobchod s motocykly a jejich díly a příslušenstvím</t>
  </si>
  <si>
    <t>46730</t>
  </si>
  <si>
    <t>Velkoobchod s motorovými vozidly</t>
  </si>
  <si>
    <t>46710</t>
  </si>
  <si>
    <t>Velkoobchod s nábytkem, koberci a osvětlovacími zařízeními pro domácnosti, kanceláře a obchody</t>
  </si>
  <si>
    <t>46470</t>
  </si>
  <si>
    <t>46340</t>
  </si>
  <si>
    <t>46210</t>
  </si>
  <si>
    <t>46620</t>
  </si>
  <si>
    <t>46420</t>
  </si>
  <si>
    <t>46870</t>
  </si>
  <si>
    <t>46860</t>
  </si>
  <si>
    <t>46640</t>
  </si>
  <si>
    <t>46490</t>
  </si>
  <si>
    <t>46310</t>
  </si>
  <si>
    <t>Velkoobchod s parfémy a kosmetickými přípravky</t>
  </si>
  <si>
    <t>46450</t>
  </si>
  <si>
    <t>46810</t>
  </si>
  <si>
    <t>Velkoobchod s počítačovými a komunikačními zařízeními</t>
  </si>
  <si>
    <t>46500</t>
  </si>
  <si>
    <t>Velkoobchod s porcelánovými, keramickými a skleněnými výrobky a čisticími prostředky</t>
  </si>
  <si>
    <t>46440</t>
  </si>
  <si>
    <t>46820</t>
  </si>
  <si>
    <t>46350</t>
  </si>
  <si>
    <t>46410</t>
  </si>
  <si>
    <t>46630</t>
  </si>
  <si>
    <t>Velkoobchod s železářským zbožím a instalatérskými a topenářskými potřebami</t>
  </si>
  <si>
    <t>46840</t>
  </si>
  <si>
    <t>46230</t>
  </si>
  <si>
    <t>46830</t>
  </si>
  <si>
    <t>46240</t>
  </si>
  <si>
    <t>46610</t>
  </si>
  <si>
    <t>75000</t>
  </si>
  <si>
    <t>50400</t>
  </si>
  <si>
    <t>50300</t>
  </si>
  <si>
    <t>Všechny ostatní odborné, vědecké a technické činnosti j. n.</t>
  </si>
  <si>
    <t>74990</t>
  </si>
  <si>
    <t>86210</t>
  </si>
  <si>
    <t>84110</t>
  </si>
  <si>
    <t>81210</t>
  </si>
  <si>
    <t>Vydávání časopisů v jiných formách než tištěných</t>
  </si>
  <si>
    <t>58132</t>
  </si>
  <si>
    <t>58110</t>
  </si>
  <si>
    <t>Vydávání novin v jiných formách než tištěných</t>
  </si>
  <si>
    <t>58122</t>
  </si>
  <si>
    <t>Vydávání ostatních periodik</t>
  </si>
  <si>
    <t>58139</t>
  </si>
  <si>
    <t>Vydávání tištěných časopisů</t>
  </si>
  <si>
    <t>58131</t>
  </si>
  <si>
    <t>Vydávání tištěných novin</t>
  </si>
  <si>
    <t>58121</t>
  </si>
  <si>
    <t>Vydávání videoher</t>
  </si>
  <si>
    <t>58210</t>
  </si>
  <si>
    <t>66210</t>
  </si>
  <si>
    <t>Výroba a distribuce chladicí vody</t>
  </si>
  <si>
    <t>35303</t>
  </si>
  <si>
    <t>Výroba a distribuce klimatizovaného vzduchu</t>
  </si>
  <si>
    <t>35302</t>
  </si>
  <si>
    <t>Výroba a distribuce páry</t>
  </si>
  <si>
    <t>35301</t>
  </si>
  <si>
    <t>24410</t>
  </si>
  <si>
    <t>24420</t>
  </si>
  <si>
    <t>24440</t>
  </si>
  <si>
    <t>24430</t>
  </si>
  <si>
    <t>24450</t>
  </si>
  <si>
    <t>Výroba a zpracování ostatního skla, včetně technického skla</t>
  </si>
  <si>
    <t>23150</t>
  </si>
  <si>
    <t>Výroba aditiv do pohonných hmot na bázi ethyltercbutyléteru (ETBE) a methyltercbutyléteru (MTBE)</t>
  </si>
  <si>
    <t>20591</t>
  </si>
  <si>
    <t>Výroba barev, laků a jiných nátěrových hmot, tiskařských barev a tmelů</t>
  </si>
  <si>
    <t>20300</t>
  </si>
  <si>
    <t>20120</t>
  </si>
  <si>
    <t>27200</t>
  </si>
  <si>
    <t>23610</t>
  </si>
  <si>
    <t>23630</t>
  </si>
  <si>
    <t>32130</t>
  </si>
  <si>
    <t>23910</t>
  </si>
  <si>
    <t>Výroba bytového textilu a konfekčních bytových textilií</t>
  </si>
  <si>
    <t>13920</t>
  </si>
  <si>
    <t>23510</t>
  </si>
  <si>
    <t>Výroba ciderů a jiných kvašených ovocných nápojů</t>
  </si>
  <si>
    <t>11030</t>
  </si>
  <si>
    <t>Výroba civilních letadel, kosmických lodí a souvisejících zařízení</t>
  </si>
  <si>
    <t>30310</t>
  </si>
  <si>
    <t>10810</t>
  </si>
  <si>
    <t>26520</t>
  </si>
  <si>
    <t>17220</t>
  </si>
  <si>
    <t>25930</t>
  </si>
  <si>
    <t>Výroba dřevěných dveří a oken</t>
  </si>
  <si>
    <t>16250</t>
  </si>
  <si>
    <t>16240</t>
  </si>
  <si>
    <t>23130</t>
  </si>
  <si>
    <t>16210</t>
  </si>
  <si>
    <t>29310</t>
  </si>
  <si>
    <t>27110</t>
  </si>
  <si>
    <t>27120</t>
  </si>
  <si>
    <t>27510</t>
  </si>
  <si>
    <t>27330</t>
  </si>
  <si>
    <t>26110</t>
  </si>
  <si>
    <t>Výroba elektřiny z neobnovitelných zdrojů</t>
  </si>
  <si>
    <t>35110</t>
  </si>
  <si>
    <t>Výroba elektřiny z obnovitelných zdrojů</t>
  </si>
  <si>
    <t>35120</t>
  </si>
  <si>
    <t>21200</t>
  </si>
  <si>
    <t>32400</t>
  </si>
  <si>
    <t>20150</t>
  </si>
  <si>
    <t>Výroba homogenizovaných potravinářských přípravků a dietetických potravin</t>
  </si>
  <si>
    <t>10860</t>
  </si>
  <si>
    <t>10850</t>
  </si>
  <si>
    <t>32200</t>
  </si>
  <si>
    <t>Výroba hydraulických zařízení</t>
  </si>
  <si>
    <t>28120</t>
  </si>
  <si>
    <t>17111</t>
  </si>
  <si>
    <t>20600</t>
  </si>
  <si>
    <t>20599</t>
  </si>
  <si>
    <t>20130</t>
  </si>
  <si>
    <t>20140</t>
  </si>
  <si>
    <t>30920</t>
  </si>
  <si>
    <t>10820</t>
  </si>
  <si>
    <t>17230</t>
  </si>
  <si>
    <t>Výroba kancelářských strojů a zařízení, kromě počítačů a periferních zařízení</t>
  </si>
  <si>
    <t>28230</t>
  </si>
  <si>
    <t>Výroba kapalných biopaliv</t>
  </si>
  <si>
    <t>20510</t>
  </si>
  <si>
    <t>29200</t>
  </si>
  <si>
    <t>23430</t>
  </si>
  <si>
    <t>Výroba keramických obkladaček a dlaždic</t>
  </si>
  <si>
    <t>23310</t>
  </si>
  <si>
    <t>23420</t>
  </si>
  <si>
    <t>32120</t>
  </si>
  <si>
    <t>Výroba klimatizačních zařízení jiných než pro domácnost</t>
  </si>
  <si>
    <t>28250</t>
  </si>
  <si>
    <t>13930</t>
  </si>
  <si>
    <t>19100</t>
  </si>
  <si>
    <t>26300</t>
  </si>
  <si>
    <t>Výroba koření a přísad pro ochucení</t>
  </si>
  <si>
    <t>10840</t>
  </si>
  <si>
    <t>32910</t>
  </si>
  <si>
    <t>25120</t>
  </si>
  <si>
    <t>25110</t>
  </si>
  <si>
    <t>Výroba kožených oděvů a kožešinových výrobků</t>
  </si>
  <si>
    <t>14240</t>
  </si>
  <si>
    <t>Výroba krmiv pro hospodářská zvířata</t>
  </si>
  <si>
    <t>10910</t>
  </si>
  <si>
    <t>Výroba krmiv pro zvířata v zájmovém chovu</t>
  </si>
  <si>
    <t>10920</t>
  </si>
  <si>
    <t>13940</t>
  </si>
  <si>
    <t>32500</t>
  </si>
  <si>
    <t>28150</t>
  </si>
  <si>
    <t>23640</t>
  </si>
  <si>
    <t>10420</t>
  </si>
  <si>
    <t>10130</t>
  </si>
  <si>
    <t>17112</t>
  </si>
  <si>
    <t>26510</t>
  </si>
  <si>
    <t>10510</t>
  </si>
  <si>
    <t>10610</t>
  </si>
  <si>
    <t>30910</t>
  </si>
  <si>
    <t>Výroba motorových vozidel</t>
  </si>
  <si>
    <t>29100</t>
  </si>
  <si>
    <t>28110</t>
  </si>
  <si>
    <t>Výroba moučných výrobků</t>
  </si>
  <si>
    <t>10730</t>
  </si>
  <si>
    <t>Výroba mýdel, detergentů a čisticích a lešticích prostředků</t>
  </si>
  <si>
    <t>20410</t>
  </si>
  <si>
    <t>31000</t>
  </si>
  <si>
    <t>25630</t>
  </si>
  <si>
    <t>Výroba nealkoholických nápojů a balených vod</t>
  </si>
  <si>
    <t>11070</t>
  </si>
  <si>
    <t>27520</t>
  </si>
  <si>
    <t>Výroba netkaných textilií a výrobků z nich</t>
  </si>
  <si>
    <t>13950</t>
  </si>
  <si>
    <t>25610</t>
  </si>
  <si>
    <t>Výroba obalů z lehkých kovů</t>
  </si>
  <si>
    <t>25920</t>
  </si>
  <si>
    <t>15201</t>
  </si>
  <si>
    <t>25910</t>
  </si>
  <si>
    <t>Výroba ocelových trub, trubek, dutých profilů a souvisejících potrubních tvarovek</t>
  </si>
  <si>
    <t>24200</t>
  </si>
  <si>
    <t>10410</t>
  </si>
  <si>
    <t>27310</t>
  </si>
  <si>
    <t>Výroba optických přístrojů a zařízení, magnetických a optických médií a fotografických přístrojů a zařízení</t>
  </si>
  <si>
    <t>26700</t>
  </si>
  <si>
    <t>26120</t>
  </si>
  <si>
    <t>14220</t>
  </si>
  <si>
    <t>Výroba ostatní obuvi</t>
  </si>
  <si>
    <t>15209</t>
  </si>
  <si>
    <t>23660</t>
  </si>
  <si>
    <t>28130</t>
  </si>
  <si>
    <t>29320</t>
  </si>
  <si>
    <t>30990</t>
  </si>
  <si>
    <t>Výroba ostatních dřevěných, korkových, proutěných a slaměných výrobků</t>
  </si>
  <si>
    <t>16280</t>
  </si>
  <si>
    <t>27900</t>
  </si>
  <si>
    <t>Výroba ostatních elektronických a elektrických vodičů a kabelů</t>
  </si>
  <si>
    <t>27320</t>
  </si>
  <si>
    <t>23450</t>
  </si>
  <si>
    <t>Výroba ostatních kovových cisteren, nádrží a podobných nádob</t>
  </si>
  <si>
    <t>25220</t>
  </si>
  <si>
    <t>Výroba ostatních kovových výrobků j. n.</t>
  </si>
  <si>
    <t>25990</t>
  </si>
  <si>
    <t>11040</t>
  </si>
  <si>
    <t>Výroba ostatních nekovových minerálních výrobků j. n.</t>
  </si>
  <si>
    <t>23990</t>
  </si>
  <si>
    <t>28420</t>
  </si>
  <si>
    <t>Výroba ostatních oděvů a oděvních doplňků j. n.</t>
  </si>
  <si>
    <t>14290</t>
  </si>
  <si>
    <t>17119</t>
  </si>
  <si>
    <t>22260</t>
  </si>
  <si>
    <t>14109</t>
  </si>
  <si>
    <t>10890</t>
  </si>
  <si>
    <t>28140</t>
  </si>
  <si>
    <t>22120</t>
  </si>
  <si>
    <t>28290</t>
  </si>
  <si>
    <t>28990</t>
  </si>
  <si>
    <t>13960</t>
  </si>
  <si>
    <t>23440</t>
  </si>
  <si>
    <t>13990</t>
  </si>
  <si>
    <t>16230</t>
  </si>
  <si>
    <t>17250</t>
  </si>
  <si>
    <t>Výroba osvětlovacích zařízení</t>
  </si>
  <si>
    <t>27400</t>
  </si>
  <si>
    <t>10320</t>
  </si>
  <si>
    <t>26600</t>
  </si>
  <si>
    <t>23320</t>
  </si>
  <si>
    <t>17120</t>
  </si>
  <si>
    <t>20420</t>
  </si>
  <si>
    <t>Výroba pecí, kotlů a stálých tepelných zařízení pro domácnosti</t>
  </si>
  <si>
    <t>28210</t>
  </si>
  <si>
    <t>10710</t>
  </si>
  <si>
    <t>Výroba pesticidů, dezinfekčních prostředků a jiných agrochemických přípravků</t>
  </si>
  <si>
    <t>20200</t>
  </si>
  <si>
    <t>Výroba pevných paliv z rostlinné biomasy</t>
  </si>
  <si>
    <t>16260</t>
  </si>
  <si>
    <t>11050</t>
  </si>
  <si>
    <t>22210</t>
  </si>
  <si>
    <t>Výroba plastových dveří a oken</t>
  </si>
  <si>
    <t>22230</t>
  </si>
  <si>
    <t>22220</t>
  </si>
  <si>
    <t>22240</t>
  </si>
  <si>
    <t>20160</t>
  </si>
  <si>
    <t>14101</t>
  </si>
  <si>
    <t>Výroba pletených a háčkovaných textilií</t>
  </si>
  <si>
    <t>13910</t>
  </si>
  <si>
    <t>23110</t>
  </si>
  <si>
    <t>Výroba plochých výrobků ze železa nebo oceli válcovaných za tepla nebo za studena, kromě úzkých pásů válcovaných za studena</t>
  </si>
  <si>
    <t>24102</t>
  </si>
  <si>
    <t>35210</t>
  </si>
  <si>
    <t>26200</t>
  </si>
  <si>
    <t>Výroba porcelánových a keramických výrobků převážně pro domácnost a dekoračních předmětů</t>
  </si>
  <si>
    <t>23410</t>
  </si>
  <si>
    <t>14230</t>
  </si>
  <si>
    <t>Výroba pryžových plášťů a duší a protektorování pneumatik</t>
  </si>
  <si>
    <t>22110</t>
  </si>
  <si>
    <t>Výroba radiátorů k ústřednímu topení a parních kotlů</t>
  </si>
  <si>
    <t>25210</t>
  </si>
  <si>
    <t>Výroba rafinovaných ropných produktů a produktů z fosilních paliv</t>
  </si>
  <si>
    <t>19200</t>
  </si>
  <si>
    <t>28240</t>
  </si>
  <si>
    <t>23620</t>
  </si>
  <si>
    <t>16220</t>
  </si>
  <si>
    <t>23140</t>
  </si>
  <si>
    <t>11060</t>
  </si>
  <si>
    <t>Výroba spojovacích materiálů a výrobků se závity</t>
  </si>
  <si>
    <t>25940</t>
  </si>
  <si>
    <t>32300</t>
  </si>
  <si>
    <t>26400</t>
  </si>
  <si>
    <t>28950</t>
  </si>
  <si>
    <t>28960</t>
  </si>
  <si>
    <t>28930</t>
  </si>
  <si>
    <t>28940</t>
  </si>
  <si>
    <t>Výroba strojů pro aditivní výrobu</t>
  </si>
  <si>
    <t>28970</t>
  </si>
  <si>
    <t>28910</t>
  </si>
  <si>
    <t>28920</t>
  </si>
  <si>
    <t>Výroba sucharů, sušenek a trvanlivých pekařských a cukrářských výrobků</t>
  </si>
  <si>
    <t>10720</t>
  </si>
  <si>
    <t>Výroba surového železa, oceli a feroslitin j. n.</t>
  </si>
  <si>
    <t>24109</t>
  </si>
  <si>
    <t>Výroba svrchních oděvů</t>
  </si>
  <si>
    <t>14210</t>
  </si>
  <si>
    <t>20170</t>
  </si>
  <si>
    <t>10620</t>
  </si>
  <si>
    <t>12000</t>
  </si>
  <si>
    <t>17240</t>
  </si>
  <si>
    <t>20110</t>
  </si>
  <si>
    <t>Výroba tvářecích a obráběcích strojů na opracování kovů</t>
  </si>
  <si>
    <t>28410</t>
  </si>
  <si>
    <t>Výroba tyčí a prutů ze železa nebo oceli válcovaných za tepla</t>
  </si>
  <si>
    <t>24103</t>
  </si>
  <si>
    <t>23520</t>
  </si>
  <si>
    <t>11020</t>
  </si>
  <si>
    <t>Výroba vláknocementových výrobků</t>
  </si>
  <si>
    <t>23650</t>
  </si>
  <si>
    <t>17210</t>
  </si>
  <si>
    <t>30400</t>
  </si>
  <si>
    <t>Výroba vojenských letadel, kosmických lodí a souvisejících zařízení</t>
  </si>
  <si>
    <t>30320</t>
  </si>
  <si>
    <t>21100</t>
  </si>
  <si>
    <t>Výroba základních hutních výrobků ze železa a oceli, výroba surového železa a oceli</t>
  </si>
  <si>
    <t>24101</t>
  </si>
  <si>
    <t>25620</t>
  </si>
  <si>
    <t>Výroba zavazadel, kabelek, sedlářských a řemenářských výrobků z jakýchkoli materiálů</t>
  </si>
  <si>
    <t>15120</t>
  </si>
  <si>
    <t>25300</t>
  </si>
  <si>
    <t>28220</t>
  </si>
  <si>
    <t>28300</t>
  </si>
  <si>
    <t>Výroba zmrzliny a ledu k lidské spotřebě</t>
  </si>
  <si>
    <t>10520</t>
  </si>
  <si>
    <t>23200</t>
  </si>
  <si>
    <t>Výroba železničních lokomotiv a kolejových vozidel</t>
  </si>
  <si>
    <t>30200</t>
  </si>
  <si>
    <t>Výrobu ledu pro chladicí účely</t>
  </si>
  <si>
    <t>35304</t>
  </si>
  <si>
    <t>41000</t>
  </si>
  <si>
    <t>42220</t>
  </si>
  <si>
    <t>42210</t>
  </si>
  <si>
    <t>42130</t>
  </si>
  <si>
    <t>Výstavba ostatních inženýrských děl j. n.</t>
  </si>
  <si>
    <t>42990</t>
  </si>
  <si>
    <t>42110</t>
  </si>
  <si>
    <t>42910</t>
  </si>
  <si>
    <t>42120</t>
  </si>
  <si>
    <t>Výtvarná tvorba</t>
  </si>
  <si>
    <t>90120</t>
  </si>
  <si>
    <t>72100</t>
  </si>
  <si>
    <t>72200</t>
  </si>
  <si>
    <t>85591</t>
  </si>
  <si>
    <t>Zajišťovací činnosti</t>
  </si>
  <si>
    <t>65200</t>
  </si>
  <si>
    <t>53100</t>
  </si>
  <si>
    <t>73120</t>
  </si>
  <si>
    <t>Zednické práce</t>
  </si>
  <si>
    <t>43910</t>
  </si>
  <si>
    <t>Zpracování a konečná úprava dřeva</t>
  </si>
  <si>
    <t>16120</t>
  </si>
  <si>
    <t>Zpracování a konečná úprava plastových výrobků</t>
  </si>
  <si>
    <t>22250</t>
  </si>
  <si>
    <t>10310</t>
  </si>
  <si>
    <t>10120</t>
  </si>
  <si>
    <t>Zpracování a konzervování masa, kromě drůbežího masa</t>
  </si>
  <si>
    <t>10110</t>
  </si>
  <si>
    <t>10200</t>
  </si>
  <si>
    <t>10830</t>
  </si>
  <si>
    <t>24460</t>
  </si>
  <si>
    <t>Zpracování odpadů k energetickému využití</t>
  </si>
  <si>
    <t>38220</t>
  </si>
  <si>
    <t>Zpracování odpadů k ostatnímu využití</t>
  </si>
  <si>
    <t>38230</t>
  </si>
  <si>
    <t>Zpracování odpadů k získání materiálů k dalšímu využití</t>
  </si>
  <si>
    <t>38210</t>
  </si>
  <si>
    <t>Zprostředkování v oblasti nákladní dopravy</t>
  </si>
  <si>
    <t>52310</t>
  </si>
  <si>
    <t>Zprostředkování v oblasti nemovitostí</t>
  </si>
  <si>
    <t>68310</t>
  </si>
  <si>
    <t>Zprostředkování v oblasti nespecializovaného maloobchodu</t>
  </si>
  <si>
    <t>47910</t>
  </si>
  <si>
    <t>Zprostředkování v oblasti nespecializovaného velkoobchodu za provizi</t>
  </si>
  <si>
    <t>46190</t>
  </si>
  <si>
    <t>Zprostředkování v oblasti oprav a údržby počítačů, výrobků pro osobní potřebu a převážně pro domácnost a motorových vozidel a motocyklů</t>
  </si>
  <si>
    <t>95400</t>
  </si>
  <si>
    <t>Zprostředkování v oblasti osobní dopravy</t>
  </si>
  <si>
    <t>52320</t>
  </si>
  <si>
    <t>Zprostředkování v oblasti osobních služeb</t>
  </si>
  <si>
    <t>96400</t>
  </si>
  <si>
    <t>Zprostředkování v oblasti pobytových služeb sociální péče</t>
  </si>
  <si>
    <t>87910</t>
  </si>
  <si>
    <t>Zprostředkování v oblasti podpůrných činností pro podnikání j. n.</t>
  </si>
  <si>
    <t>82400</t>
  </si>
  <si>
    <t>Zprostředkování v oblasti poštovních a kurýrních činností</t>
  </si>
  <si>
    <t>53300</t>
  </si>
  <si>
    <t>Zprostředkování v oblasti pronájmu a leasingu automobilů, obytných automobilů a přívěsů</t>
  </si>
  <si>
    <t>77510</t>
  </si>
  <si>
    <t>Zprostředkování v oblasti pronájmu a leasingu jiných hmotných statků a nefinančních nehmotných aktiv</t>
  </si>
  <si>
    <t>77520</t>
  </si>
  <si>
    <t>Zprostředkování v oblasti specializovaného maloobchodu</t>
  </si>
  <si>
    <t>47920</t>
  </si>
  <si>
    <t>Zprostředkování v oblasti specializovaného velkoobchodu za provizi s ostatním zbožím</t>
  </si>
  <si>
    <t>46180</t>
  </si>
  <si>
    <t>Zprostředkování v oblasti specializovaných stavebních činností</t>
  </si>
  <si>
    <t>43600</t>
  </si>
  <si>
    <t>Zprostředkování v oblasti stravování a podávání nápojů</t>
  </si>
  <si>
    <t>56400</t>
  </si>
  <si>
    <t>Zprostředkování v oblasti ubytování</t>
  </si>
  <si>
    <t>55400</t>
  </si>
  <si>
    <t>Zprostředkování v oblasti velkoobchodu za provizi s nábytkem, železářským zbožím a potřebami převážně pro domácnost</t>
  </si>
  <si>
    <t>46150</t>
  </si>
  <si>
    <t>Zprostředkování v oblasti velkoobchodu za provizi s palivy, rudami, kovy a technickými chemikáliemi</t>
  </si>
  <si>
    <t>46120</t>
  </si>
  <si>
    <t>Zprostředkování v oblasti velkoobchodu za provizi s potravinami, nápoji a tabákovými výrobky</t>
  </si>
  <si>
    <t>46170</t>
  </si>
  <si>
    <t>Zprostředkování v oblasti velkoobchodu za provizi s textilem, oděvy, kožešinami, obuví a koženými výrobky</t>
  </si>
  <si>
    <t>46160</t>
  </si>
  <si>
    <t>Zprostředkování v oblasti velkoobchodu za provizi se dřevem a stavebními materiály</t>
  </si>
  <si>
    <t>46130</t>
  </si>
  <si>
    <t>Zprostředkování v oblasti velkoobchodu za provizi se stroji, průmyslovým zařízením, loděmi a letadly</t>
  </si>
  <si>
    <t>46140</t>
  </si>
  <si>
    <t>Zprostředkování v oblasti velkoobchodu za provizi se základními zemědělskými produkty, živými zvířaty, textilními surovinami a polotovary</t>
  </si>
  <si>
    <t>46110</t>
  </si>
  <si>
    <t>Zprostředkování v oblasti vzdělávání</t>
  </si>
  <si>
    <t>85610</t>
  </si>
  <si>
    <t>Zprostředkování v oblasti zdravotní péče</t>
  </si>
  <si>
    <t>86970</t>
  </si>
  <si>
    <t>86230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</si>
</sst>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0\ &quot;Kč&quot;;\-#,##0\ &quot;Kč&quot;"/>
    <numFmt numFmtId="164" formatCode="mmmm\ d\,\ yyyy"/>
    <numFmt numFmtId="165" formatCode="d/m/yyyy;@"/>
    <numFmt numFmtId="166" formatCode="???,???,???"/>
    <numFmt numFmtId="167" formatCode="#,##0.00\ &quot;Kč&quot;"/>
    <numFmt numFmtId="168" formatCode="d/mmmm\ yyyy"/>
  </numFmts>
  <fonts count="127">
    <font>
      <sz val="10"/>
      <name val="Arial"/>
      <charset val="238"/>
    </font>
    <font>
      <sz val="11"/>
      <color theme="1"/>
      <name val="Calibri"/>
      <family val="2"/>
      <charset val="238"/>
      <scheme val="minor"/>
    </font>
    <font>
      <b/>
      <sz val="10"/>
      <name val="Arial"/>
      <family val="2"/>
      <charset val="238"/>
    </font>
    <font>
      <sz val="10"/>
      <name val="Arial"/>
      <family val="2"/>
      <charset val="238"/>
    </font>
    <font>
      <b/>
      <sz val="12"/>
      <name val="Arial"/>
      <family val="2"/>
      <charset val="238"/>
    </font>
    <font>
      <sz val="10"/>
      <name val="Arial CE"/>
      <charset val="238"/>
    </font>
    <font>
      <b/>
      <sz val="10"/>
      <name val="Arial CE"/>
      <charset val="238"/>
    </font>
    <font>
      <b/>
      <sz val="8"/>
      <name val="Arial CE"/>
      <charset val="238"/>
    </font>
    <font>
      <sz val="8"/>
      <name val="Arial CE"/>
      <charset val="238"/>
    </font>
    <font>
      <sz val="6"/>
      <name val="Arial CE"/>
      <charset val="238"/>
    </font>
    <font>
      <b/>
      <sz val="14"/>
      <name val="Arial CE"/>
      <charset val="238"/>
    </font>
    <font>
      <sz val="8"/>
      <name val="Arial"/>
      <family val="2"/>
      <charset val="238"/>
    </font>
    <font>
      <b/>
      <sz val="10"/>
      <name val="Arial"/>
      <family val="2"/>
      <charset val="238"/>
    </font>
    <font>
      <sz val="8"/>
      <name val="Arial CE"/>
      <family val="2"/>
      <charset val="238"/>
    </font>
    <font>
      <b/>
      <sz val="8"/>
      <name val="Arial CE"/>
      <family val="2"/>
      <charset val="238"/>
    </font>
    <font>
      <i/>
      <sz val="8"/>
      <name val="Arial CE"/>
      <family val="2"/>
      <charset val="238"/>
    </font>
    <font>
      <b/>
      <sz val="10"/>
      <name val="Arial"/>
      <family val="2"/>
      <charset val="238"/>
    </font>
    <font>
      <b/>
      <sz val="9"/>
      <name val="Arial CE"/>
      <family val="2"/>
      <charset val="238"/>
    </font>
    <font>
      <sz val="9"/>
      <name val="Arial CE"/>
      <family val="2"/>
      <charset val="238"/>
    </font>
    <font>
      <sz val="6"/>
      <name val="Arial"/>
      <family val="2"/>
      <charset val="238"/>
    </font>
    <font>
      <b/>
      <sz val="10"/>
      <name val="Arial CE"/>
      <family val="2"/>
      <charset val="238"/>
    </font>
    <font>
      <vertAlign val="superscript"/>
      <sz val="8"/>
      <name val="Arial CE"/>
      <family val="2"/>
      <charset val="238"/>
    </font>
    <font>
      <b/>
      <sz val="22"/>
      <name val="Arial CE"/>
      <family val="2"/>
      <charset val="238"/>
    </font>
    <font>
      <b/>
      <sz val="12"/>
      <name val="Arial CE"/>
      <family val="2"/>
      <charset val="238"/>
    </font>
    <font>
      <sz val="8"/>
      <name val="Arial"/>
      <family val="2"/>
    </font>
    <font>
      <sz val="10"/>
      <name val="Arial CE"/>
      <family val="2"/>
      <charset val="238"/>
    </font>
    <font>
      <sz val="10"/>
      <name val="Arial"/>
      <family val="2"/>
      <charset val="238"/>
    </font>
    <font>
      <b/>
      <sz val="10"/>
      <name val="Arial"/>
      <family val="2"/>
    </font>
    <font>
      <sz val="10"/>
      <name val="Arial"/>
      <family val="2"/>
    </font>
    <font>
      <i/>
      <sz val="8"/>
      <name val="Arial CE"/>
      <charset val="238"/>
    </font>
    <font>
      <b/>
      <sz val="12"/>
      <name val="Arial CE"/>
      <charset val="238"/>
    </font>
    <font>
      <sz val="7"/>
      <name val="Arial"/>
      <family val="2"/>
      <charset val="238"/>
    </font>
    <font>
      <sz val="7"/>
      <name val="Arial CE"/>
      <family val="2"/>
      <charset val="238"/>
    </font>
    <font>
      <i/>
      <sz val="8"/>
      <name val="Arial"/>
      <family val="2"/>
    </font>
    <font>
      <vertAlign val="superscript"/>
      <sz val="7"/>
      <name val="Arial CE"/>
      <family val="2"/>
      <charset val="238"/>
    </font>
    <font>
      <i/>
      <sz val="8"/>
      <name val="Arial"/>
      <family val="2"/>
      <charset val="238"/>
    </font>
    <font>
      <b/>
      <sz val="14"/>
      <name val="Arial CE"/>
      <family val="2"/>
      <charset val="238"/>
    </font>
    <font>
      <b/>
      <i/>
      <sz val="10"/>
      <name val="Arial CE"/>
      <family val="2"/>
      <charset val="238"/>
    </font>
    <font>
      <i/>
      <sz val="10"/>
      <name val="Arial CE"/>
      <family val="2"/>
      <charset val="238"/>
    </font>
    <font>
      <sz val="6"/>
      <name val="Arial CE"/>
      <family val="2"/>
      <charset val="238"/>
    </font>
    <font>
      <b/>
      <vertAlign val="superscript"/>
      <sz val="10"/>
      <name val="Arial"/>
      <family val="2"/>
    </font>
    <font>
      <sz val="9"/>
      <name val="Arial"/>
      <family val="2"/>
      <charset val="238"/>
    </font>
    <font>
      <b/>
      <i/>
      <sz val="8"/>
      <name val="Arial"/>
      <family val="2"/>
    </font>
    <font>
      <b/>
      <i/>
      <sz val="8"/>
      <name val="Arial CE"/>
      <family val="2"/>
      <charset val="238"/>
    </font>
    <font>
      <b/>
      <i/>
      <vertAlign val="superscript"/>
      <sz val="8"/>
      <name val="Arial CE"/>
      <family val="2"/>
      <charset val="238"/>
    </font>
    <font>
      <b/>
      <i/>
      <sz val="8"/>
      <name val="Arial CE"/>
      <charset val="238"/>
    </font>
    <font>
      <i/>
      <sz val="7"/>
      <name val="Arial"/>
      <family val="2"/>
    </font>
    <font>
      <sz val="7"/>
      <name val="Arial"/>
      <family val="2"/>
    </font>
    <font>
      <vertAlign val="superscript"/>
      <sz val="7"/>
      <name val="Arial"/>
      <family val="2"/>
    </font>
    <font>
      <b/>
      <u/>
      <sz val="12"/>
      <name val="Arial CE"/>
      <family val="2"/>
      <charset val="238"/>
    </font>
    <font>
      <u/>
      <sz val="12"/>
      <name val="Arial"/>
      <family val="2"/>
      <charset val="238"/>
    </font>
    <font>
      <u/>
      <sz val="10"/>
      <color indexed="12"/>
      <name val="Arial"/>
      <family val="2"/>
      <charset val="238"/>
    </font>
    <font>
      <sz val="10"/>
      <name val="Arial"/>
      <family val="2"/>
      <charset val="238"/>
    </font>
    <font>
      <sz val="8"/>
      <color indexed="81"/>
      <name val="Tahoma"/>
      <family val="2"/>
      <charset val="238"/>
    </font>
    <font>
      <b/>
      <sz val="8"/>
      <color indexed="81"/>
      <name val="Tahoma"/>
      <family val="2"/>
      <charset val="238"/>
    </font>
    <font>
      <b/>
      <vertAlign val="superscript"/>
      <sz val="8"/>
      <name val="Arial CE"/>
      <family val="2"/>
      <charset val="238"/>
    </font>
    <font>
      <b/>
      <sz val="9"/>
      <name val="Arial CE"/>
      <charset val="238"/>
    </font>
    <font>
      <b/>
      <sz val="8"/>
      <name val="Arial"/>
      <family val="2"/>
      <charset val="238"/>
    </font>
    <font>
      <vertAlign val="superscript"/>
      <sz val="8"/>
      <name val="Arial CE"/>
      <charset val="238"/>
    </font>
    <font>
      <vertAlign val="superscript"/>
      <sz val="8"/>
      <name val="Arial"/>
      <family val="2"/>
      <charset val="238"/>
    </font>
    <font>
      <b/>
      <sz val="7"/>
      <name val="Arial CE"/>
      <charset val="238"/>
    </font>
    <font>
      <sz val="9"/>
      <name val="Arial CE"/>
      <charset val="238"/>
    </font>
    <font>
      <b/>
      <sz val="24"/>
      <name val="Arial CE"/>
      <charset val="238"/>
    </font>
    <font>
      <b/>
      <u/>
      <sz val="14"/>
      <name val="Arial CE"/>
      <charset val="238"/>
    </font>
    <font>
      <sz val="14"/>
      <name val="Arial"/>
      <family val="2"/>
      <charset val="238"/>
    </font>
    <font>
      <b/>
      <i/>
      <sz val="10"/>
      <name val="Arial"/>
      <family val="2"/>
      <charset val="238"/>
    </font>
    <font>
      <i/>
      <sz val="10"/>
      <name val="Arial"/>
      <family val="2"/>
      <charset val="238"/>
    </font>
    <font>
      <i/>
      <sz val="8"/>
      <name val="Arial"/>
      <family val="2"/>
      <charset val="238"/>
    </font>
    <font>
      <sz val="7"/>
      <name val="Arial"/>
      <family val="2"/>
      <charset val="238"/>
    </font>
    <font>
      <b/>
      <sz val="22"/>
      <name val="Arial"/>
      <family val="2"/>
      <charset val="238"/>
    </font>
    <font>
      <b/>
      <sz val="14"/>
      <name val="Arial"/>
      <family val="2"/>
      <charset val="238"/>
    </font>
    <font>
      <b/>
      <sz val="11"/>
      <name val="Arial"/>
      <family val="2"/>
      <charset val="238"/>
    </font>
    <font>
      <sz val="22"/>
      <name val="Arial"/>
      <family val="2"/>
      <charset val="238"/>
    </font>
    <font>
      <b/>
      <sz val="8"/>
      <name val="Arial"/>
      <family val="2"/>
      <charset val="238"/>
    </font>
    <font>
      <b/>
      <sz val="9"/>
      <name val="Arial"/>
      <family val="2"/>
      <charset val="238"/>
    </font>
    <font>
      <b/>
      <sz val="18"/>
      <name val="Arial"/>
      <family val="2"/>
      <charset val="238"/>
    </font>
    <font>
      <i/>
      <u/>
      <sz val="10"/>
      <name val="Arial"/>
      <family val="2"/>
      <charset val="238"/>
    </font>
    <font>
      <b/>
      <u/>
      <sz val="10"/>
      <name val="Arial"/>
      <family val="2"/>
      <charset val="238"/>
    </font>
    <font>
      <b/>
      <i/>
      <u/>
      <sz val="8"/>
      <name val="Arial"/>
      <family val="2"/>
      <charset val="238"/>
    </font>
    <font>
      <b/>
      <sz val="14"/>
      <name val="Arial"/>
      <family val="2"/>
    </font>
    <font>
      <b/>
      <sz val="14"/>
      <name val="Arial"/>
      <family val="2"/>
      <charset val="238"/>
    </font>
    <font>
      <sz val="12"/>
      <name val="Arial"/>
      <family val="2"/>
      <charset val="238"/>
    </font>
    <font>
      <sz val="7"/>
      <name val="Arial CE"/>
      <charset val="238"/>
    </font>
    <font>
      <sz val="9"/>
      <color indexed="81"/>
      <name val="Tahoma"/>
      <family val="2"/>
      <charset val="238"/>
    </font>
    <font>
      <b/>
      <sz val="9"/>
      <color indexed="81"/>
      <name val="Tahoma"/>
      <family val="2"/>
      <charset val="238"/>
    </font>
    <font>
      <vertAlign val="superscript"/>
      <sz val="7"/>
      <name val="Arial CE"/>
      <charset val="238"/>
    </font>
    <font>
      <u/>
      <sz val="10"/>
      <color indexed="12"/>
      <name val="Arial CE"/>
      <charset val="238"/>
    </font>
    <font>
      <sz val="11"/>
      <color theme="1"/>
      <name val="Tahoma"/>
      <family val="2"/>
      <charset val="238"/>
    </font>
    <font>
      <sz val="11"/>
      <color rgb="FF000000"/>
      <name val="Tahoma"/>
      <family val="2"/>
      <charset val="238"/>
    </font>
    <font>
      <sz val="11"/>
      <color theme="1"/>
      <name val="Tahoma"/>
      <family val="2"/>
      <charset val="238"/>
    </font>
    <font>
      <sz val="11"/>
      <color rgb="FF000000"/>
      <name val="Tahoma"/>
      <family val="2"/>
      <charset val="238"/>
    </font>
    <font>
      <sz val="10"/>
      <name val="Inherit"/>
    </font>
    <font>
      <sz val="9"/>
      <color theme="1"/>
      <name val="Arial"/>
      <family val="2"/>
      <charset val="238"/>
    </font>
    <font>
      <sz val="11"/>
      <name val="Calibri"/>
      <family val="2"/>
      <charset val="238"/>
      <scheme val="minor"/>
    </font>
    <font>
      <sz val="10"/>
      <name val="Tahoma"/>
      <family val="2"/>
      <charset val="238"/>
    </font>
    <font>
      <sz val="10"/>
      <color rgb="FFFF0000"/>
      <name val="Arial"/>
      <family val="2"/>
      <charset val="238"/>
    </font>
    <font>
      <i/>
      <sz val="9"/>
      <color indexed="81"/>
      <name val="Tahoma"/>
      <family val="2"/>
      <charset val="238"/>
    </font>
    <font>
      <sz val="11"/>
      <name val="Arial CE"/>
      <charset val="238"/>
    </font>
    <font>
      <b/>
      <sz val="11"/>
      <name val="Arial CE"/>
      <charset val="238"/>
    </font>
    <font>
      <b/>
      <u/>
      <sz val="11"/>
      <color indexed="12"/>
      <name val="Arial"/>
      <family val="2"/>
      <charset val="238"/>
    </font>
    <font>
      <b/>
      <vertAlign val="superscript"/>
      <sz val="9"/>
      <name val="Arial CE"/>
      <charset val="238"/>
    </font>
    <font>
      <b/>
      <sz val="18"/>
      <color theme="1"/>
      <name val="Arial"/>
      <family val="2"/>
      <charset val="238"/>
    </font>
    <font>
      <b/>
      <sz val="11"/>
      <color theme="1"/>
      <name val="Arial"/>
      <family val="2"/>
      <charset val="238"/>
    </font>
    <font>
      <b/>
      <i/>
      <sz val="9"/>
      <color theme="1"/>
      <name val="Arial"/>
      <family val="2"/>
      <charset val="238"/>
    </font>
    <font>
      <b/>
      <sz val="9"/>
      <color theme="1"/>
      <name val="Arial"/>
      <family val="2"/>
      <charset val="238"/>
    </font>
    <font>
      <sz val="8"/>
      <color theme="1"/>
      <name val="Arial"/>
      <family val="2"/>
      <charset val="238"/>
    </font>
    <font>
      <b/>
      <sz val="8"/>
      <color theme="1"/>
      <name val="Arial"/>
      <family val="2"/>
      <charset val="238"/>
    </font>
    <font>
      <sz val="10"/>
      <color theme="3"/>
      <name val="Arial"/>
      <family val="2"/>
      <charset val="238"/>
    </font>
    <font>
      <sz val="9"/>
      <color theme="3"/>
      <name val="Arial CE"/>
      <family val="2"/>
      <charset val="238"/>
    </font>
    <font>
      <b/>
      <sz val="12"/>
      <color theme="1"/>
      <name val="Arial"/>
      <family val="2"/>
      <charset val="238"/>
    </font>
    <font>
      <b/>
      <i/>
      <sz val="9"/>
      <name val="Arial"/>
      <family val="2"/>
      <charset val="238"/>
    </font>
    <font>
      <sz val="10"/>
      <color rgb="FF9C0006"/>
      <name val="Arial"/>
      <family val="2"/>
      <charset val="238"/>
    </font>
    <font>
      <sz val="12"/>
      <name val="Arial CE"/>
      <charset val="238"/>
    </font>
    <font>
      <b/>
      <i/>
      <sz val="12"/>
      <name val="Arial CE"/>
      <charset val="238"/>
    </font>
    <font>
      <i/>
      <sz val="12"/>
      <name val="Arial CE"/>
      <charset val="238"/>
    </font>
    <font>
      <b/>
      <u/>
      <sz val="12"/>
      <name val="Arial CE"/>
      <charset val="238"/>
    </font>
    <font>
      <b/>
      <u/>
      <sz val="12"/>
      <color indexed="12"/>
      <name val="Arial"/>
      <family val="2"/>
      <charset val="238"/>
    </font>
    <font>
      <b/>
      <sz val="12"/>
      <color rgb="FFFF0000"/>
      <name val="Arial CE"/>
      <charset val="238"/>
    </font>
    <font>
      <b/>
      <u/>
      <sz val="11"/>
      <name val="Arial CE"/>
      <charset val="238"/>
    </font>
    <font>
      <u/>
      <sz val="11"/>
      <name val="Arial CE"/>
      <charset val="238"/>
    </font>
    <font>
      <b/>
      <sz val="11"/>
      <color rgb="FF3399FF"/>
      <name val="Arial CE"/>
      <charset val="238"/>
    </font>
    <font>
      <i/>
      <sz val="9"/>
      <color theme="1"/>
      <name val="Arial"/>
      <family val="2"/>
      <charset val="238"/>
    </font>
    <font>
      <vertAlign val="superscript"/>
      <sz val="9"/>
      <color theme="1"/>
      <name val="Arial"/>
      <family val="2"/>
      <charset val="238"/>
    </font>
    <font>
      <vertAlign val="superscript"/>
      <sz val="8"/>
      <color theme="1"/>
      <name val="Arial"/>
      <family val="2"/>
      <charset val="238"/>
    </font>
    <font>
      <sz val="10"/>
      <color theme="1"/>
      <name val="Calibri"/>
      <family val="2"/>
      <charset val="238"/>
      <scheme val="minor"/>
    </font>
    <font>
      <b/>
      <sz val="10"/>
      <color rgb="FFFF0000"/>
      <name val="Arial"/>
      <family val="2"/>
      <charset val="238"/>
    </font>
    <font>
      <sz val="11"/>
      <color theme="1"/>
      <name val="Calibri"/>
      <family val="2"/>
      <scheme val="minor"/>
    </font>
  </fonts>
  <fills count="22">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22"/>
        <bgColor indexed="64"/>
      </patternFill>
    </fill>
    <fill>
      <patternFill patternType="solid">
        <fgColor indexed="22"/>
        <bgColor indexed="32"/>
      </patternFill>
    </fill>
    <fill>
      <patternFill patternType="solid">
        <fgColor indexed="8"/>
        <bgColor indexed="32"/>
      </patternFill>
    </fill>
    <fill>
      <patternFill patternType="solid">
        <fgColor indexed="9"/>
        <bgColor indexed="32"/>
      </patternFill>
    </fill>
    <fill>
      <patternFill patternType="solid">
        <fgColor indexed="9"/>
        <bgColor indexed="9"/>
      </patternFill>
    </fill>
    <fill>
      <patternFill patternType="solid">
        <fgColor indexed="26"/>
        <bgColor indexed="64"/>
      </patternFill>
    </fill>
    <fill>
      <patternFill patternType="solid">
        <fgColor indexed="43"/>
        <bgColor indexed="32"/>
      </patternFill>
    </fill>
    <fill>
      <patternFill patternType="solid">
        <fgColor indexed="24"/>
        <bgColor indexed="32"/>
      </patternFill>
    </fill>
    <fill>
      <patternFill patternType="solid">
        <fgColor indexed="31"/>
        <bgColor indexed="32"/>
      </patternFill>
    </fill>
    <fill>
      <patternFill patternType="solid">
        <fgColor rgb="FFFFFF00"/>
        <bgColor indexed="64"/>
      </patternFill>
    </fill>
    <fill>
      <patternFill patternType="solid">
        <fgColor rgb="FFFFFF99"/>
        <bgColor indexed="32"/>
      </patternFill>
    </fill>
    <fill>
      <patternFill patternType="solid">
        <fgColor theme="0"/>
        <bgColor indexed="64"/>
      </patternFill>
    </fill>
    <fill>
      <patternFill patternType="solid">
        <fgColor rgb="FFFF0000"/>
        <bgColor indexed="64"/>
      </patternFill>
    </fill>
    <fill>
      <patternFill patternType="solid">
        <fgColor theme="0" tint="-0.24994659260841701"/>
        <bgColor indexed="64"/>
      </patternFill>
    </fill>
    <fill>
      <patternFill patternType="solid">
        <fgColor rgb="FFFFCCCC"/>
        <bgColor indexed="64"/>
      </patternFill>
    </fill>
    <fill>
      <patternFill patternType="solid">
        <fgColor theme="0"/>
        <bgColor indexed="32"/>
      </patternFill>
    </fill>
    <fill>
      <patternFill patternType="solid">
        <fgColor rgb="FFFFC7CE"/>
      </patternFill>
    </fill>
    <fill>
      <patternFill patternType="solid">
        <fgColor rgb="FFFFCCCC"/>
        <bgColor indexed="32"/>
      </patternFill>
    </fill>
  </fills>
  <borders count="114">
    <border>
      <left/>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top style="medium">
        <color indexed="64"/>
      </top>
      <bottom style="thin">
        <color indexed="64"/>
      </bottom>
      <diagonal/>
    </border>
    <border>
      <left style="thin">
        <color indexed="64"/>
      </left>
      <right/>
      <top/>
      <bottom/>
      <diagonal/>
    </border>
    <border>
      <left style="medium">
        <color indexed="64"/>
      </left>
      <right/>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right/>
      <top style="dotted">
        <color indexed="64"/>
      </top>
      <bottom/>
      <diagonal/>
    </border>
    <border>
      <left/>
      <right/>
      <top/>
      <bottom style="dotted">
        <color indexed="64"/>
      </bottom>
      <diagonal/>
    </border>
    <border>
      <left style="dotted">
        <color indexed="64"/>
      </left>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hair">
        <color indexed="64"/>
      </top>
      <bottom style="hair">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thin">
        <color indexed="64"/>
      </top>
      <bottom/>
      <diagonal/>
    </border>
    <border>
      <left/>
      <right/>
      <top/>
      <bottom style="hair">
        <color indexed="64"/>
      </bottom>
      <diagonal/>
    </border>
    <border>
      <left/>
      <right/>
      <top style="hair">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double">
        <color indexed="64"/>
      </left>
      <right style="double">
        <color indexed="64"/>
      </right>
      <top style="medium">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s>
  <cellStyleXfs count="13">
    <xf numFmtId="0" fontId="0" fillId="0" borderId="0"/>
    <xf numFmtId="3" fontId="3" fillId="0" borderId="0" applyFill="0" applyBorder="0" applyAlignment="0" applyProtection="0"/>
    <xf numFmtId="5" fontId="3" fillId="0" borderId="0" applyFill="0" applyBorder="0" applyAlignment="0" applyProtection="0"/>
    <xf numFmtId="164" fontId="3" fillId="0" borderId="0" applyFill="0" applyBorder="0" applyAlignment="0" applyProtection="0"/>
    <xf numFmtId="2" fontId="3" fillId="0" borderId="0" applyFill="0" applyBorder="0" applyAlignment="0" applyProtection="0"/>
    <xf numFmtId="0" fontId="51" fillId="0" borderId="0" applyNumberFormat="0" applyFill="0" applyBorder="0" applyAlignment="0" applyProtection="0">
      <alignment vertical="top"/>
      <protection locked="0"/>
    </xf>
    <xf numFmtId="0" fontId="86" fillId="0" borderId="0" applyNumberFormat="0" applyFill="0" applyBorder="0" applyAlignment="0" applyProtection="0">
      <alignment vertical="top"/>
      <protection locked="0"/>
    </xf>
    <xf numFmtId="0" fontId="5" fillId="0" borderId="0"/>
    <xf numFmtId="0" fontId="5" fillId="0" borderId="0"/>
    <xf numFmtId="0" fontId="86" fillId="0" borderId="0" applyNumberFormat="0" applyFill="0" applyBorder="0" applyAlignment="0" applyProtection="0">
      <alignment vertical="top"/>
      <protection locked="0"/>
    </xf>
    <xf numFmtId="0" fontId="3" fillId="0" borderId="0"/>
    <xf numFmtId="0" fontId="1" fillId="0" borderId="0"/>
    <xf numFmtId="0" fontId="111" fillId="20" borderId="0" applyNumberFormat="0" applyBorder="0" applyAlignment="0" applyProtection="0"/>
  </cellStyleXfs>
  <cellXfs count="1348">
    <xf numFmtId="0" fontId="0" fillId="0" borderId="0" xfId="0"/>
    <xf numFmtId="0" fontId="19" fillId="0" borderId="0" xfId="0" applyFont="1"/>
    <xf numFmtId="0" fontId="0" fillId="2" borderId="0" xfId="0" applyFill="1"/>
    <xf numFmtId="0" fontId="5" fillId="2" borderId="0" xfId="0" applyFont="1" applyFill="1"/>
    <xf numFmtId="0" fontId="6" fillId="2" borderId="0" xfId="0" applyFont="1" applyFill="1"/>
    <xf numFmtId="0" fontId="16" fillId="2" borderId="0" xfId="0" applyFont="1" applyFill="1"/>
    <xf numFmtId="0" fontId="19" fillId="2" borderId="0" xfId="0" applyFont="1" applyFill="1"/>
    <xf numFmtId="0" fontId="8" fillId="3" borderId="1" xfId="0" applyFont="1" applyFill="1" applyBorder="1" applyAlignment="1">
      <alignment horizontal="center"/>
    </xf>
    <xf numFmtId="0" fontId="5" fillId="2" borderId="3" xfId="0" applyFont="1" applyFill="1" applyBorder="1" applyAlignment="1" applyProtection="1">
      <alignment horizontal="center"/>
      <protection locked="0"/>
    </xf>
    <xf numFmtId="0" fontId="13" fillId="3" borderId="0" xfId="0" applyFont="1" applyFill="1" applyAlignment="1">
      <alignment horizontal="center"/>
    </xf>
    <xf numFmtId="0" fontId="6" fillId="3" borderId="0" xfId="0" applyFont="1" applyFill="1" applyAlignment="1">
      <alignment horizontal="center"/>
    </xf>
    <xf numFmtId="49" fontId="8" fillId="2" borderId="4" xfId="0" applyNumberFormat="1" applyFont="1" applyFill="1" applyBorder="1" applyAlignment="1">
      <alignment horizontal="left" vertical="top"/>
    </xf>
    <xf numFmtId="49" fontId="8" fillId="2" borderId="5" xfId="0" applyNumberFormat="1" applyFont="1" applyFill="1" applyBorder="1" applyAlignment="1">
      <alignment horizontal="left" vertical="top"/>
    </xf>
    <xf numFmtId="49" fontId="5" fillId="2" borderId="6" xfId="0" applyNumberFormat="1" applyFont="1" applyFill="1" applyBorder="1" applyAlignment="1" applyProtection="1">
      <alignment horizontal="center"/>
      <protection locked="0"/>
    </xf>
    <xf numFmtId="0" fontId="8" fillId="3" borderId="8"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5"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9" xfId="0" applyFont="1" applyFill="1" applyBorder="1" applyAlignment="1">
      <alignment horizontal="center" vertical="center"/>
    </xf>
    <xf numFmtId="0" fontId="11" fillId="2" borderId="0" xfId="0" applyFont="1" applyFill="1"/>
    <xf numFmtId="0" fontId="0" fillId="4" borderId="0" xfId="0" applyFill="1"/>
    <xf numFmtId="0" fontId="0" fillId="5" borderId="0" xfId="0" applyFill="1"/>
    <xf numFmtId="0" fontId="5" fillId="4" borderId="0" xfId="0" applyFont="1" applyFill="1"/>
    <xf numFmtId="0" fontId="24" fillId="6" borderId="2" xfId="0" applyFont="1" applyFill="1" applyBorder="1" applyAlignment="1">
      <alignment horizontal="center"/>
    </xf>
    <xf numFmtId="0" fontId="24" fillId="6" borderId="1" xfId="0" applyFont="1" applyFill="1" applyBorder="1" applyAlignment="1">
      <alignment horizontal="center"/>
    </xf>
    <xf numFmtId="0" fontId="13" fillId="3" borderId="10" xfId="0" applyFont="1" applyFill="1" applyBorder="1" applyAlignment="1">
      <alignment horizontal="center"/>
    </xf>
    <xf numFmtId="0" fontId="13" fillId="3" borderId="11" xfId="0" applyFont="1" applyFill="1" applyBorder="1" applyAlignment="1">
      <alignment horizontal="center"/>
    </xf>
    <xf numFmtId="49" fontId="25" fillId="2" borderId="2" xfId="0" applyNumberFormat="1" applyFont="1" applyFill="1" applyBorder="1" applyAlignment="1" applyProtection="1">
      <alignment horizontal="center"/>
      <protection locked="0"/>
    </xf>
    <xf numFmtId="49" fontId="26" fillId="7" borderId="2" xfId="0" applyNumberFormat="1" applyFont="1" applyFill="1" applyBorder="1" applyAlignment="1" applyProtection="1">
      <alignment horizontal="center"/>
      <protection locked="0"/>
    </xf>
    <xf numFmtId="10" fontId="5" fillId="2" borderId="1" xfId="0" applyNumberFormat="1" applyFont="1" applyFill="1" applyBorder="1" applyAlignment="1" applyProtection="1">
      <alignment horizontal="center"/>
      <protection locked="0"/>
    </xf>
    <xf numFmtId="10" fontId="5" fillId="2" borderId="2" xfId="0" applyNumberFormat="1" applyFont="1" applyFill="1" applyBorder="1" applyAlignment="1" applyProtection="1">
      <alignment horizontal="center"/>
      <protection locked="0"/>
    </xf>
    <xf numFmtId="10" fontId="5" fillId="2" borderId="3" xfId="0" applyNumberFormat="1" applyFont="1" applyFill="1" applyBorder="1" applyAlignment="1" applyProtection="1">
      <alignment horizontal="center"/>
      <protection locked="0"/>
    </xf>
    <xf numFmtId="10" fontId="5" fillId="2" borderId="9" xfId="0" applyNumberFormat="1" applyFont="1" applyFill="1" applyBorder="1" applyAlignment="1" applyProtection="1">
      <alignment horizontal="center"/>
      <protection locked="0"/>
    </xf>
    <xf numFmtId="0" fontId="8" fillId="3" borderId="2" xfId="0" applyFont="1" applyFill="1" applyBorder="1" applyAlignment="1">
      <alignment horizontal="center" vertical="center"/>
    </xf>
    <xf numFmtId="0" fontId="8" fillId="3" borderId="1" xfId="0" applyFont="1" applyFill="1" applyBorder="1" applyAlignment="1">
      <alignment horizontal="center" vertical="center" wrapText="1"/>
    </xf>
    <xf numFmtId="0" fontId="24" fillId="7" borderId="12" xfId="0" applyFont="1" applyFill="1" applyBorder="1" applyAlignment="1">
      <alignment vertical="top"/>
    </xf>
    <xf numFmtId="0" fontId="24" fillId="7" borderId="13" xfId="0" applyFont="1" applyFill="1" applyBorder="1" applyAlignment="1">
      <alignment vertical="top"/>
    </xf>
    <xf numFmtId="10" fontId="0" fillId="7" borderId="14" xfId="0" applyNumberFormat="1" applyFill="1" applyBorder="1" applyAlignment="1" applyProtection="1">
      <alignment horizontal="right"/>
      <protection locked="0"/>
    </xf>
    <xf numFmtId="0" fontId="13" fillId="3" borderId="10" xfId="0" applyFont="1" applyFill="1" applyBorder="1" applyAlignment="1">
      <alignment horizontal="center" vertical="center"/>
    </xf>
    <xf numFmtId="0" fontId="13" fillId="3" borderId="11"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5" xfId="0" applyFont="1" applyFill="1" applyBorder="1" applyAlignment="1">
      <alignment horizontal="center" vertical="center"/>
    </xf>
    <xf numFmtId="0" fontId="13" fillId="3" borderId="15" xfId="0" applyFont="1" applyFill="1" applyBorder="1" applyAlignment="1">
      <alignment horizontal="center" vertical="center"/>
    </xf>
    <xf numFmtId="0" fontId="0" fillId="8" borderId="0" xfId="0" applyFill="1"/>
    <xf numFmtId="0" fontId="5" fillId="8" borderId="0" xfId="0" applyFont="1" applyFill="1"/>
    <xf numFmtId="0" fontId="30" fillId="9" borderId="0" xfId="0" applyFont="1" applyFill="1"/>
    <xf numFmtId="0" fontId="6" fillId="9" borderId="16" xfId="0" applyFont="1" applyFill="1" applyBorder="1"/>
    <xf numFmtId="0" fontId="6" fillId="9" borderId="17" xfId="0" applyFont="1" applyFill="1" applyBorder="1" applyAlignment="1">
      <alignment horizontal="center"/>
    </xf>
    <xf numFmtId="0" fontId="6" fillId="9" borderId="18" xfId="0" applyFont="1" applyFill="1" applyBorder="1" applyAlignment="1">
      <alignment horizontal="center"/>
    </xf>
    <xf numFmtId="0" fontId="5" fillId="9" borderId="4" xfId="0" applyFont="1" applyFill="1" applyBorder="1"/>
    <xf numFmtId="0" fontId="5" fillId="9" borderId="8" xfId="0" applyFont="1" applyFill="1" applyBorder="1"/>
    <xf numFmtId="0" fontId="37" fillId="9" borderId="8" xfId="0" applyFont="1" applyFill="1" applyBorder="1"/>
    <xf numFmtId="0" fontId="5" fillId="9" borderId="5" xfId="0" applyFont="1" applyFill="1" applyBorder="1"/>
    <xf numFmtId="0" fontId="6" fillId="9" borderId="19" xfId="0" applyFont="1" applyFill="1" applyBorder="1"/>
    <xf numFmtId="0" fontId="5" fillId="9" borderId="20" xfId="0" applyFont="1" applyFill="1" applyBorder="1"/>
    <xf numFmtId="0" fontId="6" fillId="9" borderId="21" xfId="0" applyFont="1" applyFill="1" applyBorder="1" applyAlignment="1">
      <alignment horizontal="center"/>
    </xf>
    <xf numFmtId="0" fontId="5" fillId="9" borderId="22" xfId="0" applyFont="1" applyFill="1" applyBorder="1"/>
    <xf numFmtId="0" fontId="5" fillId="9" borderId="23" xfId="0" applyFont="1" applyFill="1" applyBorder="1"/>
    <xf numFmtId="0" fontId="5" fillId="9" borderId="24" xfId="0" applyFont="1" applyFill="1" applyBorder="1"/>
    <xf numFmtId="0" fontId="5" fillId="9" borderId="0" xfId="0" applyFont="1" applyFill="1"/>
    <xf numFmtId="0" fontId="38" fillId="9" borderId="8" xfId="0" applyFont="1" applyFill="1" applyBorder="1"/>
    <xf numFmtId="0" fontId="38" fillId="9" borderId="25" xfId="0" applyFont="1" applyFill="1" applyBorder="1"/>
    <xf numFmtId="0" fontId="37" fillId="9" borderId="15" xfId="0" applyFont="1" applyFill="1" applyBorder="1"/>
    <xf numFmtId="3" fontId="25" fillId="7" borderId="2" xfId="0" applyNumberFormat="1" applyFont="1" applyFill="1" applyBorder="1" applyAlignment="1">
      <alignment horizontal="center" vertical="center"/>
    </xf>
    <xf numFmtId="3" fontId="25" fillId="7" borderId="3" xfId="0" applyNumberFormat="1" applyFont="1" applyFill="1" applyBorder="1" applyAlignment="1">
      <alignment horizontal="center" vertical="center"/>
    </xf>
    <xf numFmtId="0" fontId="25" fillId="3" borderId="1" xfId="0" applyFont="1" applyFill="1" applyBorder="1" applyAlignment="1">
      <alignment horizontal="left"/>
    </xf>
    <xf numFmtId="0" fontId="20" fillId="3" borderId="0" xfId="0" applyFont="1" applyFill="1" applyAlignment="1">
      <alignment horizontal="right"/>
    </xf>
    <xf numFmtId="0" fontId="27" fillId="3" borderId="0" xfId="0" applyFont="1" applyFill="1" applyAlignment="1">
      <alignment horizontal="center"/>
    </xf>
    <xf numFmtId="0" fontId="13" fillId="3" borderId="0" xfId="0" applyFont="1" applyFill="1" applyAlignment="1">
      <alignment horizontal="left"/>
    </xf>
    <xf numFmtId="0" fontId="20" fillId="2" borderId="2" xfId="0" applyFont="1" applyFill="1" applyBorder="1" applyAlignment="1" applyProtection="1">
      <alignment horizontal="center" vertical="center"/>
      <protection locked="0"/>
    </xf>
    <xf numFmtId="0" fontId="13" fillId="3" borderId="0" xfId="0" applyFont="1" applyFill="1" applyAlignment="1">
      <alignment horizontal="center" wrapText="1"/>
    </xf>
    <xf numFmtId="0" fontId="13" fillId="3" borderId="25" xfId="0" applyFont="1" applyFill="1" applyBorder="1" applyAlignment="1">
      <alignment horizontal="center" wrapText="1"/>
    </xf>
    <xf numFmtId="0" fontId="0" fillId="6" borderId="25" xfId="0" applyFill="1" applyBorder="1" applyAlignment="1">
      <alignment horizontal="left" wrapText="1"/>
    </xf>
    <xf numFmtId="0" fontId="0" fillId="7" borderId="0" xfId="0" applyFill="1"/>
    <xf numFmtId="0" fontId="8" fillId="3" borderId="15" xfId="0" applyFont="1" applyFill="1" applyBorder="1" applyAlignment="1">
      <alignment horizontal="center" vertical="center"/>
    </xf>
    <xf numFmtId="0" fontId="13" fillId="3" borderId="26" xfId="0" applyFont="1" applyFill="1" applyBorder="1" applyAlignment="1">
      <alignment horizontal="center"/>
    </xf>
    <xf numFmtId="0" fontId="8" fillId="3" borderId="15" xfId="0" applyFont="1" applyFill="1" applyBorder="1" applyAlignment="1">
      <alignment horizontal="center" vertical="center" wrapText="1"/>
    </xf>
    <xf numFmtId="3" fontId="25" fillId="7" borderId="1" xfId="0" applyNumberFormat="1" applyFont="1" applyFill="1" applyBorder="1" applyAlignment="1">
      <alignment horizontal="center" vertical="center"/>
    </xf>
    <xf numFmtId="3" fontId="13" fillId="6" borderId="27" xfId="0" applyNumberFormat="1" applyFont="1" applyFill="1" applyBorder="1" applyAlignment="1">
      <alignment horizontal="center" vertical="center" wrapText="1" shrinkToFit="1"/>
    </xf>
    <xf numFmtId="0" fontId="11" fillId="6" borderId="6" xfId="0" applyFont="1" applyFill="1" applyBorder="1" applyAlignment="1">
      <alignment horizontal="center" wrapText="1" shrinkToFit="1"/>
    </xf>
    <xf numFmtId="0" fontId="13" fillId="3" borderId="16" xfId="0" applyFont="1" applyFill="1" applyBorder="1" applyAlignment="1">
      <alignment horizontal="center" vertical="center"/>
    </xf>
    <xf numFmtId="0" fontId="35" fillId="0" borderId="0" xfId="0" applyFont="1"/>
    <xf numFmtId="0" fontId="35" fillId="7" borderId="0" xfId="0" applyFont="1" applyFill="1"/>
    <xf numFmtId="0" fontId="13" fillId="3" borderId="28" xfId="0" applyFont="1" applyFill="1" applyBorder="1" applyAlignment="1">
      <alignment horizontal="center" vertical="center"/>
    </xf>
    <xf numFmtId="0" fontId="25" fillId="3" borderId="29" xfId="0" applyFont="1" applyFill="1" applyBorder="1" applyAlignment="1">
      <alignment horizontal="left"/>
    </xf>
    <xf numFmtId="0" fontId="25" fillId="3" borderId="21" xfId="0" applyFont="1" applyFill="1" applyBorder="1" applyAlignment="1">
      <alignment horizontal="left"/>
    </xf>
    <xf numFmtId="0" fontId="13" fillId="3" borderId="1" xfId="0" applyFont="1" applyFill="1" applyBorder="1" applyAlignment="1">
      <alignment horizontal="center"/>
    </xf>
    <xf numFmtId="0" fontId="0" fillId="6" borderId="30" xfId="0" applyFill="1" applyBorder="1"/>
    <xf numFmtId="0" fontId="8" fillId="3" borderId="10" xfId="0" applyFont="1" applyFill="1" applyBorder="1" applyAlignment="1">
      <alignment horizontal="center"/>
    </xf>
    <xf numFmtId="0" fontId="25" fillId="7" borderId="2" xfId="0" applyFont="1" applyFill="1" applyBorder="1" applyAlignment="1" applyProtection="1">
      <alignment horizontal="center" vertical="center"/>
      <protection locked="0"/>
    </xf>
    <xf numFmtId="0" fontId="20" fillId="2" borderId="21" xfId="0" applyFont="1" applyFill="1" applyBorder="1" applyAlignment="1" applyProtection="1">
      <alignment horizontal="center" vertical="center"/>
      <protection locked="0"/>
    </xf>
    <xf numFmtId="3" fontId="25" fillId="7" borderId="9" xfId="0" applyNumberFormat="1" applyFont="1" applyFill="1" applyBorder="1" applyAlignment="1">
      <alignment horizontal="center" vertical="center"/>
    </xf>
    <xf numFmtId="49" fontId="0" fillId="7" borderId="31" xfId="0" applyNumberFormat="1" applyFill="1" applyBorder="1" applyAlignment="1" applyProtection="1">
      <alignment horizontal="right"/>
      <protection locked="0"/>
    </xf>
    <xf numFmtId="49" fontId="3" fillId="7" borderId="2" xfId="0" applyNumberFormat="1" applyFont="1" applyFill="1" applyBorder="1" applyAlignment="1" applyProtection="1">
      <alignment horizontal="center"/>
      <protection locked="0"/>
    </xf>
    <xf numFmtId="49" fontId="52" fillId="7" borderId="2" xfId="0" applyNumberFormat="1" applyFont="1" applyFill="1" applyBorder="1" applyAlignment="1" applyProtection="1">
      <alignment horizontal="center"/>
      <protection locked="0"/>
    </xf>
    <xf numFmtId="10" fontId="52" fillId="7" borderId="2" xfId="0" applyNumberFormat="1" applyFont="1" applyFill="1" applyBorder="1" applyAlignment="1" applyProtection="1">
      <alignment horizontal="center"/>
      <protection locked="0"/>
    </xf>
    <xf numFmtId="10" fontId="52" fillId="7" borderId="1" xfId="0" applyNumberFormat="1" applyFont="1" applyFill="1" applyBorder="1" applyAlignment="1" applyProtection="1">
      <alignment horizontal="center"/>
      <protection locked="0"/>
    </xf>
    <xf numFmtId="49" fontId="52" fillId="7" borderId="3" xfId="0" applyNumberFormat="1" applyFont="1" applyFill="1" applyBorder="1" applyAlignment="1" applyProtection="1">
      <alignment horizontal="center"/>
      <protection locked="0"/>
    </xf>
    <xf numFmtId="0" fontId="25" fillId="2" borderId="1" xfId="0" applyFont="1" applyFill="1" applyBorder="1" applyAlignment="1" applyProtection="1">
      <alignment horizontal="center" vertical="center"/>
      <protection locked="0"/>
    </xf>
    <xf numFmtId="0" fontId="5" fillId="2" borderId="0" xfId="0" applyFont="1" applyFill="1" applyProtection="1">
      <protection locked="0"/>
    </xf>
    <xf numFmtId="0" fontId="18" fillId="2" borderId="19" xfId="0" applyFont="1" applyFill="1" applyBorder="1"/>
    <xf numFmtId="0" fontId="0" fillId="7" borderId="32" xfId="0" applyFill="1" applyBorder="1"/>
    <xf numFmtId="0" fontId="5" fillId="3" borderId="0" xfId="0" applyFont="1" applyFill="1" applyAlignment="1">
      <alignment vertical="center"/>
    </xf>
    <xf numFmtId="0" fontId="0" fillId="2" borderId="0" xfId="0" applyFill="1" applyAlignment="1">
      <alignment vertical="center"/>
    </xf>
    <xf numFmtId="0" fontId="0" fillId="0" borderId="0" xfId="0" applyAlignment="1">
      <alignment vertical="center"/>
    </xf>
    <xf numFmtId="0" fontId="24" fillId="6" borderId="20" xfId="0" applyFont="1" applyFill="1" applyBorder="1" applyAlignment="1">
      <alignment vertical="center"/>
    </xf>
    <xf numFmtId="3" fontId="25" fillId="2" borderId="2" xfId="0" applyNumberFormat="1" applyFont="1" applyFill="1" applyBorder="1" applyAlignment="1" applyProtection="1">
      <alignment horizontal="center" vertical="center"/>
      <protection locked="0"/>
    </xf>
    <xf numFmtId="0" fontId="0" fillId="5" borderId="0" xfId="0" applyFill="1" applyAlignment="1">
      <alignment vertical="center"/>
    </xf>
    <xf numFmtId="49" fontId="8" fillId="2" borderId="33" xfId="0" applyNumberFormat="1" applyFont="1" applyFill="1" applyBorder="1" applyAlignment="1">
      <alignment horizontal="left" vertical="top" wrapText="1"/>
    </xf>
    <xf numFmtId="0" fontId="27" fillId="0" borderId="2" xfId="0" applyFont="1" applyBorder="1" applyAlignment="1" applyProtection="1">
      <alignment horizontal="center" vertical="center"/>
      <protection locked="0"/>
    </xf>
    <xf numFmtId="0" fontId="0" fillId="6" borderId="34" xfId="0" applyFill="1" applyBorder="1" applyAlignment="1">
      <alignment vertical="center" wrapText="1"/>
    </xf>
    <xf numFmtId="0" fontId="8" fillId="3" borderId="35" xfId="0" applyFont="1" applyFill="1" applyBorder="1" applyAlignment="1">
      <alignment horizontal="center" vertical="center"/>
    </xf>
    <xf numFmtId="0" fontId="14" fillId="3" borderId="0" xfId="0" applyFont="1" applyFill="1" applyAlignment="1">
      <alignment wrapText="1" shrinkToFit="1"/>
    </xf>
    <xf numFmtId="0" fontId="8" fillId="3" borderId="4" xfId="0" applyFont="1" applyFill="1" applyBorder="1" applyAlignment="1">
      <alignment horizontal="center" vertical="center"/>
    </xf>
    <xf numFmtId="0" fontId="13" fillId="3" borderId="27" xfId="0" applyFont="1" applyFill="1" applyBorder="1" applyAlignment="1">
      <alignment horizontal="center" wrapText="1"/>
    </xf>
    <xf numFmtId="0" fontId="13" fillId="3" borderId="4" xfId="0" applyFont="1" applyFill="1" applyBorder="1" applyAlignment="1">
      <alignment horizontal="center" vertical="center"/>
    </xf>
    <xf numFmtId="0" fontId="8" fillId="3" borderId="36" xfId="0" applyFont="1" applyFill="1" applyBorder="1" applyAlignment="1">
      <alignment horizontal="center" vertical="center"/>
    </xf>
    <xf numFmtId="0" fontId="11" fillId="6" borderId="0" xfId="0" applyFont="1" applyFill="1" applyAlignment="1">
      <alignment horizontal="right" vertical="center"/>
    </xf>
    <xf numFmtId="0" fontId="11" fillId="6" borderId="37" xfId="0" applyFont="1" applyFill="1" applyBorder="1" applyAlignment="1">
      <alignment horizontal="right" vertical="center" wrapText="1"/>
    </xf>
    <xf numFmtId="0" fontId="25" fillId="6" borderId="2" xfId="0" applyFont="1" applyFill="1" applyBorder="1" applyAlignment="1">
      <alignment horizontal="center" vertical="center"/>
    </xf>
    <xf numFmtId="0" fontId="25" fillId="6" borderId="3" xfId="0" applyFont="1" applyFill="1" applyBorder="1" applyAlignment="1">
      <alignment horizontal="center" vertical="center"/>
    </xf>
    <xf numFmtId="14" fontId="13" fillId="3" borderId="0" xfId="0" applyNumberFormat="1" applyFont="1" applyFill="1" applyAlignment="1">
      <alignment horizontal="right"/>
    </xf>
    <xf numFmtId="49" fontId="5" fillId="2" borderId="0" xfId="0" applyNumberFormat="1" applyFont="1" applyFill="1" applyAlignment="1">
      <alignment horizontal="center"/>
    </xf>
    <xf numFmtId="49" fontId="0" fillId="7" borderId="0" xfId="0" applyNumberFormat="1" applyFill="1" applyAlignment="1">
      <alignment horizontal="center"/>
    </xf>
    <xf numFmtId="0" fontId="25" fillId="6" borderId="2" xfId="0" applyFont="1" applyFill="1" applyBorder="1" applyAlignment="1">
      <alignment vertical="center"/>
    </xf>
    <xf numFmtId="0" fontId="25" fillId="6" borderId="38" xfId="0" applyFont="1" applyFill="1" applyBorder="1" applyAlignment="1">
      <alignment vertical="center"/>
    </xf>
    <xf numFmtId="0" fontId="25" fillId="6" borderId="3" xfId="0" applyFont="1" applyFill="1" applyBorder="1" applyAlignment="1">
      <alignment vertical="center"/>
    </xf>
    <xf numFmtId="0" fontId="26" fillId="7" borderId="39" xfId="0" applyFont="1" applyFill="1" applyBorder="1" applyAlignment="1" applyProtection="1">
      <alignment horizontal="center"/>
      <protection locked="0"/>
    </xf>
    <xf numFmtId="0" fontId="13" fillId="3" borderId="40" xfId="0" applyFont="1" applyFill="1" applyBorder="1" applyAlignment="1">
      <alignment wrapText="1"/>
    </xf>
    <xf numFmtId="0" fontId="24" fillId="6" borderId="40" xfId="0" applyFont="1" applyFill="1" applyBorder="1"/>
    <xf numFmtId="0" fontId="8" fillId="3" borderId="10" xfId="0" applyFont="1" applyFill="1" applyBorder="1" applyAlignment="1">
      <alignment horizontal="center" vertical="center"/>
    </xf>
    <xf numFmtId="0" fontId="8" fillId="3" borderId="11" xfId="0" applyFont="1" applyFill="1" applyBorder="1" applyAlignment="1">
      <alignment horizontal="center" vertical="center"/>
    </xf>
    <xf numFmtId="0" fontId="25" fillId="2" borderId="39" xfId="0" applyFont="1" applyFill="1" applyBorder="1" applyAlignment="1" applyProtection="1">
      <alignment horizontal="center" wrapText="1"/>
      <protection locked="0"/>
    </xf>
    <xf numFmtId="0" fontId="25" fillId="2" borderId="41" xfId="0" applyFont="1" applyFill="1" applyBorder="1" applyAlignment="1" applyProtection="1">
      <alignment horizontal="center" wrapText="1"/>
      <protection locked="0"/>
    </xf>
    <xf numFmtId="3" fontId="5" fillId="3" borderId="0" xfId="0" applyNumberFormat="1" applyFont="1" applyFill="1" applyAlignment="1">
      <alignment horizontal="center" vertical="center"/>
    </xf>
    <xf numFmtId="0" fontId="0" fillId="7" borderId="0" xfId="0" applyFill="1" applyAlignment="1">
      <alignment vertical="center"/>
    </xf>
    <xf numFmtId="0" fontId="0" fillId="7" borderId="2" xfId="0" applyFill="1" applyBorder="1" applyAlignment="1" applyProtection="1">
      <alignment vertical="center"/>
      <protection locked="0"/>
    </xf>
    <xf numFmtId="0" fontId="0" fillId="3" borderId="0" xfId="0" applyFill="1"/>
    <xf numFmtId="0" fontId="0" fillId="6" borderId="2" xfId="0" applyFill="1" applyBorder="1" applyAlignment="1">
      <alignment vertical="center"/>
    </xf>
    <xf numFmtId="4" fontId="5" fillId="2" borderId="27" xfId="0" applyNumberFormat="1" applyFont="1" applyFill="1" applyBorder="1" applyProtection="1">
      <protection locked="0"/>
    </xf>
    <xf numFmtId="4" fontId="5" fillId="2" borderId="6" xfId="0" applyNumberFormat="1" applyFont="1" applyFill="1" applyBorder="1" applyProtection="1">
      <protection locked="0"/>
    </xf>
    <xf numFmtId="4" fontId="5" fillId="2" borderId="2" xfId="0" applyNumberFormat="1" applyFont="1" applyFill="1" applyBorder="1" applyProtection="1">
      <protection locked="0"/>
    </xf>
    <xf numFmtId="4" fontId="5" fillId="2" borderId="43" xfId="0" applyNumberFormat="1" applyFont="1" applyFill="1" applyBorder="1" applyProtection="1">
      <protection locked="0"/>
    </xf>
    <xf numFmtId="4" fontId="20" fillId="2" borderId="2" xfId="0" applyNumberFormat="1" applyFont="1" applyFill="1" applyBorder="1"/>
    <xf numFmtId="4" fontId="20" fillId="2" borderId="43" xfId="0" applyNumberFormat="1" applyFont="1" applyFill="1" applyBorder="1"/>
    <xf numFmtId="4" fontId="5" fillId="2" borderId="3" xfId="0" applyNumberFormat="1" applyFont="1" applyFill="1" applyBorder="1"/>
    <xf numFmtId="4" fontId="5" fillId="2" borderId="44" xfId="0" applyNumberFormat="1" applyFont="1" applyFill="1" applyBorder="1"/>
    <xf numFmtId="4" fontId="5" fillId="9" borderId="45" xfId="0" applyNumberFormat="1" applyFont="1" applyFill="1" applyBorder="1"/>
    <xf numFmtId="4" fontId="5" fillId="9" borderId="32" xfId="0" applyNumberFormat="1" applyFont="1" applyFill="1" applyBorder="1"/>
    <xf numFmtId="4" fontId="5" fillId="2" borderId="36" xfId="0" applyNumberFormat="1" applyFont="1" applyFill="1" applyBorder="1" applyProtection="1">
      <protection locked="0"/>
    </xf>
    <xf numFmtId="4" fontId="5" fillId="2" borderId="1" xfId="0" applyNumberFormat="1" applyFont="1" applyFill="1" applyBorder="1" applyProtection="1">
      <protection locked="0"/>
    </xf>
    <xf numFmtId="4" fontId="20" fillId="2" borderId="29" xfId="0" applyNumberFormat="1" applyFont="1" applyFill="1" applyBorder="1"/>
    <xf numFmtId="4" fontId="5" fillId="2" borderId="9" xfId="0" applyNumberFormat="1" applyFont="1" applyFill="1" applyBorder="1"/>
    <xf numFmtId="4" fontId="5" fillId="9" borderId="46" xfId="0" applyNumberFormat="1" applyFont="1" applyFill="1" applyBorder="1"/>
    <xf numFmtId="0" fontId="27" fillId="0" borderId="21" xfId="0" applyFont="1" applyBorder="1" applyAlignment="1" applyProtection="1">
      <alignment horizontal="center" vertical="center"/>
      <protection locked="0"/>
    </xf>
    <xf numFmtId="0" fontId="11" fillId="6" borderId="0" xfId="0" applyFont="1" applyFill="1" applyAlignment="1">
      <alignment horizontal="left" vertical="center"/>
    </xf>
    <xf numFmtId="0" fontId="68" fillId="7" borderId="0" xfId="0" applyFont="1" applyFill="1"/>
    <xf numFmtId="0" fontId="68" fillId="0" borderId="0" xfId="0" applyFont="1"/>
    <xf numFmtId="10" fontId="25" fillId="2" borderId="2" xfId="0" applyNumberFormat="1" applyFont="1" applyFill="1" applyBorder="1" applyAlignment="1">
      <alignment horizontal="center" vertical="center"/>
    </xf>
    <xf numFmtId="0" fontId="6" fillId="3" borderId="0" xfId="0" applyFont="1" applyFill="1" applyAlignment="1">
      <alignment horizontal="center" vertical="center"/>
    </xf>
    <xf numFmtId="14" fontId="20" fillId="2" borderId="2" xfId="0" applyNumberFormat="1" applyFont="1" applyFill="1" applyBorder="1" applyAlignment="1" applyProtection="1">
      <alignment horizontal="center" vertical="center"/>
      <protection locked="0"/>
    </xf>
    <xf numFmtId="0" fontId="64" fillId="5" borderId="0" xfId="0" applyFont="1" applyFill="1"/>
    <xf numFmtId="0" fontId="64" fillId="0" borderId="0" xfId="0" applyFont="1"/>
    <xf numFmtId="0" fontId="70" fillId="7" borderId="41" xfId="0" applyFont="1" applyFill="1" applyBorder="1" applyAlignment="1">
      <alignment horizontal="center" vertical="center"/>
    </xf>
    <xf numFmtId="0" fontId="0" fillId="0" borderId="41" xfId="0" applyBorder="1" applyAlignment="1">
      <alignment vertical="center"/>
    </xf>
    <xf numFmtId="0" fontId="70" fillId="7" borderId="2" xfId="0" applyFont="1" applyFill="1" applyBorder="1" applyAlignment="1">
      <alignment horizontal="center" vertical="center"/>
    </xf>
    <xf numFmtId="0" fontId="65" fillId="2" borderId="0" xfId="0" applyFont="1" applyFill="1"/>
    <xf numFmtId="0" fontId="0" fillId="7" borderId="41" xfId="0" applyFill="1" applyBorder="1" applyAlignment="1" applyProtection="1">
      <alignment horizontal="center" vertical="center"/>
      <protection locked="0"/>
    </xf>
    <xf numFmtId="0" fontId="8" fillId="2" borderId="10" xfId="0" applyFont="1" applyFill="1" applyBorder="1" applyAlignment="1">
      <alignment horizontal="center" vertical="center"/>
    </xf>
    <xf numFmtId="0" fontId="0" fillId="0" borderId="0" xfId="0" applyAlignment="1">
      <alignment horizontal="center" vertical="center"/>
    </xf>
    <xf numFmtId="0" fontId="67" fillId="7" borderId="0" xfId="0" applyFont="1" applyFill="1" applyAlignment="1">
      <alignment horizontal="center" vertical="center"/>
    </xf>
    <xf numFmtId="0" fontId="76" fillId="5" borderId="0" xfId="0" applyFont="1" applyFill="1"/>
    <xf numFmtId="0" fontId="16" fillId="7" borderId="0" xfId="0" applyFont="1" applyFill="1" applyAlignment="1">
      <alignment horizontal="center" vertical="center"/>
    </xf>
    <xf numFmtId="0" fontId="77" fillId="7" borderId="0" xfId="0" applyFont="1" applyFill="1" applyAlignment="1">
      <alignment horizontal="center" vertical="center"/>
    </xf>
    <xf numFmtId="0" fontId="0" fillId="7" borderId="0" xfId="0" applyFill="1" applyAlignment="1">
      <alignment horizontal="right" vertical="center"/>
    </xf>
    <xf numFmtId="0" fontId="0" fillId="7" borderId="49" xfId="0" applyFill="1" applyBorder="1" applyAlignment="1" applyProtection="1">
      <alignment vertical="center"/>
      <protection locked="0"/>
    </xf>
    <xf numFmtId="0" fontId="0" fillId="7" borderId="0" xfId="0" applyFill="1" applyAlignment="1" applyProtection="1">
      <alignment vertical="center"/>
      <protection locked="0"/>
    </xf>
    <xf numFmtId="0" fontId="76" fillId="7" borderId="0" xfId="0" applyFont="1" applyFill="1" applyAlignment="1">
      <alignment vertical="center"/>
    </xf>
    <xf numFmtId="0" fontId="76" fillId="7" borderId="0" xfId="0" applyFont="1" applyFill="1" applyAlignment="1">
      <alignment horizontal="right" vertical="center"/>
    </xf>
    <xf numFmtId="0" fontId="0" fillId="7" borderId="50" xfId="0" applyFill="1" applyBorder="1" applyAlignment="1" applyProtection="1">
      <alignment vertical="center"/>
      <protection locked="0"/>
    </xf>
    <xf numFmtId="0" fontId="67" fillId="10" borderId="0" xfId="0" applyFont="1" applyFill="1" applyAlignment="1">
      <alignment vertical="center"/>
    </xf>
    <xf numFmtId="0" fontId="67" fillId="10" borderId="0" xfId="0" applyFont="1" applyFill="1" applyAlignment="1">
      <alignment horizontal="right" vertical="center"/>
    </xf>
    <xf numFmtId="0" fontId="67" fillId="6" borderId="0" xfId="0" applyFont="1" applyFill="1" applyAlignment="1">
      <alignment vertical="center"/>
    </xf>
    <xf numFmtId="0" fontId="67" fillId="6" borderId="0" xfId="0" applyFont="1" applyFill="1" applyAlignment="1">
      <alignment horizontal="right" vertical="center"/>
    </xf>
    <xf numFmtId="0" fontId="67" fillId="7" borderId="0" xfId="0" applyFont="1" applyFill="1" applyAlignment="1">
      <alignment vertical="center"/>
    </xf>
    <xf numFmtId="0" fontId="0" fillId="6" borderId="52" xfId="0" applyFill="1" applyBorder="1" applyAlignment="1" applyProtection="1">
      <alignment vertical="center"/>
      <protection locked="0"/>
    </xf>
    <xf numFmtId="0" fontId="0" fillId="10" borderId="53" xfId="0" applyFill="1" applyBorder="1" applyAlignment="1" applyProtection="1">
      <alignment vertical="center"/>
      <protection locked="0"/>
    </xf>
    <xf numFmtId="49" fontId="0" fillId="6" borderId="52" xfId="0" applyNumberFormat="1" applyFill="1" applyBorder="1" applyAlignment="1" applyProtection="1">
      <alignment horizontal="left" vertical="center"/>
      <protection locked="0"/>
    </xf>
    <xf numFmtId="49" fontId="0" fillId="10" borderId="53" xfId="0" applyNumberFormat="1" applyFill="1" applyBorder="1" applyAlignment="1" applyProtection="1">
      <alignment vertical="center"/>
      <protection locked="0"/>
    </xf>
    <xf numFmtId="0" fontId="0" fillId="11" borderId="52" xfId="0" applyFill="1" applyBorder="1" applyAlignment="1" applyProtection="1">
      <alignment vertical="center"/>
      <protection locked="0"/>
    </xf>
    <xf numFmtId="0" fontId="0" fillId="11" borderId="53" xfId="0" applyFill="1" applyBorder="1" applyAlignment="1" applyProtection="1">
      <alignment vertical="center"/>
      <protection locked="0"/>
    </xf>
    <xf numFmtId="49" fontId="0" fillId="11" borderId="52" xfId="0" applyNumberFormat="1" applyFill="1" applyBorder="1" applyAlignment="1" applyProtection="1">
      <alignment horizontal="left" vertical="center"/>
      <protection locked="0"/>
    </xf>
    <xf numFmtId="3" fontId="0" fillId="11" borderId="53" xfId="0" applyNumberFormat="1" applyFill="1" applyBorder="1" applyAlignment="1" applyProtection="1">
      <alignment horizontal="left" vertical="center"/>
      <protection locked="0"/>
    </xf>
    <xf numFmtId="3" fontId="0" fillId="11" borderId="52" xfId="0" applyNumberFormat="1" applyFill="1" applyBorder="1" applyAlignment="1" applyProtection="1">
      <alignment horizontal="left" vertical="center"/>
      <protection locked="0"/>
    </xf>
    <xf numFmtId="0" fontId="0" fillId="11" borderId="53" xfId="0" applyFill="1" applyBorder="1" applyAlignment="1" applyProtection="1">
      <alignment horizontal="left" vertical="center"/>
      <protection locked="0"/>
    </xf>
    <xf numFmtId="49" fontId="0" fillId="11" borderId="53" xfId="0" applyNumberFormat="1" applyFill="1" applyBorder="1" applyAlignment="1" applyProtection="1">
      <alignment horizontal="left" vertical="center"/>
      <protection locked="0"/>
    </xf>
    <xf numFmtId="0" fontId="0" fillId="11" borderId="54" xfId="0" applyFill="1" applyBorder="1" applyAlignment="1" applyProtection="1">
      <alignment vertical="center"/>
      <protection locked="0"/>
    </xf>
    <xf numFmtId="0" fontId="0" fillId="11" borderId="55" xfId="0" applyFill="1" applyBorder="1" applyAlignment="1" applyProtection="1">
      <alignment vertical="center"/>
      <protection locked="0"/>
    </xf>
    <xf numFmtId="0" fontId="67" fillId="11" borderId="0" xfId="0" applyFont="1" applyFill="1" applyAlignment="1">
      <alignment vertical="center"/>
    </xf>
    <xf numFmtId="0" fontId="67" fillId="11" borderId="0" xfId="0" applyFont="1" applyFill="1" applyAlignment="1">
      <alignment horizontal="right" vertical="center"/>
    </xf>
    <xf numFmtId="0" fontId="27" fillId="0" borderId="1" xfId="0" applyFont="1" applyBorder="1" applyAlignment="1" applyProtection="1">
      <alignment horizontal="center" vertical="center"/>
      <protection locked="0"/>
    </xf>
    <xf numFmtId="0" fontId="27" fillId="0" borderId="9" xfId="0" applyFont="1" applyBorder="1" applyAlignment="1">
      <alignment horizontal="center" vertical="center"/>
    </xf>
    <xf numFmtId="0" fontId="41" fillId="6" borderId="36" xfId="0" applyFont="1" applyFill="1" applyBorder="1" applyAlignment="1">
      <alignment horizontal="center" vertical="center"/>
    </xf>
    <xf numFmtId="0" fontId="11" fillId="7" borderId="28" xfId="0" applyFont="1" applyFill="1" applyBorder="1" applyAlignment="1">
      <alignment horizontal="center" vertical="center"/>
    </xf>
    <xf numFmtId="0" fontId="11" fillId="7" borderId="27" xfId="0" applyFont="1" applyFill="1" applyBorder="1" applyAlignment="1">
      <alignment horizontal="center" vertical="center"/>
    </xf>
    <xf numFmtId="0" fontId="11" fillId="7" borderId="36" xfId="0" applyFont="1" applyFill="1" applyBorder="1" applyAlignment="1">
      <alignment horizontal="center" vertical="center"/>
    </xf>
    <xf numFmtId="1" fontId="5" fillId="2" borderId="2" xfId="0" applyNumberFormat="1" applyFont="1" applyFill="1" applyBorder="1" applyAlignment="1" applyProtection="1">
      <alignment horizontal="center" vertical="center"/>
      <protection locked="0"/>
    </xf>
    <xf numFmtId="3" fontId="5" fillId="2" borderId="2" xfId="0" applyNumberFormat="1" applyFont="1" applyFill="1" applyBorder="1" applyAlignment="1" applyProtection="1">
      <alignment horizontal="center" vertical="center"/>
      <protection locked="0"/>
    </xf>
    <xf numFmtId="3" fontId="5" fillId="2" borderId="1" xfId="0" applyNumberFormat="1" applyFont="1" applyFill="1" applyBorder="1" applyAlignment="1" applyProtection="1">
      <alignment horizontal="center" vertical="center"/>
      <protection locked="0"/>
    </xf>
    <xf numFmtId="1" fontId="0" fillId="7" borderId="2" xfId="0" applyNumberFormat="1" applyFill="1" applyBorder="1" applyAlignment="1" applyProtection="1">
      <alignment horizontal="center" vertical="center"/>
      <protection locked="0"/>
    </xf>
    <xf numFmtId="0" fontId="8" fillId="2" borderId="11" xfId="0" applyFont="1" applyFill="1" applyBorder="1" applyAlignment="1">
      <alignment horizontal="center" vertical="center"/>
    </xf>
    <xf numFmtId="3" fontId="5" fillId="2" borderId="3" xfId="0" applyNumberFormat="1" applyFont="1" applyFill="1" applyBorder="1" applyAlignment="1">
      <alignment horizontal="center" vertical="center"/>
    </xf>
    <xf numFmtId="3" fontId="5" fillId="2" borderId="9" xfId="0" applyNumberFormat="1" applyFont="1" applyFill="1" applyBorder="1" applyAlignment="1">
      <alignment horizontal="center" vertical="center"/>
    </xf>
    <xf numFmtId="0" fontId="41" fillId="7" borderId="28" xfId="0" applyFont="1" applyFill="1" applyBorder="1" applyAlignment="1">
      <alignment horizontal="center" vertical="center"/>
    </xf>
    <xf numFmtId="0" fontId="41" fillId="7" borderId="27" xfId="0" applyFont="1" applyFill="1" applyBorder="1" applyAlignment="1">
      <alignment horizontal="center" vertical="center"/>
    </xf>
    <xf numFmtId="0" fontId="41" fillId="7" borderId="36" xfId="0" applyFont="1" applyFill="1" applyBorder="1" applyAlignment="1">
      <alignment horizontal="center" vertical="center"/>
    </xf>
    <xf numFmtId="0" fontId="41" fillId="7" borderId="56" xfId="0" applyFont="1" applyFill="1" applyBorder="1" applyAlignment="1">
      <alignment horizontal="center" vertical="center"/>
    </xf>
    <xf numFmtId="0" fontId="41" fillId="7" borderId="38" xfId="0" applyFont="1" applyFill="1" applyBorder="1" applyAlignment="1">
      <alignment horizontal="center" vertical="center"/>
    </xf>
    <xf numFmtId="0" fontId="41" fillId="7" borderId="29" xfId="0" applyFont="1" applyFill="1" applyBorder="1" applyAlignment="1">
      <alignment horizontal="center" vertical="center"/>
    </xf>
    <xf numFmtId="0" fontId="0" fillId="7" borderId="28" xfId="0" applyFill="1" applyBorder="1" applyAlignment="1" applyProtection="1">
      <alignment horizontal="center" vertical="center"/>
      <protection locked="0"/>
    </xf>
    <xf numFmtId="0" fontId="0" fillId="7" borderId="27" xfId="0" applyFill="1" applyBorder="1" applyAlignment="1" applyProtection="1">
      <alignment vertical="center"/>
      <protection locked="0"/>
    </xf>
    <xf numFmtId="3" fontId="0" fillId="7" borderId="27" xfId="0" applyNumberFormat="1" applyFill="1" applyBorder="1" applyAlignment="1" applyProtection="1">
      <alignment horizontal="center" vertical="center"/>
      <protection locked="0"/>
    </xf>
    <xf numFmtId="3" fontId="0" fillId="7" borderId="36" xfId="0" applyNumberFormat="1" applyFill="1" applyBorder="1" applyAlignment="1" applyProtection="1">
      <alignment horizontal="center" vertical="center"/>
      <protection locked="0"/>
    </xf>
    <xf numFmtId="0" fontId="0" fillId="7" borderId="10" xfId="0" applyFill="1" applyBorder="1" applyAlignment="1" applyProtection="1">
      <alignment horizontal="center" vertical="center"/>
      <protection locked="0"/>
    </xf>
    <xf numFmtId="3" fontId="0" fillId="7" borderId="2" xfId="0" applyNumberFormat="1" applyFill="1" applyBorder="1" applyAlignment="1" applyProtection="1">
      <alignment horizontal="center" vertical="center"/>
      <protection locked="0"/>
    </xf>
    <xf numFmtId="3" fontId="0" fillId="7" borderId="1" xfId="0" applyNumberFormat="1" applyFill="1" applyBorder="1" applyAlignment="1" applyProtection="1">
      <alignment horizontal="center" vertical="center"/>
      <protection locked="0"/>
    </xf>
    <xf numFmtId="0" fontId="0" fillId="7" borderId="11" xfId="0" applyFill="1" applyBorder="1" applyAlignment="1" applyProtection="1">
      <alignment horizontal="center" vertical="center"/>
      <protection locked="0"/>
    </xf>
    <xf numFmtId="0" fontId="0" fillId="7" borderId="3" xfId="0" applyFill="1" applyBorder="1" applyAlignment="1" applyProtection="1">
      <alignment vertical="center"/>
      <protection locked="0"/>
    </xf>
    <xf numFmtId="3" fontId="0" fillId="7" borderId="3" xfId="0" applyNumberFormat="1" applyFill="1" applyBorder="1" applyAlignment="1" applyProtection="1">
      <alignment horizontal="center" vertical="center"/>
      <protection locked="0"/>
    </xf>
    <xf numFmtId="3" fontId="0" fillId="7" borderId="9" xfId="0" applyNumberFormat="1" applyFill="1" applyBorder="1" applyAlignment="1" applyProtection="1">
      <alignment horizontal="center" vertical="center"/>
      <protection locked="0"/>
    </xf>
    <xf numFmtId="0" fontId="8" fillId="2" borderId="4" xfId="0" applyFont="1" applyFill="1" applyBorder="1" applyAlignment="1">
      <alignment horizontal="left" vertical="top"/>
    </xf>
    <xf numFmtId="0" fontId="24" fillId="7" borderId="33" xfId="0" applyFont="1" applyFill="1" applyBorder="1" applyAlignment="1">
      <alignment horizontal="left" vertical="top" wrapText="1"/>
    </xf>
    <xf numFmtId="0" fontId="24" fillId="7" borderId="22" xfId="0" applyFont="1" applyFill="1" applyBorder="1" applyAlignment="1">
      <alignment horizontal="left" vertical="top" wrapText="1"/>
    </xf>
    <xf numFmtId="0" fontId="8" fillId="2" borderId="5" xfId="0" applyFont="1" applyFill="1" applyBorder="1" applyAlignment="1">
      <alignment horizontal="left" vertical="top"/>
    </xf>
    <xf numFmtId="0" fontId="13" fillId="2" borderId="24" xfId="0" applyFont="1" applyFill="1" applyBorder="1" applyAlignment="1">
      <alignment horizontal="left" vertical="top" wrapText="1"/>
    </xf>
    <xf numFmtId="0" fontId="8" fillId="2" borderId="33" xfId="0" applyFont="1" applyFill="1" applyBorder="1" applyAlignment="1">
      <alignment horizontal="left" vertical="top" wrapText="1"/>
    </xf>
    <xf numFmtId="0" fontId="8" fillId="2" borderId="7" xfId="0" applyFont="1" applyFill="1" applyBorder="1" applyAlignment="1">
      <alignment horizontal="left" vertical="top" wrapText="1"/>
    </xf>
    <xf numFmtId="0" fontId="8" fillId="2" borderId="24" xfId="0" applyFont="1" applyFill="1" applyBorder="1" applyAlignment="1">
      <alignment horizontal="left" vertical="top"/>
    </xf>
    <xf numFmtId="0" fontId="13" fillId="2" borderId="16" xfId="0" applyFont="1" applyFill="1" applyBorder="1" applyAlignment="1">
      <alignment horizontal="left" vertical="top"/>
    </xf>
    <xf numFmtId="0" fontId="13" fillId="2" borderId="39" xfId="0" applyFont="1" applyFill="1" applyBorder="1" applyAlignment="1">
      <alignment horizontal="left" vertical="top" wrapText="1"/>
    </xf>
    <xf numFmtId="0" fontId="13" fillId="2" borderId="39" xfId="0" applyFont="1" applyFill="1" applyBorder="1" applyAlignment="1">
      <alignment vertical="top" wrapText="1"/>
    </xf>
    <xf numFmtId="0" fontId="25" fillId="7" borderId="58" xfId="0" applyFont="1" applyFill="1" applyBorder="1" applyAlignment="1" applyProtection="1">
      <alignment horizontal="center" wrapText="1"/>
      <protection locked="0"/>
    </xf>
    <xf numFmtId="0" fontId="13" fillId="2" borderId="39" xfId="0" applyFont="1" applyFill="1" applyBorder="1" applyAlignment="1">
      <alignment horizontal="left" vertical="top"/>
    </xf>
    <xf numFmtId="0" fontId="25" fillId="2" borderId="18" xfId="0" applyFont="1" applyFill="1" applyBorder="1" applyAlignment="1" applyProtection="1">
      <alignment horizontal="center"/>
      <protection locked="0"/>
    </xf>
    <xf numFmtId="3" fontId="25" fillId="2" borderId="57" xfId="0" applyNumberFormat="1" applyFont="1" applyFill="1" applyBorder="1" applyAlignment="1" applyProtection="1">
      <alignment horizontal="center" wrapText="1"/>
      <protection locked="0"/>
    </xf>
    <xf numFmtId="0" fontId="8" fillId="3" borderId="59"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xf>
    <xf numFmtId="0" fontId="0" fillId="0" borderId="41" xfId="0" applyBorder="1" applyAlignment="1" applyProtection="1">
      <alignment horizontal="center" vertical="center"/>
      <protection locked="0"/>
    </xf>
    <xf numFmtId="0" fontId="70" fillId="7" borderId="0" xfId="0" applyFont="1" applyFill="1" applyAlignment="1">
      <alignment horizontal="center" vertical="center"/>
    </xf>
    <xf numFmtId="0" fontId="81" fillId="2" borderId="0" xfId="0" applyFont="1" applyFill="1" applyAlignment="1">
      <alignment vertical="center"/>
    </xf>
    <xf numFmtId="0" fontId="0" fillId="7" borderId="0" xfId="0" applyFill="1" applyAlignment="1">
      <alignment horizontal="right"/>
    </xf>
    <xf numFmtId="10" fontId="25" fillId="2" borderId="2" xfId="0" applyNumberFormat="1" applyFont="1" applyFill="1" applyBorder="1" applyAlignment="1" applyProtection="1">
      <alignment horizontal="center" vertical="center"/>
      <protection locked="0"/>
    </xf>
    <xf numFmtId="0" fontId="81" fillId="2" borderId="0" xfId="0" applyFont="1" applyFill="1" applyAlignment="1" applyProtection="1">
      <alignment horizontal="left" vertical="center"/>
      <protection locked="0"/>
    </xf>
    <xf numFmtId="0" fontId="0" fillId="2" borderId="0" xfId="0" applyFill="1" applyProtection="1">
      <protection locked="0"/>
    </xf>
    <xf numFmtId="4" fontId="25" fillId="2" borderId="2" xfId="0" applyNumberFormat="1" applyFont="1" applyFill="1" applyBorder="1" applyAlignment="1">
      <alignment horizontal="center" vertical="center"/>
    </xf>
    <xf numFmtId="4" fontId="25" fillId="2" borderId="38" xfId="0" applyNumberFormat="1" applyFont="1" applyFill="1" applyBorder="1" applyAlignment="1">
      <alignment horizontal="center" vertical="center"/>
    </xf>
    <xf numFmtId="4" fontId="25" fillId="2" borderId="17" xfId="0" applyNumberFormat="1" applyFont="1" applyFill="1" applyBorder="1" applyAlignment="1">
      <alignment horizontal="center" vertical="center"/>
    </xf>
    <xf numFmtId="4" fontId="25" fillId="2" borderId="17" xfId="0" applyNumberFormat="1" applyFont="1" applyFill="1" applyBorder="1" applyAlignment="1" applyProtection="1">
      <alignment horizontal="center" vertical="center"/>
      <protection locked="0"/>
    </xf>
    <xf numFmtId="0" fontId="86" fillId="11" borderId="53" xfId="6" applyFill="1" applyBorder="1" applyAlignment="1" applyProtection="1">
      <alignment vertical="center"/>
      <protection locked="0"/>
    </xf>
    <xf numFmtId="0" fontId="87" fillId="0" borderId="0" xfId="0" applyFont="1"/>
    <xf numFmtId="49" fontId="0" fillId="0" borderId="0" xfId="0" applyNumberFormat="1"/>
    <xf numFmtId="0" fontId="88" fillId="0" borderId="0" xfId="0" applyFont="1"/>
    <xf numFmtId="0" fontId="89" fillId="0" borderId="0" xfId="0" applyFont="1"/>
    <xf numFmtId="0" fontId="90" fillId="0" borderId="0" xfId="0" applyFont="1"/>
    <xf numFmtId="0" fontId="5" fillId="0" borderId="0" xfId="7"/>
    <xf numFmtId="0" fontId="5" fillId="0" borderId="0" xfId="7" applyAlignment="1">
      <alignment horizontal="center" vertical="center"/>
    </xf>
    <xf numFmtId="0" fontId="3" fillId="0" borderId="0" xfId="0" applyFont="1"/>
    <xf numFmtId="0" fontId="5" fillId="0" borderId="16" xfId="7" applyBorder="1" applyAlignment="1">
      <alignment horizontal="center" vertical="center"/>
    </xf>
    <xf numFmtId="0" fontId="5" fillId="0" borderId="20" xfId="7" applyBorder="1" applyAlignment="1">
      <alignment horizontal="center" vertical="center"/>
    </xf>
    <xf numFmtId="0" fontId="5" fillId="0" borderId="59" xfId="7" applyBorder="1" applyAlignment="1">
      <alignment horizontal="center" vertical="center"/>
    </xf>
    <xf numFmtId="0" fontId="5" fillId="0" borderId="17" xfId="7" applyBorder="1" applyAlignment="1">
      <alignment horizontal="center" vertical="center"/>
    </xf>
    <xf numFmtId="0" fontId="5" fillId="0" borderId="39" xfId="7" applyBorder="1" applyAlignment="1">
      <alignment horizontal="center" vertical="center"/>
    </xf>
    <xf numFmtId="0" fontId="5" fillId="0" borderId="21" xfId="7" applyBorder="1"/>
    <xf numFmtId="0" fontId="0" fillId="0" borderId="41" xfId="0" applyBorder="1"/>
    <xf numFmtId="0" fontId="3" fillId="0" borderId="16" xfId="0" applyFont="1" applyBorder="1"/>
    <xf numFmtId="0" fontId="2" fillId="0" borderId="39" xfId="0" applyFont="1" applyBorder="1" applyAlignment="1">
      <alignment horizontal="center" vertical="center" wrapText="1"/>
    </xf>
    <xf numFmtId="0" fontId="2" fillId="0" borderId="59" xfId="0" applyFont="1" applyBorder="1" applyAlignment="1">
      <alignment horizontal="center" vertical="center" wrapText="1"/>
    </xf>
    <xf numFmtId="0" fontId="0" fillId="0" borderId="20" xfId="0" applyBorder="1"/>
    <xf numFmtId="0" fontId="5" fillId="0" borderId="30" xfId="7" applyBorder="1"/>
    <xf numFmtId="0" fontId="5" fillId="0" borderId="47" xfId="7" applyBorder="1" applyAlignment="1">
      <alignment horizontal="center" vertical="center"/>
    </xf>
    <xf numFmtId="0" fontId="5" fillId="0" borderId="30" xfId="7" applyBorder="1" applyAlignment="1">
      <alignment horizontal="center" vertical="center"/>
    </xf>
    <xf numFmtId="0" fontId="91" fillId="2" borderId="81" xfId="7" applyFont="1" applyFill="1" applyBorder="1" applyAlignment="1">
      <alignment vertical="center" wrapText="1"/>
    </xf>
    <xf numFmtId="0" fontId="91" fillId="2" borderId="47" xfId="7" applyFont="1" applyFill="1" applyBorder="1" applyAlignment="1">
      <alignment horizontal="center" vertical="center" wrapText="1"/>
    </xf>
    <xf numFmtId="0" fontId="5" fillId="0" borderId="81" xfId="7" applyBorder="1"/>
    <xf numFmtId="0" fontId="5" fillId="0" borderId="82" xfId="7" applyBorder="1"/>
    <xf numFmtId="1" fontId="5" fillId="0" borderId="83" xfId="8" applyNumberFormat="1" applyBorder="1" applyAlignment="1">
      <alignment horizontal="left"/>
    </xf>
    <xf numFmtId="49" fontId="5" fillId="0" borderId="0" xfId="8" applyNumberFormat="1" applyAlignment="1">
      <alignment horizontal="center"/>
    </xf>
    <xf numFmtId="0" fontId="0" fillId="0" borderId="19" xfId="0" applyBorder="1"/>
    <xf numFmtId="49" fontId="0" fillId="0" borderId="2" xfId="0" applyNumberFormat="1" applyBorder="1"/>
    <xf numFmtId="0" fontId="0" fillId="0" borderId="83" xfId="0" applyBorder="1"/>
    <xf numFmtId="0" fontId="5" fillId="0" borderId="10" xfId="7" applyBorder="1"/>
    <xf numFmtId="0" fontId="5" fillId="0" borderId="26" xfId="7" applyBorder="1" applyAlignment="1">
      <alignment horizontal="center" vertical="center"/>
    </xf>
    <xf numFmtId="0" fontId="91" fillId="2" borderId="2" xfId="7" applyFont="1" applyFill="1" applyBorder="1" applyAlignment="1">
      <alignment vertical="center" wrapText="1"/>
    </xf>
    <xf numFmtId="0" fontId="91" fillId="2" borderId="26" xfId="7" applyFont="1" applyFill="1" applyBorder="1" applyAlignment="1">
      <alignment horizontal="center" vertical="center" wrapText="1"/>
    </xf>
    <xf numFmtId="0" fontId="5" fillId="0" borderId="2" xfId="7" applyBorder="1"/>
    <xf numFmtId="0" fontId="5" fillId="0" borderId="1" xfId="7" applyBorder="1"/>
    <xf numFmtId="0" fontId="5" fillId="0" borderId="84" xfId="8" applyBorder="1" applyAlignment="1">
      <alignment horizontal="left"/>
    </xf>
    <xf numFmtId="1" fontId="5" fillId="0" borderId="84" xfId="8" applyNumberFormat="1" applyBorder="1" applyAlignment="1">
      <alignment horizontal="left"/>
    </xf>
    <xf numFmtId="0" fontId="5" fillId="0" borderId="11" xfId="7" applyBorder="1"/>
    <xf numFmtId="0" fontId="5" fillId="0" borderId="7" xfId="7" applyBorder="1" applyAlignment="1">
      <alignment horizontal="center" vertical="center"/>
    </xf>
    <xf numFmtId="1" fontId="5" fillId="0" borderId="84" xfId="8" applyNumberFormat="1" applyBorder="1" applyAlignment="1">
      <alignment horizontal="left" vertical="top" wrapText="1"/>
    </xf>
    <xf numFmtId="49" fontId="5" fillId="0" borderId="0" xfId="8" applyNumberFormat="1" applyAlignment="1">
      <alignment horizontal="center" vertical="top"/>
    </xf>
    <xf numFmtId="1" fontId="93" fillId="0" borderId="84" xfId="0" applyNumberFormat="1" applyFont="1" applyBorder="1" applyAlignment="1">
      <alignment horizontal="left"/>
    </xf>
    <xf numFmtId="49" fontId="93" fillId="0" borderId="0" xfId="0" applyNumberFormat="1" applyFont="1" applyAlignment="1">
      <alignment horizontal="center"/>
    </xf>
    <xf numFmtId="0" fontId="91" fillId="2" borderId="3" xfId="7" applyFont="1" applyFill="1" applyBorder="1" applyAlignment="1">
      <alignment vertical="center" wrapText="1"/>
    </xf>
    <xf numFmtId="0" fontId="91" fillId="2" borderId="7" xfId="7" applyFont="1" applyFill="1" applyBorder="1" applyAlignment="1">
      <alignment horizontal="center" vertical="center" wrapText="1"/>
    </xf>
    <xf numFmtId="0" fontId="5" fillId="0" borderId="3" xfId="7" applyBorder="1"/>
    <xf numFmtId="0" fontId="5" fillId="0" borderId="9" xfId="7" applyBorder="1"/>
    <xf numFmtId="1" fontId="5" fillId="0" borderId="85" xfId="8" applyNumberFormat="1" applyBorder="1" applyAlignment="1">
      <alignment horizontal="left"/>
    </xf>
    <xf numFmtId="49" fontId="0" fillId="0" borderId="3" xfId="0" applyNumberFormat="1" applyBorder="1"/>
    <xf numFmtId="0" fontId="0" fillId="0" borderId="85" xfId="0" applyBorder="1"/>
    <xf numFmtId="0" fontId="2" fillId="0" borderId="0" xfId="0" applyFont="1"/>
    <xf numFmtId="49" fontId="3" fillId="0" borderId="0" xfId="0" applyNumberFormat="1" applyFont="1"/>
    <xf numFmtId="0" fontId="0" fillId="13" borderId="0" xfId="0" applyFill="1"/>
    <xf numFmtId="3" fontId="0" fillId="0" borderId="0" xfId="0" applyNumberFormat="1"/>
    <xf numFmtId="4" fontId="0" fillId="0" borderId="0" xfId="0" applyNumberFormat="1"/>
    <xf numFmtId="0" fontId="94" fillId="0" borderId="0" xfId="0" applyFont="1"/>
    <xf numFmtId="0" fontId="3" fillId="13" borderId="0" xfId="0" applyFont="1" applyFill="1"/>
    <xf numFmtId="1" fontId="0" fillId="0" borderId="0" xfId="0" applyNumberFormat="1"/>
    <xf numFmtId="0" fontId="95" fillId="0" borderId="0" xfId="0" applyFont="1"/>
    <xf numFmtId="0" fontId="0" fillId="14" borderId="0" xfId="0" applyFill="1" applyAlignment="1">
      <alignment horizontal="right" vertical="center"/>
    </xf>
    <xf numFmtId="0" fontId="5" fillId="15" borderId="0" xfId="7" applyFill="1"/>
    <xf numFmtId="0" fontId="4" fillId="2" borderId="0" xfId="0" applyFont="1" applyFill="1" applyAlignment="1">
      <alignment horizontal="right" vertical="center"/>
    </xf>
    <xf numFmtId="0" fontId="0" fillId="0" borderId="3" xfId="0" applyBorder="1" applyAlignment="1">
      <alignment horizontal="center" vertical="center"/>
    </xf>
    <xf numFmtId="0" fontId="11" fillId="6" borderId="81" xfId="0" applyFont="1" applyFill="1" applyBorder="1" applyAlignment="1">
      <alignment horizontal="center" vertical="center" wrapText="1"/>
    </xf>
    <xf numFmtId="0" fontId="11" fillId="6" borderId="82" xfId="0" applyFont="1" applyFill="1" applyBorder="1" applyAlignment="1">
      <alignment horizontal="center" vertical="center" wrapText="1"/>
    </xf>
    <xf numFmtId="49" fontId="94" fillId="0" borderId="0" xfId="0" applyNumberFormat="1" applyFont="1"/>
    <xf numFmtId="0" fontId="0" fillId="16" borderId="0" xfId="0" applyFill="1"/>
    <xf numFmtId="0" fontId="5" fillId="18" borderId="0" xfId="7" applyFill="1"/>
    <xf numFmtId="0" fontId="97" fillId="18" borderId="0" xfId="7" applyFont="1" applyFill="1" applyAlignment="1">
      <alignment vertical="top"/>
    </xf>
    <xf numFmtId="0" fontId="98" fillId="18" borderId="0" xfId="7" applyFont="1" applyFill="1" applyAlignment="1">
      <alignment wrapText="1"/>
    </xf>
    <xf numFmtId="0" fontId="97" fillId="18" borderId="0" xfId="7" applyFont="1" applyFill="1" applyAlignment="1">
      <alignment wrapText="1"/>
    </xf>
    <xf numFmtId="0" fontId="97" fillId="18" borderId="0" xfId="7" applyFont="1" applyFill="1"/>
    <xf numFmtId="0" fontId="99" fillId="18" borderId="0" xfId="5" applyFont="1" applyFill="1" applyAlignment="1" applyProtection="1">
      <alignment wrapText="1"/>
    </xf>
    <xf numFmtId="0" fontId="97" fillId="18" borderId="0" xfId="8" applyFont="1" applyFill="1" applyAlignment="1">
      <alignment wrapText="1"/>
    </xf>
    <xf numFmtId="0" fontId="30" fillId="18" borderId="0" xfId="7" applyFont="1" applyFill="1" applyAlignment="1">
      <alignment horizontal="right" wrapText="1"/>
    </xf>
    <xf numFmtId="0" fontId="97" fillId="18" borderId="0" xfId="7" applyFont="1" applyFill="1" applyAlignment="1">
      <alignment horizontal="right" wrapText="1"/>
    </xf>
    <xf numFmtId="0" fontId="0" fillId="0" borderId="42" xfId="0" applyBorder="1"/>
    <xf numFmtId="0" fontId="3" fillId="0" borderId="0" xfId="0" quotePrefix="1" applyFont="1"/>
    <xf numFmtId="0" fontId="41" fillId="7" borderId="57" xfId="0" applyFont="1" applyFill="1" applyBorder="1" applyAlignment="1" applyProtection="1">
      <alignment horizontal="center" vertical="center" wrapText="1"/>
      <protection locked="0"/>
    </xf>
    <xf numFmtId="9" fontId="0" fillId="0" borderId="2" xfId="0" applyNumberFormat="1" applyBorder="1" applyAlignment="1" applyProtection="1">
      <alignment horizontal="center" vertical="center"/>
      <protection locked="0"/>
    </xf>
    <xf numFmtId="9" fontId="0" fillId="6" borderId="3" xfId="0" applyNumberFormat="1" applyFill="1" applyBorder="1" applyAlignment="1">
      <alignment horizontal="center" vertical="center"/>
    </xf>
    <xf numFmtId="9" fontId="0" fillId="0" borderId="27" xfId="0" applyNumberFormat="1" applyBorder="1" applyAlignment="1" applyProtection="1">
      <alignment horizontal="center" vertical="center"/>
      <protection locked="0"/>
    </xf>
    <xf numFmtId="9" fontId="0" fillId="0" borderId="58" xfId="0" applyNumberFormat="1" applyBorder="1" applyAlignment="1" applyProtection="1">
      <alignment horizontal="center" vertical="center"/>
      <protection locked="0"/>
    </xf>
    <xf numFmtId="0" fontId="92" fillId="17" borderId="0" xfId="11" applyFont="1" applyFill="1"/>
    <xf numFmtId="0" fontId="92" fillId="17" borderId="0" xfId="11" applyFont="1" applyFill="1" applyAlignment="1">
      <alignment wrapText="1"/>
    </xf>
    <xf numFmtId="0" fontId="92" fillId="15" borderId="28" xfId="11" applyFont="1" applyFill="1" applyBorder="1" applyAlignment="1">
      <alignment horizontal="center" vertical="center"/>
    </xf>
    <xf numFmtId="0" fontId="92" fillId="15" borderId="27" xfId="11" applyFont="1" applyFill="1" applyBorder="1" applyAlignment="1">
      <alignment horizontal="center" vertical="center"/>
    </xf>
    <xf numFmtId="0" fontId="92" fillId="15" borderId="36" xfId="11" applyFont="1" applyFill="1" applyBorder="1" applyAlignment="1">
      <alignment horizontal="center" vertical="center" wrapText="1"/>
    </xf>
    <xf numFmtId="0" fontId="92" fillId="17" borderId="0" xfId="11" applyFont="1" applyFill="1" applyAlignment="1">
      <alignment horizontal="center" vertical="center"/>
    </xf>
    <xf numFmtId="0" fontId="103" fillId="15" borderId="2" xfId="11" applyFont="1" applyFill="1" applyBorder="1" applyAlignment="1" applyProtection="1">
      <alignment horizontal="left" vertical="center" indent="1"/>
      <protection locked="0"/>
    </xf>
    <xf numFmtId="49" fontId="103" fillId="15" borderId="1" xfId="11" applyNumberFormat="1" applyFont="1" applyFill="1" applyBorder="1" applyAlignment="1" applyProtection="1">
      <alignment horizontal="center" vertical="center"/>
      <protection locked="0"/>
    </xf>
    <xf numFmtId="49" fontId="103" fillId="15" borderId="2" xfId="11" applyNumberFormat="1" applyFont="1" applyFill="1" applyBorder="1" applyAlignment="1" applyProtection="1">
      <alignment horizontal="left" vertical="center" indent="1"/>
      <protection locked="0"/>
    </xf>
    <xf numFmtId="49" fontId="103" fillId="15" borderId="2" xfId="11" applyNumberFormat="1" applyFont="1" applyFill="1" applyBorder="1" applyAlignment="1" applyProtection="1">
      <alignment horizontal="center" vertical="center"/>
      <protection locked="0"/>
    </xf>
    <xf numFmtId="49" fontId="103" fillId="15" borderId="3" xfId="11" applyNumberFormat="1" applyFont="1" applyFill="1" applyBorder="1" applyAlignment="1" applyProtection="1">
      <alignment horizontal="left" vertical="center" indent="1"/>
      <protection locked="0"/>
    </xf>
    <xf numFmtId="49" fontId="103" fillId="15" borderId="3" xfId="11" applyNumberFormat="1" applyFont="1" applyFill="1" applyBorder="1" applyAlignment="1" applyProtection="1">
      <alignment horizontal="center" vertical="center"/>
      <protection locked="0"/>
    </xf>
    <xf numFmtId="49" fontId="103" fillId="15" borderId="9" xfId="11" applyNumberFormat="1" applyFont="1" applyFill="1" applyBorder="1" applyAlignment="1" applyProtection="1">
      <alignment horizontal="center" vertical="center"/>
      <protection locked="0"/>
    </xf>
    <xf numFmtId="0" fontId="92" fillId="15" borderId="0" xfId="11" applyFont="1" applyFill="1" applyAlignment="1">
      <alignment horizontal="right" vertical="center"/>
    </xf>
    <xf numFmtId="14" fontId="103" fillId="15" borderId="0" xfId="11" applyNumberFormat="1" applyFont="1" applyFill="1" applyAlignment="1">
      <alignment horizontal="center" vertical="center"/>
    </xf>
    <xf numFmtId="0" fontId="2" fillId="17" borderId="0" xfId="11" applyFont="1" applyFill="1"/>
    <xf numFmtId="0" fontId="1" fillId="17" borderId="0" xfId="11" applyFill="1" applyAlignment="1">
      <alignment wrapText="1"/>
    </xf>
    <xf numFmtId="0" fontId="1" fillId="17" borderId="0" xfId="11" applyFill="1"/>
    <xf numFmtId="0" fontId="101" fillId="17" borderId="0" xfId="11" applyFont="1" applyFill="1" applyAlignment="1">
      <alignment vertical="center"/>
    </xf>
    <xf numFmtId="0" fontId="92" fillId="15" borderId="0" xfId="11" applyFont="1" applyFill="1" applyAlignment="1">
      <alignment vertical="center"/>
    </xf>
    <xf numFmtId="0" fontId="103" fillId="15" borderId="79" xfId="11" applyFont="1" applyFill="1" applyBorder="1" applyAlignment="1" applyProtection="1">
      <alignment horizontal="center" vertical="center"/>
      <protection locked="0"/>
    </xf>
    <xf numFmtId="49" fontId="104" fillId="15" borderId="42" xfId="11" applyNumberFormat="1" applyFont="1" applyFill="1" applyBorder="1" applyAlignment="1">
      <alignment horizontal="center" vertical="center"/>
    </xf>
    <xf numFmtId="49" fontId="104" fillId="15" borderId="0" xfId="11" applyNumberFormat="1" applyFont="1" applyFill="1" applyAlignment="1">
      <alignment vertical="center"/>
    </xf>
    <xf numFmtId="0" fontId="103" fillId="15" borderId="79" xfId="11" applyFont="1" applyFill="1" applyBorder="1" applyAlignment="1" applyProtection="1">
      <alignment horizontal="left" vertical="center" indent="1"/>
      <protection locked="0"/>
    </xf>
    <xf numFmtId="49" fontId="103" fillId="15" borderId="0" xfId="11" applyNumberFormat="1" applyFont="1" applyFill="1" applyAlignment="1">
      <alignment vertical="center"/>
    </xf>
    <xf numFmtId="14" fontId="103" fillId="15" borderId="79" xfId="11" applyNumberFormat="1" applyFont="1" applyFill="1" applyBorder="1" applyAlignment="1" applyProtection="1">
      <alignment horizontal="center" vertical="center"/>
      <protection locked="0"/>
    </xf>
    <xf numFmtId="0" fontId="1" fillId="15" borderId="0" xfId="11" applyFill="1"/>
    <xf numFmtId="0" fontId="3" fillId="7" borderId="0" xfId="0" applyFont="1" applyFill="1" applyAlignment="1">
      <alignment vertical="center"/>
    </xf>
    <xf numFmtId="0" fontId="3" fillId="7" borderId="0" xfId="0" applyFont="1" applyFill="1" applyAlignment="1">
      <alignment horizontal="right" vertical="center"/>
    </xf>
    <xf numFmtId="0" fontId="3" fillId="14" borderId="0" xfId="0" applyFont="1" applyFill="1" applyAlignment="1">
      <alignment horizontal="right" vertical="center"/>
    </xf>
    <xf numFmtId="0" fontId="0" fillId="15" borderId="0" xfId="0" applyFill="1" applyAlignment="1">
      <alignment vertical="center"/>
    </xf>
    <xf numFmtId="0" fontId="92" fillId="15" borderId="0" xfId="11" applyFont="1" applyFill="1" applyAlignment="1">
      <alignment horizontal="left" vertical="center"/>
    </xf>
    <xf numFmtId="0" fontId="92" fillId="15" borderId="27" xfId="11" applyFont="1" applyFill="1" applyBorder="1" applyAlignment="1">
      <alignment horizontal="center" vertical="center" wrapText="1"/>
    </xf>
    <xf numFmtId="0" fontId="92" fillId="15" borderId="0" xfId="11" applyFont="1" applyFill="1" applyAlignment="1">
      <alignment horizontal="center" vertical="center" wrapText="1"/>
    </xf>
    <xf numFmtId="0" fontId="103" fillId="15" borderId="92" xfId="11" applyFont="1" applyFill="1" applyBorder="1" applyAlignment="1">
      <alignment horizontal="center" vertical="center"/>
    </xf>
    <xf numFmtId="0" fontId="104" fillId="15" borderId="0" xfId="11" applyFont="1" applyFill="1" applyAlignment="1" applyProtection="1">
      <alignment horizontal="center" vertical="center" wrapText="1"/>
      <protection locked="0"/>
    </xf>
    <xf numFmtId="0" fontId="103" fillId="15" borderId="67" xfId="11" applyFont="1" applyFill="1" applyBorder="1" applyAlignment="1" applyProtection="1">
      <alignment horizontal="left" vertical="center" indent="1"/>
      <protection locked="0"/>
    </xf>
    <xf numFmtId="49" fontId="103" fillId="15" borderId="67" xfId="11" applyNumberFormat="1" applyFont="1" applyFill="1" applyBorder="1" applyAlignment="1" applyProtection="1">
      <alignment horizontal="left" vertical="center" indent="1"/>
      <protection locked="0"/>
    </xf>
    <xf numFmtId="49" fontId="103" fillId="15" borderId="57" xfId="11" applyNumberFormat="1" applyFont="1" applyFill="1" applyBorder="1" applyAlignment="1" applyProtection="1">
      <alignment horizontal="left" vertical="center" indent="1"/>
      <protection locked="0"/>
    </xf>
    <xf numFmtId="0" fontId="103" fillId="15" borderId="2" xfId="11" applyFont="1" applyFill="1" applyBorder="1" applyAlignment="1" applyProtection="1">
      <alignment horizontal="center" vertical="center"/>
      <protection locked="0"/>
    </xf>
    <xf numFmtId="0" fontId="110" fillId="15" borderId="1" xfId="0" applyFont="1" applyFill="1" applyBorder="1" applyAlignment="1" applyProtection="1">
      <alignment horizontal="center" vertical="center"/>
      <protection locked="0"/>
    </xf>
    <xf numFmtId="0" fontId="109" fillId="15" borderId="2" xfId="11" applyFont="1" applyFill="1" applyBorder="1" applyAlignment="1">
      <alignment horizontal="center" vertical="center"/>
    </xf>
    <xf numFmtId="0" fontId="41" fillId="15" borderId="32" xfId="0" applyFont="1" applyFill="1" applyBorder="1" applyAlignment="1">
      <alignment vertical="center"/>
    </xf>
    <xf numFmtId="0" fontId="104" fillId="15" borderId="0" xfId="11" applyFont="1" applyFill="1" applyAlignment="1">
      <alignment horizontal="center" vertical="center" wrapText="1"/>
    </xf>
    <xf numFmtId="0" fontId="92" fillId="15" borderId="10" xfId="11" applyFont="1" applyFill="1" applyBorder="1" applyAlignment="1">
      <alignment horizontal="left" vertical="center" indent="1"/>
    </xf>
    <xf numFmtId="49" fontId="92" fillId="15" borderId="10" xfId="11" applyNumberFormat="1" applyFont="1" applyFill="1" applyBorder="1" applyAlignment="1">
      <alignment horizontal="left" vertical="center" indent="1"/>
    </xf>
    <xf numFmtId="3" fontId="94" fillId="0" borderId="0" xfId="0" applyNumberFormat="1" applyFont="1"/>
    <xf numFmtId="0" fontId="0" fillId="0" borderId="87"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57" fillId="20" borderId="4" xfId="12" applyFont="1" applyBorder="1" applyAlignment="1"/>
    <xf numFmtId="0" fontId="57" fillId="20" borderId="99" xfId="12" applyFont="1" applyBorder="1" applyAlignment="1" applyProtection="1">
      <alignment horizontal="center"/>
    </xf>
    <xf numFmtId="0" fontId="57" fillId="20" borderId="66" xfId="12" applyFont="1" applyBorder="1" applyAlignment="1">
      <alignment horizontal="center"/>
    </xf>
    <xf numFmtId="0" fontId="57" fillId="20" borderId="27" xfId="12" applyFont="1" applyBorder="1" applyAlignment="1">
      <alignment horizontal="center"/>
    </xf>
    <xf numFmtId="0" fontId="57" fillId="20" borderId="36" xfId="12" applyFont="1" applyBorder="1" applyAlignment="1">
      <alignment horizontal="center"/>
    </xf>
    <xf numFmtId="0" fontId="8" fillId="3" borderId="8" xfId="0" applyFont="1" applyFill="1" applyBorder="1" applyAlignment="1">
      <alignment vertical="center"/>
    </xf>
    <xf numFmtId="4" fontId="2" fillId="0" borderId="100" xfId="0" applyNumberFormat="1" applyFont="1" applyBorder="1" applyAlignment="1">
      <alignment vertical="center"/>
    </xf>
    <xf numFmtId="4" fontId="0" fillId="0" borderId="90" xfId="0" applyNumberFormat="1" applyBorder="1" applyAlignment="1" applyProtection="1">
      <alignment vertical="center"/>
      <protection locked="0"/>
    </xf>
    <xf numFmtId="4" fontId="0" fillId="0" borderId="87" xfId="0" applyNumberFormat="1" applyBorder="1" applyAlignment="1" applyProtection="1">
      <alignment vertical="center"/>
      <protection locked="0"/>
    </xf>
    <xf numFmtId="4" fontId="0" fillId="0" borderId="1" xfId="0" applyNumberFormat="1" applyBorder="1" applyAlignment="1" applyProtection="1">
      <alignment vertical="center"/>
      <protection locked="0"/>
    </xf>
    <xf numFmtId="0" fontId="8" fillId="3" borderId="5" xfId="0" applyFont="1" applyFill="1" applyBorder="1" applyAlignment="1">
      <alignment vertical="center"/>
    </xf>
    <xf numFmtId="4" fontId="2" fillId="0" borderId="101" xfId="0" applyNumberFormat="1" applyFont="1" applyBorder="1" applyAlignment="1">
      <alignment vertical="center"/>
    </xf>
    <xf numFmtId="4" fontId="0" fillId="7" borderId="57" xfId="0" applyNumberFormat="1" applyFill="1" applyBorder="1" applyAlignment="1" applyProtection="1">
      <alignment vertical="center"/>
      <protection locked="0"/>
    </xf>
    <xf numFmtId="4" fontId="0" fillId="7" borderId="3" xfId="0" applyNumberFormat="1" applyFill="1" applyBorder="1" applyAlignment="1" applyProtection="1">
      <alignment vertical="center"/>
      <protection locked="0"/>
    </xf>
    <xf numFmtId="4" fontId="0" fillId="7" borderId="9" xfId="0" applyNumberFormat="1" applyFill="1" applyBorder="1" applyAlignment="1" applyProtection="1">
      <alignment vertical="center"/>
      <protection locked="0"/>
    </xf>
    <xf numFmtId="0" fontId="0" fillId="2" borderId="0" xfId="0" applyFill="1" applyAlignment="1">
      <alignment vertical="top" wrapText="1"/>
    </xf>
    <xf numFmtId="0" fontId="5" fillId="2" borderId="87" xfId="0" applyFont="1" applyFill="1" applyBorder="1" applyAlignment="1" applyProtection="1">
      <alignment horizontal="center"/>
      <protection locked="0"/>
    </xf>
    <xf numFmtId="0" fontId="8" fillId="3" borderId="87" xfId="0" applyFont="1" applyFill="1" applyBorder="1" applyAlignment="1">
      <alignment horizontal="center" vertical="center"/>
    </xf>
    <xf numFmtId="14" fontId="3" fillId="7" borderId="40" xfId="0" applyNumberFormat="1" applyFont="1" applyFill="1" applyBorder="1" applyAlignment="1" applyProtection="1">
      <alignment horizontal="left" vertical="center"/>
      <protection locked="0"/>
    </xf>
    <xf numFmtId="0" fontId="77" fillId="7" borderId="52" xfId="0" applyFont="1" applyFill="1" applyBorder="1" applyAlignment="1" applyProtection="1">
      <alignment horizontal="center" vertical="center"/>
      <protection locked="0"/>
    </xf>
    <xf numFmtId="0" fontId="77" fillId="0" borderId="0" xfId="0" applyFont="1" applyAlignment="1" applyProtection="1">
      <alignment horizontal="center" vertical="center"/>
      <protection locked="0"/>
    </xf>
    <xf numFmtId="0" fontId="77" fillId="0" borderId="53" xfId="0" applyFont="1" applyBorder="1" applyAlignment="1" applyProtection="1">
      <alignment horizontal="center" vertical="center"/>
      <protection locked="0"/>
    </xf>
    <xf numFmtId="0" fontId="0" fillId="11" borderId="52" xfId="0" applyFill="1" applyBorder="1" applyAlignment="1" applyProtection="1">
      <alignment vertical="top"/>
      <protection locked="0"/>
    </xf>
    <xf numFmtId="0" fontId="0" fillId="10" borderId="65" xfId="0" applyFill="1" applyBorder="1" applyAlignment="1" applyProtection="1">
      <alignment vertical="top"/>
      <protection locked="0"/>
    </xf>
    <xf numFmtId="0" fontId="0" fillId="10" borderId="53" xfId="0" applyFill="1" applyBorder="1" applyAlignment="1" applyProtection="1">
      <alignment vertical="top"/>
      <protection locked="0"/>
    </xf>
    <xf numFmtId="0" fontId="76" fillId="7" borderId="0" xfId="0" applyFont="1" applyFill="1" applyAlignment="1" applyProtection="1">
      <alignment vertical="center"/>
      <protection locked="0"/>
    </xf>
    <xf numFmtId="0" fontId="86" fillId="11" borderId="52" xfId="5" applyFont="1" applyFill="1" applyBorder="1" applyAlignment="1" applyProtection="1">
      <alignment vertical="center"/>
      <protection locked="0"/>
    </xf>
    <xf numFmtId="14" fontId="3" fillId="6" borderId="52" xfId="0" applyNumberFormat="1" applyFont="1" applyFill="1" applyBorder="1" applyAlignment="1" applyProtection="1">
      <alignment horizontal="left" vertical="center"/>
      <protection locked="0"/>
    </xf>
    <xf numFmtId="0" fontId="8" fillId="18" borderId="5" xfId="0" applyFont="1" applyFill="1" applyBorder="1" applyAlignment="1">
      <alignment horizontal="center" vertical="center"/>
    </xf>
    <xf numFmtId="0" fontId="8" fillId="18" borderId="8" xfId="0" applyFont="1" applyFill="1" applyBorder="1" applyAlignment="1">
      <alignment horizontal="center" vertical="center"/>
    </xf>
    <xf numFmtId="0" fontId="13" fillId="3" borderId="26" xfId="0" applyFont="1" applyFill="1" applyBorder="1" applyAlignment="1">
      <alignment horizontal="center" vertical="center"/>
    </xf>
    <xf numFmtId="0" fontId="13" fillId="3" borderId="1" xfId="0" applyFont="1" applyFill="1" applyBorder="1" applyAlignment="1">
      <alignment horizontal="center" vertical="center"/>
    </xf>
    <xf numFmtId="0" fontId="13" fillId="3" borderId="105" xfId="0" applyFont="1" applyFill="1" applyBorder="1" applyAlignment="1">
      <alignment horizontal="center" vertical="center"/>
    </xf>
    <xf numFmtId="3" fontId="25" fillId="2" borderId="87" xfId="0" applyNumberFormat="1" applyFont="1" applyFill="1" applyBorder="1" applyAlignment="1" applyProtection="1">
      <alignment horizontal="center" vertical="center"/>
      <protection locked="0"/>
    </xf>
    <xf numFmtId="3" fontId="25" fillId="2" borderId="87" xfId="0" applyNumberFormat="1" applyFont="1" applyFill="1" applyBorder="1" applyAlignment="1">
      <alignment horizontal="center" vertical="center"/>
    </xf>
    <xf numFmtId="10" fontId="25" fillId="2" borderId="87" xfId="0" applyNumberFormat="1" applyFont="1" applyFill="1" applyBorder="1" applyAlignment="1">
      <alignment horizontal="center" vertical="center"/>
    </xf>
    <xf numFmtId="0" fontId="13" fillId="18" borderId="5" xfId="0" applyFont="1" applyFill="1" applyBorder="1" applyAlignment="1">
      <alignment horizontal="center" vertical="center"/>
    </xf>
    <xf numFmtId="0" fontId="3" fillId="6" borderId="51" xfId="0" applyFont="1" applyFill="1" applyBorder="1" applyAlignment="1" applyProtection="1">
      <alignment vertical="center"/>
      <protection locked="0"/>
    </xf>
    <xf numFmtId="0" fontId="3" fillId="6" borderId="52" xfId="0" applyFont="1" applyFill="1" applyBorder="1" applyAlignment="1" applyProtection="1">
      <alignment vertical="center"/>
      <protection locked="0"/>
    </xf>
    <xf numFmtId="0" fontId="3" fillId="4" borderId="0" xfId="0" applyFont="1" applyFill="1"/>
    <xf numFmtId="0" fontId="3" fillId="7" borderId="0" xfId="10" applyFill="1"/>
    <xf numFmtId="0" fontId="3" fillId="0" borderId="0" xfId="10"/>
    <xf numFmtId="0" fontId="11" fillId="6" borderId="109" xfId="10" applyFont="1" applyFill="1" applyBorder="1" applyAlignment="1">
      <alignment horizontal="center" vertical="center" wrapText="1"/>
    </xf>
    <xf numFmtId="0" fontId="11" fillId="6" borderId="82" xfId="10" applyFont="1" applyFill="1" applyBorder="1" applyAlignment="1">
      <alignment horizontal="center" vertical="center" wrapText="1"/>
    </xf>
    <xf numFmtId="0" fontId="8" fillId="3" borderId="10" xfId="10" applyFont="1" applyFill="1" applyBorder="1" applyAlignment="1">
      <alignment horizontal="center" vertical="center"/>
    </xf>
    <xf numFmtId="0" fontId="3" fillId="0" borderId="108" xfId="10" applyBorder="1" applyAlignment="1">
      <alignment horizontal="center" vertical="center"/>
    </xf>
    <xf numFmtId="0" fontId="3" fillId="0" borderId="108" xfId="10" applyBorder="1" applyAlignment="1" applyProtection="1">
      <alignment horizontal="center" vertical="center"/>
      <protection locked="0"/>
    </xf>
    <xf numFmtId="0" fontId="3" fillId="0" borderId="1" xfId="10" applyBorder="1" applyAlignment="1" applyProtection="1">
      <alignment horizontal="center" vertical="center"/>
      <protection locked="0"/>
    </xf>
    <xf numFmtId="0" fontId="8" fillId="3" borderId="11" xfId="10" applyFont="1" applyFill="1" applyBorder="1" applyAlignment="1">
      <alignment horizontal="center" vertical="center"/>
    </xf>
    <xf numFmtId="0" fontId="3" fillId="0" borderId="3" xfId="10" applyBorder="1" applyAlignment="1">
      <alignment horizontal="center" vertical="center"/>
    </xf>
    <xf numFmtId="0" fontId="3" fillId="0" borderId="9" xfId="10" applyBorder="1" applyAlignment="1">
      <alignment horizontal="center" vertical="center"/>
    </xf>
    <xf numFmtId="0" fontId="0" fillId="0" borderId="9" xfId="0" applyBorder="1" applyAlignment="1">
      <alignment horizontal="center" vertical="center"/>
    </xf>
    <xf numFmtId="10" fontId="0" fillId="0" borderId="0" xfId="0" applyNumberFormat="1"/>
    <xf numFmtId="0" fontId="31" fillId="7" borderId="0" xfId="0" applyFont="1" applyFill="1"/>
    <xf numFmtId="0" fontId="74" fillId="18" borderId="0" xfId="0" applyFont="1" applyFill="1" applyAlignment="1">
      <alignment horizontal="left" vertical="center" wrapText="1"/>
    </xf>
    <xf numFmtId="0" fontId="2" fillId="2" borderId="41" xfId="0" applyFont="1" applyFill="1" applyBorder="1" applyAlignment="1" applyProtection="1">
      <alignment horizontal="center" vertical="center"/>
      <protection locked="0"/>
    </xf>
    <xf numFmtId="0" fontId="63" fillId="18" borderId="0" xfId="7" applyFont="1" applyFill="1"/>
    <xf numFmtId="0" fontId="116" fillId="18" borderId="0" xfId="5" applyFont="1" applyFill="1" applyAlignment="1" applyProtection="1"/>
    <xf numFmtId="0" fontId="97" fillId="18" borderId="0" xfId="7" applyFont="1" applyFill="1" applyAlignment="1">
      <alignment wrapText="1" shrinkToFit="1"/>
    </xf>
    <xf numFmtId="0" fontId="98" fillId="18" borderId="0" xfId="8" applyFont="1" applyFill="1" applyAlignment="1">
      <alignment wrapText="1"/>
    </xf>
    <xf numFmtId="3" fontId="25" fillId="2" borderId="113" xfId="0" applyNumberFormat="1" applyFont="1" applyFill="1" applyBorder="1" applyAlignment="1" applyProtection="1">
      <alignment horizontal="center" vertical="center"/>
      <protection locked="0"/>
    </xf>
    <xf numFmtId="0" fontId="25" fillId="7" borderId="2" xfId="0" applyFont="1" applyFill="1" applyBorder="1" applyAlignment="1">
      <alignment horizontal="center" vertical="center"/>
    </xf>
    <xf numFmtId="49" fontId="121" fillId="15" borderId="11" xfId="11" applyNumberFormat="1" applyFont="1" applyFill="1" applyBorder="1" applyAlignment="1">
      <alignment horizontal="left" vertical="center" indent="1"/>
    </xf>
    <xf numFmtId="0" fontId="124" fillId="0" borderId="0" xfId="0" applyFont="1" applyProtection="1">
      <protection locked="0"/>
    </xf>
    <xf numFmtId="49" fontId="89" fillId="0" borderId="0" xfId="0" applyNumberFormat="1" applyFont="1"/>
    <xf numFmtId="49" fontId="87" fillId="0" borderId="0" xfId="0" applyNumberFormat="1" applyFont="1"/>
    <xf numFmtId="0" fontId="6" fillId="3" borderId="28" xfId="0" applyFont="1" applyFill="1" applyBorder="1" applyAlignment="1">
      <alignment vertical="center"/>
    </xf>
    <xf numFmtId="0" fontId="5" fillId="3" borderId="10" xfId="0" applyFont="1" applyFill="1" applyBorder="1" applyAlignment="1">
      <alignment vertical="center"/>
    </xf>
    <xf numFmtId="0" fontId="5" fillId="3" borderId="11" xfId="0" applyFont="1" applyFill="1" applyBorder="1" applyAlignment="1">
      <alignment vertical="center"/>
    </xf>
    <xf numFmtId="0" fontId="5" fillId="3" borderId="36" xfId="0" applyFont="1" applyFill="1" applyBorder="1" applyAlignment="1">
      <alignment horizontal="center" vertical="center"/>
    </xf>
    <xf numFmtId="1" fontId="0" fillId="4" borderId="0" xfId="0" applyNumberFormat="1" applyFill="1"/>
    <xf numFmtId="167" fontId="3" fillId="3" borderId="1" xfId="0" applyNumberFormat="1" applyFont="1" applyFill="1" applyBorder="1" applyAlignment="1">
      <alignment horizontal="center" vertical="center"/>
    </xf>
    <xf numFmtId="167" fontId="5" fillId="3" borderId="1" xfId="0" applyNumberFormat="1" applyFont="1" applyFill="1" applyBorder="1" applyAlignment="1">
      <alignment horizontal="center" vertical="center"/>
    </xf>
    <xf numFmtId="14" fontId="5" fillId="4" borderId="0" xfId="0" applyNumberFormat="1" applyFont="1" applyFill="1"/>
    <xf numFmtId="14" fontId="5" fillId="2" borderId="9" xfId="0" applyNumberFormat="1" applyFont="1" applyFill="1" applyBorder="1" applyAlignment="1" applyProtection="1">
      <alignment horizontal="center" vertical="center"/>
      <protection locked="0"/>
    </xf>
    <xf numFmtId="14" fontId="0" fillId="4" borderId="0" xfId="0" applyNumberFormat="1" applyFill="1"/>
    <xf numFmtId="0" fontId="6" fillId="3" borderId="60" xfId="0" applyFont="1" applyFill="1" applyBorder="1" applyAlignment="1">
      <alignment horizontal="center" vertical="center"/>
    </xf>
    <xf numFmtId="0" fontId="6" fillId="3" borderId="13" xfId="0" applyFont="1" applyFill="1" applyBorder="1" applyAlignment="1">
      <alignment horizontal="center" vertical="center"/>
    </xf>
    <xf numFmtId="4" fontId="0" fillId="4" borderId="0" xfId="0" applyNumberFormat="1" applyFill="1"/>
    <xf numFmtId="165" fontId="6" fillId="3" borderId="28" xfId="0" applyNumberFormat="1" applyFont="1" applyFill="1" applyBorder="1" applyAlignment="1">
      <alignment horizontal="center" vertical="center"/>
    </xf>
    <xf numFmtId="167" fontId="5" fillId="2" borderId="36" xfId="0" applyNumberFormat="1" applyFont="1" applyFill="1" applyBorder="1" applyAlignment="1">
      <alignment horizontal="center" vertical="center"/>
    </xf>
    <xf numFmtId="165" fontId="6" fillId="3" borderId="8" xfId="0" applyNumberFormat="1" applyFont="1" applyFill="1" applyBorder="1" applyAlignment="1">
      <alignment horizontal="center" vertical="center"/>
    </xf>
    <xf numFmtId="167" fontId="5" fillId="2" borderId="1" xfId="0" applyNumberFormat="1" applyFont="1" applyFill="1" applyBorder="1" applyAlignment="1">
      <alignment horizontal="center" vertical="center"/>
    </xf>
    <xf numFmtId="0" fontId="5" fillId="4" borderId="0" xfId="0" applyFont="1" applyFill="1" applyAlignment="1">
      <alignment horizontal="right"/>
    </xf>
    <xf numFmtId="165" fontId="6" fillId="3" borderId="10" xfId="0" applyNumberFormat="1" applyFont="1" applyFill="1" applyBorder="1" applyAlignment="1">
      <alignment horizontal="center" vertical="center"/>
    </xf>
    <xf numFmtId="165" fontId="6" fillId="3" borderId="11" xfId="0" applyNumberFormat="1" applyFont="1" applyFill="1" applyBorder="1" applyAlignment="1">
      <alignment horizontal="center" vertical="center"/>
    </xf>
    <xf numFmtId="167" fontId="5" fillId="2" borderId="9" xfId="0" applyNumberFormat="1" applyFont="1" applyFill="1" applyBorder="1" applyAlignment="1">
      <alignment horizontal="center" vertical="center"/>
    </xf>
    <xf numFmtId="0" fontId="125" fillId="7" borderId="0" xfId="0" applyFont="1" applyFill="1"/>
    <xf numFmtId="0" fontId="0" fillId="0" borderId="45" xfId="0" applyBorder="1" applyAlignment="1">
      <alignment vertical="top" wrapText="1"/>
    </xf>
    <xf numFmtId="0" fontId="126" fillId="0" borderId="45" xfId="0" applyFont="1" applyBorder="1" applyAlignment="1">
      <alignment vertical="top" wrapText="1"/>
    </xf>
    <xf numFmtId="0" fontId="0" fillId="0" borderId="38" xfId="0" applyBorder="1" applyAlignment="1">
      <alignment vertical="top" wrapText="1"/>
    </xf>
    <xf numFmtId="0" fontId="0" fillId="0" borderId="109" xfId="0" applyBorder="1" applyAlignment="1">
      <alignment vertical="top" wrapText="1"/>
    </xf>
    <xf numFmtId="0" fontId="30" fillId="3" borderId="0" xfId="10" applyFont="1" applyFill="1" applyAlignment="1">
      <alignment horizontal="center" wrapText="1"/>
    </xf>
    <xf numFmtId="0" fontId="116" fillId="6" borderId="0" xfId="5" applyFont="1" applyFill="1" applyAlignment="1" applyProtection="1">
      <alignment horizontal="center" wrapText="1"/>
    </xf>
    <xf numFmtId="0" fontId="116" fillId="6" borderId="0" xfId="0" applyFont="1" applyFill="1" applyAlignment="1">
      <alignment horizontal="center" wrapText="1"/>
    </xf>
    <xf numFmtId="0" fontId="0" fillId="2" borderId="0" xfId="0" applyFill="1" applyAlignment="1">
      <alignment vertical="top" wrapText="1"/>
    </xf>
    <xf numFmtId="0" fontId="10" fillId="3" borderId="0" xfId="0" applyFont="1" applyFill="1" applyAlignment="1">
      <alignment horizontal="center" wrapText="1"/>
    </xf>
    <xf numFmtId="0" fontId="30" fillId="3" borderId="0" xfId="10" applyFont="1" applyFill="1" applyAlignment="1">
      <alignment horizontal="left" vertical="center" wrapText="1"/>
    </xf>
    <xf numFmtId="0" fontId="115" fillId="3" borderId="0" xfId="10" applyFont="1" applyFill="1" applyAlignment="1">
      <alignment horizontal="left" vertical="center" wrapText="1"/>
    </xf>
    <xf numFmtId="0" fontId="81" fillId="3" borderId="0" xfId="0" applyFont="1" applyFill="1" applyAlignment="1">
      <alignment horizontal="left" wrapText="1" shrinkToFit="1"/>
    </xf>
    <xf numFmtId="0" fontId="29" fillId="3" borderId="0" xfId="0" applyFont="1" applyFill="1" applyAlignment="1">
      <alignment horizontal="center" wrapText="1"/>
    </xf>
    <xf numFmtId="0" fontId="75" fillId="2" borderId="0" xfId="0" applyFont="1" applyFill="1" applyAlignment="1">
      <alignment vertical="center"/>
    </xf>
    <xf numFmtId="0" fontId="62" fillId="3" borderId="0" xfId="0" applyFont="1" applyFill="1" applyAlignment="1">
      <alignment horizontal="center" wrapText="1"/>
    </xf>
    <xf numFmtId="0" fontId="112" fillId="3" borderId="0" xfId="0" applyFont="1" applyFill="1" applyAlignment="1">
      <alignment horizontal="center"/>
    </xf>
    <xf numFmtId="0" fontId="30" fillId="3" borderId="0" xfId="0" applyFont="1" applyFill="1" applyAlignment="1">
      <alignment horizontal="center" vertical="center" wrapText="1"/>
    </xf>
    <xf numFmtId="0" fontId="117" fillId="3" borderId="0" xfId="0" applyFont="1" applyFill="1" applyAlignment="1">
      <alignment horizontal="center" vertical="center" wrapText="1"/>
    </xf>
    <xf numFmtId="0" fontId="30" fillId="3" borderId="0" xfId="0" applyFont="1" applyFill="1" applyAlignment="1">
      <alignment horizontal="left" vertical="center" wrapText="1"/>
    </xf>
    <xf numFmtId="0" fontId="81" fillId="0" borderId="0" xfId="0" applyFont="1" applyAlignment="1">
      <alignment horizontal="left" vertical="center" wrapText="1"/>
    </xf>
    <xf numFmtId="0" fontId="112" fillId="3" borderId="0" xfId="0" applyFont="1" applyFill="1" applyAlignment="1">
      <alignment horizontal="left" vertical="center" wrapText="1"/>
    </xf>
    <xf numFmtId="0" fontId="115" fillId="3" borderId="0" xfId="0" applyFont="1" applyFill="1" applyAlignment="1">
      <alignment horizontal="left" vertical="center" wrapText="1"/>
    </xf>
    <xf numFmtId="0" fontId="63" fillId="18" borderId="0" xfId="7" applyFont="1" applyFill="1"/>
    <xf numFmtId="0" fontId="5" fillId="18" borderId="0" xfId="7" applyFill="1"/>
    <xf numFmtId="0" fontId="0" fillId="12" borderId="0" xfId="0" applyFill="1"/>
    <xf numFmtId="0" fontId="0" fillId="0" borderId="0" xfId="0"/>
    <xf numFmtId="0" fontId="67" fillId="7" borderId="0" xfId="0" applyFont="1" applyFill="1" applyAlignment="1">
      <alignment horizontal="center" vertical="center"/>
    </xf>
    <xf numFmtId="0" fontId="67" fillId="7" borderId="63" xfId="0" applyFont="1" applyFill="1" applyBorder="1" applyAlignment="1">
      <alignment vertical="center"/>
    </xf>
    <xf numFmtId="0" fontId="0" fillId="0" borderId="64" xfId="0" applyBorder="1" applyAlignment="1">
      <alignment vertical="center"/>
    </xf>
    <xf numFmtId="0" fontId="70" fillId="7" borderId="0" xfId="0" applyFont="1" applyFill="1" applyAlignment="1">
      <alignment horizontal="center" vertical="center"/>
    </xf>
    <xf numFmtId="0" fontId="0" fillId="0" borderId="0" xfId="0" applyAlignment="1">
      <alignment horizontal="center" vertical="center"/>
    </xf>
    <xf numFmtId="0" fontId="78" fillId="7" borderId="0" xfId="0" applyFont="1" applyFill="1" applyAlignment="1">
      <alignment horizontal="center" vertical="center"/>
    </xf>
    <xf numFmtId="0" fontId="15" fillId="3" borderId="0" xfId="0" applyFont="1" applyFill="1" applyAlignment="1">
      <alignment horizontal="right"/>
    </xf>
    <xf numFmtId="0" fontId="11" fillId="0" borderId="0" xfId="0" applyFont="1" applyAlignment="1">
      <alignment horizontal="right"/>
    </xf>
    <xf numFmtId="49" fontId="13" fillId="3" borderId="0" xfId="0" applyNumberFormat="1" applyFont="1" applyFill="1" applyAlignment="1">
      <alignment horizontal="left" vertical="top"/>
    </xf>
    <xf numFmtId="49" fontId="15" fillId="3" borderId="0" xfId="0" applyNumberFormat="1" applyFont="1" applyFill="1" applyAlignment="1">
      <alignment horizontal="left"/>
    </xf>
    <xf numFmtId="0" fontId="0" fillId="0" borderId="26" xfId="0" applyBorder="1" applyAlignment="1" applyProtection="1">
      <alignment vertical="center"/>
      <protection locked="0"/>
    </xf>
    <xf numFmtId="0" fontId="0" fillId="0" borderId="67" xfId="0" applyBorder="1" applyAlignment="1" applyProtection="1">
      <alignment vertical="center"/>
      <protection locked="0"/>
    </xf>
    <xf numFmtId="0" fontId="11" fillId="6" borderId="0" xfId="0" applyFont="1" applyFill="1" applyAlignment="1">
      <alignment horizontal="right" vertical="center"/>
    </xf>
    <xf numFmtId="0" fontId="0" fillId="6" borderId="0" xfId="0" applyFill="1" applyAlignment="1">
      <alignment horizontal="right" vertical="center"/>
    </xf>
    <xf numFmtId="0" fontId="0" fillId="6" borderId="37" xfId="0" applyFill="1" applyBorder="1" applyAlignment="1">
      <alignment horizontal="right" vertical="center"/>
    </xf>
    <xf numFmtId="0" fontId="7" fillId="3" borderId="0" xfId="0" applyFont="1" applyFill="1" applyAlignment="1">
      <alignment horizontal="center"/>
    </xf>
    <xf numFmtId="0" fontId="12" fillId="0" borderId="0" xfId="0" applyFont="1" applyAlignment="1">
      <alignment horizontal="center"/>
    </xf>
    <xf numFmtId="0" fontId="5" fillId="3" borderId="37" xfId="0" applyFont="1" applyFill="1" applyBorder="1"/>
    <xf numFmtId="0" fontId="0" fillId="0" borderId="37" xfId="0" applyBorder="1"/>
    <xf numFmtId="0" fontId="5" fillId="3" borderId="0" xfId="0" applyFont="1" applyFill="1"/>
    <xf numFmtId="0" fontId="5" fillId="2" borderId="26" xfId="0" applyFont="1" applyFill="1" applyBorder="1" applyAlignment="1" applyProtection="1">
      <alignment horizontal="left"/>
      <protection locked="0"/>
    </xf>
    <xf numFmtId="0" fontId="5" fillId="2" borderId="23" xfId="0" applyFont="1" applyFill="1" applyBorder="1" applyAlignment="1" applyProtection="1">
      <alignment horizontal="left"/>
      <protection locked="0"/>
    </xf>
    <xf numFmtId="0" fontId="0" fillId="7" borderId="23" xfId="0" applyFill="1" applyBorder="1" applyAlignment="1" applyProtection="1">
      <alignment horizontal="left"/>
      <protection locked="0"/>
    </xf>
    <xf numFmtId="0" fontId="0" fillId="7" borderId="67" xfId="0" applyFill="1" applyBorder="1" applyAlignment="1" applyProtection="1">
      <alignment horizontal="left"/>
      <protection locked="0"/>
    </xf>
    <xf numFmtId="0" fontId="3" fillId="2" borderId="26" xfId="5" applyFont="1" applyFill="1" applyBorder="1" applyAlignment="1" applyProtection="1">
      <alignment horizontal="left"/>
    </xf>
    <xf numFmtId="0" fontId="5" fillId="2" borderId="23" xfId="0" applyFont="1" applyFill="1" applyBorder="1" applyAlignment="1">
      <alignment horizontal="left"/>
    </xf>
    <xf numFmtId="0" fontId="26" fillId="7" borderId="23" xfId="0" applyFont="1" applyFill="1" applyBorder="1" applyAlignment="1">
      <alignment horizontal="left"/>
    </xf>
    <xf numFmtId="0" fontId="26" fillId="7" borderId="67" xfId="0" applyFont="1" applyFill="1" applyBorder="1" applyAlignment="1">
      <alignment horizontal="left"/>
    </xf>
    <xf numFmtId="0" fontId="8" fillId="3" borderId="0" xfId="0" applyFont="1" applyFill="1"/>
    <xf numFmtId="0" fontId="12" fillId="3" borderId="34" xfId="0" applyFont="1" applyFill="1" applyBorder="1" applyAlignment="1">
      <alignment horizontal="center"/>
    </xf>
    <xf numFmtId="0" fontId="12" fillId="3" borderId="0" xfId="0" applyFont="1" applyFill="1" applyAlignment="1">
      <alignment horizontal="center"/>
    </xf>
    <xf numFmtId="0" fontId="8" fillId="3" borderId="23" xfId="0" applyFont="1" applyFill="1" applyBorder="1"/>
    <xf numFmtId="0" fontId="0" fillId="0" borderId="23" xfId="0" applyBorder="1"/>
    <xf numFmtId="0" fontId="8" fillId="3" borderId="23" xfId="0" applyFont="1" applyFill="1" applyBorder="1" applyAlignment="1">
      <alignment horizontal="left"/>
    </xf>
    <xf numFmtId="0" fontId="8" fillId="3" borderId="0" xfId="0" applyFont="1" applyFill="1" applyAlignment="1">
      <alignment horizontal="left"/>
    </xf>
    <xf numFmtId="0" fontId="8" fillId="3" borderId="70" xfId="0" applyFont="1" applyFill="1" applyBorder="1" applyAlignment="1">
      <alignment horizontal="center"/>
    </xf>
    <xf numFmtId="0" fontId="0" fillId="0" borderId="25" xfId="0" applyBorder="1"/>
    <xf numFmtId="0" fontId="0" fillId="0" borderId="71" xfId="0" applyBorder="1"/>
    <xf numFmtId="0" fontId="0" fillId="0" borderId="34" xfId="0" applyBorder="1"/>
    <xf numFmtId="0" fontId="0" fillId="0" borderId="47" xfId="0" applyBorder="1"/>
    <xf numFmtId="0" fontId="0" fillId="0" borderId="42" xfId="0" applyBorder="1"/>
    <xf numFmtId="0" fontId="0" fillId="0" borderId="72" xfId="0" applyBorder="1"/>
    <xf numFmtId="0" fontId="6" fillId="2" borderId="22" xfId="0" applyFont="1" applyFill="1" applyBorder="1" applyAlignment="1" applyProtection="1">
      <alignment horizontal="center"/>
      <protection locked="0"/>
    </xf>
    <xf numFmtId="0" fontId="12" fillId="0" borderId="22" xfId="0" applyFont="1" applyBorder="1" applyAlignment="1" applyProtection="1">
      <alignment horizontal="center"/>
      <protection locked="0"/>
    </xf>
    <xf numFmtId="0" fontId="12" fillId="0" borderId="66" xfId="0" applyFont="1" applyBorder="1" applyAlignment="1" applyProtection="1">
      <alignment horizontal="center"/>
      <protection locked="0"/>
    </xf>
    <xf numFmtId="0" fontId="2" fillId="0" borderId="66" xfId="0" applyFont="1" applyBorder="1" applyAlignment="1" applyProtection="1">
      <alignment horizontal="center"/>
      <protection locked="0"/>
    </xf>
    <xf numFmtId="0" fontId="20" fillId="7" borderId="22" xfId="0" applyFont="1" applyFill="1" applyBorder="1" applyAlignment="1" applyProtection="1">
      <alignment horizontal="center"/>
      <protection locked="0"/>
    </xf>
    <xf numFmtId="0" fontId="20" fillId="0" borderId="22" xfId="0" applyFont="1" applyBorder="1" applyAlignment="1" applyProtection="1">
      <alignment horizontal="center"/>
      <protection locked="0"/>
    </xf>
    <xf numFmtId="0" fontId="20" fillId="0" borderId="6" xfId="0" applyFont="1" applyBorder="1" applyAlignment="1" applyProtection="1">
      <alignment horizontal="center"/>
      <protection locked="0"/>
    </xf>
    <xf numFmtId="0" fontId="8" fillId="2" borderId="33" xfId="0" applyFont="1" applyFill="1" applyBorder="1" applyAlignment="1">
      <alignment vertical="top" wrapText="1"/>
    </xf>
    <xf numFmtId="0" fontId="0" fillId="0" borderId="22" xfId="0" applyBorder="1" applyAlignment="1">
      <alignment vertical="top" wrapText="1"/>
    </xf>
    <xf numFmtId="0" fontId="5" fillId="2" borderId="22" xfId="0" applyFont="1" applyFill="1" applyBorder="1" applyAlignment="1" applyProtection="1">
      <alignment horizontal="center"/>
      <protection locked="0"/>
    </xf>
    <xf numFmtId="0" fontId="0" fillId="0" borderId="68" xfId="0" applyBorder="1" applyProtection="1">
      <protection locked="0"/>
    </xf>
    <xf numFmtId="0" fontId="0" fillId="0" borderId="69" xfId="0" applyBorder="1" applyProtection="1">
      <protection locked="0"/>
    </xf>
    <xf numFmtId="0" fontId="25" fillId="7" borderId="24" xfId="0" applyFont="1" applyFill="1" applyBorder="1" applyAlignment="1" applyProtection="1">
      <alignment horizontal="center"/>
      <protection locked="0"/>
    </xf>
    <xf numFmtId="0" fontId="25" fillId="0" borderId="24" xfId="0" applyFont="1" applyBorder="1" applyAlignment="1" applyProtection="1">
      <alignment horizontal="center"/>
      <protection locked="0"/>
    </xf>
    <xf numFmtId="0" fontId="25" fillId="0" borderId="44" xfId="0" applyFont="1" applyBorder="1" applyAlignment="1" applyProtection="1">
      <alignment horizontal="center"/>
      <protection locked="0"/>
    </xf>
    <xf numFmtId="0" fontId="5" fillId="2" borderId="24" xfId="0" applyFont="1" applyFill="1" applyBorder="1" applyAlignment="1" applyProtection="1">
      <alignment horizontal="center"/>
      <protection locked="0"/>
    </xf>
    <xf numFmtId="0" fontId="26" fillId="0" borderId="24" xfId="0" applyFont="1" applyBorder="1" applyAlignment="1" applyProtection="1">
      <alignment horizontal="center"/>
      <protection locked="0"/>
    </xf>
    <xf numFmtId="0" fontId="26" fillId="0" borderId="57" xfId="0" applyFont="1" applyBorder="1" applyAlignment="1" applyProtection="1">
      <alignment horizontal="center"/>
      <protection locked="0"/>
    </xf>
    <xf numFmtId="0" fontId="0" fillId="0" borderId="22" xfId="0" applyBorder="1" applyProtection="1">
      <protection locked="0"/>
    </xf>
    <xf numFmtId="0" fontId="0" fillId="0" borderId="66" xfId="0" applyBorder="1" applyProtection="1">
      <protection locked="0"/>
    </xf>
    <xf numFmtId="0" fontId="6" fillId="3" borderId="40" xfId="0" applyFont="1" applyFill="1" applyBorder="1"/>
    <xf numFmtId="0" fontId="0" fillId="0" borderId="40" xfId="0" applyBorder="1"/>
    <xf numFmtId="0" fontId="6" fillId="3" borderId="0" xfId="0" applyFont="1" applyFill="1" applyAlignment="1">
      <alignment horizontal="center"/>
    </xf>
    <xf numFmtId="0" fontId="5" fillId="2" borderId="26" xfId="0" applyFont="1" applyFill="1" applyBorder="1" applyAlignment="1">
      <alignment horizontal="left"/>
    </xf>
    <xf numFmtId="0" fontId="5" fillId="2" borderId="67" xfId="0" applyFont="1" applyFill="1" applyBorder="1" applyAlignment="1">
      <alignment horizontal="left"/>
    </xf>
    <xf numFmtId="0" fontId="8" fillId="2" borderId="3" xfId="0" applyFont="1" applyFill="1" applyBorder="1" applyAlignment="1">
      <alignment horizontal="left" wrapText="1"/>
    </xf>
    <xf numFmtId="0" fontId="0" fillId="0" borderId="7" xfId="0" applyBorder="1"/>
    <xf numFmtId="49" fontId="5" fillId="2" borderId="24" xfId="0" applyNumberFormat="1" applyFont="1" applyFill="1" applyBorder="1" applyAlignment="1" applyProtection="1">
      <alignment horizontal="center"/>
      <protection locked="0"/>
    </xf>
    <xf numFmtId="49" fontId="13" fillId="3" borderId="0" xfId="0" applyNumberFormat="1" applyFont="1" applyFill="1" applyAlignment="1">
      <alignment horizontal="left" vertical="center" wrapText="1"/>
    </xf>
    <xf numFmtId="0" fontId="0" fillId="0" borderId="0" xfId="0" applyAlignment="1">
      <alignment vertical="center" wrapText="1"/>
    </xf>
    <xf numFmtId="0" fontId="13" fillId="6" borderId="0" xfId="0" applyFont="1" applyFill="1" applyAlignment="1">
      <alignment horizontal="center"/>
    </xf>
    <xf numFmtId="0" fontId="0" fillId="6" borderId="0" xfId="0" applyFill="1" applyAlignment="1">
      <alignment horizontal="center"/>
    </xf>
    <xf numFmtId="0" fontId="6" fillId="3" borderId="0" xfId="0" applyFont="1" applyFill="1" applyAlignment="1">
      <alignment horizontal="center" vertical="center"/>
    </xf>
    <xf numFmtId="0" fontId="0" fillId="6" borderId="0" xfId="0" applyFill="1" applyAlignment="1">
      <alignment horizontal="center" vertical="center"/>
    </xf>
    <xf numFmtId="0" fontId="22" fillId="3" borderId="0" xfId="0" applyFont="1" applyFill="1" applyAlignment="1">
      <alignment horizontal="center"/>
    </xf>
    <xf numFmtId="0" fontId="0" fillId="0" borderId="0" xfId="0" applyAlignment="1">
      <alignment horizontal="center"/>
    </xf>
    <xf numFmtId="0" fontId="10" fillId="3" borderId="0" xfId="0" applyFont="1" applyFill="1" applyAlignment="1">
      <alignment horizontal="center"/>
    </xf>
    <xf numFmtId="0" fontId="20" fillId="3" borderId="0" xfId="0" applyFont="1" applyFill="1" applyAlignment="1">
      <alignment horizontal="right" vertical="center"/>
    </xf>
    <xf numFmtId="0" fontId="0" fillId="0" borderId="0" xfId="0" applyAlignment="1">
      <alignment horizontal="right" vertical="center"/>
    </xf>
    <xf numFmtId="0" fontId="0" fillId="0" borderId="37" xfId="0" applyBorder="1" applyAlignment="1">
      <alignment horizontal="right" vertical="center"/>
    </xf>
    <xf numFmtId="0" fontId="27" fillId="6" borderId="34" xfId="0" applyFont="1" applyFill="1" applyBorder="1" applyAlignment="1">
      <alignment horizontal="center" vertical="center"/>
    </xf>
    <xf numFmtId="0" fontId="27" fillId="6" borderId="37" xfId="0" applyFont="1" applyFill="1" applyBorder="1" applyAlignment="1">
      <alignment horizontal="center" vertical="center"/>
    </xf>
    <xf numFmtId="0" fontId="8" fillId="3" borderId="0" xfId="0" applyFont="1" applyFill="1" applyAlignment="1">
      <alignment horizontal="left" vertical="center" wrapText="1"/>
    </xf>
    <xf numFmtId="0" fontId="0" fillId="0" borderId="0" xfId="0" applyAlignment="1">
      <alignment horizontal="left" vertical="center" wrapText="1"/>
    </xf>
    <xf numFmtId="14" fontId="5" fillId="2" borderId="26" xfId="0" applyNumberFormat="1" applyFont="1" applyFill="1" applyBorder="1" applyAlignment="1" applyProtection="1">
      <alignment horizontal="center"/>
      <protection locked="0"/>
    </xf>
    <xf numFmtId="0" fontId="0" fillId="2" borderId="67" xfId="0" applyFill="1" applyBorder="1" applyAlignment="1" applyProtection="1">
      <alignment horizontal="center"/>
      <protection locked="0"/>
    </xf>
    <xf numFmtId="14" fontId="13" fillId="3" borderId="0" xfId="0" applyNumberFormat="1" applyFont="1" applyFill="1" applyAlignment="1">
      <alignment horizontal="right" wrapText="1"/>
    </xf>
    <xf numFmtId="0" fontId="0" fillId="6" borderId="0" xfId="0" applyFill="1" applyAlignment="1">
      <alignment wrapText="1"/>
    </xf>
    <xf numFmtId="49" fontId="51" fillId="2" borderId="24" xfId="5" applyNumberFormat="1" applyFill="1" applyBorder="1" applyAlignment="1" applyProtection="1">
      <alignment horizontal="center" wrapText="1"/>
      <protection locked="0"/>
    </xf>
    <xf numFmtId="0" fontId="0" fillId="0" borderId="24" xfId="0" applyBorder="1" applyAlignment="1" applyProtection="1">
      <alignment horizontal="center"/>
      <protection locked="0"/>
    </xf>
    <xf numFmtId="0" fontId="0" fillId="0" borderId="44" xfId="0" applyBorder="1" applyAlignment="1" applyProtection="1">
      <alignment horizontal="center"/>
      <protection locked="0"/>
    </xf>
    <xf numFmtId="49" fontId="5" fillId="2" borderId="24" xfId="0" applyNumberFormat="1" applyFont="1" applyFill="1" applyBorder="1" applyAlignment="1" applyProtection="1">
      <alignment horizontal="center" wrapText="1"/>
      <protection locked="0"/>
    </xf>
    <xf numFmtId="0" fontId="6" fillId="3" borderId="40" xfId="0" applyFont="1" applyFill="1" applyBorder="1" applyAlignment="1">
      <alignment horizontal="center"/>
    </xf>
    <xf numFmtId="0" fontId="0" fillId="0" borderId="40" xfId="0" applyBorder="1" applyAlignment="1">
      <alignment horizontal="center"/>
    </xf>
    <xf numFmtId="0" fontId="25" fillId="6" borderId="0" xfId="0" applyFont="1" applyFill="1"/>
    <xf numFmtId="0" fontId="13" fillId="3" borderId="68" xfId="0" applyFont="1" applyFill="1" applyBorder="1" applyAlignment="1">
      <alignment horizontal="center" wrapText="1"/>
    </xf>
    <xf numFmtId="0" fontId="0" fillId="0" borderId="68" xfId="0" applyBorder="1"/>
    <xf numFmtId="49" fontId="8" fillId="3" borderId="0" xfId="0" applyNumberFormat="1" applyFont="1" applyFill="1" applyAlignment="1">
      <alignment horizontal="left" vertical="center"/>
    </xf>
    <xf numFmtId="0" fontId="0" fillId="6" borderId="0" xfId="0" applyFill="1" applyAlignment="1">
      <alignment vertical="center"/>
    </xf>
    <xf numFmtId="0" fontId="0" fillId="0" borderId="37" xfId="0" applyBorder="1" applyAlignment="1">
      <alignment vertical="center"/>
    </xf>
    <xf numFmtId="0" fontId="8" fillId="2" borderId="7" xfId="0" applyFont="1" applyFill="1" applyBorder="1" applyAlignment="1">
      <alignment horizontal="left" vertical="top"/>
    </xf>
    <xf numFmtId="0" fontId="0" fillId="0" borderId="24" xfId="0" applyBorder="1"/>
    <xf numFmtId="0" fontId="25" fillId="2" borderId="20" xfId="0" applyFont="1" applyFill="1" applyBorder="1" applyAlignment="1" applyProtection="1">
      <alignment horizontal="left"/>
      <protection locked="0"/>
    </xf>
    <xf numFmtId="0" fontId="26" fillId="0" borderId="20" xfId="0" applyFont="1" applyBorder="1" applyProtection="1">
      <protection locked="0"/>
    </xf>
    <xf numFmtId="0" fontId="26" fillId="0" borderId="58" xfId="0" applyFont="1" applyBorder="1" applyProtection="1">
      <protection locked="0"/>
    </xf>
    <xf numFmtId="49" fontId="5" fillId="2" borderId="22" xfId="0" applyNumberFormat="1" applyFont="1" applyFill="1" applyBorder="1" applyAlignment="1" applyProtection="1">
      <alignment horizontal="center"/>
      <protection locked="0"/>
    </xf>
    <xf numFmtId="49" fontId="0" fillId="0" borderId="68" xfId="0" applyNumberFormat="1" applyBorder="1" applyProtection="1">
      <protection locked="0"/>
    </xf>
    <xf numFmtId="49" fontId="0" fillId="0" borderId="69" xfId="0" applyNumberFormat="1" applyBorder="1" applyProtection="1">
      <protection locked="0"/>
    </xf>
    <xf numFmtId="49" fontId="20" fillId="3" borderId="0" xfId="0" applyNumberFormat="1" applyFont="1" applyFill="1"/>
    <xf numFmtId="49" fontId="25" fillId="0" borderId="0" xfId="0" applyNumberFormat="1" applyFont="1"/>
    <xf numFmtId="49" fontId="39" fillId="3" borderId="40" xfId="0" applyNumberFormat="1" applyFont="1" applyFill="1" applyBorder="1"/>
    <xf numFmtId="49" fontId="25" fillId="0" borderId="40" xfId="0" applyNumberFormat="1" applyFont="1" applyBorder="1"/>
    <xf numFmtId="49" fontId="8" fillId="2" borderId="33" xfId="0" applyNumberFormat="1" applyFont="1" applyFill="1" applyBorder="1" applyAlignment="1">
      <alignment vertical="top" wrapText="1"/>
    </xf>
    <xf numFmtId="49" fontId="0" fillId="0" borderId="22" xfId="0" applyNumberFormat="1" applyBorder="1" applyAlignment="1">
      <alignment vertical="top" wrapText="1"/>
    </xf>
    <xf numFmtId="0" fontId="39" fillId="3" borderId="40" xfId="0" applyFont="1" applyFill="1" applyBorder="1"/>
    <xf numFmtId="0" fontId="25" fillId="0" borderId="40" xfId="0" applyFont="1" applyBorder="1"/>
    <xf numFmtId="0" fontId="20" fillId="3" borderId="68" xfId="0" applyFont="1" applyFill="1" applyBorder="1"/>
    <xf numFmtId="0" fontId="25" fillId="0" borderId="68" xfId="0" applyFont="1" applyBorder="1"/>
    <xf numFmtId="3" fontId="107" fillId="2" borderId="24" xfId="5" applyNumberFormat="1" applyFont="1" applyFill="1" applyBorder="1" applyAlignment="1" applyProtection="1">
      <alignment horizontal="center" wrapText="1"/>
      <protection locked="0"/>
    </xf>
    <xf numFmtId="0" fontId="108" fillId="2" borderId="57" xfId="0" applyFont="1" applyFill="1" applyBorder="1" applyAlignment="1" applyProtection="1">
      <alignment horizontal="center" wrapText="1"/>
      <protection locked="0"/>
    </xf>
    <xf numFmtId="0" fontId="25" fillId="2" borderId="20" xfId="0" applyFont="1" applyFill="1" applyBorder="1" applyAlignment="1" applyProtection="1">
      <alignment horizontal="center"/>
      <protection locked="0"/>
    </xf>
    <xf numFmtId="0" fontId="25" fillId="7" borderId="58" xfId="0" applyFont="1" applyFill="1" applyBorder="1" applyAlignment="1" applyProtection="1">
      <alignment horizontal="center"/>
      <protection locked="0"/>
    </xf>
    <xf numFmtId="0" fontId="20" fillId="3" borderId="34" xfId="0" applyFont="1" applyFill="1" applyBorder="1" applyAlignment="1">
      <alignment horizontal="right"/>
    </xf>
    <xf numFmtId="0" fontId="23" fillId="2" borderId="2" xfId="0" applyFont="1" applyFill="1" applyBorder="1" applyAlignment="1">
      <alignment horizontal="center" vertical="center"/>
    </xf>
    <xf numFmtId="0" fontId="0" fillId="0" borderId="2" xfId="0" applyBorder="1" applyAlignment="1">
      <alignment vertical="center"/>
    </xf>
    <xf numFmtId="0" fontId="13" fillId="3" borderId="0" xfId="0" applyFont="1" applyFill="1"/>
    <xf numFmtId="0" fontId="27" fillId="3" borderId="0" xfId="0" applyFont="1" applyFill="1" applyAlignment="1">
      <alignment horizontal="center"/>
    </xf>
    <xf numFmtId="0" fontId="20" fillId="3" borderId="0" xfId="0" applyFont="1" applyFill="1" applyAlignment="1">
      <alignment horizontal="right"/>
    </xf>
    <xf numFmtId="0" fontId="0" fillId="0" borderId="0" xfId="0" applyAlignment="1">
      <alignment horizontal="right"/>
    </xf>
    <xf numFmtId="0" fontId="61" fillId="2" borderId="24" xfId="0" applyFont="1" applyFill="1" applyBorder="1" applyAlignment="1" applyProtection="1">
      <alignment horizontal="center" vertical="center" wrapText="1"/>
      <protection locked="0"/>
    </xf>
    <xf numFmtId="0" fontId="41" fillId="7" borderId="44" xfId="0" applyFont="1" applyFill="1" applyBorder="1" applyAlignment="1" applyProtection="1">
      <alignment horizontal="center" vertical="center" wrapText="1"/>
      <protection locked="0"/>
    </xf>
    <xf numFmtId="0" fontId="25" fillId="3" borderId="26" xfId="0" applyFont="1" applyFill="1" applyBorder="1" applyAlignment="1">
      <alignment vertical="center"/>
    </xf>
    <xf numFmtId="0" fontId="0" fillId="0" borderId="43" xfId="0" applyBorder="1"/>
    <xf numFmtId="0" fontId="25" fillId="3" borderId="43" xfId="0" applyFont="1" applyFill="1" applyBorder="1" applyAlignment="1">
      <alignment vertical="center"/>
    </xf>
    <xf numFmtId="0" fontId="25" fillId="3" borderId="33" xfId="0" applyFont="1" applyFill="1" applyBorder="1" applyAlignment="1">
      <alignment vertical="center"/>
    </xf>
    <xf numFmtId="0" fontId="0" fillId="0" borderId="22" xfId="0" applyBorder="1"/>
    <xf numFmtId="0" fontId="0" fillId="0" borderId="6" xfId="0" applyBorder="1"/>
    <xf numFmtId="0" fontId="13" fillId="3" borderId="23" xfId="0" applyFont="1" applyFill="1" applyBorder="1" applyAlignment="1">
      <alignment vertical="center"/>
    </xf>
    <xf numFmtId="0" fontId="13" fillId="3" borderId="24" xfId="0" applyFont="1" applyFill="1" applyBorder="1" applyAlignment="1">
      <alignment vertical="center"/>
    </xf>
    <xf numFmtId="0" fontId="13" fillId="3" borderId="57" xfId="0" applyFont="1" applyFill="1" applyBorder="1" applyAlignment="1">
      <alignment vertical="center"/>
    </xf>
    <xf numFmtId="3" fontId="25" fillId="2" borderId="7" xfId="0" applyNumberFormat="1" applyFont="1" applyFill="1" applyBorder="1" applyAlignment="1">
      <alignment horizontal="center" vertical="center"/>
    </xf>
    <xf numFmtId="0" fontId="0" fillId="0" borderId="57" xfId="0" applyBorder="1" applyAlignment="1">
      <alignment vertical="center"/>
    </xf>
    <xf numFmtId="0" fontId="13" fillId="3" borderId="24" xfId="0" applyFont="1" applyFill="1" applyBorder="1" applyAlignment="1">
      <alignment vertical="center" wrapText="1"/>
    </xf>
    <xf numFmtId="0" fontId="13" fillId="3" borderId="57" xfId="0" applyFont="1" applyFill="1" applyBorder="1" applyAlignment="1">
      <alignment vertical="center" wrapText="1"/>
    </xf>
    <xf numFmtId="3" fontId="25" fillId="2" borderId="7" xfId="0" applyNumberFormat="1" applyFont="1" applyFill="1" applyBorder="1" applyAlignment="1" applyProtection="1">
      <alignment horizontal="center" vertical="center"/>
      <protection locked="0"/>
    </xf>
    <xf numFmtId="0" fontId="0" fillId="0" borderId="57" xfId="0" applyBorder="1" applyAlignment="1">
      <alignment horizontal="center" vertical="center"/>
    </xf>
    <xf numFmtId="0" fontId="51" fillId="7" borderId="0" xfId="5" applyFill="1" applyAlignment="1" applyProtection="1"/>
    <xf numFmtId="0" fontId="25" fillId="3" borderId="7" xfId="0" applyFont="1" applyFill="1" applyBorder="1" applyAlignment="1">
      <alignment vertical="center"/>
    </xf>
    <xf numFmtId="0" fontId="0" fillId="0" borderId="44" xfId="0" applyBorder="1"/>
    <xf numFmtId="0" fontId="6" fillId="3" borderId="68" xfId="0" applyFont="1" applyFill="1" applyBorder="1" applyAlignment="1">
      <alignment horizontal="center"/>
    </xf>
    <xf numFmtId="0" fontId="0" fillId="0" borderId="68" xfId="0" applyBorder="1" applyAlignment="1">
      <alignment horizontal="center"/>
    </xf>
    <xf numFmtId="0" fontId="13" fillId="3" borderId="22" xfId="0" applyFont="1" applyFill="1" applyBorder="1" applyAlignment="1">
      <alignment vertical="center" wrapText="1"/>
    </xf>
    <xf numFmtId="0" fontId="13" fillId="3" borderId="66" xfId="0" applyFont="1" applyFill="1" applyBorder="1" applyAlignment="1">
      <alignment vertical="center" wrapText="1"/>
    </xf>
    <xf numFmtId="3" fontId="25" fillId="2" borderId="33" xfId="0" applyNumberFormat="1" applyFont="1" applyFill="1" applyBorder="1" applyAlignment="1" applyProtection="1">
      <alignment horizontal="center" vertical="center"/>
      <protection locked="0"/>
    </xf>
    <xf numFmtId="0" fontId="0" fillId="0" borderId="66" xfId="0" applyBorder="1" applyAlignment="1">
      <alignment horizontal="center" vertical="center"/>
    </xf>
    <xf numFmtId="0" fontId="13" fillId="3" borderId="23" xfId="0" applyFont="1" applyFill="1" applyBorder="1" applyAlignment="1">
      <alignment vertical="center" wrapText="1"/>
    </xf>
    <xf numFmtId="0" fontId="13" fillId="3" borderId="67" xfId="0" applyFont="1" applyFill="1" applyBorder="1" applyAlignment="1">
      <alignment vertical="center" wrapText="1"/>
    </xf>
    <xf numFmtId="0" fontId="20" fillId="3" borderId="68" xfId="0" applyFont="1" applyFill="1" applyBorder="1" applyAlignment="1">
      <alignment horizontal="center"/>
    </xf>
    <xf numFmtId="0" fontId="25" fillId="6" borderId="68" xfId="0" applyFont="1" applyFill="1" applyBorder="1" applyAlignment="1">
      <alignment horizontal="center"/>
    </xf>
    <xf numFmtId="0" fontId="25" fillId="0" borderId="68" xfId="0" applyFont="1" applyBorder="1" applyAlignment="1">
      <alignment horizontal="center"/>
    </xf>
    <xf numFmtId="0" fontId="13" fillId="18" borderId="24" xfId="0" applyFont="1" applyFill="1" applyBorder="1" applyAlignment="1">
      <alignment vertical="center" wrapText="1"/>
    </xf>
    <xf numFmtId="0" fontId="13" fillId="18" borderId="57" xfId="0" applyFont="1" applyFill="1" applyBorder="1" applyAlignment="1">
      <alignment vertical="center" wrapText="1"/>
    </xf>
    <xf numFmtId="4" fontId="25" fillId="2" borderId="33" xfId="0" applyNumberFormat="1" applyFont="1" applyFill="1" applyBorder="1" applyAlignment="1" applyProtection="1">
      <alignment horizontal="center" vertical="center"/>
      <protection locked="0"/>
    </xf>
    <xf numFmtId="4" fontId="0" fillId="0" borderId="66" xfId="0" applyNumberFormat="1" applyBorder="1" applyAlignment="1">
      <alignment horizontal="center" vertical="center"/>
    </xf>
    <xf numFmtId="4" fontId="25" fillId="2" borderId="105" xfId="0" applyNumberFormat="1" applyFont="1" applyFill="1" applyBorder="1" applyAlignment="1">
      <alignment horizontal="center" vertical="center"/>
    </xf>
    <xf numFmtId="4" fontId="25" fillId="2" borderId="107" xfId="0" applyNumberFormat="1" applyFont="1" applyFill="1" applyBorder="1" applyAlignment="1">
      <alignment horizontal="center" vertical="center"/>
    </xf>
    <xf numFmtId="3" fontId="25" fillId="2" borderId="26" xfId="0" applyNumberFormat="1" applyFont="1" applyFill="1" applyBorder="1" applyAlignment="1" applyProtection="1">
      <alignment horizontal="center" vertical="center"/>
      <protection locked="0"/>
    </xf>
    <xf numFmtId="0" fontId="0" fillId="0" borderId="67" xfId="0" applyBorder="1" applyAlignment="1">
      <alignment horizontal="center" vertical="center"/>
    </xf>
    <xf numFmtId="0" fontId="0" fillId="0" borderId="43" xfId="0" applyBorder="1" applyAlignment="1">
      <alignment vertical="center"/>
    </xf>
    <xf numFmtId="3" fontId="0" fillId="0" borderId="67" xfId="0" applyNumberFormat="1" applyBorder="1" applyAlignment="1" applyProtection="1">
      <alignment horizontal="center" vertical="center"/>
      <protection locked="0"/>
    </xf>
    <xf numFmtId="0" fontId="5" fillId="3" borderId="26" xfId="0" applyFont="1" applyFill="1" applyBorder="1" applyAlignment="1">
      <alignment horizontal="center" vertical="center"/>
    </xf>
    <xf numFmtId="0" fontId="0" fillId="6" borderId="23" xfId="0" applyFill="1" applyBorder="1"/>
    <xf numFmtId="0" fontId="0" fillId="6" borderId="43" xfId="0" applyFill="1" applyBorder="1"/>
    <xf numFmtId="3" fontId="5" fillId="2" borderId="26" xfId="0" applyNumberFormat="1" applyFont="1" applyFill="1" applyBorder="1" applyAlignment="1">
      <alignment horizontal="center" vertical="center"/>
    </xf>
    <xf numFmtId="3" fontId="5" fillId="2" borderId="23" xfId="0" applyNumberFormat="1" applyFont="1" applyFill="1" applyBorder="1" applyAlignment="1">
      <alignment horizontal="center" vertical="center"/>
    </xf>
    <xf numFmtId="3" fontId="0" fillId="0" borderId="67" xfId="0" applyNumberFormat="1" applyBorder="1" applyAlignment="1">
      <alignment horizontal="center" vertical="center"/>
    </xf>
    <xf numFmtId="0" fontId="20" fillId="3" borderId="0" xfId="0" applyFont="1" applyFill="1" applyAlignment="1">
      <alignment horizontal="center"/>
    </xf>
    <xf numFmtId="3" fontId="5" fillId="2" borderId="26" xfId="0" applyNumberFormat="1" applyFont="1" applyFill="1" applyBorder="1" applyAlignment="1" applyProtection="1">
      <alignment horizontal="center" vertical="center"/>
      <protection locked="0"/>
    </xf>
    <xf numFmtId="3" fontId="5" fillId="2" borderId="23" xfId="0" applyNumberFormat="1" applyFont="1" applyFill="1" applyBorder="1" applyAlignment="1" applyProtection="1">
      <alignment horizontal="center" vertical="center"/>
      <protection locked="0"/>
    </xf>
    <xf numFmtId="0" fontId="20" fillId="6" borderId="68" xfId="0" applyFont="1" applyFill="1" applyBorder="1" applyAlignment="1">
      <alignment horizontal="center"/>
    </xf>
    <xf numFmtId="0" fontId="13" fillId="3" borderId="4" xfId="0" applyFont="1" applyFill="1" applyBorder="1" applyAlignment="1">
      <alignment vertical="center"/>
    </xf>
    <xf numFmtId="0" fontId="0" fillId="0" borderId="22" xfId="0" applyBorder="1" applyAlignment="1">
      <alignment vertical="center"/>
    </xf>
    <xf numFmtId="0" fontId="0" fillId="0" borderId="66" xfId="0" applyBorder="1" applyAlignment="1">
      <alignment vertical="center"/>
    </xf>
    <xf numFmtId="0" fontId="13" fillId="3" borderId="67" xfId="0" applyFont="1" applyFill="1" applyBorder="1" applyAlignment="1">
      <alignment vertical="center"/>
    </xf>
    <xf numFmtId="3" fontId="0" fillId="0" borderId="57" xfId="0" applyNumberFormat="1" applyBorder="1" applyAlignment="1" applyProtection="1">
      <alignment horizontal="center" vertical="center"/>
      <protection locked="0"/>
    </xf>
    <xf numFmtId="0" fontId="13" fillId="3" borderId="68" xfId="0" applyFont="1" applyFill="1" applyBorder="1" applyAlignment="1">
      <alignment horizontal="center" vertical="center"/>
    </xf>
    <xf numFmtId="0" fontId="0" fillId="0" borderId="68" xfId="0" applyBorder="1" applyAlignment="1">
      <alignment vertical="center"/>
    </xf>
    <xf numFmtId="0" fontId="0" fillId="0" borderId="23" xfId="0" applyBorder="1" applyAlignment="1">
      <alignment vertical="center" wrapText="1"/>
    </xf>
    <xf numFmtId="0" fontId="0" fillId="0" borderId="67" xfId="0" applyBorder="1" applyAlignment="1">
      <alignment vertical="center" wrapText="1"/>
    </xf>
    <xf numFmtId="3" fontId="25" fillId="2" borderId="33" xfId="0" applyNumberFormat="1" applyFont="1" applyFill="1" applyBorder="1" applyAlignment="1">
      <alignment horizontal="center" vertical="center"/>
    </xf>
    <xf numFmtId="3" fontId="25" fillId="2" borderId="26" xfId="0" applyNumberFormat="1" applyFont="1" applyFill="1" applyBorder="1" applyAlignment="1">
      <alignment horizontal="center" vertical="center"/>
    </xf>
    <xf numFmtId="0" fontId="0" fillId="0" borderId="67" xfId="0" applyBorder="1" applyAlignment="1">
      <alignment vertical="center"/>
    </xf>
    <xf numFmtId="0" fontId="13" fillId="3" borderId="106" xfId="0" applyFont="1" applyFill="1" applyBorder="1" applyAlignment="1">
      <alignment vertical="center" wrapText="1"/>
    </xf>
    <xf numFmtId="0" fontId="13" fillId="3" borderId="107" xfId="0" applyFont="1" applyFill="1" applyBorder="1" applyAlignment="1">
      <alignment vertical="center" wrapText="1"/>
    </xf>
    <xf numFmtId="0" fontId="8" fillId="3" borderId="23" xfId="0" applyFont="1" applyFill="1" applyBorder="1" applyAlignment="1">
      <alignment vertical="center" wrapText="1"/>
    </xf>
    <xf numFmtId="0" fontId="0" fillId="0" borderId="23" xfId="0" applyBorder="1" applyAlignment="1">
      <alignment wrapText="1"/>
    </xf>
    <xf numFmtId="0" fontId="0" fillId="0" borderId="67" xfId="0" applyBorder="1" applyAlignment="1">
      <alignment wrapText="1"/>
    </xf>
    <xf numFmtId="3" fontId="5" fillId="2" borderId="33" xfId="0" applyNumberFormat="1" applyFont="1" applyFill="1" applyBorder="1" applyAlignment="1">
      <alignment horizontal="center" vertical="center"/>
    </xf>
    <xf numFmtId="3" fontId="5" fillId="2" borderId="22" xfId="0" applyNumberFormat="1" applyFont="1" applyFill="1" applyBorder="1" applyAlignment="1">
      <alignment horizontal="center" vertical="center"/>
    </xf>
    <xf numFmtId="3" fontId="0" fillId="0" borderId="66" xfId="0" applyNumberFormat="1" applyBorder="1" applyAlignment="1">
      <alignment horizontal="center" vertical="center"/>
    </xf>
    <xf numFmtId="0" fontId="8" fillId="3" borderId="24" xfId="0" applyFont="1" applyFill="1" applyBorder="1" applyAlignment="1">
      <alignment vertical="center" wrapText="1"/>
    </xf>
    <xf numFmtId="0" fontId="0" fillId="0" borderId="24" xfId="0" applyBorder="1" applyAlignment="1">
      <alignment wrapText="1"/>
    </xf>
    <xf numFmtId="0" fontId="0" fillId="0" borderId="57" xfId="0" applyBorder="1" applyAlignment="1">
      <alignment wrapText="1"/>
    </xf>
    <xf numFmtId="0" fontId="13" fillId="3" borderId="33" xfId="0" applyFont="1" applyFill="1" applyBorder="1" applyAlignment="1">
      <alignment horizontal="center" vertical="center"/>
    </xf>
    <xf numFmtId="0" fontId="0" fillId="0" borderId="6" xfId="0" applyBorder="1" applyAlignment="1">
      <alignment horizontal="center" vertical="center"/>
    </xf>
    <xf numFmtId="0" fontId="5" fillId="3" borderId="7" xfId="0" applyFont="1" applyFill="1" applyBorder="1" applyAlignment="1">
      <alignment horizontal="center" vertical="center"/>
    </xf>
    <xf numFmtId="0" fontId="0" fillId="6" borderId="24" xfId="0" applyFill="1" applyBorder="1"/>
    <xf numFmtId="0" fontId="0" fillId="6" borderId="44" xfId="0" applyFill="1" applyBorder="1"/>
    <xf numFmtId="0" fontId="5" fillId="3" borderId="33" xfId="0" applyFont="1" applyFill="1" applyBorder="1" applyAlignment="1">
      <alignment horizontal="center" vertical="center"/>
    </xf>
    <xf numFmtId="0" fontId="0" fillId="6" borderId="22" xfId="0" applyFill="1" applyBorder="1"/>
    <xf numFmtId="0" fontId="0" fillId="6" borderId="6" xfId="0" applyFill="1" applyBorder="1"/>
    <xf numFmtId="0" fontId="56" fillId="3" borderId="0" xfId="0" applyFont="1" applyFill="1" applyAlignment="1">
      <alignment horizontal="left"/>
    </xf>
    <xf numFmtId="0" fontId="41" fillId="6" borderId="0" xfId="0" applyFont="1" applyFill="1" applyAlignment="1">
      <alignment horizontal="left"/>
    </xf>
    <xf numFmtId="0" fontId="41" fillId="0" borderId="0" xfId="0" applyFont="1" applyAlignment="1">
      <alignment horizontal="left"/>
    </xf>
    <xf numFmtId="3" fontId="5" fillId="2" borderId="7" xfId="0" applyNumberFormat="1" applyFont="1" applyFill="1" applyBorder="1" applyAlignment="1">
      <alignment horizontal="center" vertical="center"/>
    </xf>
    <xf numFmtId="3" fontId="5" fillId="2" borderId="24" xfId="0" applyNumberFormat="1" applyFont="1" applyFill="1" applyBorder="1" applyAlignment="1">
      <alignment horizontal="center" vertical="center"/>
    </xf>
    <xf numFmtId="3" fontId="0" fillId="0" borderId="57" xfId="0" applyNumberFormat="1" applyBorder="1" applyAlignment="1">
      <alignment horizontal="center" vertical="center"/>
    </xf>
    <xf numFmtId="3" fontId="5" fillId="2" borderId="88" xfId="0" applyNumberFormat="1" applyFont="1" applyFill="1" applyBorder="1" applyAlignment="1">
      <alignment horizontal="center" vertical="center"/>
    </xf>
    <xf numFmtId="3" fontId="5" fillId="2" borderId="89" xfId="0" applyNumberFormat="1" applyFont="1" applyFill="1" applyBorder="1" applyAlignment="1">
      <alignment horizontal="center" vertical="center"/>
    </xf>
    <xf numFmtId="3" fontId="0" fillId="0" borderId="90" xfId="0" applyNumberFormat="1" applyBorder="1" applyAlignment="1">
      <alignment horizontal="center" vertical="center"/>
    </xf>
    <xf numFmtId="0" fontId="8" fillId="3" borderId="23" xfId="0" applyFont="1" applyFill="1" applyBorder="1" applyAlignment="1">
      <alignment vertical="center"/>
    </xf>
    <xf numFmtId="0" fontId="0" fillId="0" borderId="67" xfId="0" applyBorder="1"/>
    <xf numFmtId="0" fontId="8" fillId="3" borderId="22" xfId="0" applyFont="1" applyFill="1" applyBorder="1" applyAlignment="1">
      <alignment vertical="center" wrapText="1"/>
    </xf>
    <xf numFmtId="0" fontId="0" fillId="0" borderId="22" xfId="0" applyBorder="1" applyAlignment="1">
      <alignment vertical="center" wrapText="1"/>
    </xf>
    <xf numFmtId="0" fontId="0" fillId="0" borderId="66" xfId="0" applyBorder="1" applyAlignment="1">
      <alignment vertical="center" wrapText="1"/>
    </xf>
    <xf numFmtId="0" fontId="8" fillId="3" borderId="4" xfId="0" applyFont="1" applyFill="1" applyBorder="1" applyAlignment="1">
      <alignment horizontal="center"/>
    </xf>
    <xf numFmtId="0" fontId="8" fillId="3" borderId="22" xfId="0" applyFont="1" applyFill="1" applyBorder="1" applyAlignment="1">
      <alignment horizontal="center"/>
    </xf>
    <xf numFmtId="0" fontId="8" fillId="3" borderId="66" xfId="0" applyFont="1" applyFill="1" applyBorder="1" applyAlignment="1">
      <alignment horizontal="center"/>
    </xf>
    <xf numFmtId="0" fontId="8" fillId="3" borderId="27" xfId="0" applyFont="1" applyFill="1" applyBorder="1" applyAlignment="1">
      <alignment horizontal="center"/>
    </xf>
    <xf numFmtId="0" fontId="8" fillId="3" borderId="36" xfId="0" applyFont="1" applyFill="1" applyBorder="1" applyAlignment="1">
      <alignment horizontal="center"/>
    </xf>
    <xf numFmtId="3" fontId="5" fillId="2" borderId="7" xfId="0" applyNumberFormat="1" applyFont="1" applyFill="1" applyBorder="1" applyAlignment="1" applyProtection="1">
      <alignment horizontal="center" vertical="center"/>
      <protection locked="0"/>
    </xf>
    <xf numFmtId="3" fontId="5" fillId="2" borderId="24" xfId="0" applyNumberFormat="1" applyFont="1" applyFill="1" applyBorder="1" applyAlignment="1" applyProtection="1">
      <alignment horizontal="center" vertical="center"/>
      <protection locked="0"/>
    </xf>
    <xf numFmtId="0" fontId="8" fillId="3" borderId="16" xfId="0" applyFont="1" applyFill="1" applyBorder="1" applyAlignment="1">
      <alignment vertical="center" wrapText="1"/>
    </xf>
    <xf numFmtId="0" fontId="0" fillId="0" borderId="58" xfId="0" applyBorder="1" applyAlignment="1">
      <alignment vertical="center" wrapText="1"/>
    </xf>
    <xf numFmtId="0" fontId="3" fillId="0" borderId="39" xfId="0" applyFont="1" applyBorder="1" applyAlignment="1" applyProtection="1">
      <alignment vertical="center"/>
      <protection locked="0"/>
    </xf>
    <xf numFmtId="0" fontId="0" fillId="0" borderId="20" xfId="0" applyBorder="1" applyAlignment="1" applyProtection="1">
      <alignment vertical="center"/>
      <protection locked="0"/>
    </xf>
    <xf numFmtId="0" fontId="0" fillId="0" borderId="58" xfId="0" applyBorder="1" applyAlignment="1" applyProtection="1">
      <alignment vertical="center"/>
      <protection locked="0"/>
    </xf>
    <xf numFmtId="0" fontId="8" fillId="3" borderId="39" xfId="0" applyFont="1" applyFill="1" applyBorder="1" applyAlignment="1">
      <alignment horizontal="center" vertical="center"/>
    </xf>
    <xf numFmtId="0" fontId="8" fillId="3" borderId="58" xfId="0" applyFont="1" applyFill="1" applyBorder="1" applyAlignment="1">
      <alignment horizontal="center" vertical="center"/>
    </xf>
    <xf numFmtId="49" fontId="5" fillId="2" borderId="39" xfId="0" applyNumberFormat="1" applyFont="1" applyFill="1"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14" fillId="3" borderId="20" xfId="0" applyFont="1" applyFill="1" applyBorder="1"/>
    <xf numFmtId="0" fontId="0" fillId="0" borderId="20" xfId="0" applyBorder="1"/>
    <xf numFmtId="0" fontId="5" fillId="2" borderId="87" xfId="0" applyFont="1" applyFill="1" applyBorder="1" applyAlignment="1" applyProtection="1">
      <alignment vertical="center"/>
      <protection locked="0"/>
    </xf>
    <xf numFmtId="0" fontId="0" fillId="0" borderId="87" xfId="0" applyBorder="1" applyAlignment="1" applyProtection="1">
      <alignment vertical="center"/>
      <protection locked="0"/>
    </xf>
    <xf numFmtId="0" fontId="8" fillId="3" borderId="87" xfId="0" applyFont="1" applyFill="1" applyBorder="1" applyAlignment="1">
      <alignment horizontal="center" vertical="center"/>
    </xf>
    <xf numFmtId="0" fontId="8" fillId="3" borderId="2" xfId="0" applyFont="1" applyFill="1" applyBorder="1" applyAlignment="1">
      <alignment horizontal="center"/>
    </xf>
    <xf numFmtId="0" fontId="8" fillId="3" borderId="26" xfId="0" applyFont="1" applyFill="1" applyBorder="1" applyAlignment="1">
      <alignment horizontal="center"/>
    </xf>
    <xf numFmtId="0" fontId="0" fillId="0" borderId="1" xfId="0" applyBorder="1"/>
    <xf numFmtId="0" fontId="8" fillId="3" borderId="33" xfId="0" applyFont="1" applyFill="1" applyBorder="1" applyAlignment="1">
      <alignment horizontal="center"/>
    </xf>
    <xf numFmtId="0" fontId="0" fillId="0" borderId="36" xfId="0" applyBorder="1"/>
    <xf numFmtId="0" fontId="6" fillId="3" borderId="20" xfId="0" applyFont="1" applyFill="1" applyBorder="1" applyAlignment="1">
      <alignment horizontal="center"/>
    </xf>
    <xf numFmtId="0" fontId="0" fillId="0" borderId="20" xfId="0" applyBorder="1" applyAlignment="1">
      <alignment horizontal="center"/>
    </xf>
    <xf numFmtId="0" fontId="8" fillId="18" borderId="24" xfId="0" applyFont="1" applyFill="1" applyBorder="1" applyAlignment="1">
      <alignment vertical="center" wrapText="1"/>
    </xf>
    <xf numFmtId="0" fontId="8" fillId="18" borderId="57" xfId="0" applyFont="1" applyFill="1" applyBorder="1" applyAlignment="1">
      <alignment vertical="center"/>
    </xf>
    <xf numFmtId="0" fontId="8" fillId="3" borderId="106" xfId="0" applyFont="1" applyFill="1" applyBorder="1" applyAlignment="1">
      <alignment vertical="center" wrapText="1"/>
    </xf>
    <xf numFmtId="0" fontId="8" fillId="3" borderId="107" xfId="0" applyFont="1" applyFill="1" applyBorder="1" applyAlignment="1">
      <alignment vertical="center" wrapText="1"/>
    </xf>
    <xf numFmtId="0" fontId="8" fillId="3" borderId="87" xfId="0" applyFont="1" applyFill="1" applyBorder="1" applyAlignment="1">
      <alignment horizontal="center"/>
    </xf>
    <xf numFmtId="0" fontId="8" fillId="3" borderId="105" xfId="0" applyFont="1" applyFill="1" applyBorder="1" applyAlignment="1">
      <alignment horizontal="center"/>
    </xf>
    <xf numFmtId="3" fontId="5" fillId="2" borderId="105" xfId="0" applyNumberFormat="1" applyFont="1" applyFill="1" applyBorder="1" applyAlignment="1" applyProtection="1">
      <alignment horizontal="center" vertical="center"/>
      <protection locked="0"/>
    </xf>
    <xf numFmtId="3" fontId="5" fillId="2" borderId="106" xfId="0" applyNumberFormat="1" applyFont="1" applyFill="1" applyBorder="1" applyAlignment="1" applyProtection="1">
      <alignment horizontal="center" vertical="center"/>
      <protection locked="0"/>
    </xf>
    <xf numFmtId="3" fontId="5" fillId="2" borderId="107" xfId="0" applyNumberFormat="1" applyFont="1" applyFill="1" applyBorder="1" applyAlignment="1" applyProtection="1">
      <alignment horizontal="center" vertical="center"/>
      <protection locked="0"/>
    </xf>
    <xf numFmtId="3" fontId="5" fillId="2" borderId="57" xfId="0" applyNumberFormat="1" applyFont="1" applyFill="1" applyBorder="1" applyAlignment="1">
      <alignment horizontal="center" vertical="center"/>
    </xf>
    <xf numFmtId="3" fontId="5" fillId="2" borderId="33" xfId="0" applyNumberFormat="1" applyFont="1" applyFill="1" applyBorder="1" applyAlignment="1" applyProtection="1">
      <alignment horizontal="center" vertical="center"/>
      <protection locked="0"/>
    </xf>
    <xf numFmtId="3" fontId="5" fillId="2" borderId="22" xfId="0" applyNumberFormat="1" applyFont="1" applyFill="1" applyBorder="1" applyAlignment="1" applyProtection="1">
      <alignment horizontal="center" vertical="center"/>
      <protection locked="0"/>
    </xf>
    <xf numFmtId="3" fontId="5" fillId="2" borderId="66" xfId="0" applyNumberFormat="1" applyFont="1" applyFill="1" applyBorder="1" applyAlignment="1" applyProtection="1">
      <alignment horizontal="center" vertical="center"/>
      <protection locked="0"/>
    </xf>
    <xf numFmtId="3" fontId="5" fillId="2" borderId="57" xfId="0" applyNumberFormat="1" applyFont="1" applyFill="1" applyBorder="1" applyAlignment="1" applyProtection="1">
      <alignment horizontal="center" vertical="center"/>
      <protection locked="0"/>
    </xf>
    <xf numFmtId="0" fontId="8" fillId="3" borderId="22" xfId="0" applyFont="1" applyFill="1" applyBorder="1" applyAlignment="1">
      <alignment vertical="center" wrapText="1" shrinkToFit="1"/>
    </xf>
    <xf numFmtId="0" fontId="8" fillId="3" borderId="66" xfId="0" applyFont="1" applyFill="1" applyBorder="1" applyAlignment="1">
      <alignment vertical="center" wrapText="1" shrinkToFit="1"/>
    </xf>
    <xf numFmtId="0" fontId="8" fillId="3" borderId="3" xfId="0" applyFont="1" applyFill="1" applyBorder="1" applyAlignment="1">
      <alignment horizontal="center"/>
    </xf>
    <xf numFmtId="0" fontId="8" fillId="3" borderId="7" xfId="0" applyFont="1" applyFill="1" applyBorder="1" applyAlignment="1">
      <alignment horizontal="center"/>
    </xf>
    <xf numFmtId="0" fontId="0" fillId="0" borderId="9" xfId="0" applyBorder="1"/>
    <xf numFmtId="0" fontId="25" fillId="3" borderId="23" xfId="0" applyFont="1" applyFill="1" applyBorder="1" applyAlignment="1">
      <alignment vertical="center"/>
    </xf>
    <xf numFmtId="0" fontId="0" fillId="6" borderId="43" xfId="0" applyFill="1" applyBorder="1" applyAlignment="1">
      <alignment vertical="center"/>
    </xf>
    <xf numFmtId="3" fontId="25" fillId="2" borderId="23" xfId="0" applyNumberFormat="1" applyFont="1" applyFill="1" applyBorder="1" applyAlignment="1">
      <alignment horizontal="center" vertical="center"/>
    </xf>
    <xf numFmtId="3" fontId="25" fillId="2" borderId="67" xfId="0" applyNumberFormat="1" applyFont="1" applyFill="1" applyBorder="1" applyAlignment="1">
      <alignment horizontal="center" vertical="center"/>
    </xf>
    <xf numFmtId="0" fontId="11" fillId="6" borderId="33" xfId="0" applyFont="1" applyFill="1" applyBorder="1" applyAlignment="1">
      <alignment horizontal="center" vertical="center" wrapText="1"/>
    </xf>
    <xf numFmtId="0" fontId="0" fillId="0" borderId="66" xfId="0" applyBorder="1" applyAlignment="1">
      <alignment horizontal="center" vertical="center" wrapText="1"/>
    </xf>
    <xf numFmtId="49" fontId="5" fillId="3" borderId="3" xfId="0" applyNumberFormat="1" applyFont="1" applyFill="1" applyBorder="1" applyAlignment="1">
      <alignment horizontal="center" vertical="center"/>
    </xf>
    <xf numFmtId="0" fontId="0" fillId="0" borderId="6" xfId="0" applyBorder="1" applyAlignment="1">
      <alignment horizontal="center" vertical="center" wrapText="1"/>
    </xf>
    <xf numFmtId="0" fontId="24" fillId="6" borderId="88" xfId="0" applyFont="1" applyFill="1" applyBorder="1" applyAlignment="1">
      <alignment horizontal="center" vertical="center"/>
    </xf>
    <xf numFmtId="0" fontId="0" fillId="0" borderId="90" xfId="0" applyBorder="1" applyAlignment="1">
      <alignment horizontal="center" vertical="center"/>
    </xf>
    <xf numFmtId="3" fontId="25" fillId="2" borderId="24" xfId="0" applyNumberFormat="1" applyFont="1" applyFill="1" applyBorder="1" applyAlignment="1">
      <alignment horizontal="center" vertical="center"/>
    </xf>
    <xf numFmtId="3" fontId="25" fillId="2" borderId="57" xfId="0" applyNumberFormat="1" applyFont="1" applyFill="1" applyBorder="1" applyAlignment="1">
      <alignment horizontal="center" vertical="center"/>
    </xf>
    <xf numFmtId="0" fontId="5" fillId="3" borderId="3" xfId="0" applyFont="1" applyFill="1" applyBorder="1" applyAlignment="1">
      <alignment vertical="center"/>
    </xf>
    <xf numFmtId="0" fontId="0" fillId="6" borderId="3" xfId="0" applyFill="1" applyBorder="1" applyAlignment="1">
      <alignment vertical="center"/>
    </xf>
    <xf numFmtId="49" fontId="5" fillId="2" borderId="87" xfId="0" applyNumberFormat="1" applyFont="1" applyFill="1" applyBorder="1" applyAlignment="1" applyProtection="1">
      <alignment horizontal="center" vertical="center"/>
      <protection locked="0"/>
    </xf>
    <xf numFmtId="0" fontId="8" fillId="3" borderId="66" xfId="0" applyFont="1" applyFill="1" applyBorder="1" applyAlignment="1">
      <alignment vertical="center" wrapText="1"/>
    </xf>
    <xf numFmtId="0" fontId="8" fillId="3" borderId="23" xfId="0" applyFont="1" applyFill="1" applyBorder="1" applyAlignment="1">
      <alignment vertical="center" wrapText="1" shrinkToFit="1"/>
    </xf>
    <xf numFmtId="0" fontId="8" fillId="3" borderId="67" xfId="0" applyFont="1" applyFill="1" applyBorder="1" applyAlignment="1">
      <alignment vertical="center" wrapText="1" shrinkToFit="1"/>
    </xf>
    <xf numFmtId="0" fontId="8" fillId="3" borderId="62" xfId="0" applyFont="1" applyFill="1" applyBorder="1" applyAlignment="1">
      <alignment horizontal="center" vertical="center"/>
    </xf>
    <xf numFmtId="0" fontId="0" fillId="0" borderId="69" xfId="0" applyBorder="1" applyAlignment="1">
      <alignment horizontal="center" vertical="center"/>
    </xf>
    <xf numFmtId="0" fontId="0" fillId="0" borderId="94" xfId="0" applyBorder="1" applyAlignment="1">
      <alignment horizontal="center" vertical="center"/>
    </xf>
    <xf numFmtId="0" fontId="0" fillId="0" borderId="96" xfId="0" applyBorder="1" applyAlignment="1">
      <alignment horizontal="center" vertical="center"/>
    </xf>
    <xf numFmtId="0" fontId="8" fillId="18" borderId="3" xfId="0" applyFont="1" applyFill="1" applyBorder="1" applyAlignment="1">
      <alignment horizontal="center"/>
    </xf>
    <xf numFmtId="0" fontId="8" fillId="18" borderId="7" xfId="0" applyFont="1" applyFill="1" applyBorder="1" applyAlignment="1">
      <alignment horizontal="center"/>
    </xf>
    <xf numFmtId="0" fontId="0" fillId="21" borderId="9" xfId="0" applyFill="1" applyBorder="1"/>
    <xf numFmtId="0" fontId="8" fillId="3" borderId="57" xfId="0" applyFont="1" applyFill="1" applyBorder="1" applyAlignment="1">
      <alignment vertical="center"/>
    </xf>
    <xf numFmtId="0" fontId="25" fillId="3" borderId="24" xfId="0" applyFont="1" applyFill="1" applyBorder="1" applyAlignment="1">
      <alignment vertical="center"/>
    </xf>
    <xf numFmtId="0" fontId="0" fillId="6" borderId="44" xfId="0" applyFill="1" applyBorder="1" applyAlignment="1">
      <alignment vertical="center"/>
    </xf>
    <xf numFmtId="3" fontId="5" fillId="2" borderId="67" xfId="0" applyNumberFormat="1" applyFont="1" applyFill="1" applyBorder="1" applyAlignment="1" applyProtection="1">
      <alignment horizontal="center" vertical="center"/>
      <protection locked="0"/>
    </xf>
    <xf numFmtId="0" fontId="13" fillId="3" borderId="22" xfId="0" applyFont="1" applyFill="1" applyBorder="1" applyAlignment="1">
      <alignment horizontal="center" vertical="center"/>
    </xf>
    <xf numFmtId="3" fontId="25" fillId="2" borderId="110" xfId="0" applyNumberFormat="1" applyFont="1" applyFill="1" applyBorder="1" applyAlignment="1" applyProtection="1">
      <alignment horizontal="center" vertical="center"/>
      <protection locked="0"/>
    </xf>
    <xf numFmtId="3" fontId="25" fillId="2" borderId="111" xfId="0" applyNumberFormat="1" applyFont="1" applyFill="1" applyBorder="1" applyAlignment="1" applyProtection="1">
      <alignment horizontal="center" vertical="center"/>
      <protection locked="0"/>
    </xf>
    <xf numFmtId="3" fontId="25" fillId="2" borderId="23" xfId="0" applyNumberFormat="1" applyFont="1" applyFill="1" applyBorder="1" applyAlignment="1" applyProtection="1">
      <alignment horizontal="center" vertical="center"/>
      <protection locked="0"/>
    </xf>
    <xf numFmtId="3" fontId="25" fillId="2" borderId="67" xfId="0" applyNumberFormat="1" applyFont="1" applyFill="1" applyBorder="1" applyAlignment="1" applyProtection="1">
      <alignment horizontal="center" vertical="center"/>
      <protection locked="0"/>
    </xf>
    <xf numFmtId="0" fontId="8" fillId="3" borderId="67" xfId="0" applyFont="1" applyFill="1" applyBorder="1" applyAlignment="1">
      <alignment vertical="center"/>
    </xf>
    <xf numFmtId="0" fontId="8" fillId="3" borderId="67" xfId="0" applyFont="1" applyFill="1" applyBorder="1" applyAlignment="1">
      <alignment vertical="center" wrapText="1"/>
    </xf>
    <xf numFmtId="0" fontId="8" fillId="3" borderId="24" xfId="0" applyFont="1" applyFill="1" applyBorder="1" applyAlignment="1">
      <alignment vertical="center" wrapText="1" shrinkToFit="1"/>
    </xf>
    <xf numFmtId="0" fontId="8" fillId="3" borderId="57" xfId="0" applyFont="1" applyFill="1" applyBorder="1" applyAlignment="1">
      <alignment vertical="center" wrapText="1" shrinkToFit="1"/>
    </xf>
    <xf numFmtId="0" fontId="7" fillId="3" borderId="0" xfId="0" applyFont="1" applyFill="1" applyAlignment="1">
      <alignment horizontal="left"/>
    </xf>
    <xf numFmtId="0" fontId="11" fillId="0" borderId="0" xfId="0" applyFont="1" applyAlignment="1">
      <alignment horizontal="left"/>
    </xf>
    <xf numFmtId="0" fontId="0" fillId="0" borderId="87" xfId="0" applyBorder="1" applyAlignment="1">
      <alignment horizontal="center" vertical="center"/>
    </xf>
    <xf numFmtId="0" fontId="8" fillId="3" borderId="60" xfId="0" applyFont="1" applyFill="1" applyBorder="1" applyAlignment="1">
      <alignment horizontal="center" vertical="center"/>
    </xf>
    <xf numFmtId="0" fontId="8" fillId="3" borderId="86" xfId="0" applyFont="1" applyFill="1" applyBorder="1" applyAlignment="1">
      <alignment horizontal="center" vertical="center"/>
    </xf>
    <xf numFmtId="0" fontId="0" fillId="0" borderId="30" xfId="0" applyBorder="1" applyAlignment="1">
      <alignment horizontal="center" vertical="center"/>
    </xf>
    <xf numFmtId="0" fontId="0" fillId="0" borderId="98" xfId="0" applyBorder="1" applyAlignment="1">
      <alignment horizontal="center" vertical="center"/>
    </xf>
    <xf numFmtId="0" fontId="8" fillId="3" borderId="69" xfId="0" applyFont="1" applyFill="1" applyBorder="1" applyAlignment="1">
      <alignment horizontal="center" vertical="center"/>
    </xf>
    <xf numFmtId="3" fontId="5" fillId="2" borderId="67" xfId="0" applyNumberFormat="1" applyFont="1" applyFill="1" applyBorder="1" applyAlignment="1">
      <alignment horizontal="center" vertical="center"/>
    </xf>
    <xf numFmtId="0" fontId="0" fillId="0" borderId="22" xfId="0" applyBorder="1" applyAlignment="1">
      <alignment horizontal="center" vertical="center"/>
    </xf>
    <xf numFmtId="0" fontId="0" fillId="0" borderId="23" xfId="0" applyBorder="1" applyAlignment="1" applyProtection="1">
      <alignment horizontal="center" vertical="center"/>
      <protection locked="0"/>
    </xf>
    <xf numFmtId="0" fontId="8" fillId="3" borderId="20" xfId="0" applyFont="1" applyFill="1" applyBorder="1" applyAlignment="1">
      <alignment horizontal="center" vertical="center"/>
    </xf>
    <xf numFmtId="0" fontId="0" fillId="0" borderId="87" xfId="0" applyBorder="1" applyAlignment="1" applyProtection="1">
      <alignment horizontal="center" vertical="center"/>
      <protection locked="0"/>
    </xf>
    <xf numFmtId="0" fontId="8" fillId="18" borderId="106" xfId="0" applyFont="1" applyFill="1" applyBorder="1" applyAlignment="1">
      <alignment vertical="center"/>
    </xf>
    <xf numFmtId="0" fontId="8" fillId="18" borderId="107" xfId="0" applyFont="1" applyFill="1" applyBorder="1" applyAlignment="1">
      <alignment vertical="center"/>
    </xf>
    <xf numFmtId="0" fontId="8" fillId="18" borderId="87" xfId="0" applyFont="1" applyFill="1" applyBorder="1" applyAlignment="1">
      <alignment horizontal="center"/>
    </xf>
    <xf numFmtId="0" fontId="8" fillId="18" borderId="105" xfId="0" applyFont="1" applyFill="1" applyBorder="1" applyAlignment="1">
      <alignment horizontal="center"/>
    </xf>
    <xf numFmtId="0" fontId="0" fillId="21" borderId="1" xfId="0" applyFill="1" applyBorder="1"/>
    <xf numFmtId="0" fontId="8" fillId="3" borderId="8" xfId="0" applyFont="1" applyFill="1" applyBorder="1" applyAlignment="1">
      <alignment vertical="center" wrapText="1" shrinkToFit="1"/>
    </xf>
    <xf numFmtId="0" fontId="11" fillId="0" borderId="23" xfId="0" applyFont="1" applyBorder="1" applyAlignment="1">
      <alignment vertical="center" wrapText="1" shrinkToFit="1"/>
    </xf>
    <xf numFmtId="0" fontId="11" fillId="0" borderId="23" xfId="0" applyFont="1" applyBorder="1" applyAlignment="1">
      <alignment vertical="center"/>
    </xf>
    <xf numFmtId="0" fontId="11" fillId="0" borderId="67" xfId="0" applyFont="1" applyBorder="1" applyAlignment="1">
      <alignment vertical="center"/>
    </xf>
    <xf numFmtId="0" fontId="18" fillId="2" borderId="19" xfId="0" applyFont="1" applyFill="1" applyBorder="1"/>
    <xf numFmtId="0" fontId="0" fillId="7" borderId="0" xfId="0" applyFill="1"/>
    <xf numFmtId="0" fontId="0" fillId="7" borderId="32" xfId="0" applyFill="1" applyBorder="1"/>
    <xf numFmtId="0" fontId="0" fillId="7" borderId="79" xfId="0" applyFill="1" applyBorder="1" applyAlignment="1" applyProtection="1">
      <alignment horizontal="center"/>
      <protection locked="0"/>
    </xf>
    <xf numFmtId="0" fontId="6" fillId="2" borderId="77" xfId="0" applyFont="1" applyFill="1" applyBorder="1" applyAlignment="1">
      <alignment horizontal="center"/>
    </xf>
    <xf numFmtId="0" fontId="0" fillId="7" borderId="68" xfId="0" applyFill="1" applyBorder="1" applyAlignment="1">
      <alignment horizontal="center"/>
    </xf>
    <xf numFmtId="0" fontId="0" fillId="7" borderId="74" xfId="0" applyFill="1" applyBorder="1" applyAlignment="1">
      <alignment horizontal="center"/>
    </xf>
    <xf numFmtId="0" fontId="82" fillId="3" borderId="0" xfId="0" applyFont="1" applyFill="1" applyAlignment="1">
      <alignment vertical="center" wrapText="1"/>
    </xf>
    <xf numFmtId="0" fontId="82" fillId="0" borderId="0" xfId="0" applyFont="1" applyAlignment="1">
      <alignment vertical="center" wrapText="1"/>
    </xf>
    <xf numFmtId="0" fontId="13" fillId="3" borderId="70" xfId="0" applyFont="1" applyFill="1" applyBorder="1" applyAlignment="1">
      <alignment horizontal="center"/>
    </xf>
    <xf numFmtId="0" fontId="0" fillId="0" borderId="92" xfId="0" applyBorder="1"/>
    <xf numFmtId="0" fontId="0" fillId="0" borderId="93" xfId="0" applyBorder="1"/>
    <xf numFmtId="0" fontId="0" fillId="6" borderId="40" xfId="0" applyFill="1" applyBorder="1" applyAlignment="1">
      <alignment horizontal="center"/>
    </xf>
    <xf numFmtId="0" fontId="0" fillId="0" borderId="79" xfId="0" applyBorder="1" applyProtection="1">
      <protection locked="0"/>
    </xf>
    <xf numFmtId="0" fontId="0" fillId="7" borderId="79" xfId="0" applyFill="1" applyBorder="1" applyProtection="1">
      <protection locked="0"/>
    </xf>
    <xf numFmtId="0" fontId="0" fillId="6" borderId="40" xfId="0" applyFill="1" applyBorder="1"/>
    <xf numFmtId="0" fontId="17" fillId="3" borderId="0" xfId="0" applyFont="1" applyFill="1"/>
    <xf numFmtId="0" fontId="9" fillId="3" borderId="75" xfId="0" applyFont="1" applyFill="1" applyBorder="1"/>
    <xf numFmtId="0" fontId="0" fillId="0" borderId="76" xfId="0" applyBorder="1"/>
    <xf numFmtId="0" fontId="0" fillId="7" borderId="70" xfId="0" applyFill="1" applyBorder="1" applyAlignment="1" applyProtection="1">
      <alignment vertical="center"/>
      <protection locked="0"/>
    </xf>
    <xf numFmtId="0" fontId="0" fillId="7" borderId="25" xfId="0" applyFill="1" applyBorder="1" applyAlignment="1" applyProtection="1">
      <alignment vertical="center"/>
      <protection locked="0"/>
    </xf>
    <xf numFmtId="0" fontId="0" fillId="7" borderId="78" xfId="0" applyFill="1" applyBorder="1" applyAlignment="1" applyProtection="1">
      <alignment vertical="center"/>
      <protection locked="0"/>
    </xf>
    <xf numFmtId="0" fontId="0" fillId="7" borderId="47" xfId="0" applyFill="1" applyBorder="1" applyAlignment="1" applyProtection="1">
      <alignment vertical="center"/>
      <protection locked="0"/>
    </xf>
    <xf numFmtId="0" fontId="0" fillId="7" borderId="42" xfId="0" applyFill="1" applyBorder="1" applyAlignment="1" applyProtection="1">
      <alignment vertical="center"/>
      <protection locked="0"/>
    </xf>
    <xf numFmtId="0" fontId="0" fillId="7" borderId="48" xfId="0" applyFill="1" applyBorder="1" applyAlignment="1" applyProtection="1">
      <alignment vertical="center"/>
      <protection locked="0"/>
    </xf>
    <xf numFmtId="0" fontId="11" fillId="7" borderId="0" xfId="0" applyFont="1" applyFill="1" applyAlignment="1" applyProtection="1">
      <alignment horizontal="center" vertical="center"/>
      <protection locked="0"/>
    </xf>
    <xf numFmtId="0" fontId="61" fillId="3" borderId="19" xfId="0" applyFont="1" applyFill="1" applyBorder="1" applyAlignment="1">
      <alignment horizontal="left" vertical="center"/>
    </xf>
    <xf numFmtId="0" fontId="41" fillId="0" borderId="0" xfId="0" applyFont="1" applyAlignment="1">
      <alignment horizontal="left" vertical="center"/>
    </xf>
    <xf numFmtId="0" fontId="41" fillId="0" borderId="32" xfId="0" applyFont="1" applyBorder="1" applyAlignment="1">
      <alignment horizontal="left" vertical="center"/>
    </xf>
    <xf numFmtId="0" fontId="41" fillId="6" borderId="68" xfId="0" applyFont="1" applyFill="1" applyBorder="1" applyAlignment="1">
      <alignment horizontal="center" vertical="center"/>
    </xf>
    <xf numFmtId="0" fontId="2" fillId="0" borderId="26" xfId="0" applyFont="1" applyBorder="1" applyAlignment="1" applyProtection="1">
      <alignment horizontal="center" vertical="center"/>
      <protection locked="0"/>
    </xf>
    <xf numFmtId="0" fontId="2" fillId="0" borderId="67" xfId="0" applyFont="1" applyBorder="1" applyAlignment="1" applyProtection="1">
      <alignment horizontal="center" vertical="center"/>
      <protection locked="0"/>
    </xf>
    <xf numFmtId="0" fontId="25" fillId="0" borderId="8" xfId="0" applyFont="1" applyBorder="1" applyAlignment="1" applyProtection="1">
      <alignment horizontal="left" vertical="center"/>
      <protection locked="0"/>
    </xf>
    <xf numFmtId="0" fontId="26" fillId="0" borderId="23" xfId="0" applyFont="1" applyBorder="1" applyAlignment="1" applyProtection="1">
      <alignment horizontal="left" vertical="center"/>
      <protection locked="0"/>
    </xf>
    <xf numFmtId="0" fontId="26" fillId="0" borderId="43" xfId="0" applyFont="1" applyBorder="1" applyAlignment="1" applyProtection="1">
      <alignment horizontal="left" vertical="center"/>
      <protection locked="0"/>
    </xf>
    <xf numFmtId="0" fontId="6" fillId="3" borderId="0" xfId="0" applyFont="1" applyFill="1"/>
    <xf numFmtId="0" fontId="12" fillId="0" borderId="0" xfId="0" applyFont="1"/>
    <xf numFmtId="0" fontId="61" fillId="3" borderId="0" xfId="0" applyFont="1" applyFill="1" applyAlignment="1">
      <alignment vertical="center" wrapText="1"/>
    </xf>
    <xf numFmtId="0" fontId="41" fillId="0" borderId="0" xfId="0" applyFont="1" applyAlignment="1">
      <alignment vertical="center" wrapText="1"/>
    </xf>
    <xf numFmtId="0" fontId="8" fillId="3" borderId="4" xfId="0" applyFont="1" applyFill="1" applyBorder="1" applyAlignment="1">
      <alignment vertical="center"/>
    </xf>
    <xf numFmtId="0" fontId="11" fillId="0" borderId="22" xfId="0" applyFont="1" applyBorder="1" applyAlignment="1">
      <alignment vertical="center"/>
    </xf>
    <xf numFmtId="0" fontId="11" fillId="0" borderId="66" xfId="0" applyFont="1" applyBorder="1" applyAlignment="1">
      <alignment vertical="center"/>
    </xf>
    <xf numFmtId="0" fontId="61" fillId="3" borderId="75" xfId="0" applyFont="1" applyFill="1" applyBorder="1" applyAlignment="1">
      <alignment horizontal="left" vertical="center"/>
    </xf>
    <xf numFmtId="0" fontId="41" fillId="0" borderId="40" xfId="0" applyFont="1" applyBorder="1" applyAlignment="1">
      <alignment horizontal="left" vertical="center"/>
    </xf>
    <xf numFmtId="0" fontId="41" fillId="0" borderId="76" xfId="0" applyFont="1" applyBorder="1" applyAlignment="1">
      <alignment horizontal="left" vertical="center"/>
    </xf>
    <xf numFmtId="0" fontId="56" fillId="3" borderId="19" xfId="0" applyFont="1" applyFill="1" applyBorder="1" applyAlignment="1">
      <alignment horizontal="left" vertical="center"/>
    </xf>
    <xf numFmtId="0" fontId="17" fillId="3" borderId="19" xfId="0" applyFont="1" applyFill="1" applyBorder="1" applyAlignment="1">
      <alignment vertical="center"/>
    </xf>
    <xf numFmtId="0" fontId="0" fillId="0" borderId="0" xfId="0" applyAlignment="1">
      <alignment vertical="center"/>
    </xf>
    <xf numFmtId="0" fontId="0" fillId="6" borderId="32" xfId="0" applyFill="1" applyBorder="1" applyAlignment="1">
      <alignment vertical="center"/>
    </xf>
    <xf numFmtId="0" fontId="17" fillId="3" borderId="77" xfId="0" applyFont="1" applyFill="1" applyBorder="1" applyAlignment="1">
      <alignment vertical="center"/>
    </xf>
    <xf numFmtId="0" fontId="2" fillId="6" borderId="0" xfId="0" applyFont="1" applyFill="1"/>
    <xf numFmtId="0" fontId="15" fillId="6" borderId="25" xfId="0" applyFont="1" applyFill="1" applyBorder="1" applyAlignment="1">
      <alignment horizontal="center"/>
    </xf>
    <xf numFmtId="0" fontId="0" fillId="6" borderId="25" xfId="0" applyFill="1" applyBorder="1" applyAlignment="1">
      <alignment horizontal="center"/>
    </xf>
    <xf numFmtId="0" fontId="0" fillId="6" borderId="25" xfId="0" applyFill="1" applyBorder="1"/>
    <xf numFmtId="0" fontId="34" fillId="3" borderId="0" xfId="0" applyFont="1" applyFill="1" applyAlignment="1">
      <alignment vertical="top" wrapText="1"/>
    </xf>
    <xf numFmtId="0" fontId="0" fillId="0" borderId="0" xfId="0" applyAlignment="1">
      <alignment vertical="top" wrapText="1"/>
    </xf>
    <xf numFmtId="0" fontId="34" fillId="3" borderId="0" xfId="0" applyFont="1" applyFill="1"/>
    <xf numFmtId="0" fontId="0" fillId="7" borderId="80" xfId="0" applyFill="1" applyBorder="1" applyAlignment="1" applyProtection="1">
      <alignment horizontal="center"/>
      <protection locked="0"/>
    </xf>
    <xf numFmtId="49" fontId="0" fillId="7" borderId="79" xfId="0" applyNumberFormat="1" applyFill="1" applyBorder="1" applyAlignment="1" applyProtection="1">
      <alignment horizontal="center"/>
      <protection locked="0"/>
    </xf>
    <xf numFmtId="3" fontId="0" fillId="7" borderId="79" xfId="0" applyNumberFormat="1" applyFill="1" applyBorder="1" applyAlignment="1" applyProtection="1">
      <alignment horizontal="center"/>
      <protection locked="0"/>
    </xf>
    <xf numFmtId="0" fontId="0" fillId="7" borderId="73" xfId="0" applyFill="1" applyBorder="1" applyProtection="1">
      <protection locked="0"/>
    </xf>
    <xf numFmtId="0" fontId="0" fillId="7" borderId="73" xfId="0" applyFill="1" applyBorder="1" applyAlignment="1" applyProtection="1">
      <alignment horizontal="center"/>
      <protection locked="0"/>
    </xf>
    <xf numFmtId="49" fontId="3" fillId="7" borderId="0" xfId="0" applyNumberFormat="1" applyFont="1" applyFill="1" applyAlignment="1">
      <alignment horizontal="left"/>
    </xf>
    <xf numFmtId="0" fontId="25" fillId="2" borderId="75" xfId="0" applyFont="1" applyFill="1" applyBorder="1" applyAlignment="1" applyProtection="1">
      <alignment horizontal="right" vertical="center"/>
      <protection locked="0"/>
    </xf>
    <xf numFmtId="0" fontId="3" fillId="0" borderId="40" xfId="0" applyFont="1" applyBorder="1" applyAlignment="1" applyProtection="1">
      <alignment horizontal="right" vertical="center"/>
      <protection locked="0"/>
    </xf>
    <xf numFmtId="0" fontId="11" fillId="0" borderId="40" xfId="0" applyFont="1" applyBorder="1" applyAlignment="1">
      <alignment horizontal="right" wrapText="1"/>
    </xf>
    <xf numFmtId="0" fontId="0" fillId="0" borderId="40" xfId="0" applyBorder="1" applyAlignment="1">
      <alignment horizontal="right" wrapText="1"/>
    </xf>
    <xf numFmtId="0" fontId="11" fillId="0" borderId="102" xfId="0" applyFont="1" applyBorder="1" applyAlignment="1" applyProtection="1">
      <alignment wrapText="1"/>
      <protection locked="0"/>
    </xf>
    <xf numFmtId="0" fontId="0" fillId="0" borderId="103" xfId="0" applyBorder="1" applyProtection="1">
      <protection locked="0"/>
    </xf>
    <xf numFmtId="0" fontId="0" fillId="0" borderId="104" xfId="0" applyBorder="1" applyProtection="1">
      <protection locked="0"/>
    </xf>
    <xf numFmtId="0" fontId="85" fillId="3" borderId="0" xfId="0" applyFont="1" applyFill="1" applyAlignment="1">
      <alignment vertical="top" wrapText="1"/>
    </xf>
    <xf numFmtId="0" fontId="82" fillId="0" borderId="0" xfId="0" applyFont="1" applyAlignment="1">
      <alignment vertical="top" wrapText="1"/>
    </xf>
    <xf numFmtId="0" fontId="0" fillId="6" borderId="68" xfId="0" applyFill="1" applyBorder="1" applyAlignment="1">
      <alignment vertical="center"/>
    </xf>
    <xf numFmtId="0" fontId="0" fillId="6" borderId="74" xfId="0" applyFill="1" applyBorder="1" applyAlignment="1">
      <alignment vertical="center"/>
    </xf>
    <xf numFmtId="0" fontId="11" fillId="7" borderId="0" xfId="0" applyFont="1" applyFill="1" applyAlignment="1">
      <alignment horizontal="center" vertical="center" wrapText="1"/>
    </xf>
    <xf numFmtId="0" fontId="0" fillId="7" borderId="0" xfId="0" applyFill="1" applyAlignment="1">
      <alignment horizontal="center" vertical="center" wrapText="1"/>
    </xf>
    <xf numFmtId="0" fontId="0" fillId="7" borderId="32" xfId="0" applyFill="1" applyBorder="1" applyAlignment="1">
      <alignment horizontal="center" vertical="center" wrapText="1"/>
    </xf>
    <xf numFmtId="0" fontId="13" fillId="2" borderId="35" xfId="0" applyFont="1" applyFill="1" applyBorder="1"/>
    <xf numFmtId="0" fontId="11" fillId="7" borderId="42" xfId="0" applyFont="1" applyFill="1" applyBorder="1"/>
    <xf numFmtId="0" fontId="61" fillId="3" borderId="0" xfId="0" applyFont="1" applyFill="1" applyAlignment="1">
      <alignment horizontal="left" vertical="center"/>
    </xf>
    <xf numFmtId="0" fontId="56" fillId="2" borderId="77" xfId="0" applyFont="1" applyFill="1" applyBorder="1" applyAlignment="1">
      <alignment horizontal="left" vertical="center"/>
    </xf>
    <xf numFmtId="0" fontId="74" fillId="7" borderId="68" xfId="0" applyFont="1" applyFill="1" applyBorder="1" applyAlignment="1">
      <alignment horizontal="left" vertical="center"/>
    </xf>
    <xf numFmtId="0" fontId="74" fillId="7" borderId="74" xfId="0" applyFont="1" applyFill="1" applyBorder="1" applyAlignment="1">
      <alignment horizontal="left" vertical="center"/>
    </xf>
    <xf numFmtId="14" fontId="25" fillId="2" borderId="15" xfId="0" applyNumberFormat="1" applyFont="1" applyFill="1" applyBorder="1" applyAlignment="1">
      <alignment horizontal="center" vertical="center"/>
    </xf>
    <xf numFmtId="0" fontId="0" fillId="2" borderId="25" xfId="0" applyFill="1" applyBorder="1" applyAlignment="1">
      <alignment horizontal="center" vertical="center"/>
    </xf>
    <xf numFmtId="14" fontId="25" fillId="2" borderId="8" xfId="0" applyNumberFormat="1" applyFont="1" applyFill="1" applyBorder="1" applyAlignment="1" applyProtection="1">
      <alignment horizontal="center" vertical="center"/>
      <protection locked="0"/>
    </xf>
    <xf numFmtId="0" fontId="26" fillId="2" borderId="67" xfId="0" applyFont="1" applyFill="1" applyBorder="1" applyAlignment="1" applyProtection="1">
      <alignment horizontal="center" vertical="center"/>
      <protection locked="0"/>
    </xf>
    <xf numFmtId="0" fontId="8" fillId="3" borderId="5" xfId="0" applyFont="1" applyFill="1" applyBorder="1" applyAlignment="1">
      <alignment vertical="center" wrapText="1" shrinkToFit="1"/>
    </xf>
    <xf numFmtId="0" fontId="11" fillId="0" borderId="24" xfId="0" applyFont="1" applyBorder="1" applyAlignment="1">
      <alignment vertical="center" wrapText="1" shrinkToFit="1"/>
    </xf>
    <xf numFmtId="0" fontId="11" fillId="0" borderId="24" xfId="0" applyFont="1" applyBorder="1" applyAlignment="1">
      <alignment vertical="center"/>
    </xf>
    <xf numFmtId="0" fontId="11" fillId="0" borderId="57" xfId="0" applyFont="1" applyBorder="1" applyAlignment="1">
      <alignment vertical="center"/>
    </xf>
    <xf numFmtId="0" fontId="45" fillId="9" borderId="0" xfId="0" applyFont="1" applyFill="1" applyAlignment="1">
      <alignment horizontal="center"/>
    </xf>
    <xf numFmtId="0" fontId="29" fillId="9" borderId="68" xfId="0" applyFont="1" applyFill="1" applyBorder="1" applyAlignment="1">
      <alignment horizontal="center"/>
    </xf>
    <xf numFmtId="0" fontId="37" fillId="2" borderId="40" xfId="0" applyFont="1" applyFill="1" applyBorder="1" applyAlignment="1" applyProtection="1">
      <alignment horizontal="right"/>
      <protection locked="0"/>
    </xf>
    <xf numFmtId="0" fontId="0" fillId="7" borderId="40" xfId="0" applyFill="1" applyBorder="1" applyProtection="1">
      <protection locked="0"/>
    </xf>
    <xf numFmtId="0" fontId="30" fillId="9" borderId="40" xfId="0" applyFont="1" applyFill="1" applyBorder="1"/>
    <xf numFmtId="0" fontId="36" fillId="9" borderId="0" xfId="0" applyFont="1" applyFill="1" applyAlignment="1">
      <alignment horizontal="center"/>
    </xf>
    <xf numFmtId="0" fontId="23" fillId="2" borderId="0" xfId="0" applyFont="1" applyFill="1" applyAlignment="1" applyProtection="1">
      <alignment horizontal="center"/>
      <protection locked="0"/>
    </xf>
    <xf numFmtId="0" fontId="5" fillId="9" borderId="0" xfId="0" applyFont="1" applyFill="1"/>
    <xf numFmtId="0" fontId="5" fillId="9" borderId="68" xfId="0" applyFont="1" applyFill="1" applyBorder="1"/>
    <xf numFmtId="0" fontId="13" fillId="3" borderId="0" xfId="0" applyFont="1" applyFill="1" applyAlignment="1">
      <alignment horizontal="center"/>
    </xf>
    <xf numFmtId="0" fontId="11" fillId="0" borderId="0" xfId="0" applyFont="1" applyAlignment="1">
      <alignment horizontal="center"/>
    </xf>
    <xf numFmtId="3" fontId="5" fillId="3" borderId="26" xfId="0" applyNumberFormat="1" applyFont="1" applyFill="1" applyBorder="1" applyAlignment="1">
      <alignment horizontal="center" vertical="center"/>
    </xf>
    <xf numFmtId="3" fontId="3" fillId="3" borderId="23" xfId="0" applyNumberFormat="1" applyFont="1" applyFill="1" applyBorder="1" applyAlignment="1">
      <alignment horizontal="center" vertical="center"/>
    </xf>
    <xf numFmtId="3" fontId="3" fillId="3" borderId="67" xfId="0" applyNumberFormat="1" applyFont="1" applyFill="1" applyBorder="1" applyAlignment="1">
      <alignment horizontal="center" vertical="center"/>
    </xf>
    <xf numFmtId="0" fontId="5" fillId="3" borderId="26" xfId="0" applyFont="1" applyFill="1" applyBorder="1" applyAlignment="1">
      <alignment vertical="center"/>
    </xf>
    <xf numFmtId="0" fontId="5" fillId="3" borderId="23" xfId="0" applyFont="1" applyFill="1" applyBorder="1" applyAlignment="1">
      <alignment vertical="center"/>
    </xf>
    <xf numFmtId="0" fontId="5" fillId="3" borderId="43" xfId="0" applyFont="1" applyFill="1" applyBorder="1" applyAlignment="1">
      <alignment vertical="center"/>
    </xf>
    <xf numFmtId="3" fontId="26" fillId="2" borderId="23" xfId="0" applyNumberFormat="1" applyFont="1" applyFill="1" applyBorder="1" applyAlignment="1" applyProtection="1">
      <alignment horizontal="center" vertical="center"/>
      <protection locked="0"/>
    </xf>
    <xf numFmtId="3" fontId="26" fillId="2" borderId="67" xfId="0" applyNumberFormat="1" applyFont="1" applyFill="1" applyBorder="1" applyAlignment="1" applyProtection="1">
      <alignment horizontal="center" vertical="center"/>
      <protection locked="0"/>
    </xf>
    <xf numFmtId="0" fontId="13" fillId="3" borderId="16" xfId="0" applyFont="1" applyFill="1" applyBorder="1" applyAlignment="1">
      <alignment vertical="center" wrapText="1"/>
    </xf>
    <xf numFmtId="3" fontId="26" fillId="2" borderId="23" xfId="0" applyNumberFormat="1" applyFont="1" applyFill="1" applyBorder="1" applyAlignment="1">
      <alignment horizontal="center" vertical="center"/>
    </xf>
    <xf numFmtId="3" fontId="26" fillId="2" borderId="67" xfId="0" applyNumberFormat="1" applyFont="1" applyFill="1" applyBorder="1" applyAlignment="1">
      <alignment horizontal="center" vertical="center"/>
    </xf>
    <xf numFmtId="0" fontId="5" fillId="2" borderId="39" xfId="0" applyFont="1" applyFill="1" applyBorder="1" applyAlignment="1" applyProtection="1">
      <alignment horizontal="center" vertical="center"/>
      <protection locked="0"/>
    </xf>
    <xf numFmtId="0" fontId="5" fillId="2" borderId="20" xfId="0" applyFont="1" applyFill="1" applyBorder="1" applyAlignment="1" applyProtection="1">
      <alignment horizontal="center" vertical="center"/>
      <protection locked="0"/>
    </xf>
    <xf numFmtId="0" fontId="0" fillId="0" borderId="58" xfId="0" applyBorder="1" applyAlignment="1">
      <alignment vertical="center"/>
    </xf>
    <xf numFmtId="0" fontId="14" fillId="3" borderId="0" xfId="0" applyFont="1" applyFill="1" applyAlignment="1">
      <alignment vertical="center" wrapText="1"/>
    </xf>
    <xf numFmtId="0" fontId="11" fillId="0" borderId="0" xfId="0" applyFont="1" applyAlignment="1">
      <alignment vertical="center" wrapText="1"/>
    </xf>
    <xf numFmtId="0" fontId="0" fillId="6" borderId="58" xfId="0" applyFill="1" applyBorder="1" applyAlignment="1">
      <alignment vertical="center" wrapText="1"/>
    </xf>
    <xf numFmtId="0" fontId="0" fillId="6" borderId="4" xfId="0" applyFill="1" applyBorder="1" applyAlignment="1">
      <alignment vertical="center"/>
    </xf>
    <xf numFmtId="0" fontId="0" fillId="6" borderId="22" xfId="0" applyFill="1" applyBorder="1" applyAlignment="1">
      <alignment vertical="center"/>
    </xf>
    <xf numFmtId="0" fontId="0" fillId="6" borderId="66" xfId="0" applyFill="1" applyBorder="1" applyAlignment="1">
      <alignment vertical="center"/>
    </xf>
    <xf numFmtId="0" fontId="8" fillId="3" borderId="33" xfId="0" applyFont="1" applyFill="1" applyBorder="1" applyAlignment="1">
      <alignment horizontal="center" vertical="center" wrapText="1" shrinkToFit="1"/>
    </xf>
    <xf numFmtId="0" fontId="0" fillId="0" borderId="22" xfId="0" applyBorder="1" applyAlignment="1">
      <alignment vertical="center" wrapText="1" shrinkToFit="1"/>
    </xf>
    <xf numFmtId="0" fontId="0" fillId="0" borderId="66" xfId="0" applyBorder="1" applyAlignment="1">
      <alignment vertical="center" wrapText="1" shrinkToFit="1"/>
    </xf>
    <xf numFmtId="0" fontId="14" fillId="3" borderId="0" xfId="0" applyFont="1" applyFill="1" applyAlignment="1">
      <alignment wrapText="1" shrinkToFit="1"/>
    </xf>
    <xf numFmtId="0" fontId="49" fillId="3" borderId="0" xfId="0" applyFont="1" applyFill="1"/>
    <xf numFmtId="0" fontId="50" fillId="0" borderId="0" xfId="0" applyFont="1"/>
    <xf numFmtId="0" fontId="50" fillId="0" borderId="32" xfId="0" applyFont="1" applyBorder="1"/>
    <xf numFmtId="0" fontId="20" fillId="3" borderId="0" xfId="0" applyFont="1" applyFill="1"/>
    <xf numFmtId="0" fontId="41" fillId="0" borderId="0" xfId="0" applyFont="1"/>
    <xf numFmtId="0" fontId="0" fillId="6" borderId="68" xfId="0" applyFill="1" applyBorder="1"/>
    <xf numFmtId="0" fontId="8" fillId="3" borderId="33" xfId="0" applyFont="1" applyFill="1" applyBorder="1" applyAlignment="1">
      <alignment horizontal="center" vertical="center"/>
    </xf>
    <xf numFmtId="0" fontId="8" fillId="3" borderId="22" xfId="0" applyFont="1" applyFill="1" applyBorder="1" applyAlignment="1">
      <alignment horizontal="center" vertical="center"/>
    </xf>
    <xf numFmtId="0" fontId="0" fillId="0" borderId="23" xfId="0" applyBorder="1" applyAlignment="1">
      <alignment vertical="center" wrapText="1" shrinkToFit="1"/>
    </xf>
    <xf numFmtId="0" fontId="0" fillId="0" borderId="67" xfId="0" applyBorder="1" applyAlignment="1">
      <alignment vertical="center" wrapText="1" shrinkToFit="1"/>
    </xf>
    <xf numFmtId="3" fontId="25" fillId="2" borderId="16" xfId="0" applyNumberFormat="1" applyFont="1" applyFill="1" applyBorder="1" applyAlignment="1" applyProtection="1">
      <alignment horizontal="center" vertical="center" wrapText="1"/>
      <protection locked="0"/>
    </xf>
    <xf numFmtId="3" fontId="26" fillId="7" borderId="20" xfId="0" applyNumberFormat="1" applyFont="1" applyFill="1" applyBorder="1" applyAlignment="1" applyProtection="1">
      <alignment horizontal="center" vertical="center" wrapText="1"/>
      <protection locked="0"/>
    </xf>
    <xf numFmtId="3" fontId="26" fillId="7" borderId="18" xfId="0" applyNumberFormat="1" applyFont="1" applyFill="1" applyBorder="1" applyAlignment="1" applyProtection="1">
      <alignment horizontal="center" vertical="center"/>
      <protection locked="0"/>
    </xf>
    <xf numFmtId="3" fontId="25" fillId="2" borderId="20" xfId="0" applyNumberFormat="1" applyFont="1" applyFill="1" applyBorder="1" applyAlignment="1" applyProtection="1">
      <alignment horizontal="center" vertical="center" wrapText="1"/>
      <protection locked="0"/>
    </xf>
    <xf numFmtId="3" fontId="26" fillId="2" borderId="18" xfId="0" applyNumberFormat="1" applyFont="1" applyFill="1" applyBorder="1" applyAlignment="1" applyProtection="1">
      <alignment horizontal="center" vertical="center"/>
      <protection locked="0"/>
    </xf>
    <xf numFmtId="0" fontId="13" fillId="3" borderId="0" xfId="0" applyFont="1" applyFill="1" applyAlignment="1">
      <alignment vertical="center" wrapText="1"/>
    </xf>
    <xf numFmtId="0" fontId="0" fillId="6" borderId="0" xfId="0" applyFill="1" applyAlignment="1">
      <alignment vertical="center" wrapText="1"/>
    </xf>
    <xf numFmtId="0" fontId="5" fillId="3" borderId="7" xfId="0" applyFont="1" applyFill="1" applyBorder="1" applyAlignment="1">
      <alignment vertical="center"/>
    </xf>
    <xf numFmtId="0" fontId="5" fillId="3" borderId="24" xfId="0" applyFont="1" applyFill="1" applyBorder="1" applyAlignment="1">
      <alignment vertical="center"/>
    </xf>
    <xf numFmtId="0" fontId="5" fillId="3" borderId="44" xfId="0" applyFont="1" applyFill="1" applyBorder="1" applyAlignment="1">
      <alignment vertical="center"/>
    </xf>
    <xf numFmtId="3" fontId="26" fillId="7" borderId="20" xfId="0" applyNumberFormat="1" applyFont="1" applyFill="1" applyBorder="1" applyAlignment="1" applyProtection="1">
      <alignment horizontal="center" vertical="center"/>
      <protection locked="0"/>
    </xf>
    <xf numFmtId="0" fontId="17" fillId="3" borderId="0" xfId="0" applyFont="1" applyFill="1" applyAlignment="1">
      <alignment vertical="center"/>
    </xf>
    <xf numFmtId="0" fontId="41" fillId="0" borderId="0" xfId="0" applyFont="1" applyAlignment="1">
      <alignment vertical="center"/>
    </xf>
    <xf numFmtId="0" fontId="7" fillId="3" borderId="0" xfId="0" applyFont="1" applyFill="1" applyAlignment="1">
      <alignment horizontal="left" vertical="center" wrapText="1"/>
    </xf>
    <xf numFmtId="0" fontId="12" fillId="0" borderId="0" xfId="0" applyFont="1" applyAlignment="1">
      <alignment horizontal="left" vertical="center"/>
    </xf>
    <xf numFmtId="0" fontId="13" fillId="3" borderId="40" xfId="0" applyFont="1" applyFill="1" applyBorder="1" applyAlignment="1">
      <alignment vertical="center" wrapText="1"/>
    </xf>
    <xf numFmtId="0" fontId="0" fillId="0" borderId="40" xfId="0" applyBorder="1" applyAlignment="1">
      <alignment vertical="center"/>
    </xf>
    <xf numFmtId="3" fontId="3" fillId="7" borderId="27" xfId="0" applyNumberFormat="1" applyFont="1" applyFill="1" applyBorder="1" applyAlignment="1" applyProtection="1">
      <alignment horizontal="center" vertical="center"/>
      <protection locked="0"/>
    </xf>
    <xf numFmtId="3" fontId="0" fillId="0" borderId="27" xfId="0" applyNumberFormat="1" applyBorder="1" applyAlignment="1" applyProtection="1">
      <alignment horizontal="center" vertical="center"/>
      <protection locked="0"/>
    </xf>
    <xf numFmtId="0" fontId="2" fillId="6" borderId="39" xfId="0" applyFont="1" applyFill="1" applyBorder="1" applyAlignment="1">
      <alignment horizontal="left" vertical="center"/>
    </xf>
    <xf numFmtId="0" fontId="0" fillId="0" borderId="18" xfId="0" applyBorder="1" applyAlignment="1">
      <alignment horizontal="left" vertical="center"/>
    </xf>
    <xf numFmtId="3" fontId="3" fillId="7" borderId="39" xfId="0" applyNumberFormat="1" applyFont="1" applyFill="1" applyBorder="1" applyAlignment="1" applyProtection="1">
      <alignment horizontal="center" vertical="center"/>
      <protection locked="0"/>
    </xf>
    <xf numFmtId="3" fontId="0" fillId="0" borderId="58" xfId="0" applyNumberFormat="1" applyBorder="1" applyAlignment="1" applyProtection="1">
      <alignment horizontal="center" vertical="center"/>
      <protection locked="0"/>
    </xf>
    <xf numFmtId="0" fontId="11" fillId="6" borderId="40" xfId="0" applyFont="1" applyFill="1" applyBorder="1" applyAlignment="1">
      <alignment horizontal="center" vertical="center"/>
    </xf>
    <xf numFmtId="0" fontId="3" fillId="0" borderId="0" xfId="0" applyFont="1" applyAlignment="1">
      <alignment horizontal="left" vertical="center"/>
    </xf>
    <xf numFmtId="0" fontId="2" fillId="6" borderId="27" xfId="0" applyFont="1" applyFill="1" applyBorder="1" applyAlignment="1">
      <alignment horizontal="left" vertical="center"/>
    </xf>
    <xf numFmtId="0" fontId="0" fillId="0" borderId="36" xfId="0" applyBorder="1" applyAlignment="1">
      <alignment horizontal="left" vertical="center"/>
    </xf>
    <xf numFmtId="0" fontId="5" fillId="2" borderId="28" xfId="0" applyFont="1" applyFill="1" applyBorder="1" applyAlignment="1" applyProtection="1">
      <alignment horizontal="left" vertical="center" wrapText="1"/>
      <protection locked="0"/>
    </xf>
    <xf numFmtId="0" fontId="0" fillId="0" borderId="27" xfId="0" applyBorder="1" applyAlignment="1" applyProtection="1">
      <alignment vertical="center" wrapText="1"/>
      <protection locked="0"/>
    </xf>
    <xf numFmtId="0" fontId="11" fillId="6" borderId="68" xfId="0" applyFont="1" applyFill="1" applyBorder="1" applyAlignment="1">
      <alignment horizontal="center" vertical="center" wrapText="1"/>
    </xf>
    <xf numFmtId="0" fontId="0" fillId="0" borderId="40" xfId="0" applyBorder="1" applyAlignment="1">
      <alignment vertical="center" wrapText="1"/>
    </xf>
    <xf numFmtId="0" fontId="5" fillId="2" borderId="16" xfId="0" applyFont="1" applyFill="1" applyBorder="1" applyAlignment="1" applyProtection="1">
      <alignment horizontal="left" vertical="center" wrapText="1"/>
      <protection locked="0"/>
    </xf>
    <xf numFmtId="0" fontId="0" fillId="0" borderId="20" xfId="0" applyBorder="1" applyAlignment="1" applyProtection="1">
      <alignment vertical="center" wrapText="1"/>
      <protection locked="0"/>
    </xf>
    <xf numFmtId="0" fontId="0" fillId="0" borderId="58" xfId="0" applyBorder="1" applyAlignment="1" applyProtection="1">
      <alignment vertical="center" wrapText="1"/>
      <protection locked="0"/>
    </xf>
    <xf numFmtId="0" fontId="0" fillId="0" borderId="0" xfId="0" applyAlignment="1">
      <alignment horizontal="left" vertical="center"/>
    </xf>
    <xf numFmtId="49" fontId="12" fillId="3" borderId="0" xfId="0" applyNumberFormat="1" applyFont="1" applyFill="1" applyAlignment="1">
      <alignment horizontal="center"/>
    </xf>
    <xf numFmtId="0" fontId="33" fillId="3" borderId="0" xfId="0" applyFont="1" applyFill="1" applyAlignment="1">
      <alignment horizontal="center"/>
    </xf>
    <xf numFmtId="49" fontId="47" fillId="3" borderId="0" xfId="0" applyNumberFormat="1" applyFont="1" applyFill="1" applyAlignment="1">
      <alignment horizontal="left"/>
    </xf>
    <xf numFmtId="0" fontId="5" fillId="2" borderId="10" xfId="0" applyFont="1" applyFill="1" applyBorder="1" applyAlignment="1" applyProtection="1">
      <alignment horizontal="left" vertical="center" wrapText="1"/>
      <protection locked="0"/>
    </xf>
    <xf numFmtId="0" fontId="0" fillId="0" borderId="2" xfId="0" applyBorder="1" applyAlignment="1" applyProtection="1">
      <alignment vertical="center" wrapText="1"/>
      <protection locked="0"/>
    </xf>
    <xf numFmtId="0" fontId="8" fillId="3" borderId="11" xfId="0" applyFont="1" applyFill="1" applyBorder="1" applyAlignment="1">
      <alignment horizontal="left" vertical="center" wrapText="1"/>
    </xf>
    <xf numFmtId="0" fontId="0" fillId="0" borderId="3" xfId="0" applyBorder="1" applyAlignment="1">
      <alignment vertical="center" wrapText="1"/>
    </xf>
    <xf numFmtId="0" fontId="2" fillId="6" borderId="2" xfId="0" applyFont="1" applyFill="1" applyBorder="1" applyAlignment="1">
      <alignment horizontal="left" vertical="center"/>
    </xf>
    <xf numFmtId="0" fontId="0" fillId="0" borderId="1" xfId="0" applyBorder="1" applyAlignment="1">
      <alignment horizontal="left" vertical="center"/>
    </xf>
    <xf numFmtId="0" fontId="2" fillId="6" borderId="3" xfId="0" applyFont="1" applyFill="1" applyBorder="1" applyAlignment="1">
      <alignment horizontal="left" vertical="center"/>
    </xf>
    <xf numFmtId="0" fontId="0" fillId="0" borderId="9" xfId="0" applyBorder="1" applyAlignment="1">
      <alignment horizontal="left" vertical="center"/>
    </xf>
    <xf numFmtId="3" fontId="3" fillId="7" borderId="3" xfId="0" applyNumberFormat="1" applyFont="1" applyFill="1" applyBorder="1" applyAlignment="1">
      <alignment horizontal="center" vertical="center"/>
    </xf>
    <xf numFmtId="3" fontId="0" fillId="0" borderId="3" xfId="0" applyNumberFormat="1" applyBorder="1" applyAlignment="1">
      <alignment horizontal="center" vertical="center"/>
    </xf>
    <xf numFmtId="3" fontId="3" fillId="7" borderId="2" xfId="0" applyNumberFormat="1" applyFont="1" applyFill="1" applyBorder="1" applyAlignment="1" applyProtection="1">
      <alignment horizontal="center" vertical="center"/>
      <protection locked="0"/>
    </xf>
    <xf numFmtId="3" fontId="0" fillId="0" borderId="2" xfId="0" applyNumberFormat="1" applyBorder="1" applyAlignment="1" applyProtection="1">
      <alignment horizontal="center" vertical="center"/>
      <protection locked="0"/>
    </xf>
    <xf numFmtId="0" fontId="0" fillId="0" borderId="24" xfId="0" applyBorder="1" applyAlignment="1">
      <alignment vertical="center" wrapText="1" shrinkToFit="1"/>
    </xf>
    <xf numFmtId="0" fontId="0" fillId="0" borderId="57" xfId="0" applyBorder="1" applyAlignment="1">
      <alignment vertical="center" wrapText="1" shrinkToFit="1"/>
    </xf>
    <xf numFmtId="3" fontId="3" fillId="2" borderId="24" xfId="0" applyNumberFormat="1" applyFont="1" applyFill="1" applyBorder="1" applyAlignment="1">
      <alignment horizontal="center" vertical="center"/>
    </xf>
    <xf numFmtId="3" fontId="3" fillId="2" borderId="57" xfId="0" applyNumberFormat="1" applyFont="1" applyFill="1" applyBorder="1" applyAlignment="1">
      <alignment horizontal="center" vertical="center"/>
    </xf>
    <xf numFmtId="0" fontId="5" fillId="2" borderId="7" xfId="0" applyFont="1" applyFill="1" applyBorder="1" applyAlignment="1" applyProtection="1">
      <alignment horizontal="center"/>
      <protection locked="0"/>
    </xf>
    <xf numFmtId="0" fontId="0" fillId="7" borderId="57" xfId="0" applyFill="1" applyBorder="1" applyAlignment="1" applyProtection="1">
      <alignment horizontal="center"/>
      <protection locked="0"/>
    </xf>
    <xf numFmtId="0" fontId="43" fillId="3" borderId="0" xfId="0" applyFont="1" applyFill="1" applyAlignment="1">
      <alignment horizontal="left" vertical="center"/>
    </xf>
    <xf numFmtId="0" fontId="35" fillId="0" borderId="0" xfId="0" applyFont="1" applyAlignment="1">
      <alignment vertical="center"/>
    </xf>
    <xf numFmtId="49" fontId="28" fillId="7" borderId="2" xfId="0" applyNumberFormat="1" applyFont="1" applyFill="1" applyBorder="1" applyAlignment="1" applyProtection="1">
      <alignment horizontal="center"/>
      <protection locked="0"/>
    </xf>
    <xf numFmtId="0" fontId="11" fillId="0" borderId="87" xfId="0" applyFont="1" applyBorder="1" applyAlignment="1">
      <alignment horizontal="center" vertical="center"/>
    </xf>
    <xf numFmtId="0" fontId="5" fillId="2" borderId="88" xfId="0" applyFont="1" applyFill="1" applyBorder="1" applyAlignment="1" applyProtection="1">
      <alignment horizontal="center"/>
      <protection locked="0"/>
    </xf>
    <xf numFmtId="0" fontId="0" fillId="7" borderId="90" xfId="0" applyFill="1" applyBorder="1" applyAlignment="1" applyProtection="1">
      <alignment horizontal="center"/>
      <protection locked="0"/>
    </xf>
    <xf numFmtId="0" fontId="8" fillId="3" borderId="77" xfId="0" applyFont="1" applyFill="1" applyBorder="1" applyAlignment="1">
      <alignment horizontal="left"/>
    </xf>
    <xf numFmtId="0" fontId="11" fillId="0" borderId="68" xfId="0" applyFont="1" applyBorder="1" applyAlignment="1">
      <alignment horizontal="left"/>
    </xf>
    <xf numFmtId="0" fontId="11" fillId="0" borderId="74" xfId="0" applyFont="1" applyBorder="1" applyAlignment="1">
      <alignment horizontal="left"/>
    </xf>
    <xf numFmtId="0" fontId="45" fillId="3" borderId="0" xfId="0" applyFont="1" applyFill="1" applyAlignment="1">
      <alignment horizontal="left"/>
    </xf>
    <xf numFmtId="0" fontId="35" fillId="0" borderId="0" xfId="0" applyFont="1" applyAlignment="1">
      <alignment horizontal="left"/>
    </xf>
    <xf numFmtId="0" fontId="0" fillId="7" borderId="2" xfId="0" applyFill="1" applyBorder="1" applyAlignment="1" applyProtection="1">
      <alignment horizontal="left"/>
      <protection locked="0"/>
    </xf>
    <xf numFmtId="3" fontId="0" fillId="7" borderId="2" xfId="0" applyNumberFormat="1" applyFill="1" applyBorder="1" applyAlignment="1" applyProtection="1">
      <alignment horizontal="center"/>
      <protection locked="0"/>
    </xf>
    <xf numFmtId="3" fontId="0" fillId="7" borderId="1" xfId="0" applyNumberFormat="1" applyFill="1" applyBorder="1" applyAlignment="1" applyProtection="1">
      <alignment horizontal="center"/>
      <protection locked="0"/>
    </xf>
    <xf numFmtId="0" fontId="0" fillId="7" borderId="3" xfId="0" applyFill="1" applyBorder="1" applyAlignment="1" applyProtection="1">
      <alignment horizontal="left"/>
      <protection locked="0"/>
    </xf>
    <xf numFmtId="3" fontId="0" fillId="7" borderId="3" xfId="0" applyNumberFormat="1" applyFill="1" applyBorder="1" applyAlignment="1" applyProtection="1">
      <alignment horizontal="center"/>
      <protection locked="0"/>
    </xf>
    <xf numFmtId="3" fontId="0" fillId="7" borderId="9" xfId="0" applyNumberFormat="1" applyFill="1" applyBorder="1" applyAlignment="1" applyProtection="1">
      <alignment horizontal="center"/>
      <protection locked="0"/>
    </xf>
    <xf numFmtId="0" fontId="43" fillId="3" borderId="0" xfId="0" applyFont="1" applyFill="1"/>
    <xf numFmtId="0" fontId="35" fillId="0" borderId="0" xfId="0" applyFont="1"/>
    <xf numFmtId="0" fontId="13" fillId="3" borderId="4" xfId="0" applyFont="1" applyFill="1" applyBorder="1"/>
    <xf numFmtId="0" fontId="11" fillId="0" borderId="22" xfId="0" applyFont="1" applyBorder="1"/>
    <xf numFmtId="0" fontId="11" fillId="0" borderId="6" xfId="0" applyFont="1" applyBorder="1"/>
    <xf numFmtId="0" fontId="8" fillId="3" borderId="2" xfId="0" applyFont="1" applyFill="1" applyBorder="1" applyAlignment="1">
      <alignment horizontal="center" vertical="center"/>
    </xf>
    <xf numFmtId="0" fontId="11" fillId="0" borderId="2" xfId="0" applyFont="1" applyBorder="1" applyAlignment="1">
      <alignment horizontal="center" vertical="center"/>
    </xf>
    <xf numFmtId="0" fontId="46" fillId="6" borderId="68" xfId="0" applyFont="1" applyFill="1" applyBorder="1"/>
    <xf numFmtId="0" fontId="46" fillId="6" borderId="0" xfId="0" applyFont="1" applyFill="1"/>
    <xf numFmtId="0" fontId="13" fillId="3" borderId="60" xfId="0" applyFont="1" applyFill="1" applyBorder="1" applyAlignment="1">
      <alignment vertical="center" wrapText="1"/>
    </xf>
    <xf numFmtId="0" fontId="11" fillId="0" borderId="12" xfId="0" applyFont="1" applyBorder="1" applyAlignment="1">
      <alignment vertical="center" wrapText="1"/>
    </xf>
    <xf numFmtId="0" fontId="0" fillId="0" borderId="61" xfId="0" applyBorder="1"/>
    <xf numFmtId="0" fontId="0" fillId="0" borderId="31" xfId="0" applyBorder="1"/>
    <xf numFmtId="0" fontId="24" fillId="6" borderId="2" xfId="0" applyFont="1" applyFill="1" applyBorder="1" applyAlignment="1">
      <alignment horizontal="center"/>
    </xf>
    <xf numFmtId="49" fontId="28" fillId="7" borderId="3" xfId="0" applyNumberFormat="1" applyFont="1" applyFill="1" applyBorder="1" applyAlignment="1" applyProtection="1">
      <alignment horizontal="center"/>
      <protection locked="0"/>
    </xf>
    <xf numFmtId="0" fontId="24" fillId="6" borderId="33" xfId="0" applyFont="1" applyFill="1" applyBorder="1" applyAlignment="1">
      <alignment vertical="center" wrapText="1" shrinkToFit="1"/>
    </xf>
    <xf numFmtId="0" fontId="24" fillId="6" borderId="22" xfId="0" applyFont="1" applyFill="1" applyBorder="1" applyAlignment="1">
      <alignment vertical="center" wrapText="1" shrinkToFit="1"/>
    </xf>
    <xf numFmtId="0" fontId="24" fillId="6" borderId="66" xfId="0" applyFont="1" applyFill="1" applyBorder="1" applyAlignment="1">
      <alignment vertical="center" wrapText="1" shrinkToFit="1"/>
    </xf>
    <xf numFmtId="0" fontId="24" fillId="6" borderId="33" xfId="0" applyFont="1" applyFill="1" applyBorder="1" applyAlignment="1">
      <alignment horizontal="center" vertical="center"/>
    </xf>
    <xf numFmtId="0" fontId="24" fillId="6" borderId="6" xfId="0" applyFont="1" applyFill="1" applyBorder="1" applyAlignment="1">
      <alignment horizontal="center" vertical="center"/>
    </xf>
    <xf numFmtId="0" fontId="12" fillId="0" borderId="0" xfId="0" applyFont="1" applyAlignment="1">
      <alignment horizontal="left"/>
    </xf>
    <xf numFmtId="0" fontId="13" fillId="3" borderId="40" xfId="0" applyFont="1" applyFill="1" applyBorder="1" applyAlignment="1">
      <alignment wrapText="1"/>
    </xf>
    <xf numFmtId="0" fontId="33" fillId="6" borderId="0" xfId="0" applyFont="1" applyFill="1" applyAlignment="1">
      <alignment vertical="top"/>
    </xf>
    <xf numFmtId="0" fontId="28" fillId="6" borderId="0" xfId="0" applyFont="1" applyFill="1" applyAlignment="1">
      <alignment vertical="top"/>
    </xf>
    <xf numFmtId="0" fontId="42" fillId="6" borderId="0" xfId="0" applyFont="1" applyFill="1"/>
    <xf numFmtId="0" fontId="0" fillId="6" borderId="0" xfId="0" applyFill="1"/>
    <xf numFmtId="3" fontId="0" fillId="0" borderId="39" xfId="0" applyNumberFormat="1" applyBorder="1" applyAlignment="1" applyProtection="1">
      <alignment horizontal="center" vertical="center"/>
      <protection locked="0"/>
    </xf>
    <xf numFmtId="3" fontId="0" fillId="0" borderId="18" xfId="0" applyNumberFormat="1" applyBorder="1" applyAlignment="1" applyProtection="1">
      <alignment horizontal="center" vertical="center"/>
      <protection locked="0"/>
    </xf>
    <xf numFmtId="0" fontId="0" fillId="6" borderId="19" xfId="0" applyFill="1" applyBorder="1"/>
    <xf numFmtId="0" fontId="13" fillId="6" borderId="23" xfId="0" applyFont="1" applyFill="1" applyBorder="1" applyAlignment="1">
      <alignment vertical="center"/>
    </xf>
    <xf numFmtId="0" fontId="13" fillId="6" borderId="24" xfId="0" applyFont="1" applyFill="1" applyBorder="1" applyAlignment="1">
      <alignment vertical="center"/>
    </xf>
    <xf numFmtId="0" fontId="0" fillId="6" borderId="4" xfId="0" applyFill="1" applyBorder="1"/>
    <xf numFmtId="0" fontId="0" fillId="0" borderId="66" xfId="0" applyBorder="1"/>
    <xf numFmtId="0" fontId="24" fillId="6" borderId="40" xfId="0" applyFont="1" applyFill="1" applyBorder="1" applyAlignment="1">
      <alignment wrapText="1" shrinkToFit="1"/>
    </xf>
    <xf numFmtId="0" fontId="0" fillId="6" borderId="40" xfId="0" applyFill="1" applyBorder="1" applyAlignment="1">
      <alignment wrapText="1" shrinkToFit="1"/>
    </xf>
    <xf numFmtId="0" fontId="26" fillId="7" borderId="39" xfId="0" applyFont="1" applyFill="1" applyBorder="1" applyAlignment="1" applyProtection="1">
      <alignment horizontal="center"/>
      <protection locked="0"/>
    </xf>
    <xf numFmtId="0" fontId="26" fillId="7" borderId="58" xfId="0" applyFont="1" applyFill="1" applyBorder="1" applyAlignment="1" applyProtection="1">
      <alignment horizontal="center"/>
      <protection locked="0"/>
    </xf>
    <xf numFmtId="14" fontId="25" fillId="2" borderId="59" xfId="0" applyNumberFormat="1" applyFont="1" applyFill="1" applyBorder="1" applyAlignment="1" applyProtection="1">
      <alignment horizontal="center" wrapText="1"/>
      <protection locked="0"/>
    </xf>
    <xf numFmtId="0" fontId="26" fillId="7" borderId="17" xfId="0" applyFont="1" applyFill="1" applyBorder="1" applyAlignment="1" applyProtection="1">
      <alignment horizontal="center"/>
      <protection locked="0"/>
    </xf>
    <xf numFmtId="0" fontId="8" fillId="3" borderId="4" xfId="0" applyFont="1" applyFill="1" applyBorder="1" applyAlignment="1">
      <alignment horizontal="center" vertical="center"/>
    </xf>
    <xf numFmtId="0" fontId="8" fillId="3" borderId="8" xfId="0" applyFont="1" applyFill="1" applyBorder="1" applyAlignment="1">
      <alignment horizontal="center"/>
    </xf>
    <xf numFmtId="0" fontId="8" fillId="3" borderId="66" xfId="0" applyFont="1" applyFill="1" applyBorder="1" applyAlignment="1">
      <alignment horizontal="center" vertical="center"/>
    </xf>
    <xf numFmtId="0" fontId="8" fillId="3" borderId="67" xfId="0" applyFont="1" applyFill="1" applyBorder="1" applyAlignment="1">
      <alignment horizontal="center"/>
    </xf>
    <xf numFmtId="0" fontId="8" fillId="3" borderId="5" xfId="0" applyFont="1" applyFill="1" applyBorder="1" applyAlignment="1">
      <alignment vertical="center"/>
    </xf>
    <xf numFmtId="0" fontId="0" fillId="0" borderId="24" xfId="0" applyBorder="1" applyAlignment="1">
      <alignment vertical="center"/>
    </xf>
    <xf numFmtId="0" fontId="5" fillId="2" borderId="26" xfId="0" applyFont="1" applyFill="1" applyBorder="1" applyAlignment="1" applyProtection="1">
      <alignment vertical="center"/>
      <protection locked="0"/>
    </xf>
    <xf numFmtId="0" fontId="8" fillId="3" borderId="68" xfId="0" applyFont="1" applyFill="1" applyBorder="1"/>
    <xf numFmtId="0" fontId="0" fillId="0" borderId="20" xfId="0" applyBorder="1" applyAlignment="1">
      <alignment vertical="center" wrapText="1"/>
    </xf>
    <xf numFmtId="0" fontId="3" fillId="0" borderId="39" xfId="0" applyFont="1" applyBorder="1" applyAlignment="1" applyProtection="1">
      <alignment horizontal="left" vertical="center"/>
      <protection locked="0"/>
    </xf>
    <xf numFmtId="0" fontId="0" fillId="0" borderId="18" xfId="0" applyBorder="1" applyAlignment="1" applyProtection="1">
      <alignment horizontal="left" vertical="center"/>
      <protection locked="0"/>
    </xf>
    <xf numFmtId="0" fontId="0" fillId="3" borderId="19" xfId="0" applyFill="1" applyBorder="1"/>
    <xf numFmtId="0" fontId="0" fillId="3" borderId="0" xfId="0" applyFill="1"/>
    <xf numFmtId="3" fontId="5" fillId="2" borderId="26" xfId="0" applyNumberFormat="1" applyFont="1" applyFill="1" applyBorder="1" applyAlignment="1" applyProtection="1">
      <alignment vertical="center"/>
      <protection locked="0"/>
    </xf>
    <xf numFmtId="3" fontId="0" fillId="0" borderId="67" xfId="0" applyNumberFormat="1" applyBorder="1" applyAlignment="1" applyProtection="1">
      <alignment vertical="center"/>
      <protection locked="0"/>
    </xf>
    <xf numFmtId="3" fontId="5" fillId="2" borderId="88" xfId="0" applyNumberFormat="1" applyFont="1" applyFill="1" applyBorder="1" applyAlignment="1">
      <alignment vertical="center"/>
    </xf>
    <xf numFmtId="3" fontId="0" fillId="0" borderId="90" xfId="0" applyNumberFormat="1" applyBorder="1" applyAlignment="1">
      <alignment vertical="center"/>
    </xf>
    <xf numFmtId="3" fontId="5" fillId="2" borderId="7" xfId="0" applyNumberFormat="1" applyFont="1" applyFill="1" applyBorder="1" applyAlignment="1">
      <alignment horizontal="right" vertical="center"/>
    </xf>
    <xf numFmtId="3" fontId="0" fillId="0" borderId="57" xfId="0" applyNumberFormat="1" applyBorder="1" applyAlignment="1">
      <alignment horizontal="right" vertical="center"/>
    </xf>
    <xf numFmtId="0" fontId="5" fillId="3" borderId="7" xfId="0" applyFont="1" applyFill="1" applyBorder="1"/>
    <xf numFmtId="0" fontId="8" fillId="3" borderId="40" xfId="0" applyFont="1" applyFill="1" applyBorder="1"/>
    <xf numFmtId="0" fontId="0" fillId="6" borderId="66" xfId="0" applyFill="1" applyBorder="1"/>
    <xf numFmtId="0" fontId="8" fillId="3" borderId="24" xfId="0" applyFont="1" applyFill="1" applyBorder="1" applyAlignment="1">
      <alignment vertical="center"/>
    </xf>
    <xf numFmtId="0" fontId="5" fillId="3" borderId="26" xfId="0" applyFont="1" applyFill="1" applyBorder="1"/>
    <xf numFmtId="0" fontId="0" fillId="6" borderId="66" xfId="0" applyFill="1" applyBorder="1" applyAlignment="1">
      <alignment horizontal="center"/>
    </xf>
    <xf numFmtId="0" fontId="0" fillId="6" borderId="6" xfId="0" applyFill="1" applyBorder="1" applyAlignment="1">
      <alignment horizontal="center"/>
    </xf>
    <xf numFmtId="0" fontId="8" fillId="3" borderId="33" xfId="0" applyFont="1" applyFill="1" applyBorder="1" applyAlignment="1">
      <alignment horizontal="center" vertical="center" wrapText="1"/>
    </xf>
    <xf numFmtId="0" fontId="0" fillId="0" borderId="67" xfId="0" applyBorder="1" applyAlignment="1">
      <alignment horizontal="center"/>
    </xf>
    <xf numFmtId="0" fontId="13" fillId="3" borderId="59" xfId="0" applyFont="1" applyFill="1" applyBorder="1" applyAlignment="1">
      <alignment horizontal="left" vertical="center"/>
    </xf>
    <xf numFmtId="0" fontId="0" fillId="0" borderId="17" xfId="0" applyBorder="1" applyAlignment="1">
      <alignment horizontal="left" vertical="center"/>
    </xf>
    <xf numFmtId="3" fontId="5" fillId="2" borderId="88" xfId="0" applyNumberFormat="1" applyFont="1" applyFill="1" applyBorder="1" applyAlignment="1" applyProtection="1">
      <alignment horizontal="center" vertical="center"/>
      <protection locked="0"/>
    </xf>
    <xf numFmtId="3" fontId="0" fillId="7" borderId="90" xfId="0" applyNumberFormat="1" applyFill="1" applyBorder="1" applyAlignment="1" applyProtection="1">
      <alignment horizontal="center" vertical="center"/>
      <protection locked="0"/>
    </xf>
    <xf numFmtId="0" fontId="8" fillId="3" borderId="88" xfId="0" applyFont="1" applyFill="1" applyBorder="1"/>
    <xf numFmtId="0" fontId="0" fillId="0" borderId="98" xfId="0" applyBorder="1"/>
    <xf numFmtId="3" fontId="0" fillId="7" borderId="90" xfId="0" applyNumberFormat="1" applyFill="1" applyBorder="1" applyAlignment="1">
      <alignment horizontal="center" vertical="center"/>
    </xf>
    <xf numFmtId="0" fontId="8" fillId="3" borderId="89" xfId="0" applyFont="1" applyFill="1" applyBorder="1" applyAlignment="1">
      <alignment vertical="center" wrapText="1"/>
    </xf>
    <xf numFmtId="0" fontId="8" fillId="3" borderId="90" xfId="0" applyFont="1" applyFill="1" applyBorder="1" applyAlignment="1">
      <alignment vertical="center" wrapText="1"/>
    </xf>
    <xf numFmtId="0" fontId="8" fillId="3" borderId="57" xfId="0" applyFont="1" applyFill="1" applyBorder="1" applyAlignment="1">
      <alignment vertical="center" wrapText="1"/>
    </xf>
    <xf numFmtId="0" fontId="8" fillId="3" borderId="0" xfId="0" applyFont="1" applyFill="1" applyAlignment="1">
      <alignment horizontal="right" vertical="center"/>
    </xf>
    <xf numFmtId="0" fontId="20" fillId="3" borderId="0" xfId="0" applyFont="1" applyFill="1" applyAlignment="1">
      <alignment vertical="center" wrapText="1" shrinkToFit="1"/>
    </xf>
    <xf numFmtId="0" fontId="0" fillId="0" borderId="0" xfId="0" applyAlignment="1">
      <alignment vertical="center" wrapText="1" shrinkToFit="1"/>
    </xf>
    <xf numFmtId="0" fontId="48" fillId="6" borderId="68" xfId="0" applyFont="1" applyFill="1" applyBorder="1"/>
    <xf numFmtId="0" fontId="47" fillId="6" borderId="0" xfId="0" applyFont="1" applyFill="1" applyAlignment="1">
      <alignment vertical="top" wrapText="1"/>
    </xf>
    <xf numFmtId="0" fontId="0" fillId="6" borderId="0" xfId="0" applyFill="1" applyAlignment="1">
      <alignment vertical="top" wrapText="1"/>
    </xf>
    <xf numFmtId="0" fontId="33" fillId="6" borderId="0" xfId="0" applyFont="1" applyFill="1" applyAlignment="1">
      <alignment horizontal="center" wrapText="1"/>
    </xf>
    <xf numFmtId="0" fontId="33" fillId="0" borderId="0" xfId="0" applyFont="1" applyAlignment="1">
      <alignment horizontal="center" wrapText="1"/>
    </xf>
    <xf numFmtId="0" fontId="11" fillId="6" borderId="59" xfId="0" applyFont="1" applyFill="1" applyBorder="1" applyAlignment="1">
      <alignment horizontal="left" vertical="center"/>
    </xf>
    <xf numFmtId="0" fontId="11" fillId="6" borderId="17" xfId="0" applyFont="1" applyFill="1" applyBorder="1" applyAlignment="1">
      <alignment horizontal="left" vertical="center"/>
    </xf>
    <xf numFmtId="0" fontId="8" fillId="3" borderId="89" xfId="0" applyFont="1" applyFill="1" applyBorder="1" applyAlignment="1">
      <alignment vertical="center"/>
    </xf>
    <xf numFmtId="0" fontId="8" fillId="3" borderId="90" xfId="0" applyFont="1" applyFill="1" applyBorder="1" applyAlignment="1">
      <alignment vertical="center"/>
    </xf>
    <xf numFmtId="0" fontId="13" fillId="3" borderId="0" xfId="0" applyFont="1" applyFill="1" applyAlignment="1">
      <alignment horizontal="left"/>
    </xf>
    <xf numFmtId="3" fontId="0" fillId="7" borderId="57" xfId="0" applyNumberFormat="1" applyFill="1" applyBorder="1" applyAlignment="1">
      <alignment horizontal="center" vertical="center"/>
    </xf>
    <xf numFmtId="0" fontId="8" fillId="3" borderId="7" xfId="0" applyFont="1" applyFill="1" applyBorder="1"/>
    <xf numFmtId="0" fontId="0" fillId="0" borderId="0" xfId="0" applyAlignment="1">
      <alignment horizontal="left"/>
    </xf>
    <xf numFmtId="0" fontId="13" fillId="3" borderId="59" xfId="0" applyFont="1" applyFill="1" applyBorder="1" applyAlignment="1">
      <alignment vertical="center" wrapText="1"/>
    </xf>
    <xf numFmtId="0" fontId="0" fillId="0" borderId="17" xfId="0" applyBorder="1" applyAlignment="1">
      <alignment vertical="center" wrapText="1"/>
    </xf>
    <xf numFmtId="0" fontId="13" fillId="3" borderId="17" xfId="0" applyFont="1" applyFill="1" applyBorder="1" applyAlignment="1">
      <alignment vertical="center" wrapText="1"/>
    </xf>
    <xf numFmtId="3" fontId="3" fillId="0" borderId="39" xfId="0" applyNumberFormat="1" applyFont="1" applyBorder="1" applyAlignment="1" applyProtection="1">
      <alignment horizontal="center" vertical="center"/>
      <protection locked="0"/>
    </xf>
    <xf numFmtId="3" fontId="3" fillId="0" borderId="20" xfId="0" applyNumberFormat="1" applyFont="1" applyBorder="1" applyAlignment="1" applyProtection="1">
      <alignment horizontal="center" vertical="center"/>
      <protection locked="0"/>
    </xf>
    <xf numFmtId="3" fontId="3" fillId="0" borderId="58" xfId="0" applyNumberFormat="1" applyFont="1" applyBorder="1" applyAlignment="1" applyProtection="1">
      <alignment horizontal="center" vertical="center"/>
      <protection locked="0"/>
    </xf>
    <xf numFmtId="3" fontId="3" fillId="0" borderId="18" xfId="0" applyNumberFormat="1" applyFont="1" applyBorder="1" applyAlignment="1" applyProtection="1">
      <alignment horizontal="center" vertical="center"/>
      <protection locked="0"/>
    </xf>
    <xf numFmtId="0" fontId="13" fillId="6" borderId="23" xfId="0" applyFont="1" applyFill="1" applyBorder="1" applyAlignment="1">
      <alignment horizontal="left" vertical="center" wrapText="1"/>
    </xf>
    <xf numFmtId="0" fontId="13" fillId="6" borderId="67" xfId="0" applyFont="1" applyFill="1" applyBorder="1" applyAlignment="1">
      <alignment horizontal="left" vertical="center" wrapText="1"/>
    </xf>
    <xf numFmtId="49" fontId="27" fillId="3" borderId="0" xfId="0" applyNumberFormat="1" applyFont="1" applyFill="1" applyAlignment="1">
      <alignment horizontal="center"/>
    </xf>
    <xf numFmtId="49" fontId="28" fillId="3" borderId="0" xfId="0" applyNumberFormat="1" applyFont="1" applyFill="1" applyAlignment="1">
      <alignment horizontal="center"/>
    </xf>
    <xf numFmtId="0" fontId="13" fillId="6" borderId="25" xfId="0" applyFont="1" applyFill="1" applyBorder="1" applyAlignment="1">
      <alignment horizontal="left" vertical="center" wrapText="1"/>
    </xf>
    <xf numFmtId="0" fontId="13" fillId="6" borderId="71" xfId="0" applyFont="1" applyFill="1" applyBorder="1" applyAlignment="1">
      <alignment horizontal="left" vertical="center" wrapText="1"/>
    </xf>
    <xf numFmtId="49" fontId="31" fillId="3" borderId="0" xfId="0" applyNumberFormat="1" applyFont="1" applyFill="1" applyAlignment="1">
      <alignment horizontal="left"/>
    </xf>
    <xf numFmtId="2" fontId="67" fillId="3" borderId="0" xfId="0" applyNumberFormat="1" applyFont="1" applyFill="1" applyAlignment="1">
      <alignment horizontal="center"/>
    </xf>
    <xf numFmtId="0" fontId="13" fillId="3" borderId="0" xfId="0" applyFont="1" applyFill="1" applyAlignment="1">
      <alignment horizontal="left" vertical="center" wrapText="1"/>
    </xf>
    <xf numFmtId="0" fontId="7" fillId="6" borderId="20" xfId="0" applyFont="1" applyFill="1" applyBorder="1" applyAlignment="1">
      <alignment horizontal="left" vertical="center" wrapText="1"/>
    </xf>
    <xf numFmtId="0" fontId="13" fillId="6" borderId="20" xfId="0" applyFont="1" applyFill="1" applyBorder="1" applyAlignment="1">
      <alignment horizontal="left" vertical="center" wrapText="1"/>
    </xf>
    <xf numFmtId="0" fontId="13" fillId="6" borderId="58" xfId="0" applyFont="1" applyFill="1" applyBorder="1" applyAlignment="1">
      <alignment horizontal="left" vertical="center" wrapText="1"/>
    </xf>
    <xf numFmtId="0" fontId="27" fillId="6" borderId="0" xfId="0" applyFont="1" applyFill="1" applyAlignment="1">
      <alignment vertical="center" wrapText="1" shrinkToFit="1"/>
    </xf>
    <xf numFmtId="0" fontId="20" fillId="3" borderId="0" xfId="0" applyFont="1" applyFill="1" applyAlignment="1">
      <alignment horizontal="left" vertical="center"/>
    </xf>
    <xf numFmtId="0" fontId="13" fillId="6" borderId="106" xfId="0" applyFont="1" applyFill="1" applyBorder="1" applyAlignment="1">
      <alignment horizontal="left" vertical="center" wrapText="1"/>
    </xf>
    <xf numFmtId="0" fontId="13" fillId="6" borderId="107" xfId="0" applyFont="1" applyFill="1" applyBorder="1" applyAlignment="1">
      <alignment horizontal="left" vertical="center" wrapText="1"/>
    </xf>
    <xf numFmtId="0" fontId="0" fillId="18" borderId="35" xfId="0" applyFill="1" applyBorder="1" applyAlignment="1">
      <alignment vertical="center"/>
    </xf>
    <xf numFmtId="0" fontId="0" fillId="18" borderId="42" xfId="0" applyFill="1" applyBorder="1" applyAlignment="1">
      <alignment vertical="center"/>
    </xf>
    <xf numFmtId="0" fontId="0" fillId="18" borderId="72" xfId="0" applyFill="1" applyBorder="1" applyAlignment="1">
      <alignment vertical="center"/>
    </xf>
    <xf numFmtId="0" fontId="0" fillId="6" borderId="34" xfId="0" applyFill="1" applyBorder="1" applyAlignment="1">
      <alignment vertical="center"/>
    </xf>
    <xf numFmtId="0" fontId="13" fillId="3" borderId="40" xfId="0" applyFont="1" applyFill="1" applyBorder="1" applyAlignment="1">
      <alignment horizontal="left" vertical="center" wrapText="1"/>
    </xf>
    <xf numFmtId="0" fontId="0" fillId="6" borderId="40" xfId="0" applyFill="1" applyBorder="1" applyAlignment="1">
      <alignment vertical="center"/>
    </xf>
    <xf numFmtId="0" fontId="20" fillId="3" borderId="77" xfId="0" applyFont="1" applyFill="1" applyBorder="1" applyAlignment="1">
      <alignment horizontal="left" vertical="center"/>
    </xf>
    <xf numFmtId="0" fontId="0" fillId="0" borderId="35" xfId="0" applyBorder="1"/>
    <xf numFmtId="0" fontId="0" fillId="0" borderId="95" xfId="0" applyBorder="1"/>
    <xf numFmtId="0" fontId="0" fillId="0" borderId="6" xfId="0" applyBorder="1" applyAlignment="1">
      <alignment vertical="center"/>
    </xf>
    <xf numFmtId="0" fontId="8" fillId="3" borderId="0" xfId="0" applyFont="1" applyFill="1" applyAlignment="1">
      <alignment wrapText="1" shrinkToFit="1"/>
    </xf>
    <xf numFmtId="0" fontId="3" fillId="0" borderId="0" xfId="0" applyFont="1" applyAlignment="1">
      <alignment vertical="center" wrapText="1"/>
    </xf>
    <xf numFmtId="0" fontId="13" fillId="6" borderId="110" xfId="0" applyFont="1" applyFill="1" applyBorder="1" applyAlignment="1">
      <alignment horizontal="left" vertical="center" wrapText="1"/>
    </xf>
    <xf numFmtId="0" fontId="13" fillId="6" borderId="111" xfId="0" applyFont="1" applyFill="1" applyBorder="1" applyAlignment="1">
      <alignment horizontal="left" vertical="center" wrapText="1"/>
    </xf>
    <xf numFmtId="0" fontId="8" fillId="6" borderId="106" xfId="0" applyFont="1" applyFill="1" applyBorder="1" applyAlignment="1">
      <alignment horizontal="left" vertical="center" wrapText="1"/>
    </xf>
    <xf numFmtId="49" fontId="68" fillId="3" borderId="0" xfId="0" applyNumberFormat="1" applyFont="1" applyFill="1" applyAlignment="1">
      <alignment horizontal="left"/>
    </xf>
    <xf numFmtId="0" fontId="23" fillId="3" borderId="0" xfId="0" applyFont="1" applyFill="1" applyAlignment="1">
      <alignment horizontal="center" vertical="center" wrapText="1"/>
    </xf>
    <xf numFmtId="0" fontId="4" fillId="6" borderId="0" xfId="0" applyFont="1" applyFill="1" applyAlignment="1">
      <alignment horizontal="center" vertical="center"/>
    </xf>
    <xf numFmtId="0" fontId="14" fillId="3" borderId="68" xfId="0" applyFont="1" applyFill="1" applyBorder="1" applyAlignment="1">
      <alignment horizontal="left" vertical="center" wrapText="1"/>
    </xf>
    <xf numFmtId="0" fontId="73" fillId="6" borderId="68" xfId="0" applyFont="1" applyFill="1" applyBorder="1" applyAlignment="1">
      <alignment horizontal="left" vertical="center"/>
    </xf>
    <xf numFmtId="0" fontId="13" fillId="3" borderId="0" xfId="0" applyFont="1" applyFill="1" applyAlignment="1">
      <alignment horizontal="center" vertical="center"/>
    </xf>
    <xf numFmtId="0" fontId="8" fillId="6" borderId="20" xfId="0" applyFont="1" applyFill="1" applyBorder="1" applyAlignment="1">
      <alignment horizontal="left" vertical="center" wrapText="1"/>
    </xf>
    <xf numFmtId="0" fontId="8" fillId="6" borderId="58" xfId="0" applyFont="1" applyFill="1" applyBorder="1" applyAlignment="1">
      <alignment horizontal="left" vertical="center" wrapText="1"/>
    </xf>
    <xf numFmtId="0" fontId="25" fillId="3" borderId="77" xfId="0" applyFont="1" applyFill="1" applyBorder="1"/>
    <xf numFmtId="0" fontId="0" fillId="0" borderId="69" xfId="0" applyBorder="1"/>
    <xf numFmtId="0" fontId="13" fillId="3" borderId="33" xfId="0" applyFont="1" applyFill="1" applyBorder="1" applyAlignment="1">
      <alignment horizontal="center"/>
    </xf>
    <xf numFmtId="0" fontId="0" fillId="0" borderId="6" xfId="0" applyBorder="1" applyAlignment="1">
      <alignment horizontal="center"/>
    </xf>
    <xf numFmtId="0" fontId="22" fillId="3" borderId="0" xfId="0" applyFont="1" applyFill="1" applyAlignment="1">
      <alignment horizontal="center" vertical="center" wrapText="1"/>
    </xf>
    <xf numFmtId="0" fontId="72" fillId="0" borderId="0" xfId="0" applyFont="1" applyAlignment="1">
      <alignment horizontal="center" vertical="center" wrapText="1"/>
    </xf>
    <xf numFmtId="0" fontId="79" fillId="6" borderId="0" xfId="0" applyFont="1" applyFill="1" applyAlignment="1">
      <alignment horizontal="center" vertical="center" wrapText="1" shrinkToFit="1"/>
    </xf>
    <xf numFmtId="0" fontId="80" fillId="0" borderId="0" xfId="0" applyFont="1" applyAlignment="1">
      <alignment horizontal="center" vertical="center" wrapText="1" shrinkToFit="1"/>
    </xf>
    <xf numFmtId="0" fontId="36" fillId="3" borderId="0" xfId="0" applyFont="1" applyFill="1" applyAlignment="1">
      <alignment horizontal="center" vertical="center"/>
    </xf>
    <xf numFmtId="0" fontId="80" fillId="0" borderId="0" xfId="0" applyFont="1" applyAlignment="1">
      <alignment horizontal="center" vertical="center"/>
    </xf>
    <xf numFmtId="0" fontId="36" fillId="3" borderId="0" xfId="0" applyFont="1" applyFill="1" applyAlignment="1">
      <alignment horizontal="center" vertical="center" wrapText="1"/>
    </xf>
    <xf numFmtId="0" fontId="80" fillId="6" borderId="0" xfId="0" applyFont="1" applyFill="1" applyAlignment="1">
      <alignment horizontal="center" vertical="center"/>
    </xf>
    <xf numFmtId="0" fontId="31" fillId="7" borderId="0" xfId="0" applyFont="1" applyFill="1" applyAlignment="1">
      <alignment horizontal="left"/>
    </xf>
    <xf numFmtId="49" fontId="16" fillId="7" borderId="0" xfId="0" applyNumberFormat="1" applyFont="1" applyFill="1" applyAlignment="1">
      <alignment horizontal="center"/>
    </xf>
    <xf numFmtId="0" fontId="67" fillId="7" borderId="0" xfId="0" applyFont="1" applyFill="1" applyAlignment="1">
      <alignment horizontal="center"/>
    </xf>
    <xf numFmtId="0" fontId="66" fillId="0" borderId="0" xfId="0" applyFont="1"/>
    <xf numFmtId="0" fontId="8" fillId="2" borderId="1" xfId="0" applyFont="1" applyFill="1" applyBorder="1" applyAlignment="1">
      <alignment horizontal="center" vertical="center" wrapText="1"/>
    </xf>
    <xf numFmtId="0" fontId="0" fillId="7" borderId="1" xfId="0" applyFill="1" applyBorder="1" applyAlignment="1">
      <alignment horizontal="center" vertical="center" wrapText="1"/>
    </xf>
    <xf numFmtId="0" fontId="8" fillId="2" borderId="0" xfId="0" applyFont="1" applyFill="1" applyAlignment="1">
      <alignment horizontal="right" vertical="center"/>
    </xf>
    <xf numFmtId="0" fontId="0" fillId="7" borderId="0" xfId="0" applyFill="1" applyAlignment="1">
      <alignment horizontal="right" vertical="center"/>
    </xf>
    <xf numFmtId="0" fontId="0" fillId="7" borderId="0" xfId="0" applyFill="1" applyAlignment="1">
      <alignment vertical="center"/>
    </xf>
    <xf numFmtId="0" fontId="69" fillId="7" borderId="0" xfId="0" applyFont="1" applyFill="1" applyAlignment="1">
      <alignment horizontal="center"/>
    </xf>
    <xf numFmtId="0" fontId="70" fillId="7" borderId="0" xfId="0" applyFont="1" applyFill="1"/>
    <xf numFmtId="0" fontId="70" fillId="7" borderId="32" xfId="0" applyFont="1" applyFill="1" applyBorder="1"/>
    <xf numFmtId="0" fontId="11" fillId="7" borderId="0" xfId="0" applyFont="1" applyFill="1" applyAlignment="1">
      <alignment vertical="top"/>
    </xf>
    <xf numFmtId="0" fontId="5" fillId="2" borderId="3" xfId="0" applyFont="1" applyFill="1" applyBorder="1" applyAlignment="1">
      <alignment horizontal="left" vertical="center"/>
    </xf>
    <xf numFmtId="0" fontId="0" fillId="7" borderId="3" xfId="0" applyFill="1" applyBorder="1" applyAlignment="1">
      <alignment horizontal="left" vertical="center"/>
    </xf>
    <xf numFmtId="0" fontId="8" fillId="2" borderId="87" xfId="0" applyFont="1" applyFill="1" applyBorder="1" applyAlignment="1">
      <alignment horizontal="center" vertical="center" wrapText="1"/>
    </xf>
    <xf numFmtId="0" fontId="0" fillId="7" borderId="87" xfId="0" applyFill="1" applyBorder="1" applyAlignment="1">
      <alignment horizontal="center" vertical="center" wrapText="1"/>
    </xf>
    <xf numFmtId="0" fontId="70" fillId="7" borderId="0" xfId="0" applyFont="1" applyFill="1" applyAlignment="1">
      <alignment horizontal="center"/>
    </xf>
    <xf numFmtId="0" fontId="71" fillId="7" borderId="0" xfId="0" applyFont="1" applyFill="1" applyAlignment="1">
      <alignment horizontal="center"/>
    </xf>
    <xf numFmtId="0" fontId="8" fillId="2" borderId="10" xfId="0" applyFont="1" applyFill="1" applyBorder="1" applyAlignment="1">
      <alignment horizontal="center" vertical="center" textRotation="90"/>
    </xf>
    <xf numFmtId="0" fontId="0" fillId="7" borderId="26" xfId="0" applyFill="1" applyBorder="1" applyAlignment="1">
      <alignment horizontal="center" vertical="center"/>
    </xf>
    <xf numFmtId="0" fontId="0" fillId="7" borderId="67" xfId="0" applyFill="1" applyBorder="1"/>
    <xf numFmtId="0" fontId="0" fillId="7" borderId="37" xfId="0" applyFill="1" applyBorder="1"/>
    <xf numFmtId="0" fontId="69" fillId="7" borderId="0" xfId="0" applyFont="1" applyFill="1" applyAlignment="1">
      <alignment horizontal="center" vertical="center"/>
    </xf>
    <xf numFmtId="0" fontId="66" fillId="7" borderId="0" xfId="0" applyFont="1" applyFill="1"/>
    <xf numFmtId="0" fontId="31" fillId="7" borderId="0" xfId="0" applyFont="1" applyFill="1"/>
    <xf numFmtId="0" fontId="71" fillId="7" borderId="0" xfId="0" applyFont="1" applyFill="1" applyAlignment="1">
      <alignment horizontal="right" vertical="center"/>
    </xf>
    <xf numFmtId="0" fontId="71" fillId="7" borderId="37" xfId="0" applyFont="1" applyFill="1" applyBorder="1" applyAlignment="1">
      <alignment horizontal="right" vertical="center"/>
    </xf>
    <xf numFmtId="0" fontId="0" fillId="7" borderId="68" xfId="0" applyFill="1" applyBorder="1"/>
    <xf numFmtId="0" fontId="57" fillId="7" borderId="0" xfId="0" applyFont="1" applyFill="1" applyAlignment="1">
      <alignment vertical="center"/>
    </xf>
    <xf numFmtId="0" fontId="57" fillId="7" borderId="0" xfId="0" applyFont="1" applyFill="1" applyAlignment="1">
      <alignment vertical="center" wrapText="1"/>
    </xf>
    <xf numFmtId="0" fontId="6" fillId="3" borderId="68" xfId="10" applyFont="1" applyFill="1" applyBorder="1" applyAlignment="1">
      <alignment horizontal="center"/>
    </xf>
    <xf numFmtId="0" fontId="3" fillId="0" borderId="68" xfId="10" applyBorder="1" applyAlignment="1">
      <alignment horizontal="center"/>
    </xf>
    <xf numFmtId="0" fontId="20" fillId="3" borderId="0" xfId="10" applyFont="1" applyFill="1" applyAlignment="1">
      <alignment horizontal="center"/>
    </xf>
    <xf numFmtId="0" fontId="5" fillId="2" borderId="108" xfId="10" applyFont="1" applyFill="1" applyBorder="1" applyAlignment="1" applyProtection="1">
      <alignment vertical="center"/>
      <protection locked="0"/>
    </xf>
    <xf numFmtId="0" fontId="3" fillId="0" borderId="108" xfId="10" applyBorder="1" applyAlignment="1" applyProtection="1">
      <alignment vertical="center"/>
      <protection locked="0"/>
    </xf>
    <xf numFmtId="49" fontId="5" fillId="2" borderId="108" xfId="10" applyNumberFormat="1" applyFont="1" applyFill="1" applyBorder="1" applyAlignment="1" applyProtection="1">
      <alignment horizontal="center" vertical="center"/>
      <protection locked="0"/>
    </xf>
    <xf numFmtId="0" fontId="5" fillId="3" borderId="3" xfId="10" applyFont="1" applyFill="1" applyBorder="1" applyAlignment="1">
      <alignment vertical="center"/>
    </xf>
    <xf numFmtId="0" fontId="3" fillId="6" borderId="3" xfId="10" applyFill="1" applyBorder="1" applyAlignment="1">
      <alignment vertical="center"/>
    </xf>
    <xf numFmtId="49" fontId="5" fillId="3" borderId="3" xfId="10" applyNumberFormat="1" applyFont="1" applyFill="1" applyBorder="1" applyAlignment="1">
      <alignment horizontal="center" vertical="center"/>
    </xf>
    <xf numFmtId="0" fontId="3" fillId="0" borderId="108" xfId="10" applyBorder="1" applyAlignment="1" applyProtection="1">
      <alignment horizontal="center" vertical="center"/>
      <protection locked="0"/>
    </xf>
    <xf numFmtId="0" fontId="6" fillId="3" borderId="0" xfId="10" applyFont="1" applyFill="1" applyAlignment="1">
      <alignment horizontal="center" vertical="center"/>
    </xf>
    <xf numFmtId="0" fontId="3" fillId="0" borderId="0" xfId="10" applyAlignment="1">
      <alignment horizontal="center" vertical="center"/>
    </xf>
    <xf numFmtId="0" fontId="8" fillId="3" borderId="60" xfId="10" applyFont="1" applyFill="1" applyBorder="1" applyAlignment="1">
      <alignment horizontal="center" vertical="center"/>
    </xf>
    <xf numFmtId="0" fontId="8" fillId="3" borderId="86" xfId="10" applyFont="1" applyFill="1" applyBorder="1" applyAlignment="1">
      <alignment horizontal="center" vertical="center"/>
    </xf>
    <xf numFmtId="0" fontId="3" fillId="0" borderId="30" xfId="10" applyBorder="1" applyAlignment="1">
      <alignment horizontal="center" vertical="center"/>
    </xf>
    <xf numFmtId="0" fontId="8" fillId="3" borderId="62" xfId="10" applyFont="1" applyFill="1" applyBorder="1" applyAlignment="1">
      <alignment horizontal="center" vertical="center"/>
    </xf>
    <xf numFmtId="0" fontId="3" fillId="0" borderId="69" xfId="10" applyBorder="1" applyAlignment="1">
      <alignment horizontal="center" vertical="center"/>
    </xf>
    <xf numFmtId="0" fontId="3" fillId="0" borderId="94" xfId="10" applyBorder="1" applyAlignment="1">
      <alignment horizontal="center" vertical="center"/>
    </xf>
    <xf numFmtId="0" fontId="3" fillId="0" borderId="96" xfId="10" applyBorder="1" applyAlignment="1">
      <alignment horizontal="center" vertical="center"/>
    </xf>
    <xf numFmtId="0" fontId="8" fillId="3" borderId="69" xfId="10" applyFont="1" applyFill="1" applyBorder="1" applyAlignment="1">
      <alignment horizontal="center" vertical="center"/>
    </xf>
    <xf numFmtId="0" fontId="11" fillId="6" borderId="33" xfId="10" applyFont="1" applyFill="1" applyBorder="1" applyAlignment="1">
      <alignment horizontal="center" vertical="center" wrapText="1"/>
    </xf>
    <xf numFmtId="0" fontId="3" fillId="0" borderId="66" xfId="10" applyBorder="1" applyAlignment="1">
      <alignment horizontal="center" vertical="center" wrapText="1"/>
    </xf>
    <xf numFmtId="0" fontId="3" fillId="0" borderId="6" xfId="10" applyBorder="1" applyAlignment="1">
      <alignment horizontal="center" vertical="center" wrapText="1"/>
    </xf>
    <xf numFmtId="0" fontId="8" fillId="3" borderId="108" xfId="10" applyFont="1" applyFill="1" applyBorder="1" applyAlignment="1">
      <alignment horizontal="center" vertical="center"/>
    </xf>
    <xf numFmtId="0" fontId="3" fillId="0" borderId="108" xfId="10" applyBorder="1" applyAlignment="1">
      <alignment horizontal="center" vertical="center"/>
    </xf>
    <xf numFmtId="0" fontId="24" fillId="6" borderId="105" xfId="10" applyFont="1" applyFill="1" applyBorder="1" applyAlignment="1">
      <alignment horizontal="center" vertical="center"/>
    </xf>
    <xf numFmtId="0" fontId="3" fillId="0" borderId="107" xfId="10" applyBorder="1" applyAlignment="1">
      <alignment horizontal="center" vertical="center"/>
    </xf>
    <xf numFmtId="0" fontId="3" fillId="0" borderId="98" xfId="10" applyBorder="1" applyAlignment="1">
      <alignment horizontal="center" vertical="center"/>
    </xf>
    <xf numFmtId="0" fontId="103" fillId="15" borderId="8" xfId="11" applyFont="1" applyFill="1" applyBorder="1" applyAlignment="1" applyProtection="1">
      <alignment horizontal="left" vertical="center"/>
      <protection locked="0"/>
    </xf>
    <xf numFmtId="0" fontId="103" fillId="15" borderId="89" xfId="11" applyFont="1" applyFill="1" applyBorder="1" applyAlignment="1" applyProtection="1">
      <alignment horizontal="left" vertical="center"/>
      <protection locked="0"/>
    </xf>
    <xf numFmtId="0" fontId="103" fillId="15" borderId="67" xfId="11" applyFont="1" applyFill="1" applyBorder="1" applyAlignment="1" applyProtection="1">
      <alignment horizontal="left" vertical="center"/>
      <protection locked="0"/>
    </xf>
    <xf numFmtId="0" fontId="92" fillId="15" borderId="97" xfId="11" applyFont="1" applyFill="1" applyBorder="1" applyAlignment="1">
      <alignment horizontal="left" vertical="center"/>
    </xf>
    <xf numFmtId="0" fontId="92" fillId="15" borderId="91" xfId="11" applyFont="1" applyFill="1" applyBorder="1" applyAlignment="1">
      <alignment horizontal="left" vertical="center"/>
    </xf>
    <xf numFmtId="0" fontId="0" fillId="0" borderId="91" xfId="0" applyBorder="1" applyAlignment="1">
      <alignment vertical="center"/>
    </xf>
    <xf numFmtId="0" fontId="92" fillId="15" borderId="0" xfId="11" applyFont="1" applyFill="1" applyAlignment="1">
      <alignment horizontal="left" vertical="center"/>
    </xf>
    <xf numFmtId="0" fontId="0" fillId="0" borderId="32" xfId="0" applyBorder="1" applyAlignment="1">
      <alignment vertical="center"/>
    </xf>
    <xf numFmtId="0" fontId="103" fillId="15" borderId="26" xfId="11" applyFont="1" applyFill="1" applyBorder="1" applyAlignment="1" applyProtection="1">
      <alignment horizontal="left" vertical="center"/>
      <protection locked="0"/>
    </xf>
    <xf numFmtId="0" fontId="65" fillId="0" borderId="89" xfId="0" applyFont="1" applyBorder="1" applyAlignment="1" applyProtection="1">
      <alignment vertical="center"/>
      <protection locked="0"/>
    </xf>
    <xf numFmtId="0" fontId="65" fillId="0" borderId="43" xfId="0" applyFont="1" applyBorder="1" applyAlignment="1" applyProtection="1">
      <alignment vertical="center"/>
      <protection locked="0"/>
    </xf>
    <xf numFmtId="0" fontId="92" fillId="15" borderId="0" xfId="11" applyFont="1" applyFill="1" applyAlignment="1">
      <alignment horizontal="left" vertical="center" wrapText="1"/>
    </xf>
    <xf numFmtId="0" fontId="92" fillId="15" borderId="40" xfId="11" applyFont="1" applyFill="1" applyBorder="1" applyAlignment="1">
      <alignment horizontal="left" vertical="center" wrapText="1"/>
    </xf>
    <xf numFmtId="0" fontId="0" fillId="0" borderId="40" xfId="0" applyBorder="1" applyAlignment="1">
      <alignment horizontal="left" vertical="center" wrapText="1"/>
    </xf>
    <xf numFmtId="0" fontId="103" fillId="15" borderId="8" xfId="11" applyFont="1" applyFill="1" applyBorder="1" applyAlignment="1">
      <alignment horizontal="left" vertical="center"/>
    </xf>
    <xf numFmtId="0" fontId="103" fillId="15" borderId="89" xfId="11" applyFont="1" applyFill="1" applyBorder="1" applyAlignment="1">
      <alignment horizontal="left" vertical="center"/>
    </xf>
    <xf numFmtId="0" fontId="65" fillId="0" borderId="89" xfId="0" applyFont="1" applyBorder="1" applyAlignment="1">
      <alignment vertical="center"/>
    </xf>
    <xf numFmtId="0" fontId="65" fillId="0" borderId="67" xfId="0" applyFont="1" applyBorder="1" applyAlignment="1">
      <alignment vertical="center"/>
    </xf>
    <xf numFmtId="0" fontId="92" fillId="15" borderId="77" xfId="11" applyFont="1" applyFill="1" applyBorder="1" applyAlignment="1">
      <alignment horizontal="left" vertical="center"/>
    </xf>
    <xf numFmtId="0" fontId="92" fillId="15" borderId="68" xfId="11" applyFont="1" applyFill="1" applyBorder="1" applyAlignment="1">
      <alignment horizontal="left" vertical="center"/>
    </xf>
    <xf numFmtId="2" fontId="103" fillId="15" borderId="26" xfId="11" applyNumberFormat="1" applyFont="1" applyFill="1" applyBorder="1" applyAlignment="1">
      <alignment horizontal="left" vertical="center"/>
    </xf>
    <xf numFmtId="0" fontId="0" fillId="0" borderId="43" xfId="0" applyBorder="1" applyAlignment="1">
      <alignment horizontal="left" vertical="center"/>
    </xf>
    <xf numFmtId="2" fontId="92" fillId="15" borderId="22" xfId="11" applyNumberFormat="1" applyFont="1" applyFill="1" applyBorder="1" applyAlignment="1">
      <alignment horizontal="left" vertical="center"/>
    </xf>
    <xf numFmtId="2" fontId="92" fillId="15" borderId="6" xfId="11" applyNumberFormat="1" applyFont="1" applyFill="1" applyBorder="1" applyAlignment="1">
      <alignment horizontal="left" vertical="center"/>
    </xf>
    <xf numFmtId="0" fontId="92" fillId="15" borderId="0" xfId="11" applyFont="1" applyFill="1" applyAlignment="1">
      <alignment horizontal="center"/>
    </xf>
    <xf numFmtId="0" fontId="101" fillId="15" borderId="0" xfId="11" applyFont="1" applyFill="1" applyAlignment="1">
      <alignment horizontal="center" vertical="center"/>
    </xf>
    <xf numFmtId="0" fontId="102" fillId="15" borderId="0" xfId="11" applyFont="1" applyFill="1" applyAlignment="1">
      <alignment horizontal="center" vertical="center"/>
    </xf>
    <xf numFmtId="0" fontId="92" fillId="15" borderId="0" xfId="11" applyFont="1" applyFill="1" applyAlignment="1">
      <alignment horizontal="left"/>
    </xf>
    <xf numFmtId="0" fontId="92" fillId="15" borderId="19" xfId="11" applyFont="1" applyFill="1" applyBorder="1" applyAlignment="1">
      <alignment horizontal="left" vertical="center"/>
    </xf>
    <xf numFmtId="0" fontId="92" fillId="15" borderId="32" xfId="11" applyFont="1" applyFill="1" applyBorder="1" applyAlignment="1">
      <alignment horizontal="left" vertical="center"/>
    </xf>
    <xf numFmtId="49" fontId="103" fillId="15" borderId="8" xfId="11" applyNumberFormat="1" applyFont="1" applyFill="1" applyBorder="1" applyAlignment="1" applyProtection="1">
      <alignment horizontal="left" vertical="center"/>
      <protection locked="0"/>
    </xf>
    <xf numFmtId="49" fontId="103" fillId="15" borderId="89" xfId="11" applyNumberFormat="1" applyFont="1" applyFill="1" applyBorder="1" applyAlignment="1" applyProtection="1">
      <alignment horizontal="left" vertical="center"/>
      <protection locked="0"/>
    </xf>
    <xf numFmtId="49" fontId="103" fillId="15" borderId="43" xfId="11" applyNumberFormat="1" applyFont="1" applyFill="1" applyBorder="1" applyAlignment="1" applyProtection="1">
      <alignment horizontal="left" vertical="center"/>
      <protection locked="0"/>
    </xf>
    <xf numFmtId="0" fontId="92" fillId="15" borderId="0" xfId="11" applyFont="1" applyFill="1" applyAlignment="1">
      <alignment horizontal="center" vertical="center"/>
    </xf>
    <xf numFmtId="49" fontId="104" fillId="15" borderId="8" xfId="11" applyNumberFormat="1" applyFont="1" applyFill="1" applyBorder="1" applyAlignment="1" applyProtection="1">
      <alignment horizontal="left" vertical="center"/>
      <protection locked="0"/>
    </xf>
    <xf numFmtId="49" fontId="104" fillId="15" borderId="89" xfId="11" applyNumberFormat="1" applyFont="1" applyFill="1" applyBorder="1" applyAlignment="1" applyProtection="1">
      <alignment horizontal="left" vertical="center"/>
      <protection locked="0"/>
    </xf>
    <xf numFmtId="49" fontId="104" fillId="15" borderId="43" xfId="11" applyNumberFormat="1" applyFont="1" applyFill="1" applyBorder="1" applyAlignment="1" applyProtection="1">
      <alignment horizontal="left" vertical="center"/>
      <protection locked="0"/>
    </xf>
    <xf numFmtId="0" fontId="0" fillId="0" borderId="74" xfId="0" applyBorder="1" applyAlignment="1">
      <alignment vertical="center"/>
    </xf>
    <xf numFmtId="0" fontId="92" fillId="15" borderId="5" xfId="11" applyFont="1" applyFill="1" applyBorder="1" applyAlignment="1">
      <alignment horizontal="left" vertical="center"/>
    </xf>
    <xf numFmtId="0" fontId="92" fillId="15" borderId="24" xfId="11" applyFont="1" applyFill="1" applyBorder="1" applyAlignment="1">
      <alignment horizontal="left" vertical="center"/>
    </xf>
    <xf numFmtId="0" fontId="0" fillId="0" borderId="44" xfId="0" applyBorder="1" applyAlignment="1">
      <alignment vertical="center"/>
    </xf>
    <xf numFmtId="0" fontId="103" fillId="15" borderId="19" xfId="11" applyFont="1" applyFill="1" applyBorder="1" applyAlignment="1">
      <alignment horizontal="center" vertical="center"/>
    </xf>
    <xf numFmtId="0" fontId="103" fillId="15" borderId="0" xfId="11" applyFont="1" applyFill="1" applyAlignment="1">
      <alignment horizontal="center" vertical="center"/>
    </xf>
    <xf numFmtId="14" fontId="103" fillId="15" borderId="26" xfId="11" applyNumberFormat="1" applyFont="1" applyFill="1" applyBorder="1" applyAlignment="1" applyProtection="1">
      <alignment horizontal="center" vertical="center"/>
      <protection locked="0"/>
    </xf>
    <xf numFmtId="14" fontId="103" fillId="15" borderId="67" xfId="11" applyNumberFormat="1" applyFont="1" applyFill="1" applyBorder="1" applyAlignment="1" applyProtection="1">
      <alignment horizontal="center" vertical="center"/>
      <protection locked="0"/>
    </xf>
    <xf numFmtId="0" fontId="104" fillId="15" borderId="0" xfId="11" applyFont="1" applyFill="1" applyAlignment="1">
      <alignment horizontal="left" vertical="center"/>
    </xf>
    <xf numFmtId="49" fontId="103" fillId="15" borderId="26" xfId="11" applyNumberFormat="1" applyFont="1" applyFill="1" applyBorder="1" applyAlignment="1" applyProtection="1">
      <alignment horizontal="center" vertical="center"/>
      <protection locked="0"/>
    </xf>
    <xf numFmtId="49" fontId="103" fillId="15" borderId="67" xfId="11" applyNumberFormat="1" applyFont="1" applyFill="1" applyBorder="1" applyAlignment="1" applyProtection="1">
      <alignment horizontal="center" vertical="center"/>
      <protection locked="0"/>
    </xf>
    <xf numFmtId="166" fontId="103" fillId="15" borderId="26" xfId="11" applyNumberFormat="1" applyFont="1" applyFill="1" applyBorder="1" applyAlignment="1" applyProtection="1">
      <alignment horizontal="center" vertical="center"/>
      <protection locked="0"/>
    </xf>
    <xf numFmtId="166" fontId="103" fillId="15" borderId="67" xfId="11" applyNumberFormat="1" applyFont="1" applyFill="1" applyBorder="1" applyAlignment="1" applyProtection="1">
      <alignment horizontal="center" vertical="center"/>
      <protection locked="0"/>
    </xf>
    <xf numFmtId="49" fontId="103" fillId="15" borderId="75" xfId="11" applyNumberFormat="1" applyFont="1" applyFill="1" applyBorder="1" applyAlignment="1">
      <alignment horizontal="left" vertical="center"/>
    </xf>
    <xf numFmtId="49" fontId="103" fillId="15" borderId="40" xfId="11" applyNumberFormat="1" applyFont="1" applyFill="1" applyBorder="1" applyAlignment="1">
      <alignment horizontal="left" vertical="center"/>
    </xf>
    <xf numFmtId="0" fontId="0" fillId="0" borderId="76" xfId="0" applyBorder="1" applyAlignment="1">
      <alignment vertical="center"/>
    </xf>
    <xf numFmtId="0" fontId="105" fillId="19" borderId="0" xfId="11" applyFont="1" applyFill="1" applyAlignment="1">
      <alignment horizontal="justify" vertical="center" wrapText="1"/>
    </xf>
    <xf numFmtId="0" fontId="105" fillId="15" borderId="0" xfId="11" applyFont="1" applyFill="1" applyAlignment="1">
      <alignment wrapText="1"/>
    </xf>
    <xf numFmtId="0" fontId="11" fillId="0" borderId="0" xfId="0" applyFont="1" applyAlignment="1">
      <alignment wrapText="1"/>
    </xf>
    <xf numFmtId="0" fontId="104" fillId="15" borderId="0" xfId="11" applyFont="1" applyFill="1" applyAlignment="1">
      <alignment vertical="center"/>
    </xf>
    <xf numFmtId="0" fontId="105" fillId="15" borderId="70" xfId="11" applyFont="1" applyFill="1" applyBorder="1" applyAlignment="1" applyProtection="1">
      <alignment horizontal="center"/>
      <protection locked="0"/>
    </xf>
    <xf numFmtId="0" fontId="105" fillId="15" borderId="25" xfId="11" applyFont="1" applyFill="1" applyBorder="1" applyAlignment="1" applyProtection="1">
      <alignment horizontal="center"/>
      <protection locked="0"/>
    </xf>
    <xf numFmtId="0" fontId="105" fillId="15" borderId="71" xfId="11" applyFont="1" applyFill="1" applyBorder="1" applyAlignment="1" applyProtection="1">
      <alignment horizontal="center"/>
      <protection locked="0"/>
    </xf>
    <xf numFmtId="0" fontId="105" fillId="15" borderId="92" xfId="11" applyFont="1" applyFill="1" applyBorder="1" applyAlignment="1" applyProtection="1">
      <alignment horizontal="center"/>
      <protection locked="0"/>
    </xf>
    <xf numFmtId="0" fontId="105" fillId="15" borderId="0" xfId="11" applyFont="1" applyFill="1" applyAlignment="1" applyProtection="1">
      <alignment horizontal="center"/>
      <protection locked="0"/>
    </xf>
    <xf numFmtId="0" fontId="105" fillId="15" borderId="93" xfId="11" applyFont="1" applyFill="1" applyBorder="1" applyAlignment="1" applyProtection="1">
      <alignment horizontal="center"/>
      <protection locked="0"/>
    </xf>
    <xf numFmtId="0" fontId="105" fillId="15" borderId="94" xfId="11" applyFont="1" applyFill="1" applyBorder="1" applyAlignment="1" applyProtection="1">
      <alignment horizontal="center"/>
      <protection locked="0"/>
    </xf>
    <xf numFmtId="0" fontId="105" fillId="15" borderId="95" xfId="11" applyFont="1" applyFill="1" applyBorder="1" applyAlignment="1" applyProtection="1">
      <alignment horizontal="center"/>
      <protection locked="0"/>
    </xf>
    <xf numFmtId="0" fontId="105" fillId="15" borderId="112" xfId="11" applyFont="1" applyFill="1" applyBorder="1" applyAlignment="1" applyProtection="1">
      <alignment horizontal="center"/>
      <protection locked="0"/>
    </xf>
    <xf numFmtId="0" fontId="92" fillId="15" borderId="25" xfId="11" applyFont="1" applyFill="1" applyBorder="1" applyAlignment="1">
      <alignment horizontal="center"/>
    </xf>
    <xf numFmtId="0" fontId="4" fillId="19" borderId="0" xfId="11" applyFont="1" applyFill="1" applyAlignment="1">
      <alignment horizontal="center" vertical="center"/>
    </xf>
    <xf numFmtId="0" fontId="105" fillId="15" borderId="0" xfId="11" applyFont="1" applyFill="1" applyAlignment="1">
      <alignment horizontal="left"/>
    </xf>
    <xf numFmtId="0" fontId="92" fillId="15" borderId="49" xfId="11" applyFont="1" applyFill="1" applyBorder="1" applyAlignment="1">
      <alignment horizontal="center"/>
    </xf>
    <xf numFmtId="0" fontId="92" fillId="15" borderId="95" xfId="11" applyFont="1" applyFill="1" applyBorder="1" applyAlignment="1">
      <alignment horizontal="center" vertical="center"/>
    </xf>
    <xf numFmtId="0" fontId="0" fillId="0" borderId="95" xfId="0" applyBorder="1" applyAlignment="1">
      <alignment horizontal="center" vertical="center"/>
    </xf>
    <xf numFmtId="0" fontId="103" fillId="15" borderId="79" xfId="11" applyFont="1" applyFill="1" applyBorder="1" applyAlignment="1" applyProtection="1">
      <alignment horizontal="center" vertical="center"/>
      <protection locked="0"/>
    </xf>
    <xf numFmtId="0" fontId="1" fillId="15" borderId="0" xfId="11" applyFill="1" applyAlignment="1">
      <alignment horizontal="center"/>
    </xf>
    <xf numFmtId="0" fontId="104" fillId="15" borderId="0" xfId="11" applyFont="1" applyFill="1" applyAlignment="1">
      <alignment horizontal="center" vertical="center"/>
    </xf>
    <xf numFmtId="0" fontId="103" fillId="15" borderId="0" xfId="11" applyFont="1" applyFill="1" applyAlignment="1" applyProtection="1">
      <alignment horizontal="center" vertical="center"/>
      <protection locked="0"/>
    </xf>
    <xf numFmtId="0" fontId="1" fillId="15" borderId="0" xfId="11" applyFill="1" applyAlignment="1">
      <alignment horizontal="center" vertical="center"/>
    </xf>
    <xf numFmtId="168" fontId="29" fillId="3" borderId="0" xfId="0" applyNumberFormat="1" applyFont="1" applyFill="1" applyAlignment="1">
      <alignment horizontal="left" vertical="top" wrapText="1"/>
    </xf>
    <xf numFmtId="0" fontId="35" fillId="0" borderId="0" xfId="0" applyFont="1" applyAlignment="1">
      <alignment horizontal="left" vertical="top" wrapText="1"/>
    </xf>
    <xf numFmtId="0" fontId="15" fillId="6" borderId="0" xfId="0" applyFont="1" applyFill="1" applyAlignment="1">
      <alignment horizontal="center" wrapText="1"/>
    </xf>
    <xf numFmtId="0" fontId="0" fillId="0" borderId="0" xfId="0" applyAlignment="1">
      <alignment horizontal="center" wrapText="1"/>
    </xf>
    <xf numFmtId="0" fontId="49" fillId="3" borderId="0" xfId="0" applyFont="1" applyFill="1" applyAlignment="1">
      <alignment horizontal="center" vertical="center"/>
    </xf>
    <xf numFmtId="0" fontId="5" fillId="3" borderId="0" xfId="0" applyFont="1" applyFill="1" applyAlignment="1">
      <alignment vertical="center"/>
    </xf>
    <xf numFmtId="0" fontId="15" fillId="3" borderId="68" xfId="0" applyFont="1" applyFill="1" applyBorder="1" applyAlignment="1">
      <alignment vertical="top" wrapText="1"/>
    </xf>
    <xf numFmtId="0" fontId="15" fillId="3" borderId="0" xfId="0" applyFont="1" applyFill="1" applyAlignment="1">
      <alignment vertical="top" wrapText="1"/>
    </xf>
  </cellXfs>
  <cellStyles count="13">
    <cellStyle name="Comma0" xfId="1" xr:uid="{00000000-0005-0000-0000-000000000000}"/>
    <cellStyle name="Currency0" xfId="2" xr:uid="{00000000-0005-0000-0000-000001000000}"/>
    <cellStyle name="Date" xfId="3" xr:uid="{00000000-0005-0000-0000-000002000000}"/>
    <cellStyle name="Fixed" xfId="4" xr:uid="{00000000-0005-0000-0000-000003000000}"/>
    <cellStyle name="Hypertextový odkaz" xfId="5" builtinId="8"/>
    <cellStyle name="Hypertextový odkaz 2" xfId="9" xr:uid="{00000000-0005-0000-0000-000005000000}"/>
    <cellStyle name="Hypertextový odkaz_ZAKL_DATA" xfId="6" xr:uid="{00000000-0005-0000-0000-000006000000}"/>
    <cellStyle name="Normální" xfId="0" builtinId="0"/>
    <cellStyle name="normální 2" xfId="8" xr:uid="{00000000-0005-0000-0000-000009000000}"/>
    <cellStyle name="Normální 3" xfId="7" xr:uid="{00000000-0005-0000-0000-00000A000000}"/>
    <cellStyle name="Normální 4" xfId="10" xr:uid="{00000000-0005-0000-0000-00000B000000}"/>
    <cellStyle name="Normální 5" xfId="11" xr:uid="{00000000-0005-0000-0000-00000C000000}"/>
    <cellStyle name="Špatně" xfId="12" builtinId="27"/>
  </cellStyles>
  <dxfs count="91">
    <dxf>
      <font>
        <b val="0"/>
        <i val="0"/>
        <strike val="0"/>
        <condense val="0"/>
        <extend val="0"/>
        <outline val="0"/>
        <shadow val="0"/>
        <u val="none"/>
        <vertAlign val="baseline"/>
        <sz val="11"/>
        <color rgb="FF000000"/>
        <name val="Tahoma"/>
        <scheme val="none"/>
      </font>
    </dxf>
    <dxf>
      <numFmt numFmtId="0" formatCode="General"/>
    </dxf>
    <dxf>
      <numFmt numFmtId="0" formatCode="General"/>
    </dxf>
    <dxf>
      <numFmt numFmtId="0" formatCode="General"/>
    </dxf>
    <dxf>
      <numFmt numFmtId="0" formatCode="General"/>
    </dxf>
    <dxf>
      <font>
        <b val="0"/>
        <i val="0"/>
        <strike val="0"/>
        <condense val="0"/>
        <extend val="0"/>
        <outline val="0"/>
        <shadow val="0"/>
        <u val="none"/>
        <vertAlign val="baseline"/>
        <sz val="11"/>
        <color theme="1"/>
        <name val="Tahoma"/>
        <scheme val="none"/>
      </font>
    </dxf>
    <dxf>
      <font>
        <b val="0"/>
        <i val="0"/>
        <strike val="0"/>
        <condense val="0"/>
        <extend val="0"/>
        <outline val="0"/>
        <shadow val="0"/>
        <u val="none"/>
        <vertAlign val="baseline"/>
        <sz val="11"/>
        <color theme="1"/>
        <name val="Tahoma"/>
        <scheme val="none"/>
      </font>
    </dxf>
    <dxf>
      <font>
        <b val="0"/>
        <i val="0"/>
        <strike val="0"/>
        <condense val="0"/>
        <extend val="0"/>
        <outline val="0"/>
        <shadow val="0"/>
        <u val="none"/>
        <vertAlign val="baseline"/>
        <sz val="11"/>
        <color theme="1"/>
        <name val="Tahoma"/>
        <scheme val="none"/>
      </font>
    </dxf>
    <dxf>
      <font>
        <b val="0"/>
        <i val="0"/>
        <strike val="0"/>
        <condense val="0"/>
        <extend val="0"/>
        <outline val="0"/>
        <shadow val="0"/>
        <u val="none"/>
        <vertAlign val="baseline"/>
        <sz val="11"/>
        <color theme="1"/>
        <name val="Tahoma"/>
        <scheme val="none"/>
      </font>
    </dxf>
    <dxf>
      <font>
        <name val="Tahoma"/>
      </font>
      <numFmt numFmtId="3" formatCode="#,##0"/>
    </dxf>
    <dxf>
      <font>
        <name val="Tahoma"/>
      </font>
      <numFmt numFmtId="3" formatCode="#,##0"/>
    </dxf>
    <dxf>
      <font>
        <name val="Tahoma"/>
      </font>
      <numFmt numFmtId="0" formatCode="General"/>
    </dxf>
    <dxf>
      <numFmt numFmtId="3" formatCode="#,##0"/>
    </dxf>
    <dxf>
      <font>
        <b val="0"/>
        <i val="0"/>
        <strike val="0"/>
        <condense val="0"/>
        <extend val="0"/>
        <outline val="0"/>
        <shadow val="0"/>
        <u val="none"/>
        <vertAlign val="baseline"/>
        <sz val="11"/>
        <color theme="1"/>
        <name val="Tahoma"/>
        <scheme val="none"/>
      </font>
    </dxf>
    <dxf>
      <font>
        <b val="0"/>
        <i val="0"/>
        <strike val="0"/>
        <condense val="0"/>
        <extend val="0"/>
        <outline val="0"/>
        <shadow val="0"/>
        <u val="none"/>
        <vertAlign val="baseline"/>
        <sz val="11"/>
        <color theme="1"/>
        <name val="Tahoma"/>
        <scheme val="none"/>
      </font>
    </dxf>
    <dxf>
      <font>
        <name val="Tahoma"/>
      </font>
      <numFmt numFmtId="3" formatCode="#,##0"/>
    </dxf>
    <dxf>
      <font>
        <name val="Tahoma"/>
      </font>
      <numFmt numFmtId="3" formatCode="#,##0"/>
    </dxf>
    <dxf>
      <font>
        <name val="Tahoma"/>
      </font>
      <numFmt numFmtId="0" formatCode="General"/>
    </dxf>
    <dxf>
      <numFmt numFmtId="3" formatCode="#,##0"/>
    </dxf>
    <dxf>
      <font>
        <b val="0"/>
        <i val="0"/>
        <strike val="0"/>
        <condense val="0"/>
        <extend val="0"/>
        <outline val="0"/>
        <shadow val="0"/>
        <u val="none"/>
        <vertAlign val="baseline"/>
        <sz val="11"/>
        <color theme="1"/>
        <name val="Tahoma"/>
        <scheme val="none"/>
      </font>
    </dxf>
    <dxf>
      <font>
        <name val="Tahoma"/>
      </font>
      <numFmt numFmtId="3" formatCode="#,##0"/>
    </dxf>
    <dxf>
      <font>
        <name val="Tahoma"/>
      </font>
      <numFmt numFmtId="3" formatCode="#,##0"/>
    </dxf>
    <dxf>
      <font>
        <name val="Tahoma"/>
      </font>
      <numFmt numFmtId="3" formatCode="#,##0"/>
    </dxf>
    <dxf>
      <font>
        <name val="Tahoma"/>
      </font>
      <numFmt numFmtId="3" formatCode="#,##0"/>
    </dxf>
    <dxf>
      <font>
        <b val="0"/>
        <i val="0"/>
        <strike val="0"/>
        <condense val="0"/>
        <extend val="0"/>
        <outline val="0"/>
        <shadow val="0"/>
        <u val="none"/>
        <vertAlign val="baseline"/>
        <sz val="10"/>
        <color auto="1"/>
        <name val="Tahoma"/>
        <scheme val="none"/>
      </font>
      <numFmt numFmtId="0" formatCode="General"/>
    </dxf>
    <dxf>
      <numFmt numFmtId="0" formatCode="General"/>
    </dxf>
    <dxf>
      <font>
        <b val="0"/>
        <i val="0"/>
        <strike val="0"/>
        <condense val="0"/>
        <extend val="0"/>
        <outline val="0"/>
        <shadow val="0"/>
        <u val="none"/>
        <vertAlign val="baseline"/>
        <sz val="11"/>
        <color theme="1"/>
        <name val="Tahoma"/>
        <scheme val="none"/>
      </font>
    </dxf>
    <dxf>
      <numFmt numFmtId="0" formatCode="General"/>
    </dxf>
    <dxf>
      <numFmt numFmtId="0" formatCode="General"/>
    </dxf>
    <dxf>
      <numFmt numFmtId="0" formatCode="General"/>
    </dxf>
    <dxf>
      <numFmt numFmtId="0" formatCode="General"/>
    </dxf>
    <dxf>
      <numFmt numFmtId="0" formatCode="General"/>
    </dxf>
    <dxf>
      <font>
        <b val="0"/>
        <i val="0"/>
        <strike val="0"/>
        <condense val="0"/>
        <extend val="0"/>
        <outline val="0"/>
        <shadow val="0"/>
        <u val="none"/>
        <vertAlign val="baseline"/>
        <sz val="11"/>
        <color theme="1"/>
        <name val="Tahoma"/>
        <scheme val="none"/>
      </font>
    </dxf>
    <dxf>
      <font>
        <b val="0"/>
        <i val="0"/>
        <strike val="0"/>
        <condense val="0"/>
        <extend val="0"/>
        <outline val="0"/>
        <shadow val="0"/>
        <u val="none"/>
        <vertAlign val="baseline"/>
        <sz val="11"/>
        <color theme="1"/>
        <name val="Tahoma"/>
        <scheme val="none"/>
      </font>
    </dxf>
    <dxf>
      <numFmt numFmtId="0" formatCode="General"/>
    </dxf>
    <dxf>
      <numFmt numFmtId="0" formatCode="General"/>
    </dxf>
    <dxf>
      <numFmt numFmtId="0" formatCode="General"/>
    </dxf>
    <dxf>
      <numFmt numFmtId="0" formatCode="General"/>
    </dxf>
    <dxf>
      <numFmt numFmtId="0" formatCode="General"/>
    </dxf>
    <dxf>
      <font>
        <b val="0"/>
        <i val="0"/>
        <strike val="0"/>
        <condense val="0"/>
        <extend val="0"/>
        <outline val="0"/>
        <shadow val="0"/>
        <u val="none"/>
        <vertAlign val="baseline"/>
        <sz val="11"/>
        <color theme="1"/>
        <name val="Tahoma"/>
        <scheme val="none"/>
      </font>
    </dxf>
    <dxf>
      <numFmt numFmtId="4" formatCode="#,##0.00"/>
    </dxf>
    <dxf>
      <numFmt numFmtId="0" formatCode="General"/>
    </dxf>
    <dxf>
      <numFmt numFmtId="0" formatCode="General"/>
    </dxf>
    <dxf>
      <font>
        <b val="0"/>
        <i val="0"/>
        <strike val="0"/>
        <condense val="0"/>
        <extend val="0"/>
        <outline val="0"/>
        <shadow val="0"/>
        <u val="none"/>
        <vertAlign val="baseline"/>
        <sz val="11"/>
        <color theme="1"/>
        <name val="Tahoma"/>
        <scheme val="none"/>
      </font>
    </dxf>
    <dxf>
      <font>
        <b val="0"/>
        <i val="0"/>
        <strike val="0"/>
        <condense val="0"/>
        <extend val="0"/>
        <outline val="0"/>
        <shadow val="0"/>
        <u val="none"/>
        <vertAlign val="baseline"/>
        <sz val="11"/>
        <color theme="1"/>
        <name val="Tahoma"/>
        <scheme val="none"/>
      </font>
    </dxf>
    <dxf>
      <numFmt numFmtId="0" formatCode="General"/>
    </dxf>
    <dxf>
      <numFmt numFmtId="0" formatCode="General"/>
    </dxf>
    <dxf>
      <numFmt numFmtId="0" formatCode="General"/>
    </dxf>
    <dxf>
      <numFmt numFmtId="0" formatCode="General"/>
    </dxf>
    <dxf>
      <numFmt numFmtId="0" formatCode="General"/>
    </dxf>
    <dxf>
      <numFmt numFmtId="0" formatCode="General"/>
    </dxf>
    <dxf>
      <font>
        <b val="0"/>
        <i val="0"/>
        <strike val="0"/>
        <condense val="0"/>
        <extend val="0"/>
        <outline val="0"/>
        <shadow val="0"/>
        <u val="none"/>
        <vertAlign val="baseline"/>
        <sz val="11"/>
        <color theme="1"/>
        <name val="Tahoma"/>
        <scheme val="none"/>
      </font>
    </dxf>
    <dxf>
      <numFmt numFmtId="0" formatCode="General"/>
    </dxf>
    <dxf>
      <font>
        <b val="0"/>
        <i val="0"/>
        <strike val="0"/>
        <condense val="0"/>
        <extend val="0"/>
        <outline val="0"/>
        <shadow val="0"/>
        <u val="none"/>
        <vertAlign val="baseline"/>
        <sz val="11"/>
        <color theme="1"/>
        <name val="Tahoma"/>
        <scheme val="none"/>
      </font>
    </dxf>
    <dxf>
      <numFmt numFmtId="0" formatCode="General"/>
    </dxf>
    <dxf>
      <numFmt numFmtId="0" formatCode="General"/>
    </dxf>
    <dxf>
      <numFmt numFmtId="0" formatCode="General"/>
    </dxf>
    <dxf>
      <font>
        <b val="0"/>
        <i val="0"/>
        <strike val="0"/>
        <condense val="0"/>
        <extend val="0"/>
        <outline val="0"/>
        <shadow val="0"/>
        <u val="none"/>
        <vertAlign val="baseline"/>
        <sz val="11"/>
        <color theme="1"/>
        <name val="Tahoma"/>
        <scheme val="none"/>
      </font>
    </dxf>
    <dxf>
      <numFmt numFmtId="0" formatCode="General"/>
    </dxf>
    <dxf>
      <numFmt numFmtId="0" formatCode="General"/>
    </dxf>
    <dxf>
      <numFmt numFmtId="0" formatCode="General"/>
    </dxf>
    <dxf>
      <numFmt numFmtId="0" formatCode="General"/>
    </dxf>
    <dxf>
      <font>
        <b val="0"/>
        <i val="0"/>
        <strike val="0"/>
        <condense val="0"/>
        <extend val="0"/>
        <outline val="0"/>
        <shadow val="0"/>
        <u val="none"/>
        <vertAlign val="baseline"/>
        <sz val="11"/>
        <color theme="1"/>
        <name val="Tahoma"/>
        <scheme val="none"/>
      </font>
    </dxf>
    <dxf>
      <numFmt numFmtId="0" formatCode="General"/>
    </dxf>
    <dxf>
      <numFmt numFmtId="0" formatCode="General"/>
    </dxf>
    <dxf>
      <numFmt numFmtId="0" formatCode="General"/>
    </dxf>
    <dxf>
      <numFmt numFmtId="0" formatCode="General"/>
    </dxf>
    <dxf>
      <numFmt numFmtId="0" formatCode="General"/>
    </dxf>
    <dxf>
      <font>
        <b val="0"/>
        <i val="0"/>
        <strike val="0"/>
        <condense val="0"/>
        <extend val="0"/>
        <outline val="0"/>
        <shadow val="0"/>
        <u val="none"/>
        <vertAlign val="baseline"/>
        <sz val="11"/>
        <color theme="1"/>
        <name val="Tahoma"/>
        <scheme val="none"/>
      </font>
    </dxf>
    <dxf>
      <numFmt numFmtId="0" formatCode="General"/>
    </dxf>
    <dxf>
      <numFmt numFmtId="0" formatCode="General"/>
    </dxf>
    <dxf>
      <font>
        <b val="0"/>
        <i val="0"/>
        <strike val="0"/>
        <condense val="0"/>
        <extend val="0"/>
        <outline val="0"/>
        <shadow val="0"/>
        <u val="none"/>
        <vertAlign val="baseline"/>
        <sz val="11"/>
        <color theme="1"/>
        <name val="Tahoma"/>
        <scheme val="none"/>
      </font>
    </dxf>
    <dxf>
      <numFmt numFmtId="0" formatCode="General"/>
    </dxf>
    <dxf>
      <numFmt numFmtId="3" formatCode="#,##0"/>
    </dxf>
    <dxf>
      <font>
        <b val="0"/>
        <i val="0"/>
        <strike val="0"/>
        <condense val="0"/>
        <extend val="0"/>
        <outline val="0"/>
        <shadow val="0"/>
        <u val="none"/>
        <vertAlign val="baseline"/>
        <sz val="11"/>
        <color theme="1"/>
        <name val="Tahoma"/>
        <scheme val="none"/>
      </font>
    </dxf>
    <dxf>
      <numFmt numFmtId="3" formatCode="#,##0"/>
    </dxf>
    <dxf>
      <numFmt numFmtId="0" formatCode="General"/>
    </dxf>
    <dxf>
      <numFmt numFmtId="3" formatCode="#,##0"/>
    </dxf>
    <dxf>
      <numFmt numFmtId="0" formatCode="General"/>
    </dxf>
    <dxf>
      <font>
        <b val="0"/>
        <i val="0"/>
        <strike val="0"/>
        <condense val="0"/>
        <extend val="0"/>
        <outline val="0"/>
        <shadow val="0"/>
        <u val="none"/>
        <vertAlign val="baseline"/>
        <sz val="11"/>
        <color theme="1"/>
        <name val="Tahoma"/>
        <scheme val="none"/>
      </font>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font>
        <b val="0"/>
        <i val="0"/>
        <strike val="0"/>
        <condense val="0"/>
        <extend val="0"/>
        <outline val="0"/>
        <shadow val="0"/>
        <u val="none"/>
        <vertAlign val="baseline"/>
        <sz val="11"/>
        <color theme="1"/>
        <name val="Tahoma"/>
        <scheme val="none"/>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FCCCC"/>
      <rgbColor rgb="00FFFFFF"/>
      <rgbColor rgb="00000000"/>
      <rgbColor rgb="00660033"/>
      <rgbColor rgb="000000FF"/>
      <rgbColor rgb="00FFFF99"/>
      <rgbColor rgb="00FF00FF"/>
      <rgbColor rgb="0000FFFF"/>
      <rgbColor rgb="00800000"/>
      <rgbColor rgb="00008000"/>
      <rgbColor rgb="00000000"/>
      <rgbColor rgb="00808000"/>
      <rgbColor rgb="00800080"/>
      <rgbColor rgb="00008080"/>
      <rgbColor rgb="00C0C0C0"/>
      <rgbColor rgb="00808080"/>
      <rgbColor rgb="00CCFFCC"/>
      <rgbColor rgb="00802060"/>
      <rgbColor rgb="00CCFFCC"/>
      <rgbColor rgb="00A0E0E0"/>
      <rgbColor rgb="00600080"/>
      <rgbColor rgb="00C0C0C0"/>
      <rgbColor rgb="000080C0"/>
      <rgbColor rgb="00C0C0FF"/>
      <rgbColor rgb="00000080"/>
      <rgbColor rgb="00FF00FF"/>
      <rgbColor rgb="00FFFF00"/>
      <rgbColor rgb="0000FFFF"/>
      <rgbColor rgb="00800080"/>
      <rgbColor rgb="00800000"/>
      <rgbColor rgb="00008080"/>
      <rgbColor rgb="000000FF"/>
      <rgbColor rgb="0000CCFF"/>
      <rgbColor rgb="0069FFFF"/>
      <rgbColor rgb="00660033"/>
      <rgbColor rgb="00FFCC99"/>
      <rgbColor rgb="00A6CAF0"/>
      <rgbColor rgb="00CC9CCC"/>
      <rgbColor rgb="00CC99FF"/>
      <rgbColor rgb="00F8F8F8"/>
      <rgbColor rgb="003366FF"/>
      <rgbColor rgb="0033CCCC"/>
      <rgbColor rgb="00660033"/>
      <rgbColor rgb="00999933"/>
      <rgbColor rgb="00996633"/>
      <rgbColor rgb="00996666"/>
      <rgbColor rgb="00666699"/>
      <rgbColor rgb="00969696"/>
      <rgbColor rgb="003333CC"/>
      <rgbColor rgb="00336666"/>
      <rgbColor rgb="00003300"/>
      <rgbColor rgb="00333300"/>
      <rgbColor rgb="00663300"/>
      <rgbColor rgb="00000000"/>
      <rgbColor rgb="00333399"/>
      <rgbColor rgb="00424242"/>
    </indexedColors>
    <mruColors>
      <color rgb="FF0066FF"/>
      <color rgb="FFFFFFCC"/>
      <color rgb="FFFFCCCC"/>
      <color rgb="FFFF9999"/>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xs:schema xmlns:xs="http://www.w3.org/2001/XMLSchema" xmlns="" attributeFormDefault="unqualified" elementFormDefault="unqualified">
      <xs:simpleType xmlns:xalan="http://xml.apache.org/xslt" name="dateInMultiFormat">
        <xs:restriction base="xs:string">
          <xs:pattern value="(([1-9])|((0[1-9])|([12][0-9]))|(3[0-1]))\.((0?[1-9])|(1[0-2]))\.((19[0-9]{2})|(2[0-9]{3}))"/>
        </xs:restriction>
      </xs:simpleType>
      <xs:element xmlns:xalan="http://xml.apache.org/xslt" name="Pisemnost">
        <xs:complexType>
          <xs:sequence>
            <xs:element name="DPFDP7">
              <xs:complexType>
                <xs:sequence>
                  <xs:element maxOccurs="1" minOccurs="1" name="VetaD">
                    <xs:complexType>
                      <xs:attribute name="kc_csprij" use="optional">
                        <xs:annotation>
                          <xs:documentation>Jste-li poplatníkem podle § 2 odst. 3 zákona rezidentem členského státu EU nebo státu tvořící EHP a uplatňujete nezdanitelné části základu daně podle § 15 zákona nebo slevu na dani podle § 35ba odst. 1 písm. b) až e) a písm. g) zákona nebo daňové zvýhodnění podle § 35c zákona, uveďte úhrn všech příjmů ze zdrojů na území České republiky a ze zdrojů v zahraničí v celých Kč. Cizí měnu přepočtěte podle § 38 odst. 1 zákona.</xs:documentation>
                        </xs:annotation>
                        <xs:simpleType>
                          <xs:restriction base="xs:decimal">
                            <xs:totalDigits value="14"/>
                            <xs:fractionDigits value="0"/>
                          </xs:restriction>
                        </xs:simpleType>
                      </xs:attribute>
                      <xs:attribute name="kod_popl" use="optional">
                        <xs:annotation>
                          <xs:documentation>Jste-li poplatníkem podle § 2 odst. 3 zákona, tj. daňový nerezident v České republice, který má daňovou povinnost z příjmů ze zdrojů na území České republiky, uveďte písmenný kód státu, ve kterém jste rezidentem. Pro hodnotu této položky použijte číselník Země (zeme). Z číselníku se vkládá položka kod2.&lt;br /&gt;Položka obsahuje kritické kontroly: hodnota musí obsahovat kód existujícího státu a nesmí obsahovat kód CZ - Česko.&lt;br&gt;
Pro popis číselníku Země klikněte &lt;a href="https://adisspr.mfcr.cz/pmd/dokumentace/ciselniky/ukazka/zeme"&gt;zde&lt;/a&gt;.</xs:documentation>
                        </xs:annotation>
                        <xs:simpleType>
                          <xs:restriction base="xs:string">
                            <xs:minLength value="0"/>
                            <xs:maxLength value="2"/>
                          </xs:restriction>
                        </xs:simpleType>
                      </xs:attribute>
                      <xs:attribute name="kc_op15_1e1" use="optional">
                        <xs:simpleType>
                          <xs:restriction base="xs:decimal">
                            <xs:totalDigits value="14"/>
                            <xs:fractionDigits value="0"/>
                          </xs:restriction>
                        </xs:simpleType>
                      </xs:attribute>
                      <xs:attribute name="uv_rozsah" use="optional">
                        <xs:annotation>
                          <xs:documentation>Rozsah údajů účetních výkazů.&lt;br /&gt;P = plný / Z = zkrácený.&lt;br /&gt;Pokud navíc některý výkaz vybrané vyhlášky podporuje více zkrácených tvarů podle velikosti účetní jednotky:&lt;br /&gt;Z = Zkrácený pro malé ÚJ / M = Zkrácený pro mikro ÚJ.&lt;br /&gt;&lt;br /&gt;V případě vyplnění individuálních rozsahů u vyhlášky č. 500 se položka nevyplňuje.</xs:documentation>
                        </xs:annotation>
                        <xs:simpleType>
                          <xs:restriction base="xs:string">
                            <xs:minLength value="0"/>
                            <xs:maxLength value="1"/>
                          </xs:restriction>
                        </xs:simpleType>
                      </xs:attribute>
                      <xs:attribute name="da_slevy35ba" use="optional">
                        <xs:simpleType>
                          <xs:restriction base="xs:decimal">
                            <xs:totalDigits value="14"/>
                            <xs:fractionDigits value="0"/>
                          </xs:restriction>
                        </xs:simpleType>
                      </xs:attribute>
                      <xs:attribute name="rok" use="required">
                        <xs:annotation>
                          <xs:documentation>Uveďte rok, za který je DAP podáváno.&lt;br /&gt;Položka obsahuje kritické kontroly: rok může nabývat pouze hodnoty 2021 a 2022; nelze vložit DAP na rok vyšší než je rok z data úmrtí poplatníka.</xs:documentation>
                        </xs:annotation>
                        <xs:simpleType>
                          <xs:restriction base="xs:decimal">
                            <xs:totalDigits value="4"/>
                            <xs:fractionDigits value="0"/>
                          </xs:restriction>
                        </xs:simpleType>
                      </xs:attribute>
                      <xs:attribute name="pln_moc" use="required">
                        <xs:annotation>
                          <xs:documentation>Uveďte, zda DAP podal daňový poradce na základě plné moci.</xs:documentation>
                        </xs:annotation>
                        <xs:simpleType>
                          <xs:restriction base="xs:string">
                            <xs:minLength value="0"/>
                            <xs:maxLength value="1"/>
                          </xs:restriction>
                        </xs:simpleType>
                      </xs:attribute>
                      <xs:attribute name="m_cinvduch" use="optional">
                        <xs:simpleType>
                          <xs:restriction base="xs:decimal">
                            <xs:totalDigits value="2"/>
                            <xs:fractionDigits value="0"/>
                          </xs:restriction>
                        </xs:simpleType>
                      </xs:attribute>
                      <xs:attribute fixed="DP7" name="dokument" use="required"/>
                      <xs:attribute name="audit" use="required">
                        <xs:annotation>
                          <xs:documentation>Hodnota může být pouze &lt;strong&gt;A&lt;/strong&gt; - zákonná povinnost ověřit účetní závěrku auditorem, &lt;strong&gt;N&lt;/strong&gt; - není zákonná povinnost ověřit účetní závěrku auditorem.</xs:documentation>
                        </xs:annotation>
                        <xs:simpleType>
                          <xs:restriction base="xs:string">
                            <xs:minLength value="0"/>
                            <xs:maxLength value="1"/>
                          </xs:restriction>
                        </xs:simpleType>
                      </xs:attribute>
                      <xs:attribute name="kc_manztpp" use="optional">
                        <xs:simpleType>
                          <xs:restriction base="xs:decimal">
                            <xs:totalDigits value="14"/>
                            <xs:fractionDigits value="0"/>
                          </xs:restriction>
                        </xs:simpleType>
                      </xs:attribute>
                      <xs:attribute name="c_ufo_cil" use="required">
                        <xs:annotation>
                          <xs:documentation>Vyplňte sídlo místně příslušného správce daně. Místní příslušnost se řídí u právnické osoby místem jejího sídla v České republice a u fyzické osoby místem pobytu v České republice, jinak místem, kde se převážně zdržuje, tj. v němž pobývá nejvíce dnů v roce. Místem pobytu fyzické osoby se rozumí adresa místa trvalého pobytu. Nelze-li takto určit místní příslušnost, postupuje se podle ustanovení § 13 zákona č. 280/2009 Sb., daňový řád, ve znění pozdějších předpisů. Vyplňte číslo FÚ podle registrace daňového přiznání, nebo výběrem ze seznamu.&lt;br /&gt;Pro hodnotu této položky použijte číselník Územní finanční orgány (ufo). Z číselníku se vkládá položka c_ufo. &lt;br /&gt;Položka obsahuje kritické kontroly: musí být vyplněno číslo existujícího FÚ, nesmí se jednat o zaniklý FÚ.&lt;br&gt;
Pro popis číselníku Územní finanční orgány klikněte &lt;a href="https://adisspr.mfcr.cz/pmd/dokumentace/ciselniky/ukazka/ufo"&gt;zde&lt;/a&gt;.</xs:documentation>
                        </xs:annotation>
                        <xs:simpleType>
                          <xs:restriction base="xs:decimal">
                            <xs:totalDigits value="4"/>
                            <xs:fractionDigits value="0"/>
                          </xs:restriction>
                        </xs:simpleType>
                      </xs:attribute>
                      <xs:attribute name="manz_jmeno" use="optional">
                        <xs:simpleType>
                          <xs:restriction base="xs:string">
                            <xs:minLength value="0"/>
                            <xs:maxLength value="36"/>
                          </xs:restriction>
                        </xs:simpleType>
                      </xs:attribute>
                      <xs:attribute fixed="DPF" name="k_uladis" use="required">
                        <xs:annotation>
                          <xs:documentation>Název daně, musí být uvedeno DPF.</xs:documentation>
                        </xs:annotation>
                      </xs:attribute>
                      <xs:attribute name="da_slevy" use="optional">
                        <xs:simpleType>
                          <xs:restriction base="xs:decimal">
                            <xs:totalDigits value="14"/>
                            <xs:fractionDigits value="0"/>
                          </xs:restriction>
                        </xs:simpleType>
                      </xs:attribute>
                      <xs:attribute name="zdobd_od" type="dateInMultiFormat" use="optional">
                        <xs:annotation>
                          <xs:documentation>Vyplňte konec zdaňovacího období.&lt;br /&gt;Položka obsahuje kritické kontroly: počátek zdaňovacího období musí být roven 1.1. a zároveň rok počátku zdaňovacího období musí být stejný jako rok podání DAP.</xs:documentation>
                        </xs:annotation>
                      </xs:attribute>
                      <xs:attribute name="manz_prijmeni" use="optional">
                        <xs:simpleType>
                          <xs:restriction base="xs:string">
                            <xs:minLength value="0"/>
                            <xs:maxLength value="36"/>
                          </xs:restriction>
                        </xs:simpleType>
                      </xs:attribute>
                      <xs:attribute name="kc_pzdp" use="optional">
                        <xs:simpleType>
                          <xs:restriction base="xs:decimal">
                            <xs:totalDigits value="14"/>
                            <xs:fractionDigits value="0"/>
                          </xs:restriction>
                        </xs:simpleType>
                      </xs:attribute>
                      <xs:attribute name="kc_op15_1d" use="optional">
                        <xs:simpleType>
                          <xs:restriction base="xs:decimal">
                            <xs:totalDigits value="14"/>
                            <xs:fractionDigits value="0"/>
                          </xs:restriction>
                        </xs:simpleType>
                      </xs:attribute>
                      <xs:attribute name="kc_zbyvpred" use="optional">
                        <xs:annotation>
                          <xs:documentation>Zbývá doplatit (ř. 77 - ř. 77a - ř. 84 - ř. 85 - ř. 86 - ř. 87 - ř. 87a - ř. 88 + ř. 89 - ř. 90): (+) zbývá doplatit, (-) zaplaceno více&lt;br&gt;&amp;nbsp&lt;br&gt;Kladná částka znamená, že zbývá na dani doplatit vypočtenou částku. Záporná částka znamená, že bylo zaplaceno více. Pokud daň na ř. 77 nepřesáhla 200 Kč, postupuje se dle § 38b zákona. Vypočtená hodnota představuje celkovou částku, nikoli dílčí částku z dodatečného daňového přiznání. O přeplatek je možné požádat příslušného správce daně např. formou žádosti, která je součástí DAP.</xs:documentation>
                        </xs:annotation>
                        <xs:simpleType>
                          <xs:restriction base="xs:decimal">
                            <xs:totalDigits value="14"/>
                            <xs:fractionDigits value="0"/>
                          </xs:restriction>
                        </xs:simpleType>
                      </xs:attribute>
                      <xs:attribute name="kc_rozdil_zt" use="optional">
                        <xs:simpleType>
                          <xs:restriction base="xs:decimal">
                            <xs:totalDigits value="14"/>
                            <xs:fractionDigits value="0"/>
                          </xs:restriction>
                        </xs:simpleType>
                      </xs:attribute>
                      <xs:attribute name="uv_vyhl" use="optional">
                        <xs:annotation>
                          <xs:documentation>Vyplňte číslo vyhlášky (první část), podle které byly účetní výkazy a následně vybrané údaje sestaveny. Uveďte následující označení: &lt;br /&gt;500 pro &lt;br /&gt;Vyhlášku č. 500/2002 Sb., kterou se provádějí některá ustanovení zákona č. 563/1991 Sb., o účetnictví, ve znění pozdějších předpisů, pro účetní jednotky, které jsou podnikateli účtujícími v soustavě podvojného účetnictví, v platném znění.&lt;br /&gt;&lt;br /&gt;Položka obsahuje kritické kontroly: nesmí být vyplněn současně druhový a účelový výkaz zisků a ztrát, pokud je zadána hodnota musí odpovídat masce položky, může být použito pouze číslo vyhlášky korespondující s danou písemností, může být použito pouze číslo vyhlášky korespondující s daným typem subjektu, pro zadané číslo vyhlášky musí být použity odpovídající výkazy, pro vyhlášky kromě 500 musí být vyplněny všechny výkazy, číslo vyhlášky musí být vyplněno je-li zadán alespoň 1 výkaz.</xs:documentation>
                        </xs:annotation>
                        <xs:simpleType>
                          <xs:restriction base="xs:decimal">
                            <xs:totalDigits value="3"/>
                            <xs:fractionDigits value="0"/>
                          </xs:restriction>
                        </xs:simpleType>
                      </xs:attribute>
                      <xs:attribute name="kc_op15_1c" use="optional">
                        <xs:simpleType>
                          <xs:restriction base="xs:decimal">
                            <xs:totalDigits value="14"/>
                            <xs:fractionDigits value="0"/>
                          </xs:restriction>
                        </xs:simpleType>
                      </xs:attribute>
                      <xs:attribute name="m_ztpp" use="optional">
                        <xs:simpleType>
                          <xs:restriction base="xs:decimal">
                            <xs:totalDigits value="2"/>
                            <xs:fractionDigits value="0"/>
                          </xs:restriction>
                        </xs:simpleType>
                      </xs:attribute>
                      <xs:attribute name="da_celod13" use="optional">
                        <xs:simpleType>
                          <xs:restriction base="xs:decimal">
                            <xs:totalDigits value="14"/>
                            <xs:fractionDigits value="0"/>
                          </xs:restriction>
                        </xs:simpleType>
                      </xs:attribute>
                      <xs:attribute name="duvpoddapdpf" use="optional">
                        <xs:annotation>
                          <xs:documentation>&lt;span style="color: red;"&gt;&lt;strong&gt;Elektronický formulář pro přiznání k dani z příjmů fyzických osob nelze použít pro podání za část zdaňovacího období.&lt;/strong&gt; EPO DAP s kódem I nebo G lze &lt;strong&gt;podat pouze za celé ZO&lt;/strong&gt;; tzn., že došlo ke sjednocení lhůt pro podání DAP podle § 245 DŘ.&lt;/span&gt;&lt;br&gt;&amp;nbsp&lt;br&gt;Vyberte příslušný kód rozlišení typu DAP a uveďte datum, kdy skutečnost nastala&lt;br&gt;&lt;strong&gt;G -&lt;/strong&gt; insolvence – za předcházející zdaňovací období, pokud nebylo DAP dosud podáno a lhůta pro jeho podání neuplynula (§ 245 daňového řádu)&lt;br&gt;&lt;strong&gt;I -&lt;/strong&gt; úmrtí – do 3 měsíců ode dne smrti zůstavitele, a to za část zdaňovacího období, která uplynula přede dnem jeho smrti podle § 239b odst. 4 daňového řádu a za předcházející zdaňovací období, pokud DAP nebylo dosud podáno a lhůta pro jeho podání neuplynula, podle § 245 daňového řádu.</xs:documentation>
                        </xs:annotation>
                        <xs:simpleType>
                          <xs:restriction base="xs:string">
                            <xs:minLength value="0"/>
                            <xs:maxLength value="1"/>
                          </xs:restriction>
                        </xs:simpleType>
                      </xs:attribute>
                      <xs:attribute name="m_deti" use="optional">
                        <xs:simpleType>
                          <xs:restriction base="xs:decimal">
                            <xs:totalDigits value="3"/>
                            <xs:fractionDigits value="0"/>
                          </xs:restriction>
                        </xs:simpleType>
                      </xs:attribute>
                      <xs:attribute name="uhrn_slevy35ba" use="optional">
                        <xs:simpleType>
                          <xs:restriction base="xs:decimal">
                            <xs:totalDigits value="14"/>
                            <xs:fractionDigits value="0"/>
                          </xs:restriction>
                        </xs:simpleType>
                      </xs:attribute>
                      <xs:attribute name="d_zjist" type="dateInMultiFormat" use="optional">
                        <xs:annotation>
                          <xs:documentation>Vyplňte datum zjištění důvodů pro podání dodatečného daňového přiznání.&lt;br /&gt;Položka obsahuje kritickou kontrolu: Datum zjištění důvodů pro podání dodat. DAP musí být vyplněno, pokud se jedná o dodatečné DAP.</xs:documentation>
                        </xs:annotation>
                      </xs:attribute>
                      <xs:attribute name="kc_pausal" use="optional">
                        <xs:annotation>
                          <xs:documentation>Uveďte úhrn záloh na daň z příjmů fyzických osob, které jste zaplatil (zaplatila), v průběhu zdaňovacího období 2024 nebo části zdaňovacího období 2024, ve kterém jste byl/a v paušálním režimu, za něž je podáváno DAP.</xs:documentation>
                        </xs:annotation>
                        <xs:simpleType>
                          <xs:restriction base="xs:decimal">
                            <xs:totalDigits value="14"/>
                            <xs:fractionDigits value="0"/>
                          </xs:restriction>
                        </xs:simpleType>
                      </xs:attribute>
                      <xs:attribute name="kc_zalzavc" use="optional">
                        <xs:annotation>
                          <xs:documentation>Uveďte úhrn sražených záloh na daň z příjmů ze závislé činnosti (po slevách na dani), které Vám byly sraženy všemi zaměstnavateli. Zálohy na daň z příjmů ze závislé činnosti uveďte v souladu s § 5 odst. 4 zákona (ve vzoru Potvrzení č. 31 se jedná o údaj uvedený na řádku 8). V případě, že Vám bylo provedeno roční zúčtování, uveďte částku sražených záloh sníženou o vrácený přeplatek z ročního zúčtování.</xs:documentation>
                        </xs:annotation>
                        <xs:simpleType>
                          <xs:restriction base="xs:decimal">
                            <xs:totalDigits value="14"/>
                            <xs:fractionDigits value="0"/>
                          </xs:restriction>
                        </xs:simpleType>
                      </xs:attribute>
                      <xs:attribute name="kc_sraz_rezehp" use="optional">
                        <xs:simpleType>
                          <xs:restriction base="xs:decimal">
                            <xs:totalDigits value="14"/>
                            <xs:fractionDigits value="0"/>
                          </xs:restriction>
                        </xs:simpleType>
                      </xs:attribute>
                      <xs:attribute name="kc_danbonus" use="optional">
                        <xs:annotation>
                          <xs:documentation>Uveďte rozdíl daňového zvýhodnění a slevy na dani, jehož výsledkem je výše daňového bonusu. Daňový bonus můžete uplatnit při splnění podmínek stanovených v § 35c zákona, pokud jeho výše činí alespoň 100 Kč.</xs:documentation>
                        </xs:annotation>
                        <xs:simpleType>
                          <xs:restriction base="xs:decimal">
                            <xs:totalDigits value="14"/>
                            <xs:fractionDigits value="0"/>
                          </xs:restriction>
                        </xs:simpleType>
                      </xs:attribute>
                      <xs:attribute name="kc_op15_1a" use="optional">
                        <xs:annotation>
                          <xs:documentation>Uveďte částku 30 840 Kč.</xs:documentation>
                        </xs:annotation>
                        <xs:simpleType>
                          <xs:restriction base="xs:decimal">
                            <xs:totalDigits value="14"/>
                            <xs:fractionDigits value="0"/>
                          </xs:restriction>
                        </xs:simpleType>
                      </xs:attribute>
                      <xs:attribute name="kc_rozdil_dp" use="optional">
                        <xs:simpleType>
                          <xs:restriction base="xs:decimal">
                            <xs:totalDigits value="14"/>
                            <xs:fractionDigits value="0"/>
                          </xs:restriction>
                        </xs:simpleType>
                      </xs:attribute>
                      <xs:attribute name="d_uv" type="dateInMultiFormat" use="optional">
                        <xs:annotation>
                          <xs:documentation>Vyplňte datum, ke kterému se údaje tabulek vztahují.&lt;br /&gt;Položka obsahuje kritickou kontrolu: hodnota musí být zadána pokud je vyplněn alespoň jeden výkaz.</xs:documentation>
                        </xs:annotation>
                      </xs:attribute>
                      <xs:attribute name="uv_podpis" use="optional">
                        <xs:annotation>
                          <xs:documentation>Osoba, jejíž podpisový záznam byl připojen k účetní závěrce, která byla podkladem pro zpracování této přílohy.</xs:documentation>
                        </xs:annotation>
                        <xs:simpleType>
                          <xs:restriction base="xs:string">
                            <xs:minLength value="0"/>
                            <xs:maxLength value="40"/>
                          </xs:restriction>
                        </xs:simpleType>
                      </xs:attribute>
                      <xs:attribute name="prop_zahr" use="optional">
                        <xs:simpleType>
                          <xs:restriction base="xs:string">
                            <xs:minLength value="0"/>
                            <xs:maxLength value="1"/>
                          </xs:restriction>
                        </xs:simpleType>
                      </xs:attribute>
                      <xs:attribute name="kc_dazvyhod" use="optional">
                        <xs:annotation>
                          <xs:documentation>Uveďte výši daňového zvýhodnění podle § 35c zákona. Nárok na daňové zvýhodnění činí 15 204 Kč ročně na jedno dítě (1 267 Kč měsíčně), 22 320 Kč ročně na druhé dítě (1 860 Kč měsíčně) a 27 840 Kč ročně na třetí a každé další dítě (2 320 Kč měsíčně). Jedná-li se o dítě, kterému je přiznán nárok na průkaz ZTP/P, zvyšuje se na ně částka daňového zvýhodnění na dvojnásobek. Vyživuje-li dítě v jedné společně hospodařící domácnosti více poplatníků, může daňové zvýhodnění uplatnit ve zdaňovacím období nebo v tomtéž kalendářním měsíci zdaňovacího období jen jeden z nich. Vyživuje-li děti, na které uplatňujete daňové zvýhodnění, v jedné společně hospodařící domácnosti druhý poplatník, který je zaměstnán, doložte potvrzení jeho zaměstnavatele, ve kterém plátce uvede, na které děti druhý z poplatníků uplatňuje daňové zvýhodnění a v jaké výši. V případě, že takové potvrzení nedokládáte z důvodu, že ve společně hospodařící domácnosti není jiný poplatník, který vyživuje děti uvedené v přiznání nebo je ve společně hospodařící domácnosti a není zaměstnán, uveďte tuto skutečnost na volný list.</xs:documentation>
                        </xs:annotation>
                        <xs:simpleType>
                          <xs:restriction base="xs:decimal">
                            <xs:totalDigits value="14"/>
                            <xs:fractionDigits value="0"/>
                          </xs:restriction>
                        </xs:simpleType>
                      </xs:attribute>
                      <xs:attribute name="kc_zalpred" use="optional">
                        <xs:annotation>
                          <xs:documentation>Uveďte souhrn záloh, které jste zaplatil (zaplatila), v průběhu zdaňovacího období 2024 nebo části zdaňovacího období 2024, za něž je podáváno DAP, včetně přeplatku použitého jako záloha na daň podle § 154 a § 155b daňového řádu.</xs:documentation>
                        </xs:annotation>
                        <xs:simpleType>
                          <xs:restriction base="xs:decimal">
                            <xs:totalDigits value="14"/>
                            <xs:fractionDigits value="0"/>
                          </xs:restriction>
                        </xs:simpleType>
                      </xs:attribute>
                      <xs:attribute name="kc_zjizt" use="optional">
                        <xs:simpleType>
                          <xs:restriction base="xs:decimal">
                            <xs:totalDigits value="14"/>
                            <xs:fractionDigits value="0"/>
                          </xs:restriction>
                        </xs:simpleType>
                      </xs:attribute>
                      <xs:attribute name="zdobd_do" type="dateInMultiFormat" use="optional">
                        <xs:annotation>
                          <xs:documentation>Vyplňte konec zdaňovacího období.&lt;br /&gt;Položka obsahuje kritické kontroly: konec zdaňovacího období musí být roven 31.12.; rok konce zdaňovacího období musí být stejný jako rok podání DAP; datum konce zdaňovacího období nemůže být větší než datum úmrtí poplatníka.</xs:documentation>
                        </xs:annotation>
                      </xs:attribute>
                      <xs:attribute name="d_duvpod" type="dateInMultiFormat" use="optional">
                        <xs:annotation>
                          <xs:documentation>Vyplňte datum kdy skutečnost nastala.&lt;br /&gt;Položka obsahuje kritické kontroly:&lt;br /&gt;&lt;ul&gt;&lt;li&gt;V případě DAP DPF podávaném za zemřelý DS je nutné do položky Datum v záhlaví DAP uvést datum úmrtí&lt;/li&gt;&lt;li&gt;V případě DAP DPF podávaného v průběhu insolvence za bezprostředně předcházející zdaňovací období, za které nebylo DAP dosud podáno, je nutné do položky Datum v záhlaví DAP uvést datum skutečnosti, ke které se DAP váže&lt;/li&gt;&lt;li&gt;V případě DAP DPF podávaného v průběhu insolvence za zdaňovací období, u něhož již uplynula lhůta pro podání DAP, ale nebylo dosud podáno, je nutné do položky Datum v záhlaví DAP uvést datum skutečnosti, ke které se DAP váže&lt;/li&gt;&lt;li&gt;V případě, že DAP není podáváno s kódem rozlišení = G,H, nebo I, položka Datum v záhlaví DAP DPF nesmí být vyplněna&lt;/li&gt;&lt;li&gt;V případě, že DAP není podáváno s kódem rozlišení = G nebo I, položka Datum v záhlaví DAP DPF nesmí být vyplněna&lt;/li&gt;&lt;li&gt;V případě DAP s kódem rozlišení G musí Datum spadat do období bezprostředně následujícího či vyššího než za které je DAP podáváno&lt;/li&gt;&lt;/ul&gt;</xs:documentation>
                        </xs:annotation>
                      </xs:attribute>
                      <xs:attribute name="kc_dztrata" use="optional">
                        <xs:simpleType>
                          <xs:restriction base="xs:decimal">
                            <xs:totalDigits value="14"/>
                            <xs:fractionDigits value="0"/>
                          </xs:restriction>
                        </xs:simpleType>
                      </xs:attribute>
                      <xs:attribute name="kc_konkurs" use="optional">
                        <xs:annotation>
                          <xs:documentation>Uveďte, podáváte-li DAP, výši daně tvořící zálohu na daň daňové povinnosti podle podmínek uvedených v § 38gb zákona.</xs:documentation>
                        </xs:annotation>
                        <xs:simpleType>
                          <xs:restriction base="xs:decimal">
                            <xs:totalDigits value="14"/>
                            <xs:fractionDigits value="0"/>
                          </xs:restriction>
                        </xs:simpleType>
                      </xs:attribute>
                      <xs:attribute name="kc_zjidp" use="optional">
                        <xs:simpleType>
                          <xs:restriction base="xs:decimal">
                            <xs:totalDigits value="14"/>
                            <xs:fractionDigits value="0"/>
                          </xs:restriction>
                        </xs:simpleType>
                      </xs:attribute>
                      <xs:attribute name="manz_r_cislo" use="optional">
                        <xs:simpleType>
                          <xs:restriction base="xs:string">
                            <xs:pattern value="[0-9]{1,10}"/>
                          </xs:restriction>
                        </xs:simpleType>
                      </xs:attribute>
                      <xs:attribute name="m_vyzmanzl" use="optional">
                        <xs:simpleType>
                          <xs:restriction base="xs:decimal">
                            <xs:totalDigits value="2"/>
                            <xs:fractionDigits value="0"/>
                          </xs:restriction>
                        </xs:simpleType>
                      </xs:attribute>
                      <xs:attribute name="da_slevy35c" use="optional">
                        <xs:simpleType>
                          <xs:restriction base="xs:decimal">
                            <xs:totalDigits value="14"/>
                            <xs:fractionDigits value="0"/>
                          </xs:restriction>
                        </xs:simpleType>
                      </xs:attribute>
                      <xs:attribute name="kc_vyplbonus" use="optional">
                        <xs:annotation>
                          <xs:documentation>Uveďte úhrn měsíčních daňových bonusů, které Vám jako zaměstnanci byly zaměstnavatelem vyplaceny za zdaňovací období 2024. Údaje zjistíte z „Potvrzení“ vystaveného jednotlivými zaměstnavateli. Pokud podáváte daňové přiznání a již Vám bylo provedeno roční zúčtování u zaměstnavatele, pak se v Potvrzení vzor č. 32 jedná o součet řádku 9 a doplatku na daňovém bonusu z řádku 13.</xs:documentation>
                        </xs:annotation>
                        <xs:simpleType>
                          <xs:restriction base="xs:decimal">
                            <xs:totalDigits value="14"/>
                            <xs:fractionDigits value="0"/>
                          </xs:restriction>
                        </xs:simpleType>
                      </xs:attribute>
                      <xs:attribute name="da_slezap" use="optional">
                        <xs:simpleType>
                          <xs:restriction base="xs:decimal">
                            <xs:totalDigits value="17"/>
                            <xs:fractionDigits value="2"/>
                          </xs:restriction>
                        </xs:simpleType>
                      </xs:attribute>
                      <xs:attribute name="m_manz" use="optional">
                        <xs:simpleType>
                          <xs:restriction base="xs:decimal">
                            <xs:totalDigits value="2"/>
                            <xs:fractionDigits value="0"/>
                          </xs:restriction>
                        </xs:simpleType>
                      </xs:attribute>
                      <xs:attribute name="kc_pzzt" use="optional">
                        <xs:simpleType>
                          <xs:restriction base="xs:decimal">
                            <xs:totalDigits value="14"/>
                            <xs:fractionDigits value="0"/>
                          </xs:restriction>
                        </xs:simpleType>
                      </xs:attribute>
                      <xs:attribute name="sleva_rp" use="optional">
                        <xs:simpleType>
                          <xs:restriction base="xs:decimal">
                            <xs:totalDigits value="14"/>
                            <xs:fractionDigits value="0"/>
                          </xs:restriction>
                        </xs:simpleType>
                      </xs:attribute>
                      <xs:attribute name="kc_sraz385" use="optional">
                        <xs:annotation>
                          <xs:documentation>Uveďte částku, kterou Vám jako poplatníkovi podle § 2 odst. 3 zákona plátce daně podle § 38e zákona srazil na zajištění daně. Jste-li společník veřejné obchodní společnosti nebo komplementář komanditní společnosti, bude částka uvedená na tomto řádku zahrnovat zajištění daně sražené Vám veřejnou obchodní společností nebo komanditní společností podle § 38e odst. 3 písm. a) zákona vztahující se ke zdaňovacímu období 2024, za něž je podáváno DAP.</xs:documentation>
                        </xs:annotation>
                        <xs:simpleType>
                          <xs:restriction base="xs:decimal">
                            <xs:totalDigits value="14"/>
                            <xs:fractionDigits value="0"/>
                          </xs:restriction>
                        </xs:simpleType>
                      </xs:attribute>
                      <xs:attribute name="m_detiztpp" use="optional">
                        <xs:simpleType>
                          <xs:restriction base="xs:decimal">
                            <xs:totalDigits value="3"/>
                            <xs:fractionDigits value="0"/>
                          </xs:restriction>
                        </xs:simpleType>
                      </xs:attribute>
                      <xs:attribute name="kc_slevy35c" use="optional">
                        <xs:simpleType>
                          <xs:restriction base="xs:decimal">
                            <xs:totalDigits value="14"/>
                            <xs:fractionDigits value="0"/>
                          </xs:restriction>
                        </xs:simpleType>
                      </xs:attribute>
                      <xs:attribute name="m_invduch" use="optional">
                        <xs:simpleType>
                          <xs:restriction base="xs:decimal">
                            <xs:totalDigits value="2"/>
                            <xs:fractionDigits value="0"/>
                          </xs:restriction>
                        </xs:simpleType>
                      </xs:attribute>
                      <xs:attribute name="manz_titul" use="optional">
                        <xs:simpleType>
                          <xs:restriction base="xs:string">
                            <xs:minLength value="0"/>
                            <xs:maxLength value="10"/>
                          </xs:restriction>
                        </xs:simpleType>
                      </xs:attribute>
                      <xs:attribute name="dap_typ" use="required">
                        <xs:annotation>
                          <xs:documentation>Typ daňového přiznání.&lt;BR /&gt;&lt;STRONG&gt;B&lt;/STRONG&gt; - řádné&lt;BR /&gt;&lt;STRONG&gt;O&lt;/STRONG&gt; - řádné-opravné&lt;BR /&gt;&lt;STRONG&gt;D&lt;/STRONG&gt; - dodatečné&lt;BR /&gt;&lt;STRONG&gt;E&lt;/STRONG&gt; - dodatečné-opravné&lt;br /&gt;Položka obsahuje kritickou kontrolu kontrolující platnou hodnotu z uvedeného seznamu.</xs:documentation>
                        </xs:annotation>
                        <xs:simpleType>
                          <xs:restriction base="xs:string">
                            <xs:minLength value="0"/>
                            <xs:maxLength value="1"/>
                          </xs:restriction>
                        </xs:simpleType>
                      </xs:attribute>
                      <xs:attribute name="kc_op15_1e2" use="optional">
                        <xs:simpleType>
                          <xs:restriction base="xs:decimal">
                            <xs:totalDigits value="14"/>
                            <xs:fractionDigits value="0"/>
                          </xs:restriction>
                        </xs:simpleType>
                      </xs:attribute>
                      <xs:attribute name="kc_sraz_6_4" use="optional">
                        <xs:simpleType>
                          <xs:restriction base="xs:decimal">
                            <xs:totalDigits value="14"/>
                            <xs:fractionDigits value="0"/>
                          </xs:restriction>
                        </xs:simpleType>
                      </xs:attribute>
                      <xs:attribute name="m_deti2" use="optional">
                        <xs:simpleType>
                          <xs:restriction base="xs:decimal">
                            <xs:totalDigits value="3"/>
                            <xs:fractionDigits value="0"/>
                          </xs:restriction>
                        </xs:simpleType>
                      </xs:attribute>
                      <xs:attribute name="m_detiztpp2" use="optional">
                        <xs:simpleType>
                          <xs:restriction base="xs:decimal">
                            <xs:totalDigits value="3"/>
                            <xs:fractionDigits value="0"/>
                          </xs:restriction>
                        </xs:simpleType>
                      </xs:attribute>
                      <xs:attribute name="m_deti3" use="optional">
                        <xs:simpleType>
                          <xs:restriction base="xs:decimal">
                            <xs:totalDigits value="3"/>
                            <xs:fractionDigits value="0"/>
                          </xs:restriction>
                        </xs:simpleType>
                      </xs:attribute>
                      <xs:attribute name="m_detiztpp3" use="optional">
                        <xs:simpleType>
                          <xs:restriction base="xs:decimal">
                            <xs:totalDigits value="3"/>
                            <xs:fractionDigits value="0"/>
                          </xs:restriction>
                        </xs:simpleType>
                      </xs:attribute>
                      <xs:attribute name="manz_d_nar" type="dateInMultiFormat" use="optional"/>
                      <xs:attribute name="uv_rozsah_rozv" use="optional">
                        <xs:annotation>
                          <xs:documentation>Rozsah údajů pro Rozvahu:&lt;br /&gt;P = Plný / Z = Zkrácený - Malé ÚJ / M = Zkrácený - Mikro ÚJ.&lt;br /&gt;&lt;br /&gt;Položka obsahuje kritické kontroly: v případě vyplňování odlišných rozsahů účetních výkazů je nutné vyplnit zároveň položku pro rozsah Rozvahy a položku pro Výkaz zisku a ztráty.</xs:documentation>
                        </xs:annotation>
                        <xs:simpleType>
                          <xs:restriction base="xs:string">
                            <xs:minLength value="0"/>
                            <xs:maxLength value="1"/>
                          </xs:restriction>
                        </xs:simpleType>
                      </xs:attribute>
                      <xs:attribute name="uv_rozsah_vzz" use="optional">
                        <xs:annotation>
                          <xs:documentation>Rozsah údajů pro Výkaz zisku a ztráty:&lt;br /&gt;P = Plný / Z = Zkrácený.&lt;br /&gt;&lt;br /&gt;Položka obsahuje kritické kontroly: v případě vyplňování odlišných rozsahů účetních výkazů je nutné vyplnit zároveň položku pro rozsah Rozvahy a položku pro Výkaz zisku a ztráty.</xs:documentation>
                        </xs:annotation>
                        <xs:simpleType>
                          <xs:restriction base="xs:string">
                            <xs:minLength value="0"/>
                            <xs:maxLength value="1"/>
                          </xs:restriction>
                        </xs:simpleType>
                      </xs:attribute>
                      <xs:attribute name="da_samzakl" use="optional">
                        <xs:simpleType>
                          <xs:restriction base="xs:decimal">
                            <xs:totalDigits value="14"/>
                            <xs:fractionDigits value="0"/>
                          </xs:restriction>
                        </xs:simpleType>
                      </xs:attribute>
                      <xs:attribute name="kc_dan_celk" use="optional">
                        <xs:simpleType>
                          <xs:restriction base="xs:decimal">
                            <xs:totalDigits value="14"/>
                            <xs:fractionDigits value="0"/>
                          </xs:restriction>
                        </xs:simpleType>
                      </xs:attribute>
                      <xs:attribute name="kc_dan_po_db" use="optional">
                        <xs:simpleType>
                          <xs:restriction base="xs:decimal">
                            <xs:totalDigits value="14"/>
                            <xs:fractionDigits value="0"/>
                          </xs:restriction>
                        </xs:simpleType>
                      </xs:attribute>
                      <xs:attribute name="kc_db_po_odpd" use="optional">
                        <xs:simpleType>
                          <xs:restriction base="xs:decimal">
                            <xs:totalDigits value="14"/>
                            <xs:fractionDigits value="0"/>
                          </xs:restriction>
                        </xs:simpleType>
                      </xs:attribute>
                      <xs:attribute name="kc_sleva_exe" use="optional">
                        <xs:annotation>
                          <xs:documentation>Uveďte výši náhrady, kterou Vám ve zdaňovacím období nebo období, za které se podává daňové přiznání, přiznal exekutor při zastavení exekuce, jejímž předmětem byla pohledávka nepřevyšující částku 1 500 Kč bez příslušenství, a která probíhala po dobu alespoň tří let přede dnem nabytí účinnosti zákona č. 286/2021 Sb., z důvodu, že v těchto třech letech nebyla tato pohledávka vymožena ani z části.  Položka obsahuje kritické kontroly: částka nesmí být záporná, může být vyplněno pouze od roku 2022.</xs:documentation>
                        </xs:annotation>
                        <xs:simpleType>
                          <xs:restriction base="xs:decimal">
                            <xs:totalDigits value="14"/>
                            <xs:fractionDigits value="0"/>
                          </xs:restriction>
                        </xs:simpleType>
                      </xs:attribute>
                    </xs:complexType>
                  </xs:element>
                  <xs:element maxOccurs="1" minOccurs="0" name="VetaP">
                    <xs:complexType>
                      <xs:attribute name="ulice" use="optional">
                        <xs:simpleType>
                          <xs:restriction base="xs:string">
                            <xs:minLength value="0"/>
                            <xs:maxLength value="38"/>
                          </xs:restriction>
                        </xs:simpleType>
                      </xs:attribute>
                      <xs:attribute name="psc" use="optional">
                        <xs:annotation>
                          <xs:documentation>místa pobytu nebo sídla daňového subjektu. PSČ v České republice musí mít délku 5 znaků bez mezer.</xs:documentation>
                        </xs:annotation>
                        <xs:simpleType>
                          <xs:restriction base="xs:string">
                            <xs:minLength value="0"/>
                            <xs:maxLength value="10"/>
                          </xs:restriction>
                        </xs:simpleType>
                      </xs:attribute>
                      <xs:attribute name="opr_jmeno" use="optional">
                        <xs:simpleType>
                          <xs:restriction base="xs:string">
                            <xs:minLength value="0"/>
                            <xs:maxLength value="20"/>
                          </xs:restriction>
                        </xs:simpleType>
                      </xs:attribute>
                      <xs:attribute name="email" use="optional">
                        <xs:simpleType>
                          <xs:restriction base="xs:string">
                            <xs:minLength value="0"/>
                            <xs:maxLength value="255"/>
                          </xs:restriction>
                        </xs:simpleType>
                      </xs:attribute>
                      <xs:attribute name="z_ulice" use="optional">
                        <xs:annotation>
                          <xs:documentation>adresy pro doručování písemností.</xs:documentation>
                        </xs:annotation>
                        <xs:simpleType>
                          <xs:restriction base="xs:string">
                            <xs:minLength value="0"/>
                            <xs:maxLength value="38"/>
                          </xs:restriction>
                        </xs:simpleType>
                      </xs:attribute>
                      <xs:attribute name="krok_c_obce" use="optional">
                        <xs:annotation>
                          <xs:documentation>Vyplňte název obce z adresy trvalého bydliště nebo sídla&lt;br&gt;
Pro popis číselníku Obce klikněte &lt;a href="https://adisspr.mfcr.cz/pmd/dokumentace/ciselniky/ukazka/obce"&gt;zde&lt;/a&gt;.</xs:documentation>
                        </xs:annotation>
                        <xs:simpleType>
                          <xs:restriction base="xs:decimal">
                            <xs:totalDigits value="6"/>
                            <xs:fractionDigits value="0"/>
                          </xs:restriction>
                        </xs:simpleType>
                      </xs:attribute>
                      <xs:attribute name="z_email" use="optional">
                        <xs:simpleType>
                          <xs:restriction base="xs:string">
                            <xs:minLength value="0"/>
                            <xs:maxLength value="255"/>
                          </xs:restriction>
                        </xs:simpleType>
                      </xs:attribute>
                      <xs:attribute name="zast_dat_nar" type="dateInMultiFormat" use="optional">
                        <xs:annotation>
                          <xs:documentation>podepisující osoba.&lt;BR&gt;Pokud podává fyzická podepisující osoba, buď datum narození nebo evidenční číslo je povinné.</xs:documentation>
                        </xs:annotation>
                      </xs:attribute>
                      <xs:attribute name="k_stat" use="optional">
                        <xs:annotation>
                          <xs:documentation>&lt;br&gt;
Pro popis číselníku Země klikněte &lt;a href="https://adisspr.mfcr.cz/pmd/dokumentace/ciselniky/ukazka/zeme"&gt;zde&lt;/a&gt;.</xs:documentation>
                        </xs:annotation>
                        <xs:simpleType>
                          <xs:restriction base="xs:string">
                            <xs:minLength value="0"/>
                            <xs:maxLength value="2"/>
                          </xs:restriction>
                        </xs:simpleType>
                      </xs:attribute>
                      <xs:attribute name="zast_ic" use="optional">
                        <xs:annotation>
                          <xs:documentation>podepisující osoba.&lt;BR&gt;Pokud podává právnická podepisující osoba je povinné.</xs:documentation>
                        </xs:annotation>
                        <xs:simpleType>
                          <xs:restriction base="xs:string">
                            <xs:pattern value="[0-9]{1,10}"/>
                          </xs:restriction>
                        </xs:simpleType>
                      </xs:attribute>
                      <xs:attribute name="zast_jmeno" use="optional">
                        <xs:annotation>
                          <xs:documentation>podepisující osoba.&lt;BR&gt;Pokud podává fyzická podepisující osoba je povinné.</xs:documentation>
                        </xs:annotation>
                        <xs:simpleType>
                          <xs:restriction base="xs:string">
                            <xs:minLength value="0"/>
                            <xs:maxLength value="20"/>
                          </xs:restriction>
                        </xs:simpleType>
                      </xs:attribute>
                      <xs:attribute name="zast_kod" use="optional">
                        <xs:annotation>
                          <xs:documentation>Číselný kód podle níže uvedených typů podepisující osoby:&lt;br&gt;Fyzická osoba: &lt;br&gt;1 - zákonný zástupce nebo opatrovník&lt;br&gt;2 - ustanovený zástupce&lt;br&gt;3 - společný zástupce, společný zmocněnec&lt;br&gt;4a - obecný zmocněnec - fyzická osoba i právnická osoba&lt;br&gt;4b - fyzická osoba daňový poradce nebo advokát&lt;br&gt;5a - osoba spravující pozůstalost&lt;br&gt;5b - zástupce osoby spravující pozůstalost&lt;br&gt;6a - dědic po skončení řízení o pozůstalosti&lt;br&gt;6b - zástupce dědice po skončení řízení o pozůstalosti&lt;br&gt;7b - zástupce právního nástupce právnické osoby&lt;br&gt;&lt;br&gt;Právnická osoba:&lt;br&gt;1 - zákonný zástupce nebo opatrovník&lt;br&gt;2 - ustanovený zástupce&lt;br&gt;3 - společný zástupce, společný zmocněnec&lt;br&gt;4a - obecný zmocněnec - fyzická osoba i právnická osoba&lt;br&gt;4c - právnická osoba vykonávající daňové poradenství&lt;br&gt;5a - osoba spravující pozůstalost&lt;br&gt;5b - zástupce osoby spravující pozůstalost&lt;br&gt;6a - dědic po skončení řízení o pozůstalosti&lt;br&gt;6b - zástupce dědice po skončení řízení o pozůstalosti&lt;br&gt;7a - právní nástupce právnické osoby&lt;br&gt;7b - zástupce právního nástupce právnické osoby</xs:documentation>
                        </xs:annotation>
                        <xs:simpleType>
                          <xs:restriction base="xs:string">
                            <xs:minLength value="0"/>
                            <xs:maxLength value="2"/>
                          </xs:restriction>
                        </xs:simpleType>
                      </xs:attribute>
                      <xs:attribute name="krok_c_pop" use="optional">
                        <xs:annotation>
                          <xs:documentation>Vyplňte číslo popisné z adresy trvalého bydliště nebo sídla.</xs:documentation>
                        </xs:annotation>
                        <xs:simpleType>
                          <xs:restriction base="xs:decimal">
                            <xs:totalDigits value="6"/>
                            <xs:fractionDigits value="0"/>
                          </xs:restriction>
                        </xs:simpleType>
                      </xs:attribute>
                      <xs:attribute name="rod_c" use="optional">
                        <xs:simpleType>
                          <xs:restriction base="xs:string">
                            <xs:pattern value="[0-9]{1,10}"/>
                          </xs:restriction>
                        </xs:simpleType>
                      </xs:attribute>
                      <xs:attribute name="c_pasu" use="optional">
                        <xs:simpleType>
                          <xs:restriction base="xs:string">
                            <xs:minLength value="0"/>
                            <xs:maxLength value="16"/>
                          </xs:restriction>
                        </xs:simpleType>
                      </xs:attribute>
                      <xs:attribute name="titul" use="optional">
                        <xs:simpleType>
                          <xs:restriction base="xs:string">
                            <xs:minLength value="0"/>
                            <xs:maxLength value="10"/>
                          </xs:restriction>
                        </xs:simpleType>
                      </xs:attribute>
                      <xs:attribute name="rodnepr" use="optional">
                        <xs:simpleType>
                          <xs:restriction base="xs:string">
                            <xs:minLength value="0"/>
                            <xs:maxLength value="36"/>
                          </xs:restriction>
                        </xs:simpleType>
                      </xs:attribute>
                      <xs:attribute name="krok_psc" use="optional">
                        <xs:annotation>
                          <xs:documentation>Vyplňte poštovní směrovací číslo</xs:documentation>
                        </xs:annotation>
                        <xs:simpleType>
                          <xs:restriction base="xs:string">
                            <xs:minLength value="0"/>
                            <xs:maxLength value="5"/>
                          </xs:restriction>
                        </xs:simpleType>
                      </xs:attribute>
                      <xs:attribute name="c_pop" use="optional">
                        <xs:simpleType>
                          <xs:restriction base="xs:decimal">
                            <xs:totalDigits value="6"/>
                            <xs:fractionDigits value="0"/>
                          </xs:restriction>
                        </xs:simpleType>
                      </xs:attribute>
                      <xs:attribute name="z_psc" use="optional">
                        <xs:annotation>
                          <xs:documentation>adresy pro doručování písemností.</xs:documentation>
                        </xs:annotation>
                        <xs:simpleType>
                          <xs:restriction base="xs:string">
                            <xs:minLength value="0"/>
                            <xs:maxLength value="5"/>
                          </xs:restriction>
                        </xs:simpleType>
                      </xs:attribute>
                      <xs:attribute name="zast_prijmeni" use="optional">
                        <xs:annotation>
                          <xs:documentation>podepisující osoba.&lt;BR&gt;Pokud podává fyzická podepisující osoba je povinné.</xs:documentation>
                        </xs:annotation>
                        <xs:simpleType>
                          <xs:restriction base="xs:string">
                            <xs:minLength value="0"/>
                            <xs:maxLength value="36"/>
                          </xs:restriction>
                        </xs:simpleType>
                      </xs:attribute>
                      <xs:attribute name="c_obce" use="optional">
                        <xs:annotation>
                          <xs:documentation>&lt;br&gt;
Pro popis číselníku Obce klikněte &lt;a href="https://adisspr.mfcr.cz/pmd/dokumentace/ciselniky/ukazka/obce"&gt;zde&lt;/a&gt;.</xs:documentation>
                        </xs:annotation>
                        <xs:simpleType>
                          <xs:restriction base="xs:decimal">
                            <xs:totalDigits value="6"/>
                            <xs:fractionDigits value="0"/>
                          </xs:restriction>
                        </xs:simpleType>
                      </xs:attribute>
                      <xs:attribute name="c_orient" use="optional">
                        <xs:simpleType>
                          <xs:restriction base="xs:string">
                            <xs:minLength value="0"/>
                            <xs:maxLength value="4"/>
                          </xs:restriction>
                        </xs:simpleType>
                      </xs:attribute>
                      <xs:attribute name="opr_prijmeni" use="optional">
                        <xs:simpleType>
                          <xs:restriction base="xs:string">
                            <xs:minLength value="0"/>
                            <xs:maxLength value="36"/>
                          </xs:restriction>
                        </xs:simpleType>
                      </xs:attribute>
                      <xs:attribute name="z_c_obce" use="optional">
                        <xs:annotation>
                          <xs:documentation>adresy pro doručování písemností, dle číselníku obcí.&lt;br&gt;
Pro popis číselníku Obce klikněte &lt;a href="https://adisspr.mfcr.cz/pmd/dokumentace/ciselniky/ukazka/obce"&gt;zde&lt;/a&gt;.</xs:documentation>
                        </xs:annotation>
                        <xs:simpleType>
                          <xs:restriction base="xs:decimal">
                            <xs:totalDigits value="6"/>
                            <xs:fractionDigits value="0"/>
                          </xs:restriction>
                        </xs:simpleType>
                      </xs:attribute>
                      <xs:attribute name="c_telef" use="optional">
                        <xs:simpleType>
                          <xs:restriction base="xs:string">
                            <xs:minLength value="0"/>
                            <xs:maxLength value="14"/>
                          </xs:restriction>
                        </xs:simpleType>
                      </xs:attribute>
                      <xs:attribute name="z_naz_obce" use="optional">
                        <xs:annotation>
                          <xs:documentation>adresy pro doručování písemností.&lt;br&gt;
Pro popis číselníku Obce klikněte &lt;a href="https://adisspr.mfcr.cz/pmd/dokumentace/ciselniky/ukazka/obce"&gt;zde&lt;/a&gt;.</xs:documentation>
                        </xs:annotation>
                        <xs:simpleType>
                          <xs:restriction base="xs:string">
                            <xs:minLength value="0"/>
                            <xs:maxLength value="48"/>
                          </xs:restriction>
                        </xs:simpleType>
                      </xs:attribute>
                      <xs:attribute name="krok_naz_obce" use="optional">
                        <xs:annotation>
                          <xs:documentation>Vyplňte název obce/městskou část z adresy trvalého bydliště nebo sídla.</xs:documentation>
                        </xs:annotation>
                        <xs:simpleType>
                          <xs:restriction base="xs:string">
                            <xs:minLength value="0"/>
                            <xs:maxLength value="48"/>
                          </xs:restriction>
                        </xs:simpleType>
                      </xs:attribute>
                      <xs:attribute name="c_pracufo" use="optional">
                        <xs:annotation>
                          <xs:documentation>územní pracoviště, kde je nebo bude umístěn spis daňového subjektu (podle § 13 zákona číslo 456/2011 Sb., o Finanční správě České republiky, ve znění pozdějších předpisů).&lt;br&gt;
Pro popis číselníku Pracoviště FÚ klikněte &lt;a href="https://adisspr.mfcr.cz/pmd/dokumentace/ciselniky/ukazka/pracufo"&gt;zde&lt;/a&gt;.</xs:documentation>
                        </xs:annotation>
                        <xs:simpleType>
                          <xs:restriction base="xs:decimal">
                            <xs:totalDigits value="4"/>
                            <xs:fractionDigits value="0"/>
                          </xs:restriction>
                        </xs:simpleType>
                      </xs:attribute>
                      <xs:attribute name="prijmeni" use="optional">
                        <xs:simpleType>
                          <xs:restriction base="xs:string">
                            <xs:minLength value="0"/>
                            <xs:maxLength value="36"/>
                          </xs:restriction>
                        </xs:simpleType>
                      </xs:attribute>
                      <xs:attribute name="z_c_telef" use="optional">
                        <xs:simpleType>
                          <xs:restriction base="xs:string">
                            <xs:minLength value="0"/>
                            <xs:maxLength value="14"/>
                          </xs:restriction>
                        </xs:simpleType>
                      </xs:attribute>
                      <xs:attribute name="zast_ev_cislo" use="optional">
                        <xs:annotation>
                          <xs:documentation>Pokud podává fyzická podepisující osoba, buď datum narození nebo evidenční číslo je povinné.</xs:documentation>
                        </xs:annotation>
                        <xs:simpleType>
                          <xs:restriction base="xs:string">
                            <xs:minLength value="0"/>
                            <xs:maxLength value="36"/>
                          </xs:restriction>
                        </xs:simpleType>
                      </xs:attribute>
                      <xs:attribute name="zast_nazev" use="optional">
                        <xs:annotation>
                          <xs:documentation>podepisující osoba.&lt;BR&gt;Pokud podává právnická podepisující osoba je povinné.</xs:documentation>
                        </xs:annotation>
                        <xs:simpleType>
                          <xs:restriction base="xs:string">
                            <xs:minLength value="0"/>
                            <xs:maxLength value="255"/>
                          </xs:restriction>
                        </xs:simpleType>
                      </xs:attribute>
                      <xs:attribute name="opr_postaveni" use="optional">
                        <xs:simpleType>
                          <xs:restriction base="xs:string">
                            <xs:minLength value="0"/>
                            <xs:maxLength value="40"/>
                          </xs:restriction>
                        </xs:simpleType>
                      </xs:attribute>
                      <xs:attribute name="z_c_pop" use="optional">
                        <xs:annotation>
                          <xs:documentation>adresy pro doručování písemností.</xs:documentation>
                        </xs:annotation>
                        <xs:simpleType>
                          <xs:restriction base="xs:decimal">
                            <xs:totalDigits value="6"/>
                            <xs:fractionDigits value="0"/>
                          </xs:restriction>
                        </xs:simpleType>
                      </xs:attribute>
                      <xs:attribute name="stat" use="optional">
                        <xs:annotation>
                          <xs:documentation>Pro hodnotu této položky použijte číselník Země (zeme). Z číselníku se vkládá položka naz_zeme_c25.&lt;br&gt;
Pro popis číselníku Země klikněte &lt;a href="https://adisspr.mfcr.cz/pmd/dokumentace/ciselniky/ukazka/zeme"&gt;zde&lt;/a&gt;.</xs:documentation>
                        </xs:annotation>
                        <xs:simpleType>
                          <xs:restriction base="xs:string">
                            <xs:minLength value="0"/>
                            <xs:maxLength value="25"/>
                          </xs:restriction>
                        </xs:simpleType>
                      </xs:attribute>
                      <xs:attribute name="dic" use="optional">
                        <xs:simpleType>
                          <xs:restriction base="xs:string">
                            <xs:pattern value="[0-9]{1,10}"/>
                          </xs:restriction>
                        </xs:simpleType>
                      </xs:attribute>
                      <xs:attribute name="krok_ulice" use="optional">
                        <xs:annotation>
                          <xs:documentation>Vyplňte název ulice/části obce.</xs:documentation>
                        </xs:annotation>
                        <xs:simpleType>
                          <xs:restriction base="xs:string">
                            <xs:minLength value="0"/>
                            <xs:maxLength value="38"/>
                          </xs:restriction>
                        </xs:simpleType>
                      </xs:attribute>
                      <xs:attribute name="zast_typ" use="optional">
                        <xs:annotation>
                          <xs:documentation>F - fyzická osoba &lt;BR&gt; P - právnická osoba&lt;BR&gt; Pokud podává podepisující osoba je povinné.</xs:documentation>
                        </xs:annotation>
                        <xs:simpleType>
                          <xs:restriction base="xs:string">
                            <xs:minLength value="0"/>
                            <xs:maxLength value="1"/>
                          </xs:restriction>
                        </xs:simpleType>
                      </xs:attribute>
                      <xs:attribute name="st_prislus" use="optional">
                        <xs:simpleType>
                          <xs:restriction base="xs:string">
                            <xs:minLength value="0"/>
                            <xs:maxLength value="15"/>
                          </xs:restriction>
                        </xs:simpleType>
                      </xs:attribute>
                      <xs:attribute name="naz_obce" use="optional">
                        <xs:annotation>
                          <xs:documentation>&lt;br&gt;
Pro popis číselníku Obce klikněte &lt;a href="https://adisspr.mfcr.cz/pmd/dokumentace/ciselniky/ukazka/obce"&gt;zde&lt;/a&gt;.</xs:documentation>
                        </xs:annotation>
                        <xs:simpleType>
                          <xs:restriction base="xs:string">
                            <xs:minLength value="0"/>
                            <xs:maxLength value="48"/>
                          </xs:restriction>
                        </xs:simpleType>
                      </xs:attribute>
                      <xs:attribute name="z_c_orient" use="optional">
                        <xs:annotation>
                          <xs:documentation>adresy pro doručování písemností.</xs:documentation>
                        </xs:annotation>
                        <xs:simpleType>
                          <xs:restriction base="xs:string">
                            <xs:minLength value="0"/>
                            <xs:maxLength value="4"/>
                          </xs:restriction>
                        </xs:simpleType>
                      </xs:attribute>
                      <xs:attribute name="krok_c_orient" use="optional">
                        <xs:annotation>
                          <xs:documentation>Vyplňte číslo orientační z adresy trvalého bydliště nebo sídla.</xs:documentation>
                        </xs:annotation>
                        <xs:simpleType>
                          <xs:restriction base="xs:string">
                            <xs:minLength value="0"/>
                            <xs:maxLength value="4"/>
                          </xs:restriction>
                        </xs:simpleType>
                      </xs:attribute>
                      <xs:attribute name="jmeno" use="optional">
                        <xs:simpleType>
                          <xs:restriction base="xs:string">
                            <xs:minLength value="0"/>
                            <xs:maxLength value="30"/>
                          </xs:restriction>
                        </xs:simpleType>
                      </xs:attribute>
                    </xs:complexType>
                  </xs:element>
                  <xs:element maxOccurs="1" minOccurs="0" name="VetaO">
                    <xs:complexType>
                      <xs:attribute name="kc_ztrata2" use="optional">
                        <xs:annotation>
                          <xs:documentation>Uveďte úhrn uplatňované pravomocně stanovené ztráty (za zdaňovací období 2023 lze uplatnit ztrátu pravomocně stanovenou za 5 předcházejících zdaňovacích období, tj. za zdaňovací období 2019, 2020, 2021, 2022, 2023; nebo v rámci dodatečného přiznání za zdaňovací období 2024 ztrátu pravomocně stanovenou za 2 následující zdaňovací období, tj. za zdaňovací období 2025, 2026 a to pouze do souhrnné výše nepřesahující 30 mil. Kč). Pravomocně stanovenou ztrátu lze uplatnit maximálně do výše částky uvedené na ř. 41. Poplatník uplatňující pravomocně stanovenou ztrátu, uvede v povinné samostatné příloze pro poplatníky uplatňující odčitatelnou položku podle § 34 odst. 1 zákona předepsané údaje. Vzor přílohy pro poplatníky uplatňující pravomocně stanovenou ztrátu, tj. pro poplatníky uplatňující odčitatelnou položku podle § 34 odst. 1 zákona je uveden na internetových stránkách na adrese &lt;a target="_blank" href="https://www.financnisprava.cz/"&gt;www.financnisprava.cz &lt;img src="assets/icons/arrow_link.svg" alt="arrow_link"&gt;&lt;/a&gt;.</xs:documentation>
                        </xs:annotation>
                        <xs:simpleType>
                          <xs:restriction base="xs:decimal">
                            <xs:totalDigits value="14"/>
                            <xs:fractionDigits value="0"/>
                          </xs:restriction>
                        </xs:simpleType>
                      </xs:attribute>
                      <xs:attribute name="kc_uhrn" use="optional">
                        <xs:annotation>
                          <xs:documentation>Vyplňte úhrn řádků (ř. 37 + ř. 38 + ř. 39 + ř. 40).</xs:documentation>
                        </xs:annotation>
                        <xs:simpleType>
                          <xs:restriction base="xs:decimal">
                            <xs:totalDigits value="14"/>
                            <xs:fractionDigits value="0"/>
                          </xs:restriction>
                        </xs:simpleType>
                      </xs:attribute>
                      <xs:attribute name="kc_zakldan" use="optional">
                        <xs:annotation>
                          <xs:documentation>Do tohoto řádku uveďte vypočtený rozdíl ř. 42 – ř. 44.</xs:documentation>
                        </xs:annotation>
                        <xs:simpleType>
                          <xs:restriction base="xs:decimal">
                            <xs:totalDigits value="14"/>
                            <xs:fractionDigits value="0"/>
                          </xs:restriction>
                        </xs:simpleType>
                      </xs:attribute>
                      <xs:attribute name="kc_zd6p" use="optional">
                        <xs:annotation>
                          <xs:documentation>Vypočtená částka tvoří dílčí základ daně připadající na příjmy ze závislé činnosti.</xs:documentation>
                        </xs:annotation>
                        <xs:simpleType>
                          <xs:restriction base="xs:decimal">
                            <xs:totalDigits value="14"/>
                            <xs:fractionDigits value="0"/>
                          </xs:restriction>
                        </xs:simpleType>
                      </xs:attribute>
                      <xs:attribute name="kc_prij6" use="optional">
                        <xs:annotation>
                          <xs:documentation>Vyplňte údaje, které zjistíte např. z dokladu „Potvrzení o zdanitelných příjmech ze závislé činnosti, sražených zálohách na daň z těchto příjmů a daňovém zvýhodnění za zdaňovací období 2024 č. 25 5460 MFin 5460 - vzor č. 32 (dále jen „Potvrzení“) vystaveného jednotlivými zaměstnavateli na základě Vaší žádosti podle § 38j odst. 3 zákona. Zahrnete-li do DAP příjmy, ze kterých byla sražena daň podle § 36 odst. 6 a 7 zákona, jste povinen uvést &lt;strong&gt;veškeré&lt;/strong&gt; tyto příjmy do ř. 32 a tyto doložit na „Potvrzení o zdanitelných příjmech ze závislé činnosti plynoucích na základě zákona č. 586/1992 Sb., o daních z příjmů, ve znění pozdějších předpisů a o sražené dani vybírané srážkou podle zvláštní sazby daně z těchto příjmů“ č. 25 5460/A MFin 5460/A - vzor č. 11 (dále jen „Potvrzení o vyplacených příjmech a sražené dani“). Příjmy uveďte v souladu s § 5 odst. 4 zákona (ve vzoru Potvrzení č. 32 se jedná o součet řádků 2., 4. a ve vzoru Potvrzení o vyplacených příjmech a sražené dani č. 11 se jedná o ř. 2).</xs:documentation>
                        </xs:annotation>
                        <xs:simpleType>
                          <xs:restriction base="xs:decimal">
                            <xs:totalDigits value="14"/>
                            <xs:fractionDigits value="0"/>
                          </xs:restriction>
                        </xs:simpleType>
                      </xs:attribute>
                      <xs:attribute name="kc_zd10" use="optional">
                        <xs:annotation>
                          <xs:documentation>Přeneste údaj z ř. 209 Přílohy č. 2 DAP.</xs:documentation>
                        </xs:annotation>
                        <xs:simpleType>
                          <xs:restriction base="xs:decimal">
                            <xs:totalDigits value="14"/>
                            <xs:fractionDigits value="0"/>
                          </xs:restriction>
                        </xs:simpleType>
                      </xs:attribute>
                      <xs:attribute name="celk_sl5" use="optional">
                        <xs:annotation>
                          <xs:documentation>Uveďte celkovou výši daňové ztráty, kterou lze odečíst.</xs:documentation>
                        </xs:annotation>
                        <xs:simpleType>
                          <xs:restriction base="xs:decimal">
                            <xs:totalDigits value="14"/>
                            <xs:fractionDigits value="0"/>
                          </xs:restriction>
                        </xs:simpleType>
                      </xs:attribute>
                      <xs:attribute name="kc_prij6zahr" use="optional">
                        <xs:annotation>
                          <xs:documentation>Uveďte na tento řádek část příjmů z ř. 31, u kterých neměl plátce daně povinnost srazit zálohy na daň dle § 38h zákona (např. příjmy zaměstnanců zahraničních zastupitelských úřadů v tuzemsku dle § 38c zákona, příjmy ze zdrojů v zahraničí). Úhrn příjmů je uváděn pro stanovení záloh na daň z příjmů podle § 38a zákona. Jste-li poplatník podle § 2 odst. 2 zákona (daňový rezident ČR) a máte příjmy ze zdrojů v zahraničí ze státu, s nímž Česká republika neuzavřela smlouvu o zamezení dvojího zdanění, uveďte na tento řádek příjem snížený o daň zaplacenou z tohoto příjmu v zahraničí uvedenou na ř. 33.</xs:documentation>
                        </xs:annotation>
                        <xs:simpleType>
                          <xs:restriction base="xs:decimal">
                            <xs:totalDigits value="14"/>
                            <xs:fractionDigits value="0"/>
                          </xs:restriction>
                        </xs:simpleType>
                      </xs:attribute>
                      <xs:attribute name="kc_zd7" use="optional">
                        <xs:annotation>
                          <xs:documentation>Přeneste údaj z ř. 113 Přílohy č. 1 DAP.</xs:documentation>
                        </xs:annotation>
                        <xs:simpleType>
                          <xs:restriction base="xs:decimal">
                            <xs:totalDigits value="14"/>
                            <xs:fractionDigits value="0"/>
                          </xs:restriction>
                        </xs:simpleType>
                      </xs:attribute>
                      <xs:attribute name="kc_zd6" use="optional">
                        <xs:annotation>
                          <xs:documentation>Přeneste údaj z ř. 34.</xs:documentation>
                        </xs:annotation>
                        <xs:simpleType>
                          <xs:restriction base="xs:decimal">
                            <xs:totalDigits value="14"/>
                            <xs:fractionDigits value="0"/>
                          </xs:restriction>
                        </xs:simpleType>
                      </xs:attribute>
                      <xs:attribute name="kc_dan_zah" use="optional">
                        <xs:annotation>
                          <xs:documentation>Jste-li poplatník podle § 2 odst. 2 zákona (daňový rezident ČR) a máte příjmy ze zdrojů v zahraničí, uveďte na tento řádek daň zaplacenou z těchto příjmů, o kterou lze snížit příjem podle § 6 odst. 13 zákona.</xs:documentation>
                        </xs:annotation>
                        <xs:simpleType>
                          <xs:restriction base="xs:decimal">
                            <xs:totalDigits value="14"/>
                            <xs:fractionDigits value="0"/>
                          </xs:restriction>
                        </xs:simpleType>
                      </xs:attribute>
                      <xs:attribute name="celk_sl4" use="optional">
                        <xs:annotation>
                          <xs:documentation>Uveďte celkovou výši daňové ztráty uplatněné v tomto ZO.</xs:documentation>
                        </xs:annotation>
                        <xs:simpleType>
                          <xs:restriction base="xs:decimal">
                            <xs:totalDigits value="14"/>
                            <xs:fractionDigits value="0"/>
                          </xs:restriction>
                        </xs:simpleType>
                      </xs:attribute>
                      <xs:attribute name="kc_zakldan8" use="optional">
                        <xs:annotation>
                          <xs:documentation>Vyplňte úhrn příjmů z kapitálového majetku podle § 8 zákona, které zahrnují příjmy ze zdrojů na území České republiky i příjmy ze zdrojů v zahraničí, a to přepočtené na Kč, které nejsou zdaněny zvláštní sazbou daně podle § 36 zákona nebo v režimu § 16a zákona (Příjmy zahrnuté do samostatného základu daně na ř. 38 neuvádějte). Pokud ve zdaňovacím období vykážete příjmy z úroků ze zápůjčky nebo úvěru, je výdajem zaplacený úrok z částek použitých na poskytnutí zápůjčky nebo úvěru, a to až do výše příjmu. Na řádek č. 38 uveďte dílčí základ daně podle § 8 zákona a na vložený list uveďte příjmy a výdaje související s úroky ze zápůjčky nebo úvěru.</xs:documentation>
                        </xs:annotation>
                        <xs:simpleType>
                          <xs:restriction base="xs:decimal">
                            <xs:totalDigits value="14"/>
                            <xs:fractionDigits value="0"/>
                          </xs:restriction>
                        </xs:simpleType>
                      </xs:attribute>
                      <xs:attribute name="kc_zd9" use="optional">
                        <xs:annotation>
                          <xs:documentation>Přeneste údaj z ř. 206 Přílohy č. 2 DAP.</xs:documentation>
                        </xs:annotation>
                        <xs:simpleType>
                          <xs:restriction base="xs:decimal">
                            <xs:totalDigits value="14"/>
                            <xs:fractionDigits value="0"/>
                          </xs:restriction>
                        </xs:simpleType>
                      </xs:attribute>
                      <xs:attribute name="kc_zakldan23" use="optional">
                        <xs:annotation>
                          <xs:documentation>Vyplněný úhrn je základ daně podle zákona a zákona o správě daní a poplatků. Pokud je ř. 41 záporný, uveďte pouze hodnotu z ř. 36. To znamená, že základ daně je tvořen pouze dílčím základem daně podle § 6 zákona.</xs:documentation>
                        </xs:annotation>
                        <xs:simpleType>
                          <xs:restriction base="xs:decimal">
                            <xs:totalDigits value="14"/>
                            <xs:fractionDigits value="0"/>
                          </xs:restriction>
                        </xs:simpleType>
                      </xs:attribute>
                    </xs:complexType>
                  </xs:element>
                  <xs:element maxOccurs="1" minOccurs="0" name="VetaS">
                    <xs:complexType>
                      <xs:attribute name="kc_zdzaokr" use="optional">
                        <xs:annotation>
                          <xs:documentation>Uveďte základ daně z ř. 55 zaokrouhlený na celá sta Kč dolů (např. 93 235 Kč zaokrouhleno na 93 200 Kč) podle § 16 zákona.</xs:documentation>
                        </xs:annotation>
                        <xs:simpleType>
                          <xs:restriction base="xs:decimal">
                            <xs:totalDigits value="14"/>
                            <xs:fractionDigits value="0"/>
                          </xs:restriction>
                        </xs:simpleType>
                      </xs:attribute>
                      <xs:attribute name="kc_op15_13" use="optional">
                        <xs:annotation>
                          <xs:documentation>Uveďte uplatňovanou výši pojistného, které jste zaplatil (zaplatila) na své soukromé životní pojištění, uvedenou v potvrzení pojišťovny o zaplaceném pojistném na soukromé životní pojištění ve zdaňovacím období 2024. Maximální částka, kterou lze takto odečíst za zdaňovací období 2024, činí 48 000 Kč v úhrnu za řádky 48 až 51 podle § 15 odst. 5 zákona.</xs:documentation>
                        </xs:annotation>
                        <xs:simpleType>
                          <xs:restriction base="xs:decimal">
                            <xs:totalDigits value="14"/>
                            <xs:fractionDigits value="0"/>
                          </xs:restriction>
                        </xs:simpleType>
                      </xs:attribute>
                      <xs:attribute name="kc_odcelk" use="optional">
                        <xs:annotation>
                          <xs:documentation>Úhrn nezdanitelných částí základu daně a položek odčitatelných od základu daně (ř. 46 + ř. 47 + ř. 48 + ř. 49 + ř. 50 + ř. 51 + ř. 52 + ř. 53)</xs:documentation>
                        </xs:annotation>
                        <xs:simpleType>
                          <xs:restriction base="xs:decimal">
                            <xs:totalDigits value="14"/>
                            <xs:fractionDigits value="0"/>
                          </xs:restriction>
                        </xs:simpleType>
                      </xs:attribute>
                      <xs:attribute name="kc_op15_8" use="optional">
                        <xs:annotation>
                          <xs:documentation>Uveďte uplatňovanou hodnotu bezúplatného plnění (daru), který jste poskytl (poskytla) podle § 15 odst. 1 zákona. Úhrnná hodnota bezúplatných plnění (darů) ve zdaňovacím období musí přesáhnout 2 % ze základu daně ř. 42 anebo činit alespoň 1 000 Kč. V úhrnu lze odečíst nejvýše 15 % ze základu daně ř. 42.</xs:documentation>
                        </xs:annotation>
                        <xs:simpleType>
                          <xs:restriction base="xs:decimal">
                            <xs:totalDigits value="14"/>
                            <xs:fractionDigits value="0"/>
                          </xs:restriction>
                        </xs:simpleType>
                      </xs:attribute>
                      <xs:attribute name="m_uroky" use="optional">
                        <xs:annotation>
                          <xs:documentation>Uveďte počet měsíců placení úroků.</xs:documentation>
                        </xs:annotation>
                        <xs:simpleType>
                          <xs:restriction base="xs:decimal">
                            <xs:totalDigits value="2"/>
                            <xs:fractionDigits value="0"/>
                          </xs:restriction>
                        </xs:simpleType>
                      </xs:attribute>
                      <xs:attribute name="kc_op15_12" use="optional">
                        <xs:annotation>
                          <xs:documentation>Uveďte uplatňovanou výši plateb příspěvků, které jste zaplatil (zaplatila) na své penzijní připojištění se státním příspěvkem nebo na doplňkové penzijní spoření, uvedenou v potvrzení penzijní společnosti na zdaňovací období 2024 nebo uplatňovanou výši plateb příspěvků, kterou jste zaplatil (zaplatila) na penzijní pojištění, uvedenou v potvrzení instituce penzijního pojištění o zaplacených příspěvcích na penzijní pojištění na zdaňovací období 2024. Uplatnit lze částku měsíčních příspěvků zaplacených na Vaše penzijní připojištění se státním příspěvkem nebo doplňkové penzijní spoření, která v jednotlivých kalendářních měsících zdaňovacího období přesáhla výši, ke které náleží maximální státní příspěvek. Maximální částka, kterou lze takto odečíst za zdaňovací období 2024, činí 48 000 Kč v úhrnu za řádky 48 až 51 podle § 15 odst. 5 zákona.</xs:documentation>
                        </xs:annotation>
                        <xs:simpleType>
                          <xs:restriction base="xs:decimal">
                            <xs:totalDigits value="14"/>
                            <xs:fractionDigits value="0"/>
                          </xs:restriction>
                        </xs:simpleType>
                      </xs:attribute>
                      <xs:attribute name="kc_op28_5" use="optional">
                        <xs:annotation>
                          <xs:documentation>Uveďte uplatňovanou výši úroků zaplacených ve zdaňovacím období 2024 z poskytnutého úvěru ze stavebního spoření nebo z hypotečního úvěru uvedenou v potvrzení stavební spořitelny nebo banky nebo pobočky zahraniční banky anebo zahraniční banky. Úhrnná částka úroků, o které lze snížit základ daně podle těchto odst. ze všech úvěrů u poplatníků v téže společně hospodařící domácnosti (§ 21e odst. 4 zákona), nesmí překročit 300 000 Kč. Při placení úroků jen po část roku nesmí uplatňovaná částka překročit jednu dvanáctinu této maximální částky za každý měsíc placení úroků.</xs:documentation>
                        </xs:annotation>
                        <xs:simpleType>
                          <xs:restriction base="xs:decimal">
                            <xs:totalDigits value="14"/>
                            <xs:fractionDigits value="0"/>
                          </xs:restriction>
                        </xs:simpleType>
                      </xs:attribute>
                      <xs:attribute name="kc_zdsniz" use="optional">
                        <xs:annotation>
                          <xs:documentation>(ř. 45 – ř. 54) – uveďte výpočet podle pokynů. Jestliže vypočtená nebo přenesená hodnota je záporná, uveďte na řádku nulu.&lt;br&gt;U poplatníka uvedeného v § 2 odst. 3 zákona se základ daně sníží za zdaňovací období o částky uvedené na řádcích 46 až 51, pouze pokud se jedná o poplatníka, který je rezidentem členského státu Evropské unie nebo EHP a pokud úhrn jeho příjmů ze zdrojů na území ČR podle § 22 zákona činí nejméně 90 % všech jeho příjmů s výjimkou příjmů, které nejsou předmětem daně podle § 3 nebo 6 zákona, nebo jsou od daně osvobozeny podle § 4, § 4a, § 6 nebo § 10 zákona, nebo příjmů, z nichž je daň vybírána srážkou podle zvláštní sazby daně.</xs:documentation>
                        </xs:annotation>
                        <xs:simpleType>
                          <xs:restriction base="xs:decimal">
                            <xs:totalDigits value="14"/>
                            <xs:fractionDigits value="0"/>
                          </xs:restriction>
                        </xs:simpleType>
                      </xs:attribute>
                      <xs:attribute name="da_dan16" use="optional">
                        <xs:annotation>
                          <xs:documentation>Daň podle § 16 zákona činí 15 % pro část základu daně do 36násobku průměrné mzdy a 23 % pro část základu daně přesahující 36násobek průměrné mzdy. Daň se vypočte ze základu daně uvedeného na ř. 56.</xs:documentation>
                        </xs:annotation>
                        <xs:simpleType>
                          <xs:restriction base="xs:decimal">
                            <xs:totalDigits value="14"/>
                            <xs:fractionDigits value="2"/>
                          </xs:restriction>
                        </xs:simpleType>
                      </xs:attribute>
                      <xs:attribute name="kc_op34_4" use="optional">
                        <xs:annotation>
                          <xs:documentation>Uveďte uplatňovanou výši výdajů (nákladů) vynaložených při realizaci výzkumu a vývoje (Pokyn D-288, ve znění jeho pozdějších změn Pokyn č. MF-17).</xs:documentation>
                        </xs:annotation>
                        <xs:simpleType>
                          <xs:restriction base="xs:decimal">
                            <xs:totalDigits value="14"/>
                            <xs:fractionDigits value="0"/>
                          </xs:restriction>
                        </xs:simpleType>
                      </xs:attribute>
                      <xs:attribute name="kc_podvzdel" use="optional">
                        <xs:simpleType>
                          <xs:restriction base="xs:decimal">
                            <xs:totalDigits value="14"/>
                            <xs:fractionDigits value="0"/>
                          </xs:restriction>
                        </xs:simpleType>
                      </xs:attribute>
                      <xs:attribute name="kc_op15_inpr" use="optional">
                        <xs:annotation>
                          <xs:documentation>Uveďte uplatňovanou výši majetku připsanou poplatníkem ve prospěch dlouhodobého investičního produktu ve zdaňovacím období 2024. Maximální částka, kterou lze odečíst za zdaňovací období 2024, činí 48 000 Kč v úhrnu za řádky 48 až 51 podle § 15 odst. 5 zákona.</xs:documentation>
                        </xs:annotation>
                        <xs:simpleType>
                          <xs:restriction base="xs:decimal">
                            <xs:totalDigits value="14"/>
                            <xs:fractionDigits value="0"/>
                          </xs:restriction>
                        </xs:simpleType>
                      </xs:attribute>
                      <xs:attribute name="kc_op15_pece" use="optional">
                        <xs:annotation>
                          <xs:documentation>Uveďte uplatňovanou výši pojistného na pojištění dlouhodobé péče, které jste zaplatil (zaplatila) na pojištění dlouhodobé péče ve zdaňovacím období 2024. Maximální částka, kterou lze odečíst za zdaňovací období 2024, činí 48 000 Kč v úhrnu za řádky 48 až 51 podle § 15 odst. 5 zákona.</xs:documentation>
                        </xs:annotation>
                        <xs:simpleType>
                          <xs:restriction base="xs:decimal">
                            <xs:totalDigits value="14"/>
                            <xs:fractionDigits value="0"/>
                          </xs:restriction>
                        </xs:simpleType>
                      </xs:attribute>
                    </xs:complexType>
                  </xs:element>
                  <xs:element maxOccurs="99" minOccurs="0" name="VetaA">
                    <xs:complexType>
                      <xs:attribute name="vyzdite_prijmeni" use="optional">
                        <xs:annotation>
                          <xs:documentation>Položka obsahuje kritickou kontrolu: příjmení dítěte musí být vyplněno.</xs:documentation>
                        </xs:annotation>
                        <xs:simpleType>
                          <xs:restriction base="xs:string">
                            <xs:minLength value="0"/>
                            <xs:maxLength value="36"/>
                          </xs:restriction>
                        </xs:simpleType>
                      </xs:attribute>
                      <xs:attribute name="vyzdite_jmeno" use="optional">
                        <xs:annotation>
                          <xs:documentation>Položka obsahuje kritickou kontrolu: jméno dítěte musí být vyplněno.</xs:documentation>
                        </xs:annotation>
                        <xs:simpleType>
                          <xs:restriction base="xs:string">
                            <xs:minLength value="0"/>
                            <xs:maxLength value="36"/>
                          </xs:restriction>
                        </xs:simpleType>
                      </xs:attribute>
                      <xs:attribute name="vyzdite_pocmes" use="optional">
                        <xs:annotation>
                          <xs:documentation>Vyplňte počet kalendářních měsíců, po které uplatňujete daňové zvýhodnění za 1. dítě bez ZTP/P. Uveďte i vyživované děti, u kterých neuplatňujete daňové zvýhodnění tak, že do sloupce vyplníte nulu.</xs:documentation>
                        </xs:annotation>
                        <xs:simpleType>
                          <xs:restriction base="xs:decimal">
                            <xs:totalDigits value="2"/>
                            <xs:fractionDigits value="0"/>
                          </xs:restriction>
                        </xs:simpleType>
                      </xs:attribute>
                      <xs:attribute name="vyzdite_ztpp" use="optional">
                        <xs:annotation>
                          <xs:documentation>Vyplňte počet kalendářních měsíců, po které uplatňujete daňové zvýhodnění za 1. dítě se ZTP/P. Uveďte i vyživované děti, u kterých neuplatňujete daňové zvýhodnění tak, že do sloupce vyplníte nulu.</xs:documentation>
                        </xs:annotation>
                        <xs:simpleType>
                          <xs:restriction base="xs:decimal">
                            <xs:totalDigits value="2"/>
                            <xs:fractionDigits value="0"/>
                          </xs:restriction>
                        </xs:simpleType>
                      </xs:attribute>
                      <xs:attribute name="vyzdite_r_cislo" use="optional">
                        <xs:annotation>
                          <xs:documentation>Položka obsahuje kritické kontroly: rodné číslo vyživovaného dítěte musí být platné, RČ vyživovaného dítěte musí být odlišné od RČ poplatníka DAP, rodné číslo nebo datum narození musí být vyplněno.</xs:documentation>
                        </xs:annotation>
                        <xs:simpleType>
                          <xs:restriction base="xs:string">
                            <xs:pattern value="[0-9]{1,10}"/>
                          </xs:restriction>
                        </xs:simpleType>
                      </xs:attribute>
                      <xs:attribute name="vyzdite_d_nar" type="dateInMultiFormat" use="optional">
                        <xs:annotation>
                          <xs:documentation>Položka obsahuje kritické kontroly: rodné číslo nebo datum narození musí být vyplněno.</xs:documentation>
                        </xs:annotation>
                      </xs:attribute>
                      <xs:attribute name="vyzdite_pocmes2" use="optional">
                        <xs:annotation>
                          <xs:documentation>Vyplňte počet kalendářních měsíců, po které uplatňujete daňové zvýhodnění za 2. dítě bez ZTP/P. Uveďte i vyživované děti, u kterých neuplatňujete daňové zvýhodnění tak, že do sloupce vyplníte nulu.</xs:documentation>
                        </xs:annotation>
                        <xs:simpleType>
                          <xs:restriction base="xs:decimal">
                            <xs:totalDigits value="2"/>
                            <xs:fractionDigits value="0"/>
                          </xs:restriction>
                        </xs:simpleType>
                      </xs:attribute>
                      <xs:attribute name="vyzdite_ztpp2" use="optional">
                        <xs:annotation>
                          <xs:documentation>Vyplňte počet kalendářních měsíců, po které uplatňujete daňové zvýhodnění za 2. dítě se ZTP/P. Uveďte i vyživované děti, u kterých neuplatňujete daňové zvýhodnění tak, že do sloupce vyplníte nulu.</xs:documentation>
                        </xs:annotation>
                        <xs:simpleType>
                          <xs:restriction base="xs:decimal">
                            <xs:totalDigits value="2"/>
                            <xs:fractionDigits value="0"/>
                          </xs:restriction>
                        </xs:simpleType>
                      </xs:attribute>
                      <xs:attribute name="vyzdite_ztpp3" use="optional">
                        <xs:annotation>
                          <xs:documentation>Vyplňte počet kalendářních měsíců, po které uplatňujete daňové zvýhodnění za 3. a další dítě se ZTP/P. Uveďte i vyživované děti, u kterých neuplatňujete daňové zvýhodnění tak, že do sloupce vyplníte nulu.&lt;br&gt;Položka obsahuje kritické kontroly: musí být vyplněn alespoň jeden údaj o počtu uplatňovaných měsíců.</xs:documentation>
                        </xs:annotation>
                        <xs:simpleType>
                          <xs:restriction base="xs:decimal">
                            <xs:totalDigits value="2"/>
                            <xs:fractionDigits value="0"/>
                          </xs:restriction>
                        </xs:simpleType>
                      </xs:attribute>
                      <xs:attribute name="vyzdite_pocmes3" use="optional">
                        <xs:annotation>
                          <xs:documentation>Vyplňte počet kalendářních měsíců, po které uplatňujete daňové zvýhodnění za 3. a další dítě bez ZTP/P. Uveďte i vyživované děti, u kterých neuplatňujete daňové zvýhodnění tak, že do sloupce vyplníte nulu.</xs:documentation>
                        </xs:annotation>
                        <xs:simpleType>
                          <xs:restriction base="xs:decimal">
                            <xs:totalDigits value="2"/>
                            <xs:fractionDigits value="0"/>
                          </xs:restriction>
                        </xs:simpleType>
                      </xs:attribute>
                    </xs:complexType>
                  </xs:element>
                  <xs:element maxOccurs="1" minOccurs="0" name="VetaB">
                    <xs:complexType>
                      <xs:attribute name="dal_prilohy" use="optional">
                        <xs:annotation>
                          <xs:documentation>Vložte ostatní přílohy.</xs:documentation>
                        </xs:annotation>
                        <xs:simpleType>
                          <xs:restriction base="xs:decimal">
                            <xs:totalDigits value="2"/>
                            <xs:fractionDigits value="0"/>
                          </xs:restriction>
                        </xs:simpleType>
                      </xs:attribute>
                      <xs:attribute name="priloh_celk" use="optional">
                        <xs:simpleType>
                          <xs:restriction base="xs:decimal">
                            <xs:totalDigits value="2"/>
                            <xs:fractionDigits value="0"/>
                          </xs:restriction>
                        </xs:simpleType>
                      </xs:attribute>
                      <xs:attribute name="potv_zivpoj" use="optional">
                        <xs:annotation>
                          <xs:documentation>Vložte danou přílohu.</xs:documentation>
                        </xs:annotation>
                        <xs:simpleType>
                          <xs:restriction base="xs:decimal">
                            <xs:totalDigits value="2"/>
                            <xs:fractionDigits value="0"/>
                          </xs:restriction>
                        </xs:simpleType>
                      </xs:attribute>
                      <xs:attribute name="potv_zam" use="optional">
                        <xs:annotation>
                          <xs:documentation>Vložte danou přílohu.</xs:documentation>
                        </xs:annotation>
                        <xs:simpleType>
                          <xs:restriction base="xs:decimal">
                            <xs:totalDigits value="2"/>
                            <xs:fractionDigits value="0"/>
                          </xs:restriction>
                        </xs:simpleType>
                      </xs:attribute>
                      <xs:attribute name="potv_uver" use="optional">
                        <xs:annotation>
                          <xs:documentation>Vložte danou přílohu.</xs:documentation>
                        </xs:annotation>
                        <xs:simpleType>
                          <xs:restriction base="xs:decimal">
                            <xs:totalDigits value="2"/>
                            <xs:fractionDigits value="0"/>
                          </xs:restriction>
                        </xs:simpleType>
                      </xs:attribute>
                      <xs:attribute name="potv_penpri" use="optional">
                        <xs:annotation>
                          <xs:documentation>Vložte danou přílohu.</xs:documentation>
                        </xs:annotation>
                        <xs:simpleType>
                          <xs:restriction base="xs:decimal">
                            <xs:totalDigits value="2"/>
                            <xs:fractionDigits value="0"/>
                          </xs:restriction>
                        </xs:simpleType>
                      </xs:attribute>
                      <xs:attribute name="duvody_dodap" use="optional">
                        <xs:simpleType>
                          <xs:restriction base="xs:decimal">
                            <xs:totalDigits value="2"/>
                            <xs:fractionDigits value="0"/>
                          </xs:restriction>
                        </xs:simpleType>
                      </xs:attribute>
                      <xs:attribute name="doklad_dar" use="optional">
                        <xs:annotation>
                          <xs:documentation>Vložte danou přílohu.</xs:documentation>
                        </xs:annotation>
                        <xs:simpleType>
                          <xs:restriction base="xs:decimal">
                            <xs:totalDigits value="2"/>
                            <xs:fractionDigits value="0"/>
                          </xs:restriction>
                        </xs:simpleType>
                      </xs:attribute>
                      <xs:attribute name="priloha2" use="optional">
                        <xs:annotation>
                          <xs:documentation>Vložte danou přílohu.&lt;br /&gt;Položka obsahuje kritickou kontrolu: pokud jsou vyplněny hodnoty kc_zd9 nebo kc_zd10 věty O, musí být naplněny položky věty V pro Přílohu č. 2 a položka priloha2 musí být naplněna hodnotou 1.</xs:documentation>
                        </xs:annotation>
                        <xs:simpleType>
                          <xs:restriction base="xs:string">
                            <xs:minLength value="0"/>
                            <xs:maxLength value="1"/>
                          </xs:restriction>
                        </xs:simpleType>
                      </xs:attribute>
                      <xs:attribute name="pril_ztraty" use="optional">
                        <xs:annotation>
                          <xs:documentation>Vložte danou přílohu.</xs:documentation>
                        </xs:annotation>
                        <xs:simpleType>
                          <xs:restriction base="xs:decimal">
                            <xs:totalDigits value="2"/>
                            <xs:fractionDigits value="0"/>
                          </xs:restriction>
                        </xs:simpleType>
                      </xs:attribute>
                      <xs:attribute name="seznam" use="optional">
                        <xs:annotation>
                          <xs:documentation>Vložte danou přílohu.</xs:documentation>
                        </xs:annotation>
                        <xs:simpleType>
                          <xs:restriction base="xs:decimal">
                            <xs:totalDigits value="2"/>
                            <xs:fractionDigits value="0"/>
                          </xs:restriction>
                        </xs:simpleType>
                      </xs:attribute>
                      <xs:attribute name="priloha1" use="optional">
                        <xs:annotation>
                          <xs:documentation>Vložte danou přílohu.&lt;br /&gt;Položka obsahuje kritickou kontrolu: pokud je vyplněna hodnota kc_zd7 věty O, musí být naplněny položky věty T pro Přílohu č. 1 a položka priloha1 musí být naplněna hodnotou 1.</xs:documentation>
                        </xs:annotation>
                        <xs:simpleType>
                          <xs:restriction base="xs:string">
                            <xs:minLength value="0"/>
                            <xs:maxLength value="1"/>
                          </xs:restriction>
                        </xs:simpleType>
                      </xs:attribute>
                      <xs:attribute name="pril_poduv" use="optional">
                        <xs:annotation>
                          <xs:documentation>Vložte danou přílohu.</xs:documentation>
                        </xs:annotation>
                        <xs:simpleType>
                          <xs:restriction base="xs:decimal">
                            <xs:totalDigits value="2"/>
                            <xs:fractionDigits value="0"/>
                          </xs:restriction>
                        </xs:simpleType>
                      </xs:attribute>
                      <xs:attribute name="pril3_samlist" use="optional">
                        <xs:annotation>
                          <xs:documentation>Vložte danou přílohu.</xs:documentation>
                        </xs:annotation>
                        <xs:simpleType>
                          <xs:restriction base="xs:decimal">
                            <xs:totalDigits value="2"/>
                            <xs:fractionDigits value="0"/>
                          </xs:restriction>
                        </xs:simpleType>
                      </xs:attribute>
                      <xs:attribute name="potv_36" use="optional">
                        <xs:simpleType>
                          <xs:restriction base="xs:decimal">
                            <xs:totalDigits value="2"/>
                            <xs:fractionDigits value="0"/>
                          </xs:restriction>
                        </xs:simpleType>
                      </xs:attribute>
                      <xs:attribute name="potv_zahrsd" use="optional">
                        <xs:simpleType>
                          <xs:restriction base="xs:decimal">
                            <xs:totalDigits value="2"/>
                            <xs:fractionDigits value="0"/>
                          </xs:restriction>
                        </xs:simpleType>
                      </xs:attribute>
                      <xs:attribute name="vklad_ku" use="optional">
                        <xs:simpleType>
                          <xs:restriction base="xs:decimal">
                            <xs:totalDigits value="2"/>
                            <xs:fractionDigits value="0"/>
                          </xs:restriction>
                        </xs:simpleType>
                      </xs:attribute>
                      <xs:attribute name="potv_dazvyh" use="optional">
                        <xs:simpleType>
                          <xs:restriction base="xs:decimal">
                            <xs:totalDigits value="2"/>
                            <xs:fractionDigits value="0"/>
                          </xs:restriction>
                        </xs:simpleType>
                      </xs:attribute>
                      <xs:attribute name="pril_loto" use="optional">
                        <xs:simpleType>
                          <xs:restriction base="xs:decimal">
                            <xs:totalDigits value="2"/>
                            <xs:fractionDigits value="0"/>
                          </xs:restriction>
                        </xs:simpleType>
                      </xs:attribute>
                      <xs:attribute name="priloha4" use="optional">
                        <xs:annotation>
                          <xs:documentation>Vložte danou přílohu.</xs:documentation>
                        </xs:annotation>
                        <xs:simpleType>
                          <xs:restriction base="xs:decimal">
                            <xs:totalDigits value="2"/>
                            <xs:fractionDigits value="0"/>
                          </xs:restriction>
                        </xs:simpleType>
                      </xs:attribute>
                      <xs:attribute name="usn_exe" use="optional">
                        <xs:annotation>
                          <xs:documentation>Vložte danou přílohu.</xs:documentation>
                        </xs:annotation>
                        <xs:simpleType>
                          <xs:restriction base="xs:decimal">
                            <xs:totalDigits value="2"/>
                            <xs:fractionDigits value="0"/>
                          </xs:restriction>
                        </xs:simpleType>
                      </xs:attribute>
                      <xs:attribute name="potv_inpr" use="optional">
                        <xs:simpleType>
                          <xs:restriction base="xs:decimal">
                            <xs:totalDigits value="2"/>
                            <xs:fractionDigits value="0"/>
                          </xs:restriction>
                        </xs:simpleType>
                      </xs:attribute>
                      <xs:attribute name="potv_pece" use="optional">
                        <xs:simpleType>
                          <xs:restriction base="xs:decimal">
                            <xs:totalDigits value="2"/>
                            <xs:fractionDigits value="0"/>
                          </xs:restriction>
                        </xs:simpleType>
                      </xs:attribute>
                    </xs:complexType>
                  </xs:element>
                  <xs:element maxOccurs="1" minOccurs="0" name="VetaT">
                    <xs:complexType>
                      <xs:attribute name="d_obnocin" type="dateInMultiFormat" use="optional">
                        <xs:annotation>
                          <xs:documentation>Uveďte datum obnovení činnosti.  &lt;br&gt;&lt;strong&gt;Neuvádějte údaje o skutečnostech, ke kterým došlo před 1. 1. roku za který podáváte.&lt;/strong&gt;</xs:documentation>
                        </xs:annotation>
                      </xs:attribute>
                      <xs:attribute name="kc_uhzvys" use="optional">
                        <xs:annotation>
                          <xs:documentation>&lt;b&gt;Uveďte úhrn částek zvyšujících výsledek hospodaření nebo rozdíl&lt;/b&gt; mezi příjmy a výdaji. Podkladem jsou částky uvedené v odd. E na str. (2). Mezi těmito částkami mohou být např.: zvyšující částky při nesplnění podmínek (§ 34 odst. 5 zákona) pro uplatnění částek podle § 34 odst. 4 zákona v platném znění, částky sraženého pojistného neodvedeného do konce měsíce následujícího po uplynutí zdaňovacího období u zaměstnavatelů vedoucích účetnictví, částky úprav při ukončení nebo přerušení činnosti a při změně způsobu uplatňování výdajů, nebo částky podle § 5 odst. 10 zákona apod.</xs:documentation>
                        </xs:annotation>
                        <xs:simpleType>
                          <xs:restriction base="xs:decimal">
                            <xs:totalDigits value="14"/>
                            <xs:fractionDigits value="0"/>
                          </xs:restriction>
                        </xs:simpleType>
                      </xs:attribute>
                      <xs:attribute name="c_nace" use="optional">
                        <xs:annotation>
                          <xs:documentation>Uveďte kód nace.&lt;br /&gt;Pro hodnotu této položky použijte číselník Činností (okec). Z číselníku se vkládá položka c_nace. &lt;br /&gt;Položka obsahuje kritickou kontrolu: musí být vyplněn existující kód nace.&lt;br&gt;
Pro popis číselníku Činnosti klikněte &lt;a href="https://adisspr.mfcr.cz/pmd/dokumentace/ciselniky/ukazka/okec"&gt;zde&lt;/a&gt;.</xs:documentation>
                        </xs:annotation>
                        <xs:simpleType>
                          <xs:restriction base="xs:decimal">
                            <xs:totalDigits value="6"/>
                            <xs:fractionDigits value="0"/>
                          </xs:restriction>
                        </xs:simpleType>
                      </xs:attribute>
                      <xs:attribute name="kc_odpcelk" use="optional">
                        <xs:annotation>
                          <xs:documentation>Uveďte uplatněné odpisy z obchodního majetku Vámi evidovaného.</xs:documentation>
                        </xs:annotation>
                        <xs:simpleType>
                          <xs:restriction base="xs:decimal">
                            <xs:totalDigits value="14"/>
                            <xs:fractionDigits value="0"/>
                          </xs:restriction>
                        </xs:simpleType>
                      </xs:attribute>
                      <xs:attribute name="pr_prij7" use="optional">
                        <xs:simpleType>
                          <xs:restriction base="xs:decimal">
                            <xs:totalDigits value="14"/>
                            <xs:fractionDigits value="0"/>
                          </xs:restriction>
                        </xs:simpleType>
                      </xs:attribute>
                      <xs:attribute name="d_precin" type="dateInMultiFormat" use="optional">
                        <xs:annotation>
                          <xs:documentation>Uveďte datum skutečného přerušení činnosti.  &lt;br&gt;&lt;strong&gt;Neuvádějte údaje o skutečnostech, ke kterým došlo před 1. 1. roku za který podáváte.&lt;/strong&gt;&gt;</xs:documentation>
                        </xs:annotation>
                      </xs:attribute>
                      <xs:attribute name="kc_prij7" use="optional">
                        <xs:annotation>
                          <xs:documentation>Do řádku vyplňte úhrn příjmů ze samostatné činnosti (§ 7 zákona) ovlivňujících základ daně z příjmů fyzických osob podle zákona k 31. 12. 2024. Vedete-li daňovou evidenci, jsou podkladem o příjmech údaje z této evidence.&lt;br&gt;Neuplatňujete-li výdaje v prokázané výši, uveďte v tomto řádku úhrn zdanitelných příjmů podle § 7 zákona evidovaných v záznamech o příjmech podle § 7 odst. 8 zákona. V příjmech uvedených na tomto řádku bude i Váš podíl na příjmech společníka společnosti, která není právnickou osobou, ve výši stanovené smlouvou o společnosti nebo rovným dílem.&lt;br&gt;Na tomto ř. 101 neuvádějte Váš podíl na příjmech osoby samostatně činné podle § 13 zákona, který máte jako spolupracující osoba (uveďte na ř. 109), ani příjem, který na Vás připadl jako na člena rodiny zúčastněného na provozu rodinného závodu, a Váš podíl společníka veřejné obchodní společnosti nebo komplementáře komanditní společnosti na zisku (uveďte na ř. 112). Vedete-li účetnictví, vyplňte výsledek hospodaření před zdaněním – (zisk, ztráta) do ř. 104. Částky uvádějte před úpravou podle § 5 a § 23 zákona.</xs:documentation>
                        </xs:annotation>
                        <xs:simpleType>
                          <xs:restriction base="xs:decimal">
                            <xs:totalDigits value="14"/>
                            <xs:fractionDigits value="0"/>
                          </xs:restriction>
                        </xs:simpleType>
                      </xs:attribute>
                      <xs:attribute name="kc_uhsniz" use="optional">
                        <xs:annotation>
                          <xs:documentation>Uveďte úhrn částek snižujících výsledek hospodaření nebo rozdíl mezi příjmy a výdaji. Podkladem jsou částky uvedené v odd. E na str. (2). Mezi těmito částkami mohou být např.: částky rozdílu mezi účetními a daňovými odpisy, částky úprav při ukončení nebo přerušení činnosti a při změně způsobu uplatňování výdajů. Vedete-li účetnictví, vyčleňte na tento řádek příjmy z kapitálového majetku zahrnuté ve výsledku hospodaření nebo podle § 5 odst. 11 zákona.&lt;br&gt; Příjmy z kapitálového majetku jsou dílčím základem daně podle § 8 zákona – uveďte na &lt;strong&gt;ř. 38, 2. oddílu základní části DAP na str. 2.&lt;/strong&gt;</xs:documentation>
                        </xs:annotation>
                        <xs:simpleType>
                          <xs:restriction base="xs:decimal">
                            <xs:totalDigits value="14"/>
                            <xs:fractionDigits value="0"/>
                          </xs:restriction>
                        </xs:simpleType>
                      </xs:attribute>
                      <xs:attribute name="celk_pr_prij7" use="optional">
                        <xs:simpleType>
                          <xs:restriction base="xs:decimal">
                            <xs:totalDigits value="14"/>
                            <xs:fractionDigits value="0"/>
                          </xs:restriction>
                        </xs:simpleType>
                      </xs:attribute>
                      <xs:attribute name="kc_vyd_vaso" use="optional">
                        <xs:annotation>
                          <xs:documentation>Uveďte část výdajů nebo výsledku hospodaření před zdaněním (ztráta), která připadla na Vás jako na spolupracující osobu podle § 13 zákona. Údaje o osobě podnikatele (včetně člena rodiny zúčastněného na provozu rodinného závodu), která na Vás rozděluje podíl na společných příjmech a výdajích připadající na spolupracující osobu nebo podíl na výsledku hospodaření (zisk, ztráta), uveďte na str. (2) do oddílu H.</xs:documentation>
                        </xs:annotation>
                        <xs:simpleType>
                          <xs:restriction base="xs:decimal">
                            <xs:totalDigits value="14"/>
                            <xs:fractionDigits value="0"/>
                          </xs:restriction>
                        </xs:simpleType>
                      </xs:attribute>
                      <xs:attribute name="kc_zd7p" use="optional">
                        <xs:annotation>
                          <xs:documentation>Vypočtěte částku podle pokynů. Rozdíl menší než nula je dílčí ztrátou podle § 7 zákona. Údaj přeneste na &lt;strong&gt;ř. 37, 2. oddílu, základní části DAP na stranu 2.&lt;/strong&gt;</xs:documentation>
                        </xs:annotation>
                        <xs:simpleType>
                          <xs:restriction base="xs:decimal">
                            <xs:totalDigits value="14"/>
                            <xs:fractionDigits value="0"/>
                          </xs:restriction>
                        </xs:simpleType>
                      </xs:attribute>
                      <xs:attribute name="kc_vyd_so" use="optional">
                        <xs:annotation>
                          <xs:documentation>Uveďte část výdajů nebo výsledku hospodaření (ztráta), &lt;strong&gt;kterou rozdělujete&lt;/strong&gt; na spolupracující &lt;strong&gt;osobu&lt;/strong&gt; (osoby) podle § 13 zákona.&lt;br&gt;Údaje o osobách (včetně členů rodiny zúčastněných na provozu rodinného závodu), na které rozdělujete podíl na společných příjmech a výdajích připadající na spolupracující osobu (osoby) nebo podíl na výsledku hospodaření (zisk, ztráta), uveďte na str. (2) do oddílu G.</xs:documentation>
                        </xs:annotation>
                        <xs:simpleType>
                          <xs:restriction base="xs:decimal">
                            <xs:totalDigits value="14"/>
                            <xs:fractionDigits value="0"/>
                          </xs:restriction>
                        </xs:simpleType>
                      </xs:attribute>
                      <xs:attribute name="celk_pr_vyd7" use="optional">
                        <xs:simpleType>
                          <xs:restriction base="xs:decimal">
                            <xs:totalDigits value="14"/>
                            <xs:fractionDigits value="0"/>
                          </xs:restriction>
                        </xs:simpleType>
                      </xs:attribute>
                      <xs:attribute name="m_podnik" use="optional">
                        <xs:annotation>
                          <xs:documentation>Uveďte počet měsíců, ve kterých jste provozoval činnost podle § 7 odst.1 písm. a), b) nebo c) zákona.</xs:documentation>
                        </xs:annotation>
                        <xs:simpleType>
                          <xs:restriction base="xs:decimal">
                            <xs:totalDigits value="2"/>
                            <xs:fractionDigits value="0"/>
                          </xs:restriction>
                        </xs:simpleType>
                      </xs:attribute>
                      <xs:attribute name="kc_odpnem" use="optional">
                        <xs:annotation>
                          <xs:documentation>Uveďte z celkově uplatněných odpisů z obchodního majetku poplatníka odpisy nemovitých věcí.</xs:documentation>
                        </xs:annotation>
                        <xs:simpleType>
                          <xs:restriction base="xs:decimal">
                            <xs:totalDigits value="14"/>
                            <xs:fractionDigits value="0"/>
                          </xs:restriction>
                        </xs:simpleType>
                      </xs:attribute>
                      <xs:attribute name="vyd7proc" use="optional">
                        <xs:annotation>
                          <xs:documentation>Uveďte, zdali uplatňujete výdaje procentem z příjmů.&lt;br /&gt;Položka obsahuje kritické kontroly: položka může nabývat pouze hodnot A nebo N, vede-li poplatník účetnictví nebo daňovou evidenci, nelze zároveň uplatnit výdaje procentem z příjmů.</xs:documentation>
                        </xs:annotation>
                        <xs:simpleType>
                          <xs:restriction base="xs:string">
                            <xs:minLength value="0"/>
                            <xs:maxLength value="1"/>
                          </xs:restriction>
                        </xs:simpleType>
                      </xs:attribute>
                      <xs:attribute name="kc_cisobr" use="optional">
                        <xs:annotation>
                          <xs:documentation>Vedete-li účetnictví, uveďte roční úhrn čistého obratu podle § 1d odst. 2 zákona č. 563/1991 Sb., o účetnictví, ve znění pozdějších předpisů.</xs:documentation>
                        </xs:annotation>
                        <xs:simpleType>
                          <xs:restriction base="xs:decimal">
                            <xs:totalDigits value="14"/>
                            <xs:fractionDigits value="0"/>
                          </xs:restriction>
                        </xs:simpleType>
                      </xs:attribute>
                      <xs:attribute name="d_zahcin" type="dateInMultiFormat" use="optional">
                        <xs:annotation>
                          <xs:documentation>Uveďte datum skutečného zahájení činnosti.  &lt;br&gt;&lt;strong&gt;Neuvádějte údaje o skutečnostech, ke kterým došlo před 1. 1. roku za který podáváte.&lt;/strong&gt;</xs:documentation>
                        </xs:annotation>
                      </xs:attribute>
                      <xs:attribute name="kc_hosp_rozd" use="optional">
                        <xs:simpleType>
                          <xs:restriction base="xs:decimal">
                            <xs:totalDigits value="14"/>
                            <xs:fractionDigits value="0"/>
                          </xs:restriction>
                        </xs:simpleType>
                      </xs:attribute>
                      <xs:attribute name="d_ukoncin" type="dateInMultiFormat" use="optional">
                        <xs:annotation>
                          <xs:documentation>Uveďte datum skutečného ukončení činnosti. Uveďte datum &lt;br&gt;&lt;strong&gt;Neuvádějte údaje o skutečnostech, ke kterým došlo před 1. 1. roku za který podáváte.&lt;/strong&gt;</xs:documentation>
                        </xs:annotation>
                      </xs:attribute>
                      <xs:attribute name="pr_vyd7" use="optional">
                        <xs:simpleType>
                          <xs:restriction base="xs:decimal">
                            <xs:totalDigits value="14"/>
                            <xs:fractionDigits value="0"/>
                          </xs:restriction>
                        </xs:simpleType>
                      </xs:attribute>
                      <xs:attribute name="pr_sazba" use="optional">
                        <xs:annotation>
                          <xs:documentation>Pro zdaňovací období 2024 si můžete uplatnit výdaje ve výši 80 % z příjmů ze zemědělské výroby, lesního a vodního hospodářství (zákon č. 252/1997 Sb., o zemědělství, ve znění pozdějších předpisů) a z příjmů ze živností řemeslných, nejvýše lze však uplatnit výdaje do částky 1 600 000 Kč, 60 % z příjmů z živnostenského podnikání s výjimkou příjmů ze živností řemeslných, nejvýše lze však uplatnit výdaje do částky 1 200 000 Kč, 40 % v ostatních případech uvedených v ustanovení § 7 odst. 7 písm. d) zákona, nejvýše lze však uplatnit výdaje do částky 800 000 Kč (např. autorské honoráře) a 30 % z příjmů z nájmu majetku zařazeného v obchodním majetku, nejvýše lze však uplatnit výdaje do částky 600 000 Kč.</xs:documentation>
                        </xs:annotation>
                        <xs:simpleType>
                          <xs:restriction base="xs:decimal">
                            <xs:totalDigits value="3"/>
                            <xs:fractionDigits value="0"/>
                          </xs:restriction>
                        </xs:simpleType>
                      </xs:attribute>
                      <xs:attribute name="kc_vyd7" use="optional">
                        <xs:annotation>
                          <xs:documentation>Do řádku vyplňte úhrn výdajů souvisejících s příjmy ze samostatné činnosti  (§ 7 zákona) ovlivňujících základ daně z příjmů fyzických osob podle zákona k 31. 12. 2024. Vedete-li daňovou evidenci, jsou podkladem o výdajích údaje z této evidence. Výdaje uplatníte u všech druhů samostatných činností podle § 7 zákona, které tvoří jeden dílčí základ daně, stejně, tzn. ve výši prokazatelně vynaložených výdajů podle § 24 zákona. Neuplatňujete-li výdaje v prokázané výši, uveďte výdaje uplatněné procentem z příjmů (§ 7 odst. 7 zákona) z úhrnu zdanitelných příjmů evidovaných v záznamu o příjmech podle § 7 odst. 8 zákona. Pro výpočet výdajů uváděných na tomto řádku použijte níže uvedenou tabulku „B. Druh činnosti“. Pro zdaňovací období 2024 si můžete uplatnit výdaje ve výši 80 % z příjmů ze zemědělské výroby, lesního a vodního hospodářství (zákon č. 252/1997 Sb., o zemědělství, ve znění pozdějších předpisů) a z příjmů ze živností řemeslných, nejvýše lze však uplatnit výdaje do částky 1 600 000 Kč, 60 % z příjmů z živnostenského podnikání s výjimkou příjmů ze živností řemeslných, nejvýše lze však uplatnit výdaje do částky  1 200 000 Kč, 40 % v ostatních případech uvedených v ustanovení § 7 odst. 7 písm. d) zákona, nejvýše lze však uplatnit výdaje do částky  800 000 Kč (např. autorské honoráře) a 30 % z příjmů z nájmu majetku zařazeného v obchodním majetku, nejvýše lze však uplatnit výdaje  do částky 600 000 Kč. Pokud jste ve zdaňovacím období 2023 uplatnil výdaje v prokázané výši a ve zdaňovacím období 2024 chcete  uplatnit výdaje procentem z příjmů, upravte výsledek hospodaření nebo rozdíl mezi příjmy a výdaji za zdaňovací období 2023 podle  § 23 odst. 8 zákona prostřednictvím dodatečného daňového přiznání za zdaňovací období roku 2023. Ve výdajích uvedených na tomto  řádku bude i Váš podíl na výdajích společníka společnosti, která není právnickou osobou, ve výši stanovené smlouvou o společnosti  nebo rovným dílem. Na tomto ř. 102 neuvádějte Váš podíl na výdajích osoby samostatně činné podle § 13 zákona (nebo podíl člena  rodiny zúčastněného na provozu rodinného závodu), který máte jako spolupracující osoba (uveďte na ř. 110), a Váš podíl společníka  veřejné obchodní společnosti nebo komplementáře komanditní společnosti na ztrátě, kterou uveďte na ř. 112. Vedete-li účetnictví, vyplňte  výsledek hospodaření před zdaněním – ztrátu do ř. 104. Částky uvádějte před úpravou podle § 5 a § 23 zákona.</xs:documentation>
                        </xs:annotation>
                        <xs:simpleType>
                          <xs:restriction base="xs:decimal">
                            <xs:totalDigits value="14"/>
                            <xs:fractionDigits value="0"/>
                          </xs:restriction>
                        </xs:simpleType>
                      </xs:attribute>
                      <xs:attribute name="kc_pod_vaso" use="optional">
                        <xs:annotation>
                          <xs:documentation>Uveďte část příjmů nebo výsledku hospodaření před zdaněním (zisk), která připadla na Vás jako na spolupracující osobu podle § 13 zákona.</xs:documentation>
                        </xs:annotation>
                        <xs:simpleType>
                          <xs:restriction base="xs:decimal">
                            <xs:totalDigits value="14"/>
                            <xs:fractionDigits value="0"/>
                          </xs:restriction>
                        </xs:simpleType>
                      </xs:attribute>
                      <xs:attribute name="kc_pod_komp" use="optional">
                        <xs:annotation>
                          <xs:documentation>Jako společník veřejné obchodní společnosti nebo komplementář komanditní společnosti zde uveďte část základu daně (§ 7 zákona) veřejné obchodní společnosti nebo komanditní společnosti stanoveného podle § 23 - § 33 zákona. Tato část základu daně se stanoví ve stejném poměru, jako je rozdělován zisk podle společenské smlouvy, jinak rovným dílem. Vykáže-li veřejná obchodní společnost nebo komanditní společnost ztrátu, rozděluje se část této ztráty stejně jako základ daně. V tomto případě označte svůj podíl znaménkem mínus (–) tzn. v konečném součtu na ř. 113 částku odečtete.</xs:documentation>
                        </xs:annotation>
                        <xs:simpleType>
                          <xs:restriction base="xs:decimal">
                            <xs:totalDigits value="14"/>
                            <xs:fractionDigits value="0"/>
                          </xs:restriction>
                        </xs:simpleType>
                      </xs:attribute>
                      <xs:attribute name="uc_soust" use="optional">
                        <xs:annotation>
                          <xs:documentation>Uveďte 1, pokud vedete daňovou evidenci nebo 2 pokud vedete účetnictví.&lt;br /&gt;Položka obsahuje kritické kontroly: položka může nabývat hodnot 1 nebo 2; pokud je vyplněna tabulka pro daňovou evidenci, musí položka uc_soust nabývat hodnoty 1; pokud jsou vyplněny vybrané údaje z účetních výkazů a zároveň je řádek č. 203 nevyplněn, musí položka uc_soust nabývat hodnoty 2.</xs:documentation>
                        </xs:annotation>
                        <xs:simpleType>
                          <xs:restriction base="xs:string">
                            <xs:minLength value="0"/>
                            <xs:maxLength value="1"/>
                          </xs:restriction>
                        </xs:simpleType>
                      </xs:attribute>
                      <xs:attribute name="kc_pod_so" use="optional">
                        <xs:annotation>
                          <xs:documentation>Uveďte část příjmů nebo výsledku hospodaření (zisk), &lt;strong&gt;kterou rozdělujete&lt;/strong&gt; na spolupracující &lt;strong&gt;osobu&lt;/strong&gt; (osoby) podle § 13 zákona.</xs:documentation>
                        </xs:annotation>
                        <xs:simpleType>
                          <xs:restriction base="xs:decimal">
                            <xs:totalDigits value="14"/>
                            <xs:fractionDigits value="0"/>
                          </xs:restriction>
                        </xs:simpleType>
                      </xs:attribute>
                    </xs:complexType>
                  </xs:element>
                  <xs:element maxOccurs="99" minOccurs="0" name="Vetac">
                    <xs:complexType>
                      <xs:attribute name="prijmy7" use="optional">
                        <xs:simpleType>
                          <xs:restriction base="xs:decimal">
                            <xs:totalDigits value="14"/>
                            <xs:fractionDigits value="0"/>
                          </xs:restriction>
                        </xs:simpleType>
                      </xs:attribute>
                      <xs:attribute name="sazba_dal" use="optional">
                        <xs:annotation>
                          <xs:documentation>Pro zdaňovací období 2024 si můžete uplatnit výdaje ve výši 80 % z příjmů ze zemědělské výroby, lesního a vodního hospodářství (zákon č. 252/1997 Sb., o zemědělství, ve znění pozdějších předpisů) a z příjmů ze živností řemeslných, nejvýše lze však uplatnit výdaje do částky 1 600 000 Kč, 60 % z příjmů z živnostenského podnikání s výjimkou příjmů ze živností řemeslných, nejvýše lze však uplatnit výdaje do částky 1 200 000 Kč, 40 % v ostatních případech uvedených v ustanovení § 7 odst. 7 písm. d) zákona, nejvýše lze však uplatnit výdaje do částky 800 000 Kč (např. autorské honoráře) a 30 % z příjmů z nájmu majetku zařazeného v obchodním majetku, nejvýše lze však uplatnit výdaje do částky 600 000 Kč.</xs:documentation>
                        </xs:annotation>
                        <xs:simpleType>
                          <xs:restriction base="xs:decimal">
                            <xs:totalDigits value="3"/>
                            <xs:fractionDigits value="0"/>
                          </xs:restriction>
                        </xs:simpleType>
                      </xs:attribute>
                      <xs:attribute name="vydaje7" use="optional">
                        <xs:simpleType>
                          <xs:restriction base="xs:decimal">
                            <xs:totalDigits value="14"/>
                            <xs:fractionDigits value="0"/>
                          </xs:restriction>
                        </xs:simpleType>
                      </xs:attribute>
                      <xs:attribute name="c_nace_dal" use="optional">
                        <xs:annotation>
                          <xs:documentation>Uveďte kód nace.&lt;br /&gt;Pro hodnotu této položky použijte číselník Činností (okec). Z číselníku se vkládá položka c_nace. &lt;br /&gt;Položka obsahuje kritickou kontrolu: musí být vyplněn existující kód nace.&lt;br&gt;
Pro popis číselníku Činnosti klikněte &lt;a href="https://adisspr.mfcr.cz/pmd/dokumentace/ciselniky/ukazka/okec"&gt;zde&lt;/a&gt;.</xs:documentation>
                        </xs:annotation>
                        <xs:simpleType>
                          <xs:restriction base="xs:decimal">
                            <xs:totalDigits value="6"/>
                            <xs:fractionDigits value="0"/>
                          </xs:restriction>
                        </xs:simpleType>
                      </xs:attribute>
                    </xs:complexType>
                  </xs:element>
                  <xs:element maxOccurs="1" minOccurs="0" name="VetaU">
                    <xs:complexType>
                      <xs:attribute name="kc_dpfmz10" use="optional">
                        <xs:annotation>
                          <xs:documentation>Údaje na ř. 1 až ř. 7 se uvádějí dle § 7b zákona.</xs:documentation>
                        </xs:annotation>
                        <xs:simpleType>
                          <xs:restriction base="xs:decimal">
                            <xs:totalDigits value="14"/>
                            <xs:fractionDigits value="0"/>
                          </xs:restriction>
                        </xs:simpleType>
                      </xs:attribute>
                      <xs:attribute name="kc_z_dpfmz10" use="optional">
                        <xs:annotation>
                          <xs:documentation>Údaje na ř. 1 až ř. 7 se uvádějí dle § 7b zákona. Na konci zdaňovacího období se uvádí zjištěný skutečný stav dluhů k poslednímu dni zdaňovacího období.</xs:documentation>
                        </xs:annotation>
                        <xs:simpleType>
                          <xs:restriction base="xs:decimal">
                            <xs:totalDigits value="14"/>
                            <xs:fractionDigits value="0"/>
                          </xs:restriction>
                        </xs:simpleType>
                      </xs:attribute>
                      <xs:attribute name="kc_z_dpfmz02" use="optional">
                        <xs:annotation>
                          <xs:documentation>Údaje na ř. 1 až ř. 7 se uvádějí podle § 7b zákona. Na konci zdaňovacího období se uvádí zůstatková cena hmotného majetku podle § 29 zákona definovaného podle § 26 odst. 2 zákona.</xs:documentation>
                        </xs:annotation>
                        <xs:simpleType>
                          <xs:restriction base="xs:decimal">
                            <xs:totalDigits value="14"/>
                            <xs:fractionDigits value="0"/>
                          </xs:restriction>
                        </xs:simpleType>
                      </xs:attribute>
                      <xs:attribute name="kc_z_dpfmz04" use="optional">
                        <xs:annotation>
                          <xs:documentation>Údaje na ř. 1 až ř. 7 se uvádějí dle § 7b zákona. Na konci zdaňovacího období se uvádí zjištěný skutečný stav pohledávek k poslednímu dni zdaňovacího období.</xs:documentation>
                        </xs:annotation>
                        <xs:simpleType>
                          <xs:restriction base="xs:decimal">
                            <xs:totalDigits value="14"/>
                            <xs:fractionDigits value="0"/>
                          </xs:restriction>
                        </xs:simpleType>
                      </xs:attribute>
                      <xs:attribute name="kc_dpfmz11" use="optional">
                        <xs:annotation>
                          <xs:documentation>Údaje o rezervách definovaných v zákoně č. 593/1992 Sb., o rezervách pro zjištění základu daně z příjmů, ve znění pozdějších předpisů, se přebírají z karet zákonných rezerv.</xs:documentation>
                        </xs:annotation>
                        <xs:simpleType>
                          <xs:restriction base="xs:decimal">
                            <xs:totalDigits value="14"/>
                            <xs:fractionDigits value="0"/>
                          </xs:restriction>
                        </xs:simpleType>
                      </xs:attribute>
                      <xs:attribute name="kc_z_dpfmz06" use="optional">
                        <xs:annotation>
                          <xs:documentation>Údaje na ř. 1 až ř. 7 se uvádějí podle § 7b zákona. Na konci zdaňovacího období uveďte stav peněžních prostředků na bankovních účtech podle § 7b zákona.</xs:documentation>
                        </xs:annotation>
                        <xs:simpleType>
                          <xs:restriction base="xs:decimal">
                            <xs:totalDigits value="14"/>
                            <xs:fractionDigits value="0"/>
                          </xs:restriction>
                        </xs:simpleType>
                      </xs:attribute>
                      <xs:attribute name="kc_z_dpfmz11" use="optional">
                        <xs:annotation>
                          <xs:documentation>Údaje o rezervách definovaných v zákoně č. 593/1992 Sb., o rezervách pro zjištění základu daně z příjmů, ve znění pozdějších předpisů, se přebírají z karet zákonných rezerv.</xs:documentation>
                        </xs:annotation>
                        <xs:simpleType>
                          <xs:restriction base="xs:decimal">
                            <xs:totalDigits value="14"/>
                            <xs:fractionDigits value="0"/>
                          </xs:restriction>
                        </xs:simpleType>
                      </xs:attribute>
                      <xs:attribute name="kc_dpfmz08" use="optional">
                        <xs:annotation>
                          <xs:documentation>Údaje na ř. 1 až ř. 7 se uvádějí dle § 7b zákona.</xs:documentation>
                        </xs:annotation>
                        <xs:simpleType>
                          <xs:restriction base="xs:decimal">
                            <xs:totalDigits value="14"/>
                            <xs:fractionDigits value="0"/>
                          </xs:restriction>
                        </xs:simpleType>
                      </xs:attribute>
                      <xs:attribute name="kc_dpfmz02" use="optional">
                        <xs:annotation>
                          <xs:documentation>Údaje na ř. 1 až ř. 7 se uvádějí podle § 7b zákona.</xs:documentation>
                        </xs:annotation>
                        <xs:simpleType>
                          <xs:restriction base="xs:decimal">
                            <xs:totalDigits value="14"/>
                            <xs:fractionDigits value="0"/>
                          </xs:restriction>
                        </xs:simpleType>
                      </xs:attribute>
                      <xs:attribute name="kc_dpfmz18" use="optional">
                        <xs:annotation>
                          <xs:documentation>Údaje o mzdách se přebírají ze mzdové agendy (mzdové listy, rekapitulace mezd apod.). Uveďte celkový objem zúčtovaných mezd za zdaňovací období.</xs:documentation>
                        </xs:annotation>
                        <xs:simpleType>
                          <xs:restriction base="xs:decimal">
                            <xs:totalDigits value="14"/>
                            <xs:fractionDigits value="0"/>
                          </xs:restriction>
                        </xs:simpleType>
                      </xs:attribute>
                      <xs:attribute name="kc_dpfmz03" use="optional">
                        <xs:annotation>
                          <xs:documentation>Údaje na ř. 1 až ř. 7 se uvádějí dle § 7b zákona.</xs:documentation>
                        </xs:annotation>
                        <xs:simpleType>
                          <xs:restriction base="xs:decimal">
                            <xs:totalDigits value="14"/>
                            <xs:fractionDigits value="0"/>
                          </xs:restriction>
                        </xs:simpleType>
                      </xs:attribute>
                      <xs:attribute name="kc_z_dpfmz08" use="optional">
                        <xs:annotation>
                          <xs:documentation>Údaje na ř. 1 až ř. 7 se uvádějí dle § 7b zákona. Na konci zdaňovacího období uveďte stav ostatního majetku podle § 7b zákona.</xs:documentation>
                        </xs:annotation>
                        <xs:simpleType>
                          <xs:restriction base="xs:decimal">
                            <xs:totalDigits value="14"/>
                            <xs:fractionDigits value="0"/>
                          </xs:restriction>
                        </xs:simpleType>
                      </xs:attribute>
                      <xs:attribute name="kc_dpfmz06" use="optional">
                        <xs:annotation>
                          <xs:documentation>Údaje na ř. 1 až ř. 7 se uvádějí podle § 7b zákona.</xs:documentation>
                        </xs:annotation>
                        <xs:simpleType>
                          <xs:restriction base="xs:decimal">
                            <xs:totalDigits value="14"/>
                            <xs:fractionDigits value="0"/>
                          </xs:restriction>
                        </xs:simpleType>
                      </xs:attribute>
                      <xs:attribute name="kc_dpfmz04" use="optional">
                        <xs:annotation>
                          <xs:documentation>Údaje na ř. 1 až ř. 7 se uvádějí dle § 7b zákona.</xs:documentation>
                        </xs:annotation>
                        <xs:simpleType>
                          <xs:restriction base="xs:decimal">
                            <xs:totalDigits value="14"/>
                            <xs:fractionDigits value="0"/>
                          </xs:restriction>
                        </xs:simpleType>
                      </xs:attribute>
                      <xs:attribute name="kc_z_dpfmz03" use="optional">
                        <xs:annotation>
                          <xs:documentation>Údaje na ř. 1 až ř. 7 se uvádějí dle § 7b zákona. Na konci zdaňovacího období se uvádí zjištěný skutečný stav zásob k poslednímu dni zdaňovacího období.</xs:documentation>
                        </xs:annotation>
                        <xs:simpleType>
                          <xs:restriction base="xs:decimal">
                            <xs:totalDigits value="14"/>
                            <xs:fractionDigits value="0"/>
                          </xs:restriction>
                        </xs:simpleType>
                      </xs:attribute>
                      <xs:attribute name="kc_z_dpfmz05a" use="optional">
                        <xs:annotation>
                          <xs:documentation>Údaje na ř. 1 až ř. 7 se uvádějí podle § 7b zákona. Na konci zdaňovacího období uveďte stav peněžních prostředků v hotovosti a cenin podle § 7b zákona.</xs:documentation>
                        </xs:annotation>
                        <xs:simpleType>
                          <xs:restriction base="xs:decimal">
                            <xs:totalDigits value="14"/>
                            <xs:fractionDigits value="0"/>
                          </xs:restriction>
                        </xs:simpleType>
                      </xs:attribute>
                      <xs:attribute name="kc_dpfmz05a" use="optional">
                        <xs:annotation>
                          <xs:documentation>Údaje na ř. 1 až ř. 7 se uvádějí podle § 7b zákona.</xs:documentation>
                        </xs:annotation>
                        <xs:simpleType>
                          <xs:restriction base="xs:decimal">
                            <xs:totalDigits value="14"/>
                            <xs:fractionDigits value="0"/>
                          </xs:restriction>
                        </xs:simpleType>
                      </xs:attribute>
                    </xs:complexType>
                  </xs:element>
                  <xs:element maxOccurs="99" minOccurs="0" name="VetaC">
                    <xs:complexType>
                      <xs:attribute name="kc_uprzvys_235" use="optional">
                        <xs:simpleType>
                          <xs:restriction base="xs:decimal">
                            <xs:totalDigits value="14"/>
                            <xs:fractionDigits value="0"/>
                          </xs:restriction>
                        </xs:simpleType>
                      </xs:attribute>
                      <xs:attribute name="uprzvys_235" use="optional">
                        <xs:simpleType>
                          <xs:restriction base="xs:string">
                            <xs:minLength value="0"/>
                            <xs:maxLength value="50"/>
                          </xs:restriction>
                        </xs:simpleType>
                      </xs:attribute>
                    </xs:complexType>
                  </xs:element>
                  <xs:element maxOccurs="99" minOccurs="0" name="VetaE">
                    <xs:complexType>
                      <xs:attribute name="kc_uprsniz_235" use="optional">
                        <xs:simpleType>
                          <xs:restriction base="xs:decimal">
                            <xs:totalDigits value="14"/>
                            <xs:fractionDigits value="0"/>
                          </xs:restriction>
                        </xs:simpleType>
                      </xs:attribute>
                      <xs:attribute name="uprsniz_235" use="optional">
                        <xs:simpleType>
                          <xs:restriction base="xs:string">
                            <xs:minLength value="0"/>
                            <xs:maxLength value="50"/>
                          </xs:restriction>
                        </xs:simpleType>
                      </xs:attribute>
                    </xs:complexType>
                  </xs:element>
                  <xs:element maxOccurs="99" minOccurs="0" name="VetaF">
                    <xs:complexType>
                      <xs:attribute name="ucsdruz_dic" use="optional">
                        <xs:simpleType>
                          <xs:restriction base="xs:string">
                            <xs:pattern value="[0-9]{1,10}"/>
                          </xs:restriction>
                        </xs:simpleType>
                      </xs:attribute>
                      <xs:attribute name="ucsdruz_podvyd" use="optional">
                        <xs:simpleType>
                          <xs:restriction base="xs:decimal">
                            <xs:totalDigits value="14"/>
                            <xs:fractionDigits value="2"/>
                          </xs:restriction>
                        </xs:simpleType>
                      </xs:attribute>
                      <xs:attribute name="ucsdruz_jmeno" use="optional">
                        <xs:simpleType>
                          <xs:restriction base="xs:string">
                            <xs:minLength value="0"/>
                            <xs:maxLength value="36"/>
                          </xs:restriction>
                        </xs:simpleType>
                      </xs:attribute>
                      <xs:attribute name="ucsdruz_podprij" use="optional">
                        <xs:simpleType>
                          <xs:restriction base="xs:decimal">
                            <xs:totalDigits value="14"/>
                            <xs:fractionDigits value="2"/>
                          </xs:restriction>
                        </xs:simpleType>
                      </xs:attribute>
                      <xs:attribute name="ucsdruz_prijmeni" use="optional">
                        <xs:simpleType>
                          <xs:restriction base="xs:string">
                            <xs:minLength value="0"/>
                            <xs:maxLength value="36"/>
                          </xs:restriction>
                        </xs:simpleType>
                      </xs:attribute>
                    </xs:complexType>
                  </xs:element>
                  <xs:element maxOccurs="99" minOccurs="0" name="VetaG">
                    <xs:complexType>
                      <xs:attribute name="spolos_podil" use="optional">
                        <xs:simpleType>
                          <xs:restriction base="xs:decimal">
                            <xs:totalDigits value="14"/>
                            <xs:fractionDigits value="2"/>
                          </xs:restriction>
                        </xs:simpleType>
                      </xs:attribute>
                      <xs:attribute name="spolos_jmeno" use="optional">
                        <xs:simpleType>
                          <xs:restriction base="xs:string">
                            <xs:minLength value="0"/>
                            <xs:maxLength value="36"/>
                          </xs:restriction>
                        </xs:simpleType>
                      </xs:attribute>
                      <xs:attribute name="spolos_prijmeni" use="optional">
                        <xs:simpleType>
                          <xs:restriction base="xs:string">
                            <xs:minLength value="0"/>
                            <xs:maxLength value="36"/>
                          </xs:restriction>
                        </xs:simpleType>
                      </xs:attribute>
                      <xs:attribute name="spolos_dic" use="optional">
                        <xs:annotation>
                          <xs:documentation>Vyplňte kmenovou (číselnou) část daňového identifikačního čísla (DIČ) spolupracující osoby.&lt;br /&gt;Položka obsahuje kritické kontroly: existuje více záznamů spolupracujících osob se stejným DIČ; DIČ spolupracující osoby musí být vyplněno; DIČ spolupracující osoby musí být platné.</xs:documentation>
                        </xs:annotation>
                        <xs:simpleType>
                          <xs:restriction base="xs:string">
                            <xs:pattern value="[0-9]{1,10}"/>
                          </xs:restriction>
                        </xs:simpleType>
                      </xs:attribute>
                    </xs:complexType>
                  </xs:element>
                  <xs:element maxOccurs="99" minOccurs="0" name="VetaH">
                    <xs:complexType>
                      <xs:attribute name="rozdos_dic" use="optional">
                        <xs:simpleType>
                          <xs:restriction base="xs:string">
                            <xs:pattern value="[0-9]{1,10}"/>
                          </xs:restriction>
                        </xs:simpleType>
                      </xs:attribute>
                      <xs:attribute name="rozdos_prijmeni" use="optional">
                        <xs:simpleType>
                          <xs:restriction base="xs:string">
                            <xs:minLength value="0"/>
                            <xs:maxLength value="36"/>
                          </xs:restriction>
                        </xs:simpleType>
                      </xs:attribute>
                      <xs:attribute name="rozdos_jmeno" use="optional">
                        <xs:simpleType>
                          <xs:restriction base="xs:string">
                            <xs:minLength value="0"/>
                            <xs:maxLength value="36"/>
                          </xs:restriction>
                        </xs:simpleType>
                      </xs:attribute>
                      <xs:attribute name="rozdos_podil" use="optional">
                        <xs:simpleType>
                          <xs:restriction base="xs:decimal">
                            <xs:totalDigits value="14"/>
                            <xs:fractionDigits value="2"/>
                          </xs:restriction>
                        </xs:simpleType>
                      </xs:attribute>
                    </xs:complexType>
                  </xs:element>
                  <xs:element maxOccurs="99" minOccurs="0" name="VetaI">
                    <xs:complexType>
                      <xs:attribute name="vos_ks_podil" use="optional">
                        <xs:simpleType>
                          <xs:restriction base="xs:decimal">
                            <xs:totalDigits value="14"/>
                            <xs:fractionDigits value="2"/>
                          </xs:restriction>
                        </xs:simpleType>
                      </xs:attribute>
                      <xs:attribute name="vos_ks_dic" use="optional">
                        <xs:simpleType>
                          <xs:restriction base="xs:string">
                            <xs:pattern value="[0-9]{1,10}"/>
                          </xs:restriction>
                        </xs:simpleType>
                      </xs:attribute>
                    </xs:complexType>
                  </xs:element>
                  <xs:element maxOccurs="1" minOccurs="0" name="VetaV">
                    <xs:complexType>
                      <xs:attribute name="kc_zd10p" use="optional">
                        <xs:annotation>
                          <xs:documentation>Proveďte výpočet podle údajů v tiskopisu, uvedená částka by se měla rovnat úhrnu kladných rozdílů jednotlivých příjmů v tabulce ve sloupci 4. Údaj přeneste do &lt;strong&gt;ř. 40, 2. oddílu, základní části DAP na str. 2&lt;/strong&gt;</xs:documentation>
                        </xs:annotation>
                        <xs:simpleType>
                          <xs:restriction base="xs:decimal">
                            <xs:totalDigits value="14"/>
                            <xs:fractionDigits value="0"/>
                          </xs:restriction>
                        </xs:simpleType>
                      </xs:attribute>
                      <xs:attribute name="kc_rezerv_k" use="optional">
                        <xs:simpleType>
                          <xs:restriction base="xs:decimal">
                            <xs:totalDigits value="14"/>
                            <xs:fractionDigits value="0"/>
                          </xs:restriction>
                        </xs:simpleType>
                      </xs:attribute>
                      <xs:attribute name="kc_rezerv_z" use="optional">
                        <xs:simpleType>
                          <xs:restriction base="xs:decimal">
                            <xs:totalDigits value="14"/>
                            <xs:fractionDigits value="0"/>
                          </xs:restriction>
                        </xs:simpleType>
                      </xs:attribute>
                      <xs:attribute name="kc_zd9p" use="optional">
                        <xs:annotation>
                          <xs:documentation>Vypočtěte částku podle pokynů na řádku. Rozdíl menší než nula je dílčí ztrátou podle § 9 zákona. Údaj přeneste na &lt;strong&gt;ř. 39, 2. oddílu, základní části DAP na str. 2.&lt;/strong&gt;</xs:documentation>
                        </xs:annotation>
                        <xs:simpleType>
                          <xs:restriction base="xs:decimal">
                            <xs:totalDigits value="14"/>
                            <xs:fractionDigits value="0"/>
                          </xs:restriction>
                        </xs:simpleType>
                      </xs:attribute>
                      <xs:attribute name="uhrn_vydaje10" use="optional">
                        <xs:simpleType>
                          <xs:restriction base="xs:decimal">
                            <xs:totalDigits value="14"/>
                            <xs:fractionDigits value="0"/>
                          </xs:restriction>
                        </xs:simpleType>
                      </xs:attribute>
                      <xs:attribute name="kc_zvysukon9" use="optional">
                        <xs:annotation>
                          <xs:documentation>Uveďte úhrn částek zvyšujících rozdíl mezi příjmy a výdaji nebo výsledek hospodaření před zdaněním.</xs:documentation>
                        </xs:annotation>
                        <xs:simpleType>
                          <xs:restriction base="xs:decimal">
                            <xs:totalDigits value="14"/>
                            <xs:fractionDigits value="0"/>
                          </xs:restriction>
                        </xs:simpleType>
                      </xs:attribute>
                      <xs:attribute name="spol_jm_manz" use="optional">
                        <xs:annotation>
                          <xs:documentation>Máte-li příjmy z nájmu, které jste dosáhl ze společného jmění manželů (bez podílového spoluvlastnictví manželů), označte křížkem v předtištěném rámečku. V opačném případě nevyplňujte.</xs:documentation>
                        </xs:annotation>
                        <xs:simpleType>
                          <xs:restriction base="xs:string">
                            <xs:minLength value="0"/>
                            <xs:maxLength value="1"/>
                          </xs:restriction>
                        </xs:simpleType>
                      </xs:attribute>
                      <xs:attribute name="vyd9proc" use="optional">
                        <xs:annotation>
                          <xs:documentation>Uplatňujete-li výdaje procentem z příjmů z nájmu podle § 9 odst. 4 zákona (30 %), uveďte A, jinak uveďte N.&lt;br /&gt;Položka obsahuje kritickou kontrolu: hodnota položky může být pouze A nebo N.</xs:documentation>
                        </xs:annotation>
                        <xs:simpleType>
                          <xs:restriction base="xs:string">
                            <xs:minLength value="0"/>
                            <xs:maxLength value="1"/>
                          </xs:restriction>
                        </xs:simpleType>
                      </xs:attribute>
                      <xs:attribute name="kc_prij10" use="optional">
                        <xs:annotation>
                          <xs:documentation>Uveďte součet částek z tabulky ze sloupce 2 podle jednotlivých druhů příjmů.</xs:documentation>
                        </xs:annotation>
                        <xs:simpleType>
                          <xs:restriction base="xs:decimal">
                            <xs:totalDigits value="14"/>
                            <xs:fractionDigits value="0"/>
                          </xs:restriction>
                        </xs:simpleType>
                      </xs:attribute>
                      <xs:attribute name="kc_rozdil9" use="optional">
                        <xs:annotation>
                          <xs:documentation>Uveďte výpočet podle údajů v tiskopisu. Údaje jsou uváděny před úpravou podle § 5, § 23 zákona a ostatní úpravy podle zákona. V případě, že výdaje přesahují příjmy nebo výsledek hospodaření před zdaněním je ztráta, částku označte znaménkem mínus.</xs:documentation>
                        </xs:annotation>
                        <xs:simpleType>
                          <xs:restriction base="xs:decimal">
                            <xs:totalDigits value="14"/>
                            <xs:fractionDigits value="0"/>
                          </xs:restriction>
                        </xs:simpleType>
                      </xs:attribute>
                      <xs:attribute name="kc_snizukon9" use="optional">
                        <xs:annotation>
                          <xs:documentation>Uveďte úhrn částek snižujících rozdíl mezi příjmy a výdaji nebo výsledek hospodaření před zdaněním.</xs:documentation>
                        </xs:annotation>
                        <xs:simpleType>
                          <xs:restriction base="xs:decimal">
                            <xs:totalDigits value="14"/>
                            <xs:fractionDigits value="0"/>
                          </xs:restriction>
                        </xs:simpleType>
                      </xs:attribute>
                      <xs:attribute name="uhrn_rozdil10" use="optional">
                        <xs:simpleType>
                          <xs:restriction base="xs:decimal">
                            <xs:totalDigits value="14"/>
                            <xs:fractionDigits value="0"/>
                          </xs:restriction>
                        </xs:simpleType>
                      </xs:attribute>
                      <xs:attribute name="kc_vyd10" use="optional">
                        <xs:annotation>
                          <xs:documentation>Uveďte součet částek z téže tabulky ze sloupce 3 podle jednotlivých druhů příjmů.&lt;br&gt;Pokud u některého druhu příjmů převyšují výdaje příjmy, zahrňte do součtu výdaje maximálně do výše příjmů. Jsou-li výdaje spojené s jednotlivým druhem příjmů (kategorie „ostatní příjmy“) vyšší než příjem, k rozdílu se podle § 10 odst. 4 zákona nepřihlíží.</xs:documentation>
                        </xs:annotation>
                        <xs:simpleType>
                          <xs:restriction base="xs:decimal">
                            <xs:totalDigits value="14"/>
                            <xs:fractionDigits value="0"/>
                          </xs:restriction>
                        </xs:simpleType>
                      </xs:attribute>
                      <xs:attribute name="uhrn_prijmy10" use="optional">
                        <xs:simpleType>
                          <xs:restriction base="xs:decimal">
                            <xs:totalDigits value="14"/>
                            <xs:fractionDigits value="0"/>
                          </xs:restriction>
                        </xs:simpleType>
                      </xs:attribute>
                      <xs:attribute name="kc_prij9" use="optional">
                        <xs:annotation>
                          <xs:documentation>Uveďte na ř. 201 příjmy z nájmu evidované podle § 9 odst. 5 zákona v záznamech o příjmech, podle § 9 odst. 6 zákona v záznamech o příjmech a výdajích.</xs:documentation>
                        </xs:annotation>
                        <xs:simpleType>
                          <xs:restriction base="xs:decimal">
                            <xs:totalDigits value="14"/>
                            <xs:fractionDigits value="0"/>
                          </xs:restriction>
                        </xs:simpleType>
                      </xs:attribute>
                      <xs:attribute name="kc_vyd9" use="optional">
                        <xs:annotation>
                          <xs:documentation>Uveďte na ř. 202 &lt;strong&gt;výdaje z nájmu&lt;/strong&gt; evidované podle § 9 odst. 6 zákona v záznamech o příjmech a výdajích, případně výdaje uplatňované procentem z příjmů podle § 9 odst. 4 zákona.&lt;br&gt;V případě, že se jedná o příjmy dosažené dvěma a více poplatníky z titulu spoluvlastnictví k věci, potom společné výdaje vynaložené na jejich dosažení, zajištění a udržení se rozdělují mezi poplatníky podle jejich spoluvlastnických podílů nebo podle poměru dohodnutého ve smlouvě. Pokud příjmy z nájmu plynou manželům ze společného jmění manželů, zdaňují se jen u jednoho z nich a ten je uvede ve svém DAP. Údaje se uvádějí před úpravou o položky podle § 5, § 23 zákona a ostatní úpravy podle zákona.</xs:documentation>
                        </xs:annotation>
                        <xs:simpleType>
                          <xs:restriction base="xs:decimal">
                            <xs:totalDigits value="14"/>
                            <xs:fractionDigits value="0"/>
                          </xs:restriction>
                        </xs:simpleType>
                      </xs:attribute>
                      <xs:attribute name="kc_par9_nem" use="optional">
                        <xs:simpleType>
                          <xs:restriction base="xs:decimal">
                            <xs:totalDigits value="14"/>
                            <xs:fractionDigits value="0"/>
                          </xs:restriction>
                        </xs:simpleType>
                      </xs:attribute>
                    </xs:complexType>
                  </xs:element>
                  <xs:element maxOccurs="99" minOccurs="0" name="VetaJ">
                    <xs:complexType>
                      <xs:attribute name="prijmy10" use="optional">
                        <xs:annotation>
                          <xs:documentation>Vyplňte ostatní &lt;strong&gt;příjmy podle § 10 zákona&lt;/strong&gt;, které zahrnují příjmy ze zdrojů na území České republiky i příjmy ze zdrojů v zahraničí, a to přepočtené na Kč způsobem popsaným výše.&lt;br&gt;Podle § 10 odst. 1 zákona jsou za ostatní příjmy považovány takové příjmy, při kterých dochází ke zvýšení majetku a nejedná se přitom o příjmy podle § 6 až § 9 zákona. Každý jednotlivý druh příjmů se uvádí v tabulce samostatně. Jestliže jste ve zdaňovacím období prodal např. dva obytné domy a současně několik cenných papírů, jedná se o dva druhy příjmů, z nichž se každý posuzuje samostatně. Za příjem podle § 10 odst. 1 zákona se považuje i příjem odstupného za uvolnění bytu, u kterého nebyly splněny podmínky pro osvobození od daně podle § 4 odst. 1 písm. v) zákona.</xs:documentation>
                        </xs:annotation>
                        <xs:simpleType>
                          <xs:restriction base="xs:decimal">
                            <xs:totalDigits value="14"/>
                            <xs:fractionDigits value="0"/>
                          </xs:restriction>
                        </xs:simpleType>
                      </xs:attribute>
                      <xs:attribute name="kod10" use="optional">
                        <xs:annotation>
                          <xs:documentation>Přípustné symboly: P, S, Z, N. Kód „P“ vyplňte pouze v případě, že máte příjmy ze zemědělské výroby a uplatňujete výdaje procentem z příjmů (80 % nejvýše lze však uplatnit výdaje do částky 1 600 000 Kč). Pokud příjmy plynou z majetku, který je ve společném jmění manželů, uveďte ve sloupci 5 (kód) písmeno „S“. Pokud příjmy plynou ze zdrojů v zahraničí, uveďte ve sloupci 5 (kód) písmeno „Z“. Pokud je v tabulce uveden bezúplatný příjem (druh příjmu „G“) a jedná se o nemovitost, uveďte ve sloupci 5 (kód) písmeno „N“.</xs:documentation>
                        </xs:annotation>
                        <xs:simpleType>
                          <xs:restriction base="xs:string">
                            <xs:minLength value="0"/>
                            <xs:maxLength value="1"/>
                          </xs:restriction>
                        </xs:simpleType>
                      </xs:attribute>
                      <xs:attribute name="druh_prij10" use="optional">
                        <xs:simpleType>
                          <xs:restriction base="xs:string">
                            <xs:minLength value="0"/>
                            <xs:maxLength value="50"/>
                          </xs:restriction>
                        </xs:simpleType>
                      </xs:attribute>
                      <xs:attribute name="rozdil10" use="optional">
                        <xs:annotation>
                          <xs:documentation>V řádcích u jednotlivých druhů příjmů uveďte rozdíl mezi příjmy a výdaji. Úhrn na posledním řádku vypočtete však pouze jako součet kladných rozdílů, protože případnou ztrátu z jednoho druhu příjmu nelze kompenzovat s jiným druhem příjmů, např. ztrátu z cenných papírů nelze kompenzovat příjmem z prodeje domu.</xs:documentation>
                        </xs:annotation>
                        <xs:simpleType>
                          <xs:restriction base="xs:decimal">
                            <xs:totalDigits value="14"/>
                            <xs:fractionDigits value="0"/>
                          </xs:restriction>
                        </xs:simpleType>
                      </xs:attribute>
                      <xs:attribute name="vydaje10" use="optional">
                        <xs:annotation>
                          <xs:documentation>Uveďte výdaje prokazatelně vynaložené na dosažení příjmů, a to ve skutečné výši. To neplatí u příjmů podle § 10 odst. 1 písm. h) bod 1 zákona (příjmy z loterie a tomboly). Pouze u zemědělské výroby, lesního a vodního hospodářství, které nejsou provozovány podnikatelem, je možno uplatnit výdaje procentem z příjmů, a to za zdaňovací období 2024 ve výši 80 %, nejvýše lze však uplatnit výdaje do částky 1 600 000 Kč.</xs:documentation>
                        </xs:annotation>
                        <xs:simpleType>
                          <xs:restriction base="xs:decimal">
                            <xs:totalDigits value="14"/>
                            <xs:fractionDigits value="0"/>
                          </xs:restriction>
                        </xs:simpleType>
                      </xs:attribute>
                      <xs:attribute name="kod_dr_prij10" use="optional">
                        <xs:annotation>
                          <xs:documentation>Uveďte příjem a před slovní popis uveďte předepsané označení:&lt;br&gt;&lt;strong&gt;A&lt;/strong&gt; – příležitostná činnost, &lt;strong&gt;B&lt;/strong&gt; – prodej nemovitostí, &lt;strong&gt;C&lt;/strong&gt; – prodej movitých věcí, &lt;strong&gt;D&lt;/strong&gt; – prodej cenných papírů, &lt;strong&gt;E&lt;/strong&gt; – příjmy z převodu podle § 10 odst. 1, písm. c) zákona, &lt;strong&gt;F&lt;/strong&gt; – jiné ostatní příjmy (např. příjmy z hazardních her podle § 10 odst. 1 písm. h) bod 2 až 6 zákona), &lt;strong&gt;G&lt;/strong&gt; – bezúplatné příjmy, &lt;strong&gt;H&lt;/strong&gt; - příjmy z loterie a tomboly podle § 10 odst. 1 písm. h) bod 1 zákona.</xs:documentation>
                        </xs:annotation>
                        <xs:simpleType>
                          <xs:restriction base="xs:string">
                            <xs:minLength value="0"/>
                            <xs:maxLength value="1"/>
                          </xs:restriction>
                        </xs:simpleType>
                      </xs:attribute>
                    </xs:complexType>
                  </xs:element>
                  <xs:element maxOccurs="1" minOccurs="0" name="VetaW">
                    <xs:complexType>
                      <xs:attribute name="kc_vynprij" use="optional">
                        <xs:annotation>
                          <xs:documentation>Na tomto řádku uveďte rozdíl úhrnu dílčích základů daně podle § 7 až § 10 zákona (ř. 41) a úhrnu vyňatých příjmů ze zdrojů v zahraničí podle § 7 až § 10 zákona. Záporná částka je ztrátou, kterou přeneste &lt;strong&gt;na ř. 61, 4. oddílu, základní části DAP na stranu 2.&lt;/strong&gt;</xs:documentation>
                        </xs:annotation>
                        <xs:simpleType>
                          <xs:restriction base="xs:decimal">
                            <xs:totalDigits value="14"/>
                            <xs:fractionDigits value="0"/>
                          </xs:restriction>
                        </xs:simpleType>
                      </xs:attribute>
                      <xs:attribute name="kc_vynprij_6" use="optional">
                        <xs:annotation>
                          <xs:documentation>Na tomto řádku uveďte rozdíl dílčího základu daně podle § 6 zákona (ř. 36) a úhrnu vyňatých příjmů ze zdrojů v zahraničí dle § 6 zákona.</xs:documentation>
                        </xs:annotation>
                        <xs:simpleType>
                          <xs:restriction base="xs:decimal">
                            <xs:totalDigits value="14"/>
                            <xs:fractionDigits value="0"/>
                          </xs:restriction>
                        </xs:simpleType>
                      </xs:attribute>
                      <xs:attribute name="da_zazahr" use="optional">
                        <xs:annotation>
                          <xs:documentation>Údaj na tomto řádku přeneste na &lt;strong&gt;ř. 58, 4. oddílu základní části DAP, na str. 2 k dalšímu výpočtu.&lt;/strong&gt; </xs:documentation>
                        </xs:annotation>
                        <xs:simpleType>
                          <xs:restriction base="xs:decimal">
                            <xs:totalDigits value="17"/>
                            <xs:fractionDigits value="2"/>
                          </xs:restriction>
                        </xs:simpleType>
                      </xs:attribute>
                      <xs:attribute name="uhrn_neuzndan" use="optional">
                        <xs:annotation>
                          <xs:documentation>Uveďte součet hodnot uvedených na řádcích 327 z Přílohy č. 3 a ze samostatných listů Přílohy č. 3, ve kterých jste provedl metodu prostého zápočtu daně zaplacené v zahraničí pro jednotlivé státy podle § 38f odst. 8 zákona. Částku daně můžete uplatnit za podmínek daných § 24 odst. 2 písm. ch) zákona jako výdaj (náklad) v následujícím zdaňovacím období.</xs:documentation>
                        </xs:annotation>
                        <xs:simpleType>
                          <xs:restriction base="xs:decimal">
                            <xs:totalDigits value="17"/>
                            <xs:fractionDigits value="2"/>
                          </xs:restriction>
                        </xs:simpleType>
                      </xs:attribute>
                      <xs:attribute name="uhrn_uzndan" use="optional">
                        <xs:annotation>
                          <xs:documentation>Uveďte součet hodnot uvedených na řádcích 326 Přílohy č. 3 a ze samostatných listů Přílohy č. 3, ve kterých jste provedl metodu prostého zápočtu daně zaplacené v zahraničí pro jednotlivé státy podle § 38f odst. 8 zákona. Podle § 38f odst. 2 zákona lze na ř. 328 uvést částku, maximálně však do částky vzniklé daňové povinnosti (ř. 57 nebo ř. 316).</xs:documentation>
                        </xs:annotation>
                        <xs:simpleType>
                          <xs:restriction base="xs:decimal">
                            <xs:totalDigits value="17"/>
                            <xs:fractionDigits value="2"/>
                          </xs:restriction>
                        </xs:simpleType>
                      </xs:attribute>
                      <xs:attribute name="roz_od10" use="optional">
                        <xs:simpleType>
                          <xs:restriction base="xs:decimal">
                            <xs:totalDigits value="14"/>
                            <xs:fractionDigits value="0"/>
                          </xs:restriction>
                        </xs:simpleType>
                      </xs:attribute>
                      <xs:attribute name="kc_zakztr" use="optional">
                        <xs:simpleType>
                          <xs:restriction base="xs:decimal">
                            <xs:totalDigits value="14"/>
                            <xs:fractionDigits value="0"/>
                          </xs:restriction>
                        </xs:simpleType>
                      </xs:attribute>
                      <xs:attribute name="proc_od10" use="optional">
                        <xs:simpleType>
                          <xs:restriction base="xs:decimal">
                            <xs:totalDigits value="14"/>
                            <xs:fractionDigits value="2"/>
                          </xs:restriction>
                        </xs:simpleType>
                      </xs:attribute>
                      <xs:attribute name="da_vzahod9" use="optional">
                        <xs:simpleType>
                          <xs:restriction base="xs:decimal">
                            <xs:totalDigits value="14"/>
                            <xs:fractionDigits value="2"/>
                          </xs:restriction>
                        </xs:simpleType>
                      </xs:attribute>
                    </xs:complexType>
                  </xs:element>
                  <xs:element maxOccurs="unbounded" minOccurs="0" name="VetaR">
                    <xs:complexType>
                      <xs:attribute name="kod_sekce" use="optional">
                        <xs:annotation>
                          <xs:documentation>Označení oddílu, ke kterému se příloha vztahuje: O - obecná příloha, D - bližší specifikace důvodů podání DoDAP</xs:documentation>
                        </xs:annotation>
                        <xs:simpleType>
                          <xs:restriction base="xs:string">
                            <xs:minLength value="0"/>
                            <xs:maxLength value="1"/>
                          </xs:restriction>
                        </xs:simpleType>
                      </xs:attribute>
                      <xs:attribute name="t_prilohy" use="optional">
                        <xs:annotation>
                          <xs:documentation>Jeden řádek textové přílohy, max. 72 znaků</xs:documentation>
                        </xs:annotation>
                        <xs:simpleType>
                          <xs:restriction base="xs:string">
                            <xs:minLength value="0"/>
                            <xs:maxLength value="72"/>
                          </xs:restriction>
                        </xs:simpleType>
                      </xs:attribute>
                      <xs:attribute name="poradi" use="optional">
                        <xs:annotation>
                          <xs:documentation>Číslo řádku přílohy.</xs:documentation>
                        </xs:annotation>
                        <xs:simpleType>
                          <xs:restriction base="xs:decimal">
                            <xs:totalDigits value="3"/>
                            <xs:fractionDigits value="0"/>
                          </xs:restriction>
                        </xs:simpleType>
                      </xs:attribute>
                    </xs:complexType>
                  </xs:element>
                  <xs:element maxOccurs="unbounded" minOccurs="0" name="VetaL">
                    <xs:complexType>
                      <xs:attribute name="proczahr" use="optional">
                        <xs:annotation>
                          <xs:documentation>Do tohoto řádku uveďte výsledek výpočtu v procentech pro zjištění podílu daně, kterou lze započíst (ř. 321 – ř. 322) děleno (ř. 42 nebo ř. 313), výsledek vynásobte stem. Částka může nabývat hodnoty od 0 do 100. V případě, že vyjde záporná částka, uveďte do ř. 324 nulu.</xs:documentation>
                        </xs:annotation>
                        <xs:simpleType>
                          <xs:restriction base="xs:decimal">
                            <xs:totalDigits value="17"/>
                            <xs:fractionDigits value="2"/>
                          </xs:restriction>
                        </xs:simpleType>
                      </xs:attribute>
                      <xs:attribute name="da_uznzap" use="optional">
                        <xs:annotation>
                          <xs:documentation>Do tohoto řádku uveďte částku daně zaplacenou v zahraničí (ř. 323), maximálně však částku daně uznané k zápočtu (ř. 325).</xs:documentation>
                        </xs:annotation>
                        <xs:simpleType>
                          <xs:restriction base="xs:decimal">
                            <xs:totalDigits value="17"/>
                            <xs:fractionDigits value="2"/>
                          </xs:restriction>
                        </xs:simpleType>
                      </xs:attribute>
                      <xs:attribute name="da_zahr" use="optional">
                        <xs:annotation>
                          <xs:documentation>Do tohoto řádku uveďte částku daně zaplacené ve státě zdroje ze zdaněných příjmů, a to pouze do výše, která mohla být v tomto státě vybrána v souladu s příslušnými ustanoveními smlouvy o zamezení dvojího zdanění. Částka daně uplatňovaná k zápočtu musí být prokázána potvrzením zahraničního správce daně o zaplacení daně (§ 38f odst. 5 zákona).</xs:documentation>
                        </xs:annotation>
                        <xs:simpleType>
                          <xs:restriction base="xs:decimal">
                            <xs:totalDigits value="14"/>
                            <xs:fractionDigits value="0"/>
                          </xs:restriction>
                        </xs:simpleType>
                      </xs:attribute>
                      <xs:attribute name="kc_prijzap" use="optional">
                        <xs:annotation>
                          <xs:documentation>Na tomto řádku uveďte úhrn příjmů ze zdrojů v zahraničí, na které se podle smluv o zamezení dvojího zdanění uplatňuje metoda zápočtu.</xs:documentation>
                        </xs:annotation>
                        <xs:simpleType>
                          <xs:restriction base="xs:decimal">
                            <xs:totalDigits value="14"/>
                            <xs:fractionDigits value="0"/>
                          </xs:restriction>
                        </xs:simpleType>
                      </xs:attribute>
                      <xs:attribute name="roz_od12" use="optional">
                        <xs:annotation>
                          <xs:documentation>Na tomto řádku uveďte kladnou hodnotu výpočtu (ř. 323 – ř. 326). V případě, že rozdíl řádků je záporný, řádek proškrtněte.</xs:documentation>
                        </xs:annotation>
                        <xs:simpleType>
                          <xs:restriction base="xs:decimal">
                            <xs:totalDigits value="17"/>
                            <xs:fractionDigits value="2"/>
                          </xs:restriction>
                        </xs:simpleType>
                      </xs:attribute>
                      <xs:attribute name="kc_k_zapzahr" use="optional">
                        <xs:annotation>
                          <xs:documentation>Do tohoto řádku uveďte výsledek výpočtu částky daně zaplacené v zahraničí, kterou lze maximálně započítat. Daň v tomto výpočtu je daňová povinnost, která se vztahuje k příjmům plynoucím ze zdrojů na území České republiky i ze zdrojů v zahraničí, tj. daň podle § 16 zákona, &lt;strong&gt;nebo daň po případném vynětí příjmů ze zdrojů v zahraničí (ř. 57 neb ř. 316)&lt;/strong&gt;.</xs:documentation>
                        </xs:annotation>
                        <xs:simpleType>
                          <xs:restriction base="xs:decimal">
                            <xs:totalDigits value="17"/>
                            <xs:fractionDigits value="2"/>
                          </xs:restriction>
                        </xs:simpleType>
                      </xs:attribute>
                      <xs:attribute name="kod_statu" use="optional">
                        <xs:annotation>
                          <xs:documentation>Při použití metody prostého zápočtu se podle § 38f odst. 8 zákona metoda provádí za každý stát samostatně. Proto v případě, že Vám plynou příjmy z více států, použijte k výpočtu za každý další stát Samostatný list &lt;strong&gt;Přílohy č. 3&lt;/strong&gt; uvedený na webové adrese: &lt;a target="_blank" href="https://www.financnisprava.cz/"&gt;www.financnisprava.cz &lt;img src="assets/icons/arrow_link.svg" alt="arrow_link"&gt;&lt;/a&gt;.&lt;br /&gt;Pro hodnotu této položky použijte číselník Země (zeme). Z číselníku se vkládá položka kod2.&lt;br /&gt;Položka obsahuje kritické kontroly: hodnota musí obsahovat kód existujícího státu a pro každý stát musí být jedna věta L.&lt;br&gt;
Pro popis číselníku Země klikněte &lt;a href="https://adisspr.mfcr.cz/pmd/dokumentace/ciselniky/ukazka/zeme"&gt;zde&lt;/a&gt;.</xs:documentation>
                        </xs:annotation>
                        <xs:simpleType>
                          <xs:restriction base="xs:string">
                            <xs:minLength value="0"/>
                            <xs:maxLength value="2"/>
                          </xs:restriction>
                        </xs:simpleType>
                      </xs:attribute>
                      <xs:attribute name="kc_vydzap" use="optional">
                        <xs:annotation>
                          <xs:documentation>Na tomto řádku uveďte úhrn výdajů související s příjmy uvedenými na ř. 321.</xs:documentation>
                        </xs:annotation>
                        <xs:simpleType>
                          <xs:restriction base="xs:decimal">
                            <xs:totalDigits value="14"/>
                            <xs:fractionDigits value="0"/>
                          </xs:restriction>
                        </xs:simpleType>
                      </xs:attribute>
                      <xs:attribute name="kc_10prij" use="optional">
                        <xs:simpleType>
                          <xs:restriction base="xs:decimal">
                            <xs:totalDigits value="14"/>
                            <xs:fractionDigits value="0"/>
                          </xs:restriction>
                        </xs:simpleType>
                      </xs:attribute>
                      <xs:attribute name="kc_10vyd" use="optional">
                        <xs:simpleType>
                          <xs:restriction base="xs:decimal">
                            <xs:totalDigits value="14"/>
                            <xs:fractionDigits value="0"/>
                          </xs:restriction>
                        </xs:simpleType>
                      </xs:attribute>
                      <xs:attribute name="kc_10dan" use="optional">
                        <xs:simpleType>
                          <xs:restriction base="xs:decimal">
                            <xs:totalDigits value="14"/>
                            <xs:fractionDigits value="0"/>
                          </xs:restriction>
                        </xs:simpleType>
                      </xs:attribute>
                    </xs:complexType>
                  </xs:element>
                  <xs:element maxOccurs="8" minOccurs="0" name="VetaM">
                    <xs:complexType>
                      <xs:attribute name="prilztr_sl5" use="optional">
                        <xs:simpleType>
                          <xs:restriction base="xs:decimal">
                            <xs:totalDigits value="14"/>
                            <xs:fractionDigits value="0"/>
                          </xs:restriction>
                        </xs:simpleType>
                      </xs:attribute>
                      <xs:attribute name="prilztr_sl1" use="optional">
                        <xs:simpleType>
                          <xs:restriction base="xs:string">
                            <xs:minLength value="0"/>
                            <xs:maxLength value="22"/>
                          </xs:restriction>
                        </xs:simpleType>
                      </xs:attribute>
                      <xs:attribute name="prilztr_sl3" use="optional">
                        <xs:simpleType>
                          <xs:restriction base="xs:decimal">
                            <xs:totalDigits value="14"/>
                            <xs:fractionDigits value="0"/>
                          </xs:restriction>
                        </xs:simpleType>
                      </xs:attribute>
                      <xs:attribute name="prilztr_sl4" use="optional">
                        <xs:simpleType>
                          <xs:restriction base="xs:decimal">
                            <xs:totalDigits value="14"/>
                            <xs:fractionDigits value="0"/>
                          </xs:restriction>
                        </xs:simpleType>
                      </xs:attribute>
                      <xs:attribute name="prilztr_sl2" use="optional">
                        <xs:simpleType>
                          <xs:restriction base="xs:decimal">
                            <xs:totalDigits value="14"/>
                            <xs:fractionDigits value="0"/>
                          </xs:restriction>
                        </xs:simpleType>
                      </xs:attribute>
                    </xs:complexType>
                  </xs:element>
                  <xs:element maxOccurs="1" minOccurs="0" name="VetaN">
                    <xs:complexType>
                      <xs:attribute name="zvp_k_bank" use="optional">
                        <xs:annotation>
                          <xs:documentation>&lt;br&gt;
Pro popis číselníku Kód banky klikněte &lt;a href="https://adisspr.mfcr.cz/pmd/dokumentace/ciselniky/ukazka/cbanka"&gt;zde&lt;/a&gt;.</xs:documentation>
                        </xs:annotation>
                        <xs:simpleType>
                          <xs:restriction base="xs:decimal">
                            <xs:totalDigits value="4"/>
                            <xs:fractionDigits value="0"/>
                          </xs:restriction>
                        </xs:simpleType>
                      </xs:attribute>
                      <xs:attribute name="mesto_banky" use="optional">
                        <xs:annotation>
                          <xs:documentation>Uveďte název obce/města z adresy banky.&lt;br /&gt;Položka obsahuje kritickou kontrolu: při žádosti o vrácení přeplatku na zahraniční účet musí být v adrese bankovní instituce uveden název města</xs:documentation>
                        </xs:annotation>
                        <xs:simpleType>
                          <xs:restriction base="xs:string">
                            <xs:minLength value="0"/>
                            <xs:maxLength value="35"/>
                          </xs:restriction>
                        </xs:simpleType>
                      </xs:attribute>
                      <xs:attribute name="zvp_naz_obce" use="optional">
                        <xs:simpleType>
                          <xs:restriction base="xs:string">
                            <xs:minLength value="0"/>
                            <xs:maxLength value="48"/>
                          </xs:restriction>
                        </xs:simpleType>
                      </xs:attribute>
                      <xs:attribute name="psc_banky" use="optional">
                        <xs:simpleType>
                          <xs:restriction base="xs:string">
                            <xs:minLength value="0"/>
                            <xs:maxLength value="35"/>
                          </xs:restriction>
                        </xs:simpleType>
                      </xs:attribute>
                      <xs:attribute name="zvp_psc" use="optional">
                        <xs:simpleType>
                          <xs:restriction base="xs:decimal">
                            <xs:totalDigits value="5"/>
                            <xs:fractionDigits value="0"/>
                          </xs:restriction>
                        </xs:simpleType>
                      </xs:attribute>
                      <xs:attribute name="id_banky" use="optional">
                        <xs:annotation>
                          <xs:documentation>Uveďte ID banky (měl by být uveden BIC kód - swiftový kód banky).&lt;br /&gt;Položka obsahuje kritickou kontrolu: při žádosti o vrácení přeplatku na zahraniční účet (nebo účet v ČR vedený v cizí měně) musí být vyplněna identifikace banky (BIC kód).</xs:documentation>
                        </xs:annotation>
                        <xs:simpleType>
                          <xs:restriction base="xs:string">
                            <xs:minLength value="0"/>
                            <xs:maxLength value="20"/>
                          </xs:restriction>
                        </xs:simpleType>
                      </xs:attribute>
                      <xs:attribute name="ulice_prij" use="optional">
                        <xs:simpleType>
                          <xs:restriction base="xs:string">
                            <xs:minLength value="0"/>
                            <xs:maxLength value="35"/>
                          </xs:restriction>
                        </xs:simpleType>
                      </xs:attribute>
                      <xs:attribute name="stat_prij" use="optional">
                        <xs:annotation>
                          <xs:documentation>Uveďte kód státu z adresy vlastníka účtu.&lt;br /&gt;Pro hodnotu této položky použijte číselník Země (zeme). Z číselníku se vkládá položka kod2.&lt;br /&gt;Položka obsahuje kritické kontroly: při žádosti o vrácení přeplatku na zahraniční účet musí být v adrese vlastníka účtu označen stát a kód státu musí být uveden v číselníku zemí&lt;br&gt;
Pro popis číselníku Země klikněte &lt;a href="https://adisspr.mfcr.cz/pmd/dokumentace/ciselniky/ukazka/zeme"&gt;zde&lt;/a&gt;.</xs:documentation>
                        </xs:annotation>
                        <xs:simpleType>
                          <xs:restriction base="xs:string">
                            <xs:minLength value="0"/>
                            <xs:maxLength value="2"/>
                          </xs:restriction>
                        </xs:simpleType>
                      </xs:attribute>
                      <xs:attribute name="kc_preplatek" use="optional">
                        <xs:annotation>
                          <xs:documentation>Uveďte částku přeplatku.</xs:documentation>
                        </xs:annotation>
                        <xs:simpleType>
                          <xs:restriction base="xs:decimal">
                            <xs:totalDigits value="14"/>
                            <xs:fractionDigits value="0"/>
                          </xs:restriction>
                        </xs:simpleType>
                      </xs:attribute>
                      <xs:attribute name="nazev_prij" use="optional">
                        <xs:annotation>
                          <xs:documentation>Uveďte název vlastníka účtu.&lt;br /&gt;Položka obsahuje kritickou kontrolu: při žádosti o vrácení přeplatku na zahraniční účet musí být v žádosti uveden název vlastníka účtu</xs:documentation>
                        </xs:annotation>
                        <xs:simpleType>
                          <xs:restriction base="xs:string">
                            <xs:minLength value="0"/>
                            <xs:maxLength value="35"/>
                          </xs:restriction>
                        </xs:simpleType>
                      </xs:attribute>
                      <xs:attribute name="zvp_c_pop" use="optional">
                        <xs:simpleType>
                          <xs:restriction base="xs:decimal">
                            <xs:totalDigits value="6"/>
                            <xs:fractionDigits value="0"/>
                          </xs:restriction>
                        </xs:simpleType>
                      </xs:attribute>
                      <xs:attribute name="zp_vrac" use="optional">
                        <xs:annotation>
                          <xs:documentation>Způsob vrácení přeplatku, A - na adresu, U - na účet, Z - na zahraniční účet.&lt;br /&gt;Položka obsahuje kritické kontroly: hodnota položky musí být A, U nebo Z; pro způsob A musí být vyplněny všechny položky adresy, pro způsoby U a Z pak relevantní položky bankovního spojení</xs:documentation>
                        </xs:annotation>
                        <xs:simpleType>
                          <xs:restriction base="xs:string">
                            <xs:minLength value="0"/>
                            <xs:maxLength value="1"/>
                          </xs:restriction>
                        </xs:simpleType>
                      </xs:attribute>
                      <xs:attribute name="c_nest_uctu" use="optional">
                        <xs:annotation>
                          <xs:documentation>Uveďte číslo zahraničního účtu (nebo účtu v ČR vedeného v cizí měně) ve formátu IBAN.&lt;br /&gt;Položka obsahuje kritickou kontrolu: při žádosti o vrácení přeplatku na zahraniční účet musí být vyplněno číslo zahraničního účtu.</xs:documentation>
                        </xs:annotation>
                        <xs:simpleType>
                          <xs:restriction base="xs:string">
                            <xs:minLength value="0"/>
                            <xs:maxLength value="34"/>
                          </xs:restriction>
                        </xs:simpleType>
                      </xs:attribute>
                      <xs:attribute name="zvp_c_orient" use="optional">
                        <xs:simpleType>
                          <xs:restriction base="xs:string">
                            <xs:minLength value="0"/>
                            <xs:maxLength value="4"/>
                          </xs:restriction>
                        </xs:simpleType>
                      </xs:attribute>
                      <xs:attribute name="naz_adr_banky" use="optional">
                        <xs:annotation>
                          <xs:documentation>Uveďte název finanční instituce, u které je zahraniční účet(nebo účet v ČR vedený v cizí měně) veden.&lt;br&gt;Položka obsahuje kritickou kontrolu: při žádosti o vrácení přeplatku na zahraniční účet (nebo účet v ČR vedený v cizí měně) musí být v žádosti uveden název bankovní instituce, u které je účet veden.</xs:documentation>
                        </xs:annotation>
                        <xs:simpleType>
                          <xs:restriction base="xs:string">
                            <xs:minLength value="0"/>
                            <xs:maxLength value="35"/>
                          </xs:restriction>
                        </xs:simpleType>
                      </xs:attribute>
                      <xs:attribute name="region_prij" use="optional">
                        <xs:simpleType>
                          <xs:restriction base="xs:string">
                            <xs:minLength value="0"/>
                            <xs:maxLength value="35"/>
                          </xs:restriction>
                        </xs:simpleType>
                      </xs:attribute>
                      <xs:attribute name="zvp_ulice" use="optional">
                        <xs:simpleType>
                          <xs:restriction base="xs:string">
                            <xs:minLength value="0"/>
                            <xs:maxLength value="38"/>
                          </xs:restriction>
                        </xs:simpleType>
                      </xs:attribute>
                      <xs:attribute name="zvp_titul" use="optional">
                        <xs:simpleType>
                          <xs:restriction base="xs:string">
                            <xs:minLength value="0"/>
                            <xs:maxLength value="10"/>
                          </xs:restriction>
                        </xs:simpleType>
                      </xs:attribute>
                      <xs:attribute name="psc_prij" use="optional">
                        <xs:simpleType>
                          <xs:restriction base="xs:string">
                            <xs:minLength value="0"/>
                            <xs:maxLength value="35"/>
                          </xs:restriction>
                        </xs:simpleType>
                      </xs:attribute>
                      <xs:attribute name="sym_plvmpv" use="optional">
                        <xs:simpleType>
                          <xs:restriction base="xs:string">
                            <xs:minLength value="0"/>
                            <xs:maxLength value="35"/>
                          </xs:restriction>
                        </xs:simpleType>
                      </xs:attribute>
                      <xs:attribute name="zvp_naz_bank" use="optional">
                        <xs:simpleType>
                          <xs:restriction base="xs:string">
                            <xs:minLength value="0"/>
                            <xs:maxLength value="30"/>
                          </xs:restriction>
                        </xs:simpleType>
                      </xs:attribute>
                      <xs:attribute name="zvp_jmeno" use="optional">
                        <xs:simpleType>
                          <xs:restriction base="xs:string">
                            <xs:minLength value="0"/>
                            <xs:maxLength value="20"/>
                          </xs:restriction>
                        </xs:simpleType>
                      </xs:attribute>
                      <xs:attribute name="zvp_spec_symb" use="optional">
                        <xs:simpleType>
                          <xs:restriction base="xs:string">
                            <xs:minLength value="0"/>
                            <xs:maxLength value="10"/>
                          </xs:restriction>
                        </xs:simpleType>
                      </xs:attribute>
                      <xs:attribute name="k_stat_banky" use="optional">
                        <xs:annotation>
                          <xs:documentation>Uveďte kód státu banky.&lt;br /&gt;Pro hodnotu této položky použijte číselník Země (zeme). Z číselníku se vkládá položka kod2.&lt;br /&gt;Položka obsahuje kritické kontroly: kód státu musí být uveden v číselníku zemí a v žádosti o vrácení přeplatku na zahraniční účet nelze žádat o vrácení přeplatku na účet vedený v českých korunách u banky sídlící v Česku a účet vedený ve slovenských korunách u banky sídlící na Slovensku&lt;br&gt;
Pro popis číselníku Země klikněte &lt;a href="https://adisspr.mfcr.cz/pmd/dokumentace/ciselniky/ukazka/zeme"&gt;zde&lt;/a&gt;.</xs:documentation>
                        </xs:annotation>
                        <xs:simpleType>
                          <xs:restriction base="xs:string">
                            <xs:minLength value="0"/>
                            <xs:maxLength value="2"/>
                          </xs:restriction>
                        </xs:simpleType>
                      </xs:attribute>
                      <xs:attribute name="ulice_banky" use="optional">
                        <xs:simpleType>
                          <xs:restriction base="xs:string">
                            <xs:minLength value="0"/>
                            <xs:maxLength value="35"/>
                          </xs:restriction>
                        </xs:simpleType>
                      </xs:attribute>
                      <xs:attribute name="mesto_prij" use="optional">
                        <xs:annotation>
                          <xs:documentation>Uveďte název obce/města z adresy vlastníka účtu.&lt;br /&gt;Položka obsahuje kritickou kontrolu: při žádosti o vrácení přeplatku na zahraniční účet musí být v adrese vlastníka účtu uveden název města</xs:documentation>
                        </xs:annotation>
                        <xs:simpleType>
                          <xs:restriction base="xs:string">
                            <xs:minLength value="0"/>
                            <xs:maxLength value="35"/>
                          </xs:restriction>
                        </xs:simpleType>
                      </xs:attribute>
                      <xs:attribute name="zvp_pbu" use="optional">
                        <xs:annotation>
                          <xs:documentation>Uveďte předčíslí bankovního účtu.&lt;br /&gt;Položka obsahuje kritickou kontrolu: předčíslí bankovního účtu musí být ve správném formátu</xs:documentation>
                        </xs:annotation>
                        <xs:simpleType>
                          <xs:restriction base="xs:decimal">
                            <xs:totalDigits value="6"/>
                            <xs:fractionDigits value="0"/>
                          </xs:restriction>
                        </xs:simpleType>
                      </xs:attribute>
                      <xs:attribute name="k_meny_uctu" use="optional">
                        <xs:annotation>
                          <xs:documentation>Uveďte kód měny, ve které je zahraniční účet (nebo účet v ČR vedený v cizí měně) veden.&lt;br /&gt;Pro hodnotu této položky použijte číselník Země (zeme). Z číselníku se vkládá položka k_meny.&lt;br /&gt;Položka obsahuje kritickou kontrolu: hodnota musí být platnou hodnotou z číselníku měn.&lt;br&gt;
Pro popis číselníku Země klikněte &lt;a href="https://adisspr.mfcr.cz/pmd/dokumentace/ciselniky/ukazka/zeme"&gt;zde&lt;/a&gt;.</xs:documentation>
                        </xs:annotation>
                        <xs:simpleType>
                          <xs:restriction base="xs:string">
                            <xs:minLength value="0"/>
                            <xs:maxLength value="3"/>
                          </xs:restriction>
                        </xs:simpleType>
                      </xs:attribute>
                      <xs:attribute name="zvp_prijmeni" use="optional">
                        <xs:simpleType>
                          <xs:restriction base="xs:string">
                            <xs:minLength value="0"/>
                            <xs:maxLength value="36"/>
                          </xs:restriction>
                        </xs:simpleType>
                      </xs:attribute>
                      <xs:attribute name="region_banky" use="optional">
                        <xs:simpleType>
                          <xs:restriction base="xs:string">
                            <xs:minLength value="0"/>
                            <xs:maxLength value="35"/>
                          </xs:restriction>
                        </xs:simpleType>
                      </xs:attribute>
                      <xs:attribute name="zvp_c_komds" use="optional">
                        <xs:annotation>
                          <xs:documentation>Uveďte číslo bankovního účtu.&lt;br /&gt;Položka obsahuje kritickou kontrolu: číslo bankovního účtu musí být správné</xs:documentation>
                        </xs:annotation>
                        <xs:simpleType>
                          <xs:restriction base="xs:string">
                            <xs:pattern value="[0-9]{1,10}"/>
                          </xs:restriction>
                        </xs:simpleType>
                      </xs:attribute>
                      <xs:attribute name="zvp_c_obce" use="optional">
                        <xs:simpleType>
                          <xs:restriction base="xs:decimal">
                            <xs:totalDigits value="6"/>
                            <xs:fractionDigits value="0"/>
                          </xs:restriction>
                        </xs:simpleType>
                      </xs:attribute>
                    </xs:complexType>
                  </xs:element>
                  <xs:element maxOccurs="unbounded" minOccurs="0" name="Vetab">
                    <xs:complexType>
                      <xs:attribute name="kc_zalzavcp" use="optional">
                        <xs:simpleType>
                          <xs:restriction base="xs:decimal">
                            <xs:totalDigits value="14"/>
                            <xs:fractionDigits value="0"/>
                          </xs:restriction>
                        </xs:simpleType>
                      </xs:attribute>
                      <xs:attribute name="kc_vyplbonusp" use="optional">
                        <xs:simpleType>
                          <xs:restriction base="xs:decimal">
                            <xs:totalDigits value="14"/>
                            <xs:fractionDigits value="0"/>
                          </xs:restriction>
                        </xs:simpleType>
                      </xs:attribute>
                      <xs:attribute name="kc_prij6p" use="optional">
                        <xs:simpleType>
                          <xs:restriction base="xs:decimal">
                            <xs:totalDigits value="14"/>
                            <xs:fractionDigits value="0"/>
                          </xs:restriction>
                        </xs:simpleType>
                      </xs:attribute>
                      <xs:attribute name="kc_srazp" use="optional">
                        <xs:simpleType>
                          <xs:restriction base="xs:decimal">
                            <xs:totalDigits value="14"/>
                            <xs:fractionDigits value="0"/>
                          </xs:restriction>
                        </xs:simpleType>
                      </xs:attribute>
                      <xs:attribute name="kc_sraz368p" use="optional">
                        <xs:simpleType>
                          <xs:restriction base="xs:decimal">
                            <xs:totalDigits value="14"/>
                            <xs:fractionDigits value="0"/>
                          </xs:restriction>
                        </xs:simpleType>
                      </xs:attribute>
                      <xs:attribute name="zamestnavatel" use="optional">
                        <xs:simpleType>
                          <xs:restriction base="xs:string">
                            <xs:minLength value="0"/>
                            <xs:maxLength value="255"/>
                          </xs:restriction>
                        </xs:simpleType>
                      </xs:attribute>
                    </xs:complexType>
                  </xs:element>
                  <xs:element maxOccurs="unbounded" minOccurs="0" name="Vetad">
                    <xs:complexType>
                      <xs:attribute name="dan_seznam" use="optional">
                        <xs:annotation>
                          <xs:documentation>Uveďte částku daně zaplacené v tomto státě přepočtenou na Kč, nebo v případě, že nemáte k dispozici doklady zahraničního správce daně, uveďte předpokládanou výši daně uplatněnou v daňovém přiznání.</xs:documentation>
                        </xs:annotation>
                        <xs:simpleType>
                          <xs:restriction base="xs:decimal">
                            <xs:totalDigits value="14"/>
                            <xs:fractionDigits value="0"/>
                          </xs:restriction>
                        </xs:simpleType>
                      </xs:attribute>
                      <xs:attribute name="zapl_dan" use="optional">
                        <xs:annotation>
                          <xs:documentation>Uveďte částku daně zaplacené v tomto státě v místní měně.</xs:documentation>
                        </xs:annotation>
                        <xs:simpleType>
                          <xs:restriction base="xs:decimal">
                            <xs:totalDigits value="14"/>
                            <xs:fractionDigits value="0"/>
                          </xs:restriction>
                        </xs:simpleType>
                      </xs:attribute>
                      <xs:attribute name="k_stat_zdroj" use="optional">
                        <xs:annotation>
                          <xs:documentation>Uveďte stát zdroje zahraničních příjmů.</xs:documentation>
                        </xs:annotation>
                        <xs:simpleType>
                          <xs:restriction base="xs:string">
                            <xs:minLength value="0"/>
                            <xs:maxLength value="2"/>
                          </xs:restriction>
                        </xs:simpleType>
                      </xs:attribute>
                      <xs:attribute name="ident_udaje" use="optional">
                        <xs:annotation>
                          <xs:documentation>Uveďte údaje (včetně adresy) identifikující zahraničního správce daně nebo zahraničního plátce daně anebo depozitáře, identifikační údaje uveďte i v případě, když nemáte doklady zahraničního správce daně ve lhůtě k podání daňového přiznání k dispozici.</xs:documentation>
                        </xs:annotation>
                        <xs:simpleType>
                          <xs:restriction base="xs:string">
                            <xs:minLength value="0"/>
                            <xs:maxLength value="255"/>
                          </xs:restriction>
                        </xs:simpleType>
                      </xs:attribute>
                      <xs:attribute name="prijmy_seznam" use="optional">
                        <xs:annotation>
                          <xs:documentation>Uveďte výši příjmů ze zdrojů v tomto státě, stanovenou podle § 38f odst. 3 zákona, nebo v případě, že nemáte k dispozici doklady zahraničního správce daně, uveďte odhadovanou výši příjmů, příjmy ze závislé činnosti uveďte v souladu s § 6 odst.14 zákona</xs:documentation>
                        </xs:annotation>
                        <xs:simpleType>
                          <xs:restriction base="xs:decimal">
                            <xs:totalDigits value="14"/>
                            <xs:fractionDigits value="0"/>
                          </xs:restriction>
                        </xs:simpleType>
                      </xs:attribute>
                    </xs:complexType>
                  </xs:element>
                  <xs:element maxOccurs="unbounded" minOccurs="0" name="VetaUA">
                    <xs:complexType>
                      <xs:attribute name="kc_netto" use="optional">
                        <xs:annotation>
                          <xs:documentation>Hodnota ve sloupci netto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kc_korekce" use="optional">
                        <xs:annotation>
                          <xs:documentation>Hodnota ve sloupci korekce (v tis. Kč). Záporné znaménko se neuvádí.&lt;br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kc_brutto" use="optional">
                        <xs:annotation>
                          <xs:documentation>Hodnota ve sloupci brutto (v tis. Kč). &lt;br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kc_netto_min" use="optional">
                        <xs:annotation>
                          <xs:documentation>Hodnota ve sloupci minulé období netto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complexType>
                  </xs:element>
                  <xs:element maxOccurs="unbounded" minOccurs="0" name="VetaUB">
                    <xs:complexTyp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complexType>
                  </xs:element>
                  <xs:element maxOccurs="unbounded" minOccurs="0" name="VetaUC">
                    <xs:complexTyp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complexType>
                  </xs:element>
                  <xs:element maxOccurs="unbounded" minOccurs="0" name="VetaUD">
                    <xs:complexTyp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complexType>
                  </xs:element>
                  <xs:element maxOccurs="unbounded" minOccurs="0" name="VetaUE">
                    <xs:complexTyp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complexType>
                  </xs:element>
                  <xs:element maxOccurs="unbounded" minOccurs="0" name="VetaX">
                    <xs:complexType>
                      <xs:attribute name="kc_brutto"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kc_netto"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kc_korekce"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c_radk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3"/>
                            <xs:fractionDigits value="0"/>
                          </xs:restriction>
                        </xs:simpleType>
                      </xs:attribute>
                      <xs:attribute name="kc_netto_min"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tab_uv" use="optional">
                        <xs:annotation>
                          <xs:documentation>Pomocná položka, která je použita pro nahrání písemnosti s datovou strukturou ÚV z předchozích let. Společný popis pro všechy pomocné položky konverze.</xs:documentation>
                        </xs:annotation>
                        <xs:simpleType>
                          <xs:restriction base="xs:string">
                            <xs:minLength value="0"/>
                            <xs:maxLength value="2"/>
                          </xs:restriction>
                        </xs:simpleType>
                      </xs:attribute>
                      <xs:attribute name="c_list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
                            <xs:fractionDigits value="0"/>
                          </xs:restriction>
                        </xs:simpleType>
                      </xs:attribute>
                    </xs:complexType>
                  </xs:element>
                  <xs:element maxOccurs="unbounded" minOccurs="0" name="VetaY">
                    <xs:complexType>
                      <xs:attribute name="kc_sled"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c_list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
                            <xs:fractionDigits value="0"/>
                          </xs:restriction>
                        </xs:simpleType>
                      </xs:attribute>
                      <xs:attribute name="tab_uv" use="optional">
                        <xs:annotation>
                          <xs:documentation>Pomocná položka, která je použita pro nahrání písemnosti s datovou strukturou ÚV z předchozích let. Společný popis pro všechy pomocné položky konverze.</xs:documentation>
                        </xs:annotation>
                        <xs:simpleType>
                          <xs:restriction base="xs:string">
                            <xs:minLength value="0"/>
                            <xs:maxLength value="2"/>
                          </xs:restriction>
                        </xs:simpleType>
                      </xs:attribute>
                      <xs:attribute name="c_radk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3"/>
                            <xs:fractionDigits value="0"/>
                          </xs:restriction>
                        </xs:simpleType>
                      </xs:attribute>
                      <xs:attribute name="kc_min"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complexType>
                  </xs:element>
                  <xs:element maxOccurs="unbounded" minOccurs="0" name="Vetae">
                    <xs:complexType>
                      <xs:attribute name="typ_list" use="optional">
                        <xs:annotation>
                          <xs:documentation>Položka obsahuje kritické kontroly: musí být V - vklad nebo Z - záznam, musí být vyplněna v každém záznamu čísla rozhodnutí KÚ.</xs:documentation>
                        </xs:annotation>
                        <xs:simpleType>
                          <xs:restriction base="xs:string">
                            <xs:minLength value="0"/>
                            <xs:maxLength value="1"/>
                          </xs:restriction>
                        </xs:simpleType>
                      </xs:attribute>
                      <xs:attribute name="c_porlist" use="optional">
                        <xs:annotation>
                          <xs:documentation>Položka obsahuje kritické kontroly: musí být vyplněna v každém záznamu čísla rozhodnutí KÚ.</xs:documentation>
                        </xs:annotation>
                        <xs:simpleType>
                          <xs:restriction base="xs:decimal">
                            <xs:totalDigits value="6"/>
                            <xs:fractionDigits value="0"/>
                          </xs:restriction>
                        </xs:simpleType>
                      </xs:attribute>
                      <xs:attribute name="rok_list" use="optional">
                        <xs:annotation>
                          <xs:documentation>Položka obsahuje kritické kontroly: musí být vyplněna v každém záznamu čísla rozhodnutí KÚ.</xs:documentation>
                        </xs:annotation>
                        <xs:simpleType>
                          <xs:restriction base="xs:decimal">
                            <xs:totalDigits value="4"/>
                            <xs:fractionDigits value="0"/>
                          </xs:restriction>
                        </xs:simpleType>
                      </xs:attribute>
                      <xs:attribute name="c_prac_ku" use="optional">
                        <xs:annotation>
                          <xs:documentation>Položka obsahuje kritické kontroly: musí být vyplněna v každém záznamu čísla rozhodnutí KÚ.</xs:documentation>
                        </xs:annotation>
                        <xs:simpleType>
                          <xs:restriction base="xs:decimal">
                            <xs:totalDigits value="3"/>
                            <xs:fractionDigits value="0"/>
                          </xs:restriction>
                        </xs:simpleType>
                      </xs:attribute>
                    </xs:complexType>
                  </xs:element>
                  <xs:element maxOccurs="1" minOccurs="0" name="VetaZ">
                    <xs:complexType>
                      <xs:attribute name="kc_prij48" use="optional">
                        <xs:simpleType>
                          <xs:restriction base="xs:decimal">
                            <xs:totalDigits value="14"/>
                            <xs:fractionDigits value="0"/>
                          </xs:restriction>
                        </xs:simpleType>
                      </xs:attribute>
                      <xs:attribute name="kc_prij410h" use="optional">
                        <xs:simpleType>
                          <xs:restriction base="xs:decimal">
                            <xs:totalDigits value="14"/>
                            <xs:fractionDigits value="0"/>
                          </xs:restriction>
                        </xs:simpleType>
                      </xs:attribute>
                      <xs:attribute name="kc_vyd410h" use="optional">
                        <xs:simpleType>
                          <xs:restriction base="xs:decimal">
                            <xs:totalDigits value="14"/>
                            <xs:fractionDigits value="0"/>
                          </xs:restriction>
                        </xs:simpleType>
                      </xs:attribute>
                      <xs:attribute name="kc_prij410f" use="optional">
                        <xs:simpleType>
                          <xs:restriction base="xs:decimal">
                            <xs:totalDigits value="14"/>
                            <xs:fractionDigits value="0"/>
                          </xs:restriction>
                        </xs:simpleType>
                      </xs:attribute>
                      <xs:attribute name="kc_vyd410f" use="optional">
                        <xs:simpleType>
                          <xs:restriction base="xs:decimal">
                            <xs:totalDigits value="14"/>
                            <xs:fractionDigits value="0"/>
                          </xs:restriction>
                        </xs:simpleType>
                      </xs:attribute>
                      <xs:attribute name="kc_zd48" use="optional">
                        <xs:simpleType>
                          <xs:restriction base="xs:decimal">
                            <xs:totalDigits value="14"/>
                            <xs:fractionDigits value="0"/>
                          </xs:restriction>
                        </xs:simpleType>
                      </xs:attribute>
                      <xs:attribute name="kc_zd410h" use="optional">
                        <xs:simpleType>
                          <xs:restriction base="xs:decimal">
                            <xs:totalDigits value="14"/>
                            <xs:fractionDigits value="0"/>
                          </xs:restriction>
                        </xs:simpleType>
                      </xs:attribute>
                      <xs:attribute name="kc_zd410f" use="optional">
                        <xs:simpleType>
                          <xs:restriction base="xs:decimal">
                            <xs:totalDigits value="14"/>
                            <xs:fractionDigits value="0"/>
                          </xs:restriction>
                        </xs:simpleType>
                      </xs:attribute>
                      <xs:attribute name="kc_dan415" use="optional">
                        <xs:simpleType>
                          <xs:restriction base="xs:decimal">
                            <xs:totalDigits value="14"/>
                            <xs:fractionDigits value="0"/>
                          </xs:restriction>
                        </xs:simpleType>
                      </xs:attribute>
                      <xs:attribute name="kc_uh415" use="optional">
                        <xs:simpleType>
                          <xs:restriction base="xs:decimal">
                            <xs:totalDigits value="14"/>
                            <xs:fractionDigits value="0"/>
                          </xs:restriction>
                        </xs:simpleType>
                      </xs:attribute>
                      <xs:attribute name="kc_zahr415" use="optional">
                        <xs:simpleType>
                          <xs:restriction base="xs:decimal">
                            <xs:totalDigits value="14"/>
                            <xs:fractionDigits value="0"/>
                          </xs:restriction>
                        </xs:simpleType>
                      </xs:attribute>
                      <xs:attribute name="kc_uznzap415" use="optional">
                        <xs:simpleType>
                          <xs:restriction base="xs:decimal">
                            <xs:totalDigits value="16"/>
                            <xs:fractionDigits value="2"/>
                          </xs:restriction>
                        </xs:simpleType>
                      </xs:attribute>
                      <xs:attribute name="da_samzakl4" use="optional">
                        <xs:simpleType>
                          <xs:restriction base="xs:decimal">
                            <xs:totalDigits value="14"/>
                            <xs:fractionDigits value="0"/>
                          </xs:restriction>
                        </xs:simpleType>
                      </xs:attribute>
                      <xs:attribute name="kc_uhrndzd" use="optional">
                        <xs:annotation>
                          <xs:documentation>Uveďte zaokrouhlený součet dílčích základů daně.</xs:documentation>
                        </xs:annotation>
                        <xs:simpleType>
                          <xs:restriction base="xs:decimal">
                            <xs:totalDigits value="14"/>
                            <xs:fractionDigits value="0"/>
                          </xs:restriction>
                        </xs:simpleType>
                      </xs:attribute>
                      <xs:attribute name="kc_prij47" use="optional">
                        <xs:simpleType>
                          <xs:restriction base="xs:decimal">
                            <xs:totalDigits value="14"/>
                            <xs:fractionDigits value="0"/>
                          </xs:restriction>
                        </xs:simpleType>
                      </xs:attribute>
                    </xs:complexType>
                  </xs:element>
                  <xs:element maxOccurs="unbounded" minOccurs="0" name="VetaT1">
                    <xs:complexType>
                      <xs:attribute name="pom15_1" use="optional">
                        <xs:simpleType>
                          <xs:restriction base="xs:decimal">
                            <xs:totalDigits value="14"/>
                            <xs:fractionDigits value="0"/>
                          </xs:restriction>
                        </xs:simpleType>
                      </xs:attribute>
                    </xs:complexType>
                  </xs:element>
                  <xs:element maxOccurs="unbounded" minOccurs="0" name="VetaT2">
                    <xs:complexType>
                      <xs:attribute name="pom15_3_4" use="optional">
                        <xs:simpleType>
                          <xs:restriction base="xs:decimal">
                            <xs:totalDigits value="14"/>
                            <xs:fractionDigits value="0"/>
                          </xs:restriction>
                        </xs:simpleType>
                      </xs:attribute>
                    </xs:complexType>
                  </xs:element>
                  <xs:element maxOccurs="unbounded" minOccurs="0" name="VetaT3">
                    <xs:complexType>
                      <xs:attribute name="pom15_5" use="optional">
                        <xs:simpleType>
                          <xs:restriction base="xs:decimal">
                            <xs:totalDigits value="14"/>
                            <xs:fractionDigits value="0"/>
                          </xs:restriction>
                        </xs:simpleType>
                      </xs:attribute>
                    </xs:complexType>
                  </xs:element>
                  <xs:element maxOccurs="unbounded" minOccurs="0" name="VetaT4">
                    <xs:complexType>
                      <xs:attribute name="pom15_6" use="optional">
                        <xs:simpleType>
                          <xs:restriction base="xs:decimal">
                            <xs:totalDigits value="14"/>
                            <xs:fractionDigits value="0"/>
                          </xs:restriction>
                        </xs:simpleType>
                      </xs:attribute>
                    </xs:complexType>
                  </xs:element>
                  <xs:element maxOccurs="unbounded" minOccurs="0" name="VetaT5">
                    <xs:complexType>
                      <xs:attribute name="pom15_inpr" use="optional">
                        <xs:simpleType>
                          <xs:restriction base="xs:decimal">
                            <xs:totalDigits value="14"/>
                            <xs:fractionDigits value="0"/>
                          </xs:restriction>
                        </xs:simpleType>
                      </xs:attribute>
                    </xs:complexType>
                  </xs:element>
                  <xs:element maxOccurs="unbounded" minOccurs="0" name="VetaT6">
                    <xs:complexType>
                      <xs:attribute name="pom15_pece" use="optional">
                        <xs:simpleType>
                          <xs:restriction base="xs:decimal">
                            <xs:totalDigits value="14"/>
                            <xs:fractionDigits value="0"/>
                          </xs:restriction>
                        </xs:simpleType>
                      </xs:attribute>
                    </xs:complexType>
                  </xs:element>
                  <xs:element maxOccurs="1" minOccurs="0" name="Prilohy">
                    <xs:complexType>
                      <xs:sequence>
                        <xs:element maxOccurs="unbounded" minOccurs="0" name="ObecnaPriloha">
                          <xs:complexType>
                            <xs:simpleContent>
                              <xs:extension base="xs:base64Binary">
                                <xs:attribute xmlns:xs="http://www.w3.org/2001/XMLSchema" name="cislo" use="required">
                                  <xs:annotation>
                                    <xs:documentation>Pořadové číslo přílohy. Nesmí být v rámci jednoho podání duplicitní</xs:documentation>
                                  </xs:annotation>
                                  <xs:simpleType>
                                    <xs:restriction base="xs:decimal">
                                      <xs:totalDigits value="4"/>
                                      <xs:fractionDigits value="0"/>
                                    </xs:restriction>
                                  </xs:simpleType>
                                </xs:attribute>
                                <xs:attribute xmlns:xs="http://www.w3.org/2001/XMLSchema" name="nazev" use="optional">
                                  <xs:annotation>
                                    <xs:documentation>Popis přiloženého souboru</xs:documentation>
                                  </xs:annotation>
                                  <xs:simpleType>
                                    <xs:restriction base="xs:string">
                                      <xs:minLength value="0"/>
                                      <xs:maxLength value="255"/>
                                    </xs:restriction>
                                  </xs:simpleType>
                                </xs:attribute>
                                <xs:attribute xmlns:xs="http://www.w3.org/2001/XMLSchema" name="jm_souboru" use="optional">
                                  <xs:annotation>
                                    <xs:documentation>&lt;strong&gt;Název přiloženého souboru.&lt;/strong&gt;&lt;br/&gt;Povolené typy souborů jsou: DOC, DOCX, RTF, XLS, XLSX, PDF, JPG, TXT a TXT/CSV. Dále je možné přiložit podepsané (formát PKCS#7) a komprimované (formát ZIP) soubory, vždy však jde o jeden podepsaný nebo jeden komprimovaný soubor některého z podporovaných formátů. Součet velikostí všech souborů přiložených v elektronické podobě (tzv. e-příloh) může být nejvýše 10 240 kilobajtů.</xs:documentation>
                                  </xs:annotation>
                                  <xs:simpleType>
                                    <xs:restriction base="xs:string">
                                      <xs:minLength value="0"/>
                                      <xs:maxLength value="255"/>
                                    </xs:restriction>
                                  </xs:simpleType>
                                </xs:attribute>
                                <xs:attribute xmlns:xs="http://www.w3.org/2001/XMLSchema" name="kodovani" use="optional">
                                  <xs:annotation>
                                    <xs:documentation>Kódování přiloženého souboru</xs:documentation>
                                  </xs:annotation>
                                  <xs:simpleType>
                                    <xs:restriction base="xs:string">
                                      <xs:enumeration value="base64"/>
                                    </xs:restriction>
                                  </xs:simpleType>
                                </xs:attribute>
                              </xs:extension>
                            </xs:simpleContent>
                          </xs:complexType>
                        </xs:element>
                        <xs:element maxOccurs="unbounded" minOccurs="0" name="PredepsanaPriloha">
                          <xs:complexType>
                            <xs:simpleContent>
                              <xs:extension base="xs:base64Binary">
                                <xs:attribute xmlns:xs="http://www.w3.org/2001/XMLSchema" name="cislo" use="required">
                                  <xs:annotation>
                                    <xs:documentation>Pořadové číslo přílohy. Nesmí být v rámci jednoho podání duplicitní</xs:documentation>
                                  </xs:annotation>
                                  <xs:simpleType>
                                    <xs:restriction base="xs:decimal">
                                      <xs:totalDigits value="4"/>
                                      <xs:fractionDigits value="0"/>
                                    </xs:restriction>
                                  </xs:simpleType>
                                </xs:attribute>
                                <xs:attribute xmlns:xs="http://www.w3.org/2001/XMLSchema" name="nazev" use="optional">
                                  <xs:annotation>
                                    <xs:documentation>Popis přiloženého souboru</xs:documentation>
                                  </xs:annotation>
                                  <xs:simpleType>
                                    <xs:restriction base="xs:string">
                                      <xs:minLength value="0"/>
                                      <xs:maxLength value="255"/>
                                    </xs:restriction>
                                  </xs:simpleType>
                                </xs:attribute>
                                <xs:attribute xmlns:xs="http://www.w3.org/2001/XMLSchema" name="jm_souboru" use="optional">
                                  <xs:annotation>
                                    <xs:documentation>&lt;strong&gt;Název přiloženého souboru.&lt;/strong&gt;&lt;br/&gt;Povolené typy souborů jsou: DOC, DOCX, RTF, XLS, XLSX, PDF, JPG, TXT a TXT/CSV. Dále je možné přiložit podepsané (formát PKCS#7) a komprimované (formát ZIP) soubory, vždy však jde o jeden podepsaný nebo jeden komprimovaný soubor některého z podporovaných formátů. Součet velikostí všech souborů přiložených v elektronické podobě (tzv. e-příloh) může být nejvýše 10 240 kilobajtů.</xs:documentation>
                                  </xs:annotation>
                                  <xs:simpleType>
                                    <xs:restriction base="xs:string">
                                      <xs:minLength value="0"/>
                                      <xs:maxLength value="255"/>
                                    </xs:restriction>
                                  </xs:simpleType>
                                </xs:attribute>
                                <xs:attribute xmlns:xs="http://www.w3.org/2001/XMLSchema" name="kodovani" use="optional">
                                  <xs:annotation>
                                    <xs:documentation>Kódování přiloženého souboru</xs:documentation>
                                  </xs:annotation>
                                  <xs:simpleType>
                                    <xs:restriction base="xs:string">
                                      <xs:enumeration value="base64"/>
                                    </xs:restriction>
                                  </xs:simpleType>
                                </xs:attribute>
                                <xs:attribute xmlns:xs="http://www.w3.org/2001/XMLSchema" name="kod" use="required">
                                  <xs:annotation>
                                    <xs:documentation>Kód přiloženého souboru</xs:documentation>
                                  </xs:annotation>
                                  <xs:simpleType>
                                    <xs:restriction base="xs:string">
                                      <xs:pattern value="(PP_USNEXE|PP_VKLAKU|PP_POTPENZ|PP_POTDAZV|PP_POTPRIJ|PP_POTV36|PP_INPR|PP_POTZIVP|PP_POTLOTO|PP_UCETZAV|PP_PECE|PP_OPISPUV|PP_POTUVER|PP_DAR|PP_POTZASD){1}"/>
                                    </xs:restriction>
                                  </xs:simpleType>
                                </xs:attribute>
                              </xs:extension>
                            </xs:simpleContent>
                          </xs:complexType>
                        </xs:element>
                      </xs:sequence>
                    </xs:complexType>
                  </xs:element>
                </xs:sequence>
                <xs:attribute name="verzePis" type="xs:string"/>
              </xs:complexType>
            </xs:element>
            <xs:element maxOccurs="1" minOccurs="0" name="Kontrola">
              <xs:complexType>
                <xs:sequence>
                  <xs:any maxOccurs="unbounded" minOccurs="0" processContents="lax"/>
                </xs:sequence>
                <xs:anyAttribute processContents="lax"/>
              </xs:complexType>
            </xs:element>
          </xs:sequence>
          <xs:attribute name="verzeSW" type="xs:string"/>
          <xs:attribute name="nazevSW" type="xs:string"/>
          <xs:anyAttribute processContents="lax"/>
        </xs:complexType>
      </xs:element>
    </xs:schema>
  </Schema>
  <Map ID="8" Name="Pisemnost_Map" RootElement="Pisemnost"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externalLink" Target="externalLinks/externalLink9.xml"/><Relationship Id="rId37" Type="http://schemas.openxmlformats.org/officeDocument/2006/relationships/xmlMaps" Target="xmlMap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externalLink" Target="externalLinks/externalLink7.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85725</xdr:colOff>
      <xdr:row>0</xdr:row>
      <xdr:rowOff>76200</xdr:rowOff>
    </xdr:from>
    <xdr:ext cx="2981325" cy="876300"/>
    <xdr:pic>
      <xdr:nvPicPr>
        <xdr:cNvPr id="2" name="Picture 2" descr="LOGO_ASPEKT_dane_orez_www">
          <a:extLst>
            <a:ext uri="{FF2B5EF4-FFF2-40B4-BE49-F238E27FC236}">
              <a16:creationId xmlns:a16="http://schemas.microsoft.com/office/drawing/2014/main" id="{DC78D983-F758-4F93-995F-37B632BF3DD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76200"/>
          <a:ext cx="298132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0</xdr:row>
      <xdr:rowOff>0</xdr:rowOff>
    </xdr:from>
    <xdr:ext cx="6926056" cy="10075545"/>
    <xdr:pic>
      <xdr:nvPicPr>
        <xdr:cNvPr id="3" name="Obrázek 2">
          <a:extLst>
            <a:ext uri="{FF2B5EF4-FFF2-40B4-BE49-F238E27FC236}">
              <a16:creationId xmlns:a16="http://schemas.microsoft.com/office/drawing/2014/main" id="{20C73ADD-5DBE-45C8-9300-AC263C5B108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705600" y="0"/>
          <a:ext cx="6926056" cy="1007554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avit-my.sharepoint.com/Data/NAHRANI/PRIZNANI/DzPPO14_xm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havit-my.sharepoint.com/Data/NAHRANI/PRIZNANI/DzPFOB15_xml.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NAHRANI/DzPFOB21_xml.xlsx" TargetMode="External"/><Relationship Id="rId1" Type="http://schemas.openxmlformats.org/officeDocument/2006/relationships/externalLinkPath" Target="/DATA/PRIZNANI/TODO/NAHRANI/DzPFOB21_xm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ata\NAHRANI\PRIZNANI\TODO\DzPFOB17_xmla.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DzPPO21_xml.xlsx" TargetMode="External"/><Relationship Id="rId1" Type="http://schemas.openxmlformats.org/officeDocument/2006/relationships/externalLinkPath" Target="/DATA/PRIZNANI/DzPPO21_xml.xlsx"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Obory%20&#269;innosti"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Finan&#269;n&#237;%20&#250;&#345;ady"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NAHRANI/DzPUCZ22_xml.xlsx" TargetMode="External"/><Relationship Id="rId1" Type="http://schemas.openxmlformats.org/officeDocument/2006/relationships/externalLinkPath" Target="/DATA/PRIZNANI/TODO/NAHRANI/DzPUCZ22_xml.xlsx"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DzPFOB21_xml_old.xlsx" TargetMode="External"/><Relationship Id="rId1" Type="http://schemas.openxmlformats.org/officeDocument/2006/relationships/externalLinkPath" Target="/DATA/PRIZNANI/TODO/DzPFOB21_xml_ol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VOD"/>
      <sheetName val="FU"/>
      <sheetName val="XML Export"/>
      <sheetName val="ZAKL_DATA"/>
      <sheetName val="XML_export"/>
      <sheetName val="1"/>
      <sheetName val="2"/>
      <sheetName val="3"/>
      <sheetName val="4"/>
      <sheetName val="5"/>
      <sheetName val="6"/>
      <sheetName val="7"/>
      <sheetName val="8"/>
      <sheetName val="Př_I"/>
      <sheetName val="Př_H1"/>
      <sheetName val="Př_H2"/>
      <sheetName val="Př_H3"/>
      <sheetName val="Př_12I"/>
      <sheetName val="Povinná_příloha"/>
      <sheetName val="Účetní_závěrka"/>
      <sheetName val="Zálohy"/>
      <sheetName val="Přeplatek"/>
    </sheetNames>
    <sheetDataSet>
      <sheetData sheetId="0"/>
      <sheetData sheetId="1">
        <row r="3">
          <cell r="B3" t="str">
            <v>HLAVNÍ MĚSTO PRAHA</v>
          </cell>
          <cell r="J3" t="str">
            <v>ČESKÁ REPUBLIKA</v>
          </cell>
          <cell r="Q3" t="str">
            <v>Rostlinná a živočišná výroba, myslivost a související činnosti</v>
          </cell>
        </row>
        <row r="4">
          <cell r="B4" t="str">
            <v>STŘEDOČESKÝ KRAJ</v>
          </cell>
          <cell r="J4" t="str">
            <v>Afghánská islámská republika</v>
          </cell>
          <cell r="Q4" t="str">
            <v>Lesnictví a těžba dřeva</v>
          </cell>
        </row>
        <row r="5">
          <cell r="B5" t="str">
            <v>JIHOČESKÝ KRAJ</v>
          </cell>
          <cell r="J5" t="str">
            <v>Provincie Alandy</v>
          </cell>
          <cell r="Q5" t="str">
            <v>Rybolov a akvakultura</v>
          </cell>
        </row>
        <row r="6">
          <cell r="B6" t="str">
            <v>PLZEŇSKÝ KRAJ</v>
          </cell>
          <cell r="J6" t="str">
            <v>Albánská republika</v>
          </cell>
          <cell r="Q6" t="str">
            <v>Těžba a úprava černého a hnědého uhlí</v>
          </cell>
        </row>
        <row r="7">
          <cell r="B7" t="str">
            <v>KARLOVARSKÝ KRAJ</v>
          </cell>
          <cell r="J7" t="str">
            <v>Alžírská demokratická a lidová republika</v>
          </cell>
          <cell r="Q7" t="str">
            <v>Těžba ropy a zemního plynu</v>
          </cell>
        </row>
        <row r="8">
          <cell r="B8" t="str">
            <v>ÚSTECKÝ KRAJ</v>
          </cell>
          <cell r="J8" t="str">
            <v>Území Americká Samoa</v>
          </cell>
          <cell r="Q8" t="str">
            <v>Těžba a úprava rud</v>
          </cell>
        </row>
        <row r="9">
          <cell r="B9" t="str">
            <v>LIBERECKÝ KRAJ</v>
          </cell>
          <cell r="J9" t="str">
            <v>Americké Panenské ostrovy</v>
          </cell>
          <cell r="Q9" t="str">
            <v>Ostatní těžba a dobývání</v>
          </cell>
        </row>
        <row r="10">
          <cell r="B10" t="str">
            <v>KRÁLOVÉHRADEC. KR.</v>
          </cell>
          <cell r="J10" t="str">
            <v>Andorrské knížectví</v>
          </cell>
          <cell r="Q10" t="str">
            <v>Podpůrné činnosti při těžbě</v>
          </cell>
        </row>
        <row r="11">
          <cell r="B11" t="str">
            <v>PARDUBICKÝ KRAJ</v>
          </cell>
          <cell r="J11" t="str">
            <v>Angolská republika</v>
          </cell>
          <cell r="Q11" t="str">
            <v>Výroba potravinářských výrobků</v>
          </cell>
        </row>
        <row r="12">
          <cell r="B12" t="str">
            <v>KRAJ VYSOČINA</v>
          </cell>
          <cell r="J12" t="str">
            <v>Anguilla</v>
          </cell>
          <cell r="Q12" t="str">
            <v>Výroba nápojů</v>
          </cell>
        </row>
        <row r="13">
          <cell r="B13" t="str">
            <v>JIHOMORAVSKÝ KRAJ</v>
          </cell>
          <cell r="J13" t="str">
            <v>Antarktida</v>
          </cell>
          <cell r="Q13" t="str">
            <v>Pěstování plodin jiných než trvalých</v>
          </cell>
        </row>
        <row r="14">
          <cell r="B14" t="str">
            <v>OLOMOUCKÝ KRAJ</v>
          </cell>
          <cell r="J14" t="str">
            <v>Antigua a Barbuda</v>
          </cell>
          <cell r="Q14" t="str">
            <v>Výroba tabákových výrobků</v>
          </cell>
        </row>
        <row r="15">
          <cell r="B15" t="str">
            <v>MORAVSKOSLEZS. KR.</v>
          </cell>
          <cell r="J15" t="str">
            <v>Argentinská republika</v>
          </cell>
          <cell r="Q15" t="str">
            <v>Pěstování trvalých plodin</v>
          </cell>
        </row>
        <row r="16">
          <cell r="B16" t="str">
            <v>ZLÍNSKÝ KRAJ</v>
          </cell>
          <cell r="J16" t="str">
            <v>Arménská republika</v>
          </cell>
          <cell r="Q16" t="str">
            <v>Výroba textilií</v>
          </cell>
        </row>
        <row r="17">
          <cell r="B17" t="str">
            <v>SPECIALIZOVANÝ</v>
          </cell>
          <cell r="J17" t="str">
            <v>Aruba</v>
          </cell>
          <cell r="Q17" t="str">
            <v>Množení rostlin</v>
          </cell>
        </row>
        <row r="18">
          <cell r="J18" t="str">
            <v>Australské společenství</v>
          </cell>
          <cell r="Q18" t="str">
            <v>Výroba oděvů</v>
          </cell>
        </row>
        <row r="19">
          <cell r="J19" t="str">
            <v>Ázerbájdžánská republika</v>
          </cell>
          <cell r="Q19" t="str">
            <v>živočišná výroba</v>
          </cell>
        </row>
        <row r="20">
          <cell r="J20" t="str">
            <v>Bahamské společenství</v>
          </cell>
          <cell r="Q20" t="str">
            <v>Výroba usní a souvisejících výrobků</v>
          </cell>
        </row>
        <row r="21">
          <cell r="J21" t="str">
            <v>Království Bahrajn</v>
          </cell>
          <cell r="Q21" t="str">
            <v>Smíšené hospodářství</v>
          </cell>
        </row>
        <row r="22">
          <cell r="J22" t="str">
            <v>Bangladéšská lidová republika</v>
          </cell>
          <cell r="Q22" t="str">
            <v>Zprac.dřeva,výroba dřevěných,korkových,proutěných a slam.výr.,kromě nábytku</v>
          </cell>
        </row>
        <row r="23">
          <cell r="J23" t="str">
            <v>Barbados</v>
          </cell>
          <cell r="Q23" t="str">
            <v>Podpůrné činnosti pro zemědělství a posklizňové činnosti</v>
          </cell>
        </row>
        <row r="24">
          <cell r="J24" t="str">
            <v>Belgické království</v>
          </cell>
          <cell r="Q24" t="str">
            <v>Výroba papíru a výrobků z papíru</v>
          </cell>
        </row>
        <row r="25">
          <cell r="J25" t="str">
            <v>Belize</v>
          </cell>
          <cell r="Q25" t="str">
            <v>Lov a odchyt divokých zvířat a související činnosti</v>
          </cell>
        </row>
        <row r="26">
          <cell r="J26" t="str">
            <v>Běloruská republika</v>
          </cell>
          <cell r="Q26" t="str">
            <v>Tisk a rozmnožování nahraných nosičů</v>
          </cell>
        </row>
        <row r="27">
          <cell r="J27" t="str">
            <v>Beninská republika</v>
          </cell>
          <cell r="Q27" t="str">
            <v>Výroba koksu a rafinovaných ropných produktů</v>
          </cell>
        </row>
        <row r="28">
          <cell r="J28" t="str">
            <v>Bermudy</v>
          </cell>
          <cell r="Q28" t="str">
            <v>Výroba chemických látek a chemických přípravků</v>
          </cell>
        </row>
        <row r="29">
          <cell r="J29" t="str">
            <v>Bhútánské království</v>
          </cell>
          <cell r="Q29" t="str">
            <v>Výroba základních farmaceutických výrobků a farmaceutických přípravků</v>
          </cell>
        </row>
        <row r="30">
          <cell r="J30" t="str">
            <v>Mnohonárodní stát Bolívie</v>
          </cell>
          <cell r="Q30" t="str">
            <v>Lesní hospodářství a jiné činnosti v oblasti lesnictví</v>
          </cell>
        </row>
        <row r="31">
          <cell r="J31" t="str">
            <v>Bonaire, Svatý Eustach a Saba</v>
          </cell>
          <cell r="Q31" t="str">
            <v>Výroba pryžových a plastových výrobků</v>
          </cell>
        </row>
        <row r="32">
          <cell r="J32" t="str">
            <v>Bosna a Hercegovina</v>
          </cell>
          <cell r="Q32" t="str">
            <v>Těžba dřeva</v>
          </cell>
        </row>
        <row r="33">
          <cell r="J33" t="str">
            <v>Botswanská republika</v>
          </cell>
          <cell r="Q33" t="str">
            <v>Výroba ostatních nekovových minerálních výrobků</v>
          </cell>
        </row>
        <row r="34">
          <cell r="J34" t="str">
            <v>Bouvetův ostrov</v>
          </cell>
          <cell r="Q34" t="str">
            <v>Sběr a získávání volně rostoucích plodů a materiálů, kromě dřeva</v>
          </cell>
        </row>
        <row r="35">
          <cell r="J35" t="str">
            <v>Brazilská federativní republika</v>
          </cell>
          <cell r="Q35" t="str">
            <v>Výroba základních kovů, hutní zpracování kovů; slévárenství</v>
          </cell>
        </row>
        <row r="36">
          <cell r="J36" t="str">
            <v>Britské území v Indickém oceánu</v>
          </cell>
          <cell r="Q36" t="str">
            <v>Podpůrné činnosti pro lesnictví</v>
          </cell>
        </row>
        <row r="37">
          <cell r="J37" t="str">
            <v>Britské Panenské ostrovy</v>
          </cell>
          <cell r="Q37" t="str">
            <v>Výroba kovových konstrukcí a kovodělných výrobků, kromě strojů a zařízení</v>
          </cell>
        </row>
        <row r="38">
          <cell r="J38" t="str">
            <v>Stát Brunej Darussalam</v>
          </cell>
          <cell r="Q38" t="str">
            <v>Výroba počítačů, elektronických a optických přístrojů a zařízení</v>
          </cell>
        </row>
        <row r="39">
          <cell r="J39" t="str">
            <v>Bulharská republika</v>
          </cell>
          <cell r="Q39" t="str">
            <v>Výroba elektrických zařízení</v>
          </cell>
        </row>
        <row r="40">
          <cell r="J40" t="str">
            <v>Burkina Faso</v>
          </cell>
          <cell r="Q40" t="str">
            <v>Výroba strojů a zařízení j. n.</v>
          </cell>
        </row>
        <row r="41">
          <cell r="J41" t="str">
            <v>Burundská republika</v>
          </cell>
          <cell r="Q41" t="str">
            <v>Výroba motorových vozidel (kromě motocyklů), přívěsů a návěsů</v>
          </cell>
        </row>
        <row r="42">
          <cell r="J42" t="str">
            <v>Cookovy ostrovy</v>
          </cell>
          <cell r="Q42" t="str">
            <v>Výroba ostatních dopravních prostředků a zařízení</v>
          </cell>
        </row>
        <row r="43">
          <cell r="J43" t="str">
            <v>Curaçao</v>
          </cell>
          <cell r="Q43" t="str">
            <v>Výroba nábytku</v>
          </cell>
        </row>
        <row r="44">
          <cell r="J44" t="str">
            <v>Čadská republika</v>
          </cell>
          <cell r="Q44" t="str">
            <v>Rybolov</v>
          </cell>
        </row>
        <row r="45">
          <cell r="J45" t="str">
            <v>Černá Hora</v>
          </cell>
          <cell r="Q45" t="str">
            <v>Ostatní zpracovatelský průmysl</v>
          </cell>
        </row>
        <row r="46">
          <cell r="J46" t="str">
            <v>Česká republika</v>
          </cell>
          <cell r="Q46" t="str">
            <v>Akvakultura</v>
          </cell>
        </row>
        <row r="47">
          <cell r="J47" t="str">
            <v>Čínská lidová republika</v>
          </cell>
          <cell r="Q47" t="str">
            <v>Opravy a instalace strojů a zařízení</v>
          </cell>
        </row>
        <row r="48">
          <cell r="J48" t="str">
            <v>Dánské království</v>
          </cell>
          <cell r="Q48" t="str">
            <v>Výroba a rozvod elektřiny, plynu, tepla a klimatizovaného vzduchu</v>
          </cell>
        </row>
        <row r="49">
          <cell r="J49" t="str">
            <v>Demokratická republika Kongo</v>
          </cell>
          <cell r="Q49" t="str">
            <v>Shromažďování, úprava a rozvod vody</v>
          </cell>
        </row>
        <row r="50">
          <cell r="J50" t="str">
            <v>Dominické společenství</v>
          </cell>
          <cell r="Q50" t="str">
            <v>Činnosti související s odpadními vodami</v>
          </cell>
        </row>
        <row r="51">
          <cell r="J51" t="str">
            <v>Dominikánská republika</v>
          </cell>
          <cell r="Q51" t="str">
            <v>Shromažďování,sběr a odstraňování odpadů,úprava odpadů k dalšímu využití</v>
          </cell>
        </row>
        <row r="52">
          <cell r="J52" t="str">
            <v>Džibutská republika</v>
          </cell>
          <cell r="Q52" t="str">
            <v>Sanace a jiné činnosti související s odpady</v>
          </cell>
        </row>
        <row r="53">
          <cell r="J53" t="str">
            <v>Egyptská arabská republika</v>
          </cell>
          <cell r="Q53" t="str">
            <v>Výstavba budov</v>
          </cell>
        </row>
        <row r="54">
          <cell r="J54" t="str">
            <v>Ekvádorská republika</v>
          </cell>
          <cell r="Q54" t="str">
            <v>Inženýrské stavitelství</v>
          </cell>
        </row>
        <row r="55">
          <cell r="J55" t="str">
            <v>Stát Eritrea</v>
          </cell>
          <cell r="Q55" t="str">
            <v>Specializované stavební činnosti</v>
          </cell>
        </row>
        <row r="56">
          <cell r="J56" t="str">
            <v>Estonská republika</v>
          </cell>
          <cell r="Q56" t="str">
            <v>Velkoobchod, maloobchod a opravy motorových vozidel</v>
          </cell>
        </row>
        <row r="57">
          <cell r="J57" t="str">
            <v>Etiopská federativní demokratická republika</v>
          </cell>
          <cell r="Q57" t="str">
            <v>Velkoobchod, kromě motorových vozidel</v>
          </cell>
        </row>
        <row r="58">
          <cell r="J58" t="str">
            <v>Faerské ostrovy</v>
          </cell>
          <cell r="Q58" t="str">
            <v>Maloobchod, kromě motorových vozidel</v>
          </cell>
        </row>
        <row r="59">
          <cell r="J59" t="str">
            <v>Falklandské ostrovy</v>
          </cell>
          <cell r="Q59" t="str">
            <v>Pozemní a potrubní doprava</v>
          </cell>
        </row>
        <row r="60">
          <cell r="J60" t="str">
            <v>Fidžijská republika</v>
          </cell>
          <cell r="Q60" t="str">
            <v>Vodní doprava</v>
          </cell>
        </row>
        <row r="61">
          <cell r="J61" t="str">
            <v>Filipínská republika</v>
          </cell>
          <cell r="Q61" t="str">
            <v>Letecká doprava</v>
          </cell>
        </row>
        <row r="62">
          <cell r="J62" t="str">
            <v>Finská republika</v>
          </cell>
          <cell r="Q62" t="str">
            <v>Těžba a úprava černého uhlí</v>
          </cell>
        </row>
        <row r="63">
          <cell r="J63" t="str">
            <v>Francouzská republika</v>
          </cell>
          <cell r="Q63" t="str">
            <v>Skladování a vedlejší činnosti v dopravě</v>
          </cell>
        </row>
        <row r="64">
          <cell r="J64" t="str">
            <v>Region Francouzská Guyana</v>
          </cell>
          <cell r="Q64" t="str">
            <v>Těžba a úprava hnědého uhlí</v>
          </cell>
        </row>
        <row r="65">
          <cell r="J65" t="str">
            <v>Teritorium Francouzská jižní a antarktická území</v>
          </cell>
          <cell r="Q65" t="str">
            <v>Poštovní a kurýrní činnosti</v>
          </cell>
        </row>
        <row r="66">
          <cell r="J66" t="str">
            <v>Francouzská Polynésie</v>
          </cell>
          <cell r="Q66" t="str">
            <v>Ubytování</v>
          </cell>
        </row>
        <row r="67">
          <cell r="J67" t="str">
            <v>Gabonská republika</v>
          </cell>
          <cell r="Q67" t="str">
            <v>Stravování a pohostinství</v>
          </cell>
        </row>
        <row r="68">
          <cell r="J68" t="str">
            <v>Gambijská republika</v>
          </cell>
          <cell r="Q68" t="str">
            <v>Vydavatelské činnosti</v>
          </cell>
        </row>
        <row r="69">
          <cell r="J69" t="str">
            <v>Ghanská republika</v>
          </cell>
          <cell r="Q69" t="str">
            <v>Čin.v obl.filmů,videozázn.a tel.programů,pořiz.zvuk.nahr.a hudeb.vyd.čin.</v>
          </cell>
        </row>
        <row r="70">
          <cell r="J70" t="str">
            <v>Gibraltar</v>
          </cell>
          <cell r="Q70" t="str">
            <v>Tvorba programů a vysílání</v>
          </cell>
        </row>
        <row r="71">
          <cell r="J71" t="str">
            <v>Grenadský stát</v>
          </cell>
          <cell r="Q71" t="str">
            <v>Telekomunikační činnosti</v>
          </cell>
        </row>
        <row r="72">
          <cell r="J72" t="str">
            <v>Grónsko</v>
          </cell>
          <cell r="Q72" t="str">
            <v>Těžba ropy</v>
          </cell>
        </row>
        <row r="73">
          <cell r="J73" t="str">
            <v>Gruzie</v>
          </cell>
          <cell r="Q73" t="str">
            <v>Činnosti v oblasti informačních technologií</v>
          </cell>
        </row>
        <row r="74">
          <cell r="J74" t="str">
            <v>Region Guadeloupe</v>
          </cell>
          <cell r="Q74" t="str">
            <v>Těžba zemního plynu</v>
          </cell>
        </row>
        <row r="75">
          <cell r="J75" t="str">
            <v>Teritorium Guam</v>
          </cell>
          <cell r="Q75" t="str">
            <v>Informační činnosti</v>
          </cell>
        </row>
        <row r="76">
          <cell r="J76" t="str">
            <v>Guatemalská republika</v>
          </cell>
          <cell r="Q76" t="str">
            <v>Finanční zprostředkování, kromě pojišťovnictví a penzijního financování</v>
          </cell>
        </row>
        <row r="77">
          <cell r="J77" t="str">
            <v>Bailiwick Guernsey</v>
          </cell>
          <cell r="Q77" t="str">
            <v>Pojištění,zajištění a penzijní financování,kromě povinného soc.zabezpečení</v>
          </cell>
        </row>
        <row r="78">
          <cell r="J78" t="str">
            <v>Guinejská republika</v>
          </cell>
          <cell r="Q78" t="str">
            <v>Ostatní finanční činnosti</v>
          </cell>
        </row>
        <row r="79">
          <cell r="J79" t="str">
            <v>Republika Guinea-Bissau</v>
          </cell>
          <cell r="Q79" t="str">
            <v>Činnosti v oblasti nemovitostí</v>
          </cell>
        </row>
        <row r="80">
          <cell r="J80" t="str">
            <v>Guyanská kooperativní republika</v>
          </cell>
          <cell r="Q80" t="str">
            <v>Právní a účetnické činnosti</v>
          </cell>
        </row>
        <row r="81">
          <cell r="J81" t="str">
            <v>Republika Haiti</v>
          </cell>
          <cell r="Q81" t="str">
            <v>Činnosti vedení podniků; poradenství v oblasti řízení</v>
          </cell>
        </row>
        <row r="82">
          <cell r="J82" t="str">
            <v>Heardův ostrov a MacDonaldovy ostrovy</v>
          </cell>
          <cell r="Q82" t="str">
            <v>Architektonické a inženýrské činnosti; technické zkoušky a analýzy</v>
          </cell>
        </row>
        <row r="83">
          <cell r="J83" t="str">
            <v>Honduraská republika</v>
          </cell>
          <cell r="Q83" t="str">
            <v>Těžba a úprava železných rud</v>
          </cell>
        </row>
        <row r="84">
          <cell r="J84" t="str">
            <v>Zvláštní administrativní oblast Čínské lidové republiky Hongkong</v>
          </cell>
          <cell r="Q84" t="str">
            <v>Výzkum a vývoj</v>
          </cell>
        </row>
        <row r="85">
          <cell r="J85" t="str">
            <v>Chilská republika</v>
          </cell>
          <cell r="Q85" t="str">
            <v>Těžba a úprava neželezných rud</v>
          </cell>
        </row>
        <row r="86">
          <cell r="J86" t="str">
            <v>Chorvatská republika</v>
          </cell>
          <cell r="Q86" t="str">
            <v>Reklama a průzkum trhu</v>
          </cell>
        </row>
        <row r="87">
          <cell r="J87" t="str">
            <v>Indická republika</v>
          </cell>
          <cell r="Q87" t="str">
            <v>Ostatní profesní, vědecké a technické činnosti</v>
          </cell>
        </row>
        <row r="88">
          <cell r="J88" t="str">
            <v>Indonéská republika</v>
          </cell>
          <cell r="Q88" t="str">
            <v>Veterinární činnosti</v>
          </cell>
        </row>
        <row r="89">
          <cell r="J89" t="str">
            <v>Irácká republika</v>
          </cell>
          <cell r="Q89" t="str">
            <v>Činnosti v oblasti pronájmu a operativního leasingu</v>
          </cell>
        </row>
        <row r="90">
          <cell r="J90" t="str">
            <v>Íránská islámská republika</v>
          </cell>
          <cell r="Q90" t="str">
            <v>Činnosti související se zaměstnáním</v>
          </cell>
        </row>
        <row r="91">
          <cell r="J91" t="str">
            <v>Irsko</v>
          </cell>
          <cell r="Q91" t="str">
            <v>Činnosti cest.agentur,kanceláří a jiné rezervační a související činnosti</v>
          </cell>
        </row>
        <row r="92">
          <cell r="J92" t="str">
            <v>Islandská republika</v>
          </cell>
          <cell r="Q92" t="str">
            <v>Bezpečnostní a pátrací činnosti</v>
          </cell>
        </row>
        <row r="93">
          <cell r="J93" t="str">
            <v>Italská republika</v>
          </cell>
          <cell r="Q93" t="str">
            <v>Činnosti související se stavbami a úpravou krajiny</v>
          </cell>
        </row>
        <row r="94">
          <cell r="J94" t="str">
            <v>Stát Izrael</v>
          </cell>
          <cell r="Q94" t="str">
            <v>Dobývání kamene, písků a jílů</v>
          </cell>
        </row>
        <row r="95">
          <cell r="J95" t="str">
            <v>Jamajka</v>
          </cell>
          <cell r="Q95" t="str">
            <v>Administrativní, kancelářské a jiné podpůrné činnosti pro podnikání</v>
          </cell>
        </row>
        <row r="96">
          <cell r="J96" t="str">
            <v>Japonsko</v>
          </cell>
          <cell r="Q96" t="str">
            <v>Veřejná správa a obrana; povinné sociální zabezpečení</v>
          </cell>
        </row>
        <row r="97">
          <cell r="J97" t="str">
            <v>Jemenská republika</v>
          </cell>
          <cell r="Q97" t="str">
            <v>Vzdělávání</v>
          </cell>
        </row>
        <row r="98">
          <cell r="J98" t="str">
            <v>Bailiwick Jersey</v>
          </cell>
          <cell r="Q98" t="str">
            <v>Zdravotní péče</v>
          </cell>
        </row>
        <row r="99">
          <cell r="J99" t="str">
            <v>Jihoafrická republika</v>
          </cell>
          <cell r="Q99" t="str">
            <v>Pobytové služby sociální péče</v>
          </cell>
        </row>
        <row r="100">
          <cell r="J100" t="str">
            <v>Jižní Georgie a Jižní Sandwichovy ostrovy</v>
          </cell>
          <cell r="Q100" t="str">
            <v>Ambulantní nebo terénní sociální služby</v>
          </cell>
        </row>
        <row r="101">
          <cell r="J101" t="str">
            <v>Jihosúdánská republika</v>
          </cell>
          <cell r="Q101" t="str">
            <v>Těžba a dobývání j. n.</v>
          </cell>
        </row>
        <row r="102">
          <cell r="J102" t="str">
            <v>Jordánské hášimovské království</v>
          </cell>
          <cell r="Q102" t="str">
            <v>Tvůrčí, umělecké a zábavní činnosti</v>
          </cell>
        </row>
        <row r="103">
          <cell r="J103" t="str">
            <v>Kajmanské ostrovy</v>
          </cell>
          <cell r="Q103" t="str">
            <v>Činnosti knihoven, archivů, muzeí a jiných kulturních zařízení</v>
          </cell>
        </row>
        <row r="104">
          <cell r="J104" t="str">
            <v>Kambodžské království</v>
          </cell>
          <cell r="Q104" t="str">
            <v>Podpůrné činnosti při těžbě ropy a zemního plynu</v>
          </cell>
        </row>
        <row r="105">
          <cell r="J105" t="str">
            <v>Kamerunská republika</v>
          </cell>
          <cell r="Q105" t="str">
            <v>Činnosti heren, kasin a sázkových kanceláří</v>
          </cell>
        </row>
        <row r="106">
          <cell r="J106" t="str">
            <v>Kanada</v>
          </cell>
          <cell r="Q106" t="str">
            <v>Sportovní, zábavní a rekreační činnosti</v>
          </cell>
        </row>
        <row r="107">
          <cell r="J107" t="str">
            <v>Kapverdská republika</v>
          </cell>
          <cell r="Q107" t="str">
            <v>Činnosti organizací sdružujících osoby za účelem prosazování spol.zájmů</v>
          </cell>
        </row>
        <row r="108">
          <cell r="J108" t="str">
            <v>Stát Katar</v>
          </cell>
          <cell r="Q108" t="str">
            <v>Opravy počítačů a výrobků pro osobní potřebu a převážně pro domácnost</v>
          </cell>
        </row>
        <row r="109">
          <cell r="J109" t="str">
            <v>Republika Kazachstán</v>
          </cell>
          <cell r="Q109" t="str">
            <v>Poskytování ostatních osobních služeb</v>
          </cell>
        </row>
        <row r="110">
          <cell r="J110" t="str">
            <v>Keňská republika</v>
          </cell>
          <cell r="Q110" t="str">
            <v>Činnosti domácností jako zaměstnavatelů domácího personálu</v>
          </cell>
        </row>
        <row r="111">
          <cell r="J111" t="str">
            <v>Republika Kiribati</v>
          </cell>
          <cell r="Q111" t="str">
            <v>Činnosti domác.produk.blíže neurčené výrobky a služby pro vlast.potřebu</v>
          </cell>
        </row>
        <row r="112">
          <cell r="J112" t="str">
            <v>Území Kokosové (Keelingovy) ostrovy</v>
          </cell>
          <cell r="Q112" t="str">
            <v>Činnosti exteritoriálních organizací a orgánů</v>
          </cell>
        </row>
        <row r="113">
          <cell r="J113" t="str">
            <v>Kolumbijská republika</v>
          </cell>
          <cell r="Q113" t="str">
            <v>Podpůrné činnosti při ostatní těžbě a dobývání</v>
          </cell>
        </row>
        <row r="114">
          <cell r="J114" t="str">
            <v>Komorský svaz</v>
          </cell>
          <cell r="Q114" t="str">
            <v>Zpracování a konzervování masa a výroba masných výrobků</v>
          </cell>
        </row>
        <row r="115">
          <cell r="J115" t="str">
            <v>Konžská republika</v>
          </cell>
          <cell r="Q115" t="str">
            <v>Zpracování a konzervování ryb, korýšů a měkkýšů</v>
          </cell>
        </row>
        <row r="116">
          <cell r="J116" t="str">
            <v>Korejská lidově demokratická republika</v>
          </cell>
          <cell r="Q116" t="str">
            <v>Zpracování a konzervování ovoce a zeleniny</v>
          </cell>
        </row>
        <row r="117">
          <cell r="J117" t="str">
            <v>Korejská republika</v>
          </cell>
          <cell r="Q117" t="str">
            <v>Výroba rostlinných a živočišných olejů a tuků</v>
          </cell>
        </row>
        <row r="118">
          <cell r="J118" t="str">
            <v>Kosovská republika</v>
          </cell>
          <cell r="Q118" t="str">
            <v>Výroba mléčných výrobků</v>
          </cell>
        </row>
        <row r="119">
          <cell r="J119" t="str">
            <v>Kostarická republika</v>
          </cell>
          <cell r="Q119" t="str">
            <v>Výroba mlýnských a škrobárenských výrobků</v>
          </cell>
        </row>
        <row r="120">
          <cell r="J120" t="str">
            <v>Kubánská republika</v>
          </cell>
          <cell r="Q120" t="str">
            <v>Výroba pekařských, cukrářských a jiných moučných výrobků</v>
          </cell>
        </row>
        <row r="121">
          <cell r="J121" t="str">
            <v>Kuvajtský stát</v>
          </cell>
          <cell r="Q121" t="str">
            <v>Výroba ostatních potravinářských výrobků</v>
          </cell>
        </row>
        <row r="122">
          <cell r="J122" t="str">
            <v>Kyperská republika</v>
          </cell>
          <cell r="Q122" t="str">
            <v>Výroba průmyslových krmiv</v>
          </cell>
        </row>
        <row r="123">
          <cell r="J123" t="str">
            <v>Kyrgyzská republika</v>
          </cell>
          <cell r="Q123" t="str">
            <v>Pěstování obilovin (kromě rýže), luštěnin a olejnatých semen</v>
          </cell>
        </row>
        <row r="124">
          <cell r="J124" t="str">
            <v>Laoská lidově demokratická republika</v>
          </cell>
          <cell r="Q124" t="str">
            <v>Pěstování rýže</v>
          </cell>
        </row>
        <row r="125">
          <cell r="J125" t="str">
            <v>Lesothské království</v>
          </cell>
          <cell r="Q125" t="str">
            <v>Pěstování zeleniny a melounů, kořenů a hlíz</v>
          </cell>
        </row>
        <row r="126">
          <cell r="J126" t="str">
            <v>Libanonská republika</v>
          </cell>
          <cell r="Q126" t="str">
            <v>Pěstování tabáku</v>
          </cell>
        </row>
        <row r="127">
          <cell r="J127" t="str">
            <v>Liberijská republika</v>
          </cell>
          <cell r="Q127" t="str">
            <v>Pěstování přadných rostlin</v>
          </cell>
        </row>
        <row r="128">
          <cell r="J128" t="str">
            <v>Libyjský stát</v>
          </cell>
          <cell r="Q128" t="str">
            <v>Pěstování ostatních plodin jiných než trvalých</v>
          </cell>
        </row>
        <row r="129">
          <cell r="J129" t="str">
            <v>Lichtenštejnské knížectví</v>
          </cell>
          <cell r="Q129" t="str">
            <v>Pěstování vinných hroznů</v>
          </cell>
        </row>
        <row r="130">
          <cell r="J130" t="str">
            <v>Litevská republika</v>
          </cell>
          <cell r="Q130" t="str">
            <v>Pěstování tropického a subtropického ovoce</v>
          </cell>
        </row>
        <row r="131">
          <cell r="J131" t="str">
            <v>Lotyšská republika</v>
          </cell>
          <cell r="Q131" t="str">
            <v>Pěstování citrusových plodů</v>
          </cell>
        </row>
        <row r="132">
          <cell r="J132" t="str">
            <v>Lucemburské velkovévodství</v>
          </cell>
          <cell r="Q132" t="str">
            <v>Pěstování jádrového a peckového ovoce</v>
          </cell>
        </row>
        <row r="133">
          <cell r="J133" t="str">
            <v>Zvláštní administrativní oblast Čínské lidové republiky Macao</v>
          </cell>
          <cell r="Q133" t="str">
            <v>Pěstování ostatního stromového a keřového ovoce a ořechů</v>
          </cell>
        </row>
        <row r="134">
          <cell r="J134" t="str">
            <v>Madagaskarská republika</v>
          </cell>
          <cell r="Q134" t="str">
            <v>Pěstování olejnatých plodů</v>
          </cell>
        </row>
        <row r="135">
          <cell r="J135" t="str">
            <v>Maďarsko</v>
          </cell>
          <cell r="Q135" t="str">
            <v>Pěstování rostlin pro výrobu nápojů</v>
          </cell>
        </row>
        <row r="136">
          <cell r="J136" t="str">
            <v>Bývalá jugoslávská republika Makedonie</v>
          </cell>
          <cell r="Q136" t="str">
            <v>Pěstování koření, aromatických, léčivých a farmaceutických rostlin</v>
          </cell>
        </row>
        <row r="137">
          <cell r="J137" t="str">
            <v>Malajsie</v>
          </cell>
          <cell r="Q137" t="str">
            <v>Pěstování ostatních trvalých plodin</v>
          </cell>
        </row>
        <row r="138">
          <cell r="J138" t="str">
            <v>Malawiská republika</v>
          </cell>
          <cell r="Q138" t="str">
            <v>Úprava a spřádání textilních vláken a příze</v>
          </cell>
        </row>
        <row r="139">
          <cell r="J139" t="str">
            <v>Maledivská republika</v>
          </cell>
          <cell r="Q139" t="str">
            <v>Tkaní textilií</v>
          </cell>
        </row>
        <row r="140">
          <cell r="J140" t="str">
            <v>Republika Mali</v>
          </cell>
          <cell r="Q140" t="str">
            <v>Konečná úprava textilií</v>
          </cell>
        </row>
        <row r="141">
          <cell r="J141" t="str">
            <v>Maltská republika</v>
          </cell>
          <cell r="Q141" t="str">
            <v>Výroba ostatních textilií</v>
          </cell>
        </row>
        <row r="142">
          <cell r="J142" t="str">
            <v>Ostrov Man</v>
          </cell>
          <cell r="Q142" t="str">
            <v>Pěstování cukrové třtiny</v>
          </cell>
        </row>
        <row r="143">
          <cell r="J143" t="str">
            <v>Marocké království</v>
          </cell>
          <cell r="Q143" t="str">
            <v>Výroba oděvů, kromě kožešinových výrobků</v>
          </cell>
        </row>
        <row r="144">
          <cell r="J144" t="str">
            <v>Republika Marshallovy ostrovy</v>
          </cell>
          <cell r="Q144" t="str">
            <v>Chov mléčného skotu</v>
          </cell>
        </row>
        <row r="145">
          <cell r="J145" t="str">
            <v>Region Martinik</v>
          </cell>
          <cell r="Q145" t="str">
            <v>Výroba kožešinových výrobků</v>
          </cell>
        </row>
        <row r="146">
          <cell r="J146" t="str">
            <v>Mauricijská republika</v>
          </cell>
          <cell r="Q146" t="str">
            <v>Chov jiného skotu</v>
          </cell>
        </row>
        <row r="147">
          <cell r="J147" t="str">
            <v>Mauritánská islámská republika</v>
          </cell>
          <cell r="Q147" t="str">
            <v>Výroba pletených a háčkovaných oděvů</v>
          </cell>
        </row>
        <row r="148">
          <cell r="J148" t="str">
            <v>Departementní společenství Mayotte</v>
          </cell>
          <cell r="Q148" t="str">
            <v>Chov koní a jiných koňovitých</v>
          </cell>
        </row>
        <row r="149">
          <cell r="J149" t="str">
            <v>Menší odlehlé ostrovy USA</v>
          </cell>
          <cell r="Q149" t="str">
            <v>Chov velbloudů a velbloudovitých</v>
          </cell>
        </row>
        <row r="150">
          <cell r="J150" t="str">
            <v>Spojené státy mexické</v>
          </cell>
          <cell r="Q150" t="str">
            <v>Chov ovcí a koz</v>
          </cell>
        </row>
        <row r="151">
          <cell r="J151" t="str">
            <v>Federativní státy Mikronésie</v>
          </cell>
          <cell r="Q151" t="str">
            <v>Chov prasat</v>
          </cell>
        </row>
        <row r="152">
          <cell r="J152" t="str">
            <v>Moldavská republika</v>
          </cell>
          <cell r="Q152" t="str">
            <v>Chov drůbeže</v>
          </cell>
        </row>
        <row r="153">
          <cell r="J153" t="str">
            <v>Monacké knížectví</v>
          </cell>
          <cell r="Q153" t="str">
            <v>Chov ostatních zvířat</v>
          </cell>
        </row>
        <row r="154">
          <cell r="J154" t="str">
            <v>Mongolsko</v>
          </cell>
          <cell r="Q154" t="str">
            <v>Činění a úprava usní (vyčiněných kůží); zpracování a barvení kožešin; výrob</v>
          </cell>
        </row>
        <row r="155">
          <cell r="J155" t="str">
            <v>Montserrat</v>
          </cell>
          <cell r="Q155" t="str">
            <v>Výroba obuvi</v>
          </cell>
        </row>
        <row r="156">
          <cell r="J156" t="str">
            <v>Mosambická republika</v>
          </cell>
          <cell r="Q156" t="str">
            <v>Výroba pilařská a impregnace dřeva</v>
          </cell>
        </row>
        <row r="157">
          <cell r="J157" t="str">
            <v>Republika Myanmarský svaz</v>
          </cell>
          <cell r="Q157" t="str">
            <v>Podpůrné činnosti pro rostlinnou výrobu</v>
          </cell>
        </row>
        <row r="158">
          <cell r="J158" t="str">
            <v>Namibijská republika</v>
          </cell>
          <cell r="Q158" t="str">
            <v>Výroba dřevěných,korkových,proutěných a slaměných výrobků,kromě nábytku</v>
          </cell>
        </row>
        <row r="159">
          <cell r="J159" t="str">
            <v>Republika Nauru</v>
          </cell>
          <cell r="Q159" t="str">
            <v>Podpůrné činnosti pro živočišnou výrobu</v>
          </cell>
        </row>
        <row r="160">
          <cell r="J160" t="str">
            <v>Spolková republika Německo</v>
          </cell>
          <cell r="Q160" t="str">
            <v>Posklizňové činnosti</v>
          </cell>
        </row>
        <row r="161">
          <cell r="J161" t="str">
            <v>Nepálská federativní demokratická republika</v>
          </cell>
          <cell r="Q161" t="str">
            <v>Zpracování osiva pro účely množení</v>
          </cell>
        </row>
        <row r="162">
          <cell r="J162" t="str">
            <v>Nigerská republika</v>
          </cell>
          <cell r="Q162" t="str">
            <v>Výroba buničiny, papíru a lepenky</v>
          </cell>
        </row>
        <row r="163">
          <cell r="J163" t="str">
            <v>Nigerijská federativní republika</v>
          </cell>
          <cell r="Q163" t="str">
            <v>Výroba výrobků z papíru a lepenky</v>
          </cell>
        </row>
        <row r="164">
          <cell r="J164" t="str">
            <v>Nikaragujská republika</v>
          </cell>
          <cell r="Q164" t="str">
            <v>Tisk a činnosti související s tiskem</v>
          </cell>
        </row>
        <row r="165">
          <cell r="J165" t="str">
            <v>Niue</v>
          </cell>
          <cell r="Q165" t="str">
            <v>Rozmnožování nahraných nosičů</v>
          </cell>
        </row>
        <row r="166">
          <cell r="J166" t="str">
            <v>Nizozemsko</v>
          </cell>
          <cell r="Q166" t="str">
            <v>Výroba koksárenských produktů</v>
          </cell>
        </row>
        <row r="167">
          <cell r="J167" t="str">
            <v>Území Norfolk</v>
          </cell>
          <cell r="Q167" t="str">
            <v>Výroba rafinovaných ropných produktů</v>
          </cell>
        </row>
        <row r="168">
          <cell r="J168" t="str">
            <v>Norské království</v>
          </cell>
          <cell r="Q168" t="str">
            <v>Výroba zákl.chem.látek,hnojiv a dusík.sl.,plastů a synt.kaučuku v prim.f.</v>
          </cell>
        </row>
        <row r="169">
          <cell r="J169" t="str">
            <v>Nová Kaledonie</v>
          </cell>
          <cell r="Q169" t="str">
            <v>Výroba pesticidů a jiných agrochemických přípravků</v>
          </cell>
        </row>
        <row r="170">
          <cell r="J170" t="str">
            <v>Nový Zéland</v>
          </cell>
          <cell r="Q170" t="str">
            <v>Výroba nátěr.barev,laků a jiných nátěrových mater.,tisk.barev a tmelů</v>
          </cell>
        </row>
        <row r="171">
          <cell r="J171" t="str">
            <v>Sultanát Omán</v>
          </cell>
          <cell r="Q171" t="str">
            <v>Výroba mýdel a detergentů,čist.a lešticích prostř.,parfémů a toal. přípr.</v>
          </cell>
        </row>
        <row r="172">
          <cell r="J172" t="str">
            <v>Pákistánská islámská republika</v>
          </cell>
          <cell r="Q172" t="str">
            <v>Výroba ostatních chemických výrobků</v>
          </cell>
        </row>
        <row r="173">
          <cell r="J173" t="str">
            <v>Republika Palau</v>
          </cell>
          <cell r="Q173" t="str">
            <v>Výroba chemických vláken</v>
          </cell>
        </row>
        <row r="174">
          <cell r="J174" t="str">
            <v>Palestinská autonomní území</v>
          </cell>
          <cell r="Q174" t="str">
            <v>Výroba základních farmaceutických výrobků</v>
          </cell>
        </row>
        <row r="175">
          <cell r="J175" t="str">
            <v>Panamská republika</v>
          </cell>
          <cell r="Q175" t="str">
            <v>Výroba farmaceutických přípravků</v>
          </cell>
        </row>
        <row r="176">
          <cell r="J176" t="str">
            <v>Nezávislý stát Papua Nová Guinea</v>
          </cell>
          <cell r="Q176" t="str">
            <v>Výroba pryžových výrobků</v>
          </cell>
        </row>
        <row r="177">
          <cell r="J177" t="str">
            <v>Paraguayská republika</v>
          </cell>
          <cell r="Q177" t="str">
            <v>Výroba plastových výrobků</v>
          </cell>
        </row>
        <row r="178">
          <cell r="J178" t="str">
            <v>Peruánská republika</v>
          </cell>
          <cell r="Q178" t="str">
            <v>Výroba skla a skleněných výrobků</v>
          </cell>
        </row>
        <row r="179">
          <cell r="J179" t="str">
            <v>Pitcairnovy ostrovy</v>
          </cell>
          <cell r="Q179" t="str">
            <v>Výroba žáruvzdorných výrobků</v>
          </cell>
        </row>
        <row r="180">
          <cell r="J180" t="str">
            <v>Republika Pobřeží slonoviny</v>
          </cell>
          <cell r="Q180" t="str">
            <v>Výroba stavebních výrobků z jílovitých materiálů</v>
          </cell>
        </row>
        <row r="181">
          <cell r="J181" t="str">
            <v>Polská republika</v>
          </cell>
          <cell r="Q181" t="str">
            <v>Výroba ostatních porcelánových a keramických výrobků</v>
          </cell>
        </row>
        <row r="182">
          <cell r="J182" t="str">
            <v>Portorické společenství</v>
          </cell>
          <cell r="Q182" t="str">
            <v>Výroba cementu, vápna a sádry</v>
          </cell>
        </row>
        <row r="183">
          <cell r="J183" t="str">
            <v>Portugalská republika</v>
          </cell>
          <cell r="Q183" t="str">
            <v>Výroba betonových, cementových a sádrových výrobků</v>
          </cell>
        </row>
        <row r="184">
          <cell r="J184" t="str">
            <v>Rakouská republika</v>
          </cell>
          <cell r="Q184" t="str">
            <v>Řezání, tvarování a konečná úprava kamenů</v>
          </cell>
        </row>
        <row r="185">
          <cell r="J185" t="str">
            <v>Region Réunion</v>
          </cell>
          <cell r="Q185" t="str">
            <v>Výroba brusiv a ostatních nekovových minerálních výrobků j. n.</v>
          </cell>
        </row>
        <row r="186">
          <cell r="J186" t="str">
            <v>Republika Rovníková Guinea</v>
          </cell>
          <cell r="Q186" t="str">
            <v>Výroba sur.železa,oceli a feroslitin,ploch.výr.,tváření výrobků za tepla</v>
          </cell>
        </row>
        <row r="187">
          <cell r="J187" t="str">
            <v>Rumunsko</v>
          </cell>
          <cell r="Q187" t="str">
            <v>Výroba ocelových trub,trubek,dutých profilů a souvis.potrubních tvarovek</v>
          </cell>
        </row>
        <row r="188">
          <cell r="J188" t="str">
            <v>Ruská federace</v>
          </cell>
          <cell r="Q188" t="str">
            <v>Výroba ostatních výrobků získaných jednostupňovým zpracováním oceli</v>
          </cell>
        </row>
        <row r="189">
          <cell r="J189" t="str">
            <v>Rwandská republika</v>
          </cell>
          <cell r="Q189" t="str">
            <v>Výroba a hutní zpracování drahých a neželezných kovů</v>
          </cell>
        </row>
        <row r="190">
          <cell r="J190" t="str">
            <v>Řecká republika</v>
          </cell>
          <cell r="Q190" t="str">
            <v>Slévárenství</v>
          </cell>
        </row>
        <row r="191">
          <cell r="J191" t="str">
            <v>Územní společenství Saint Pierre a Miquelon</v>
          </cell>
          <cell r="Q191" t="str">
            <v>Výroba konstrukčních kovových výrobků</v>
          </cell>
        </row>
        <row r="192">
          <cell r="J192" t="str">
            <v>Salvadorská republika</v>
          </cell>
          <cell r="Q192" t="str">
            <v>Výroba radiátorů a kotlů k ústřednímu topení, kovových nádrží a zásobníků</v>
          </cell>
        </row>
        <row r="193">
          <cell r="J193" t="str">
            <v>Nezávislý stát Samoa</v>
          </cell>
          <cell r="Q193" t="str">
            <v>Výroba parních kotlů, kromě kotlů pro ústřední topení</v>
          </cell>
        </row>
        <row r="194">
          <cell r="J194" t="str">
            <v>Republika San Marino</v>
          </cell>
          <cell r="Q194" t="str">
            <v>Výroba zbraní a střeliva</v>
          </cell>
        </row>
        <row r="195">
          <cell r="J195" t="str">
            <v>Království Saúdská Arábie</v>
          </cell>
          <cell r="Q195" t="str">
            <v>Kování,lisování,ražení,válcování a protlačování kovů;prášková metalurgie</v>
          </cell>
        </row>
        <row r="196">
          <cell r="J196" t="str">
            <v>Senegalská republika</v>
          </cell>
          <cell r="Q196" t="str">
            <v>Povrchová úprava a zušlechťování kovů; obrábění</v>
          </cell>
        </row>
        <row r="197">
          <cell r="J197" t="str">
            <v>Společenství Severní Mariany</v>
          </cell>
          <cell r="Q197" t="str">
            <v>Výroba nožířských výrobků, nástrojů a železářských výrobků</v>
          </cell>
        </row>
        <row r="198">
          <cell r="J198" t="str">
            <v>Seychelská republika</v>
          </cell>
          <cell r="Q198" t="str">
            <v>Výroba ostatních kovodělných výrobků</v>
          </cell>
        </row>
        <row r="199">
          <cell r="J199" t="str">
            <v>Republika Sierra Leone</v>
          </cell>
          <cell r="Q199" t="str">
            <v>Výroba elektronických součástek a desek</v>
          </cell>
        </row>
        <row r="200">
          <cell r="J200" t="str">
            <v>Singapurská republika</v>
          </cell>
          <cell r="Q200" t="str">
            <v>Výroba počítačů a periferních zařízení</v>
          </cell>
        </row>
        <row r="201">
          <cell r="J201" t="str">
            <v>Slovenská republika</v>
          </cell>
          <cell r="Q201" t="str">
            <v>Výroba komunikačních zařízení</v>
          </cell>
        </row>
        <row r="202">
          <cell r="J202" t="str">
            <v>Slovinská republika</v>
          </cell>
          <cell r="Q202" t="str">
            <v>Výroba spotřební elektroniky</v>
          </cell>
        </row>
        <row r="203">
          <cell r="J203" t="str">
            <v>Somálská federativní republika</v>
          </cell>
          <cell r="Q203" t="str">
            <v>Výroba měřicích,zkušebních a navigačních přístrojů;výroba časoměr.přístrojů</v>
          </cell>
        </row>
        <row r="204">
          <cell r="J204" t="str">
            <v>Stát Spojené arabské emiráty</v>
          </cell>
          <cell r="Q204" t="str">
            <v>Výroba ozařovacích, elektroléčebných a elektroterapeutických přístrojů</v>
          </cell>
        </row>
        <row r="205">
          <cell r="J205" t="str">
            <v>Spojené státy americké</v>
          </cell>
          <cell r="Q205" t="str">
            <v>Výroba optických a fotografických přístrojů a zařízení</v>
          </cell>
        </row>
        <row r="206">
          <cell r="J206" t="str">
            <v>Srbská republika</v>
          </cell>
          <cell r="Q206" t="str">
            <v>Výroba magnetických a optických médií</v>
          </cell>
        </row>
        <row r="207">
          <cell r="J207" t="str">
            <v>Středoafrická republika</v>
          </cell>
          <cell r="Q207" t="str">
            <v>Výroba elektr.motorů,generátorů,transformátorů a elektr.rozvod.a kontrol.z.</v>
          </cell>
        </row>
        <row r="208">
          <cell r="J208" t="str">
            <v>Súdánská republika</v>
          </cell>
          <cell r="Q208" t="str">
            <v>Výroba baterií a akumulátorů</v>
          </cell>
        </row>
        <row r="209">
          <cell r="J209" t="str">
            <v>Surinamská republika</v>
          </cell>
          <cell r="Q209" t="str">
            <v>Výroba optických a elektr.kabelů,elektr.vodičů a elektroinstal.zařízení</v>
          </cell>
        </row>
        <row r="210">
          <cell r="J210" t="str">
            <v>Svatá Helena, Ascension a Tristan da Cunha</v>
          </cell>
          <cell r="Q210" t="str">
            <v>Výroba elektrických osvětlovacích zařízení</v>
          </cell>
        </row>
        <row r="211">
          <cell r="J211" t="str">
            <v>Svatá Lucie</v>
          </cell>
          <cell r="Q211" t="str">
            <v>Výroba spotřebičů převážně pro domácnost</v>
          </cell>
        </row>
        <row r="212">
          <cell r="J212" t="str">
            <v>Společenství Svatý Bartoloměj</v>
          </cell>
          <cell r="Q212" t="str">
            <v>Výroba ostatních elektrických zařízení</v>
          </cell>
        </row>
        <row r="213">
          <cell r="J213" t="str">
            <v>Federace Svatý Kryštof a Nevis</v>
          </cell>
          <cell r="Q213" t="str">
            <v>Výroba strojů a zařízení pro všeobecné účely</v>
          </cell>
        </row>
        <row r="214">
          <cell r="J214" t="str">
            <v>Společenství Svatý Martin</v>
          </cell>
          <cell r="Q214" t="str">
            <v>Výroba ostatních strojů a zařízení pro všeobecné účely</v>
          </cell>
        </row>
        <row r="215">
          <cell r="J215" t="str">
            <v>Svatý Martin (NL)</v>
          </cell>
          <cell r="Q215" t="str">
            <v>Výroba zemědělských a lesnických strojů</v>
          </cell>
        </row>
        <row r="216">
          <cell r="J216" t="str">
            <v>Demokratická republika Svatý Tomáš a Princův ostrov</v>
          </cell>
          <cell r="Q216" t="str">
            <v>Výroba kovoobráběcích a ostatních obráběcích strojů</v>
          </cell>
        </row>
        <row r="217">
          <cell r="J217" t="str">
            <v>Svatý Vincenc a Grenadiny</v>
          </cell>
          <cell r="Q217" t="str">
            <v>Výroba ostatních strojů pro speciální účely</v>
          </cell>
        </row>
        <row r="218">
          <cell r="J218" t="str">
            <v>Svazijské království</v>
          </cell>
          <cell r="Q218" t="str">
            <v>Výroba motorových vozidel a jejich motorů</v>
          </cell>
        </row>
        <row r="219">
          <cell r="J219" t="str">
            <v>Syrská arabská republika</v>
          </cell>
          <cell r="Q219" t="str">
            <v>Výroba karoserií motorových vozidel; výroba přívěsů a návěsů</v>
          </cell>
        </row>
        <row r="220">
          <cell r="J220" t="str">
            <v>Šalomounovy ostrovy</v>
          </cell>
          <cell r="Q220" t="str">
            <v>Výroba dílů a příslušenství pro motorová vozidla a jejich motory</v>
          </cell>
        </row>
        <row r="221">
          <cell r="J221" t="str">
            <v>Španělské království</v>
          </cell>
          <cell r="Q221" t="str">
            <v>Stavba lodí a člunů</v>
          </cell>
        </row>
        <row r="222">
          <cell r="J222" t="str">
            <v>Špicberky a Jan Mayen</v>
          </cell>
          <cell r="Q222" t="str">
            <v>Výroba železničních lokomotiv a vozového parku</v>
          </cell>
        </row>
        <row r="223">
          <cell r="J223" t="str">
            <v>Šrílanská demokratická socialistická republika</v>
          </cell>
          <cell r="Q223" t="str">
            <v>Výroba letadel a jejich motorů,kosmických lodí a souvisejících zařízení</v>
          </cell>
        </row>
        <row r="224">
          <cell r="J224" t="str">
            <v>Švédské království</v>
          </cell>
          <cell r="Q224" t="str">
            <v>Výroba vojenských bojových vozidel</v>
          </cell>
        </row>
        <row r="225">
          <cell r="J225" t="str">
            <v>Švýcarská konfederace</v>
          </cell>
          <cell r="Q225" t="str">
            <v>Výroba dopravních prostředků a zařízení j. n.</v>
          </cell>
        </row>
        <row r="226">
          <cell r="J226" t="str">
            <v>Republika Tádžikistán</v>
          </cell>
          <cell r="Q226" t="str">
            <v>Mořský rybolov</v>
          </cell>
        </row>
        <row r="227">
          <cell r="J227" t="str">
            <v>Tanzanská sjednocená republika</v>
          </cell>
          <cell r="Q227" t="str">
            <v>Sladkovodní rybolov</v>
          </cell>
        </row>
        <row r="228">
          <cell r="J228" t="str">
            <v>Thajské království</v>
          </cell>
          <cell r="Q228" t="str">
            <v>Výroba klenotů, bižuterie a příbuzných výrobků</v>
          </cell>
        </row>
        <row r="229">
          <cell r="J229" t="str">
            <v>Čínská republika (Tchaj-wan)</v>
          </cell>
          <cell r="Q229" t="str">
            <v>Mořská akvakultura</v>
          </cell>
        </row>
        <row r="230">
          <cell r="J230" t="str">
            <v>Tožská republika</v>
          </cell>
          <cell r="Q230" t="str">
            <v>Výroba hudebních nástrojů</v>
          </cell>
        </row>
        <row r="231">
          <cell r="J231" t="str">
            <v>Tokelau</v>
          </cell>
          <cell r="Q231" t="str">
            <v>Sladkovodní akvakultura</v>
          </cell>
        </row>
        <row r="232">
          <cell r="J232" t="str">
            <v>Království Tonga</v>
          </cell>
          <cell r="Q232" t="str">
            <v>Výroba sportovních potřeb</v>
          </cell>
        </row>
        <row r="233">
          <cell r="J233" t="str">
            <v>Republika Trinidad a Tobago</v>
          </cell>
          <cell r="Q233" t="str">
            <v>Výroba her a hraček</v>
          </cell>
        </row>
        <row r="234">
          <cell r="J234" t="str">
            <v>Tuniská republika</v>
          </cell>
          <cell r="Q234" t="str">
            <v>Výroba lékařských a dentálních nástrojů a potřeb</v>
          </cell>
        </row>
        <row r="235">
          <cell r="J235" t="str">
            <v>Turecká republika</v>
          </cell>
          <cell r="Q235" t="str">
            <v>Zpracovatelský průmysl j. n.</v>
          </cell>
        </row>
        <row r="236">
          <cell r="J236" t="str">
            <v>Turkmenistán</v>
          </cell>
          <cell r="Q236" t="str">
            <v>Opravy kovodělných výrobků, strojů a zařízení</v>
          </cell>
        </row>
        <row r="237">
          <cell r="J237" t="str">
            <v>Ostrovy Turks a Caicos</v>
          </cell>
          <cell r="Q237" t="str">
            <v>Instalace průmyslových strojů a zařízení</v>
          </cell>
        </row>
        <row r="238">
          <cell r="J238" t="str">
            <v>Tuvalu</v>
          </cell>
          <cell r="Q238" t="str">
            <v>Výroba, přenos a rozvod elektřiny</v>
          </cell>
        </row>
        <row r="239">
          <cell r="J239" t="str">
            <v>Ugandská republika</v>
          </cell>
          <cell r="Q239" t="str">
            <v>Výroba plynu; rozvod plynných paliv prostřednictvím sítí</v>
          </cell>
        </row>
        <row r="240">
          <cell r="J240" t="str">
            <v>Ukrajina</v>
          </cell>
          <cell r="Q240" t="str">
            <v>Výroba a rozvod tepla a klimatizovaného vzduchu, výroba ledu</v>
          </cell>
        </row>
        <row r="241">
          <cell r="J241" t="str">
            <v>Uruguayská východní republika</v>
          </cell>
          <cell r="Q241" t="str">
            <v>Shromažďování a sběr odpadů</v>
          </cell>
        </row>
        <row r="242">
          <cell r="J242" t="str">
            <v>Republika Uzbekistán</v>
          </cell>
          <cell r="Q242" t="str">
            <v>Odstraňování odpadů</v>
          </cell>
        </row>
        <row r="243">
          <cell r="J243" t="str">
            <v>Území Vánoční ostrov</v>
          </cell>
          <cell r="Q243" t="str">
            <v>Úprava odpadů k dalšímu využití</v>
          </cell>
        </row>
        <row r="244">
          <cell r="J244" t="str">
            <v>Republika Vanuatu</v>
          </cell>
          <cell r="Q244" t="str">
            <v>Developerská činnost</v>
          </cell>
        </row>
        <row r="245">
          <cell r="J245" t="str">
            <v>Vatikánský městský stát</v>
          </cell>
          <cell r="Q245" t="str">
            <v>Výstavba bytových a nebytových budov</v>
          </cell>
        </row>
        <row r="246">
          <cell r="J246" t="str">
            <v>Spojené království Velké Británie a Severního Irska</v>
          </cell>
          <cell r="Q246" t="str">
            <v>Výstavba silnic a železnic</v>
          </cell>
        </row>
        <row r="247">
          <cell r="J247" t="str">
            <v>Bolívarovská republika Venezuela</v>
          </cell>
          <cell r="Q247" t="str">
            <v>Výstavba inženýrských sítí</v>
          </cell>
        </row>
        <row r="248">
          <cell r="J248" t="str">
            <v>Vietnamská socialistická republika</v>
          </cell>
          <cell r="Q248" t="str">
            <v>Výstavba ostatních staveb</v>
          </cell>
        </row>
        <row r="249">
          <cell r="J249" t="str">
            <v>Demokratická republika Východní Timor</v>
          </cell>
          <cell r="Q249" t="str">
            <v>Demolice a příprava staveniště</v>
          </cell>
        </row>
        <row r="250">
          <cell r="J250" t="str">
            <v>Teritorium Wallisovy ostrovy a Futuna</v>
          </cell>
          <cell r="Q250" t="str">
            <v>Elektroinstalační, instalatérské a ostatní stavebně instalační práce</v>
          </cell>
        </row>
        <row r="251">
          <cell r="J251" t="str">
            <v>Zambijská republika</v>
          </cell>
          <cell r="Q251" t="str">
            <v>Kompletační a dokončovací práce</v>
          </cell>
        </row>
        <row r="252">
          <cell r="J252" t="str">
            <v>Saharská arabská demokratická republika</v>
          </cell>
          <cell r="Q252" t="str">
            <v>Ostatní specializované stavební činnosti</v>
          </cell>
        </row>
        <row r="253">
          <cell r="J253" t="str">
            <v>Zimbabwská republika</v>
          </cell>
          <cell r="Q253" t="str">
            <v>Obchod s motorovými vozidly, kromě motocyklů</v>
          </cell>
        </row>
        <row r="254">
          <cell r="Q254" t="str">
            <v>Opravy a údržba motorových vozidel, kromě motocyklů</v>
          </cell>
        </row>
        <row r="255">
          <cell r="Q255" t="str">
            <v>Obchod s díly a příslušenstvím pro motorová vozidla, kromě motocyklů</v>
          </cell>
        </row>
        <row r="256">
          <cell r="Q256" t="str">
            <v>Obchod, opravy a údržba motocyklů, jejich dílů a příslušenství</v>
          </cell>
        </row>
        <row r="257">
          <cell r="Q257" t="str">
            <v>Zprostředkování velkoobchodu a velkoobchod v zastoupení</v>
          </cell>
        </row>
        <row r="258">
          <cell r="Q258" t="str">
            <v>Velkoobchod se základními zemědělskými produkty a živými zvířaty</v>
          </cell>
        </row>
        <row r="259">
          <cell r="Q259" t="str">
            <v>Velkoobchod s potravinami, nápoji a tabákovými výrobky</v>
          </cell>
        </row>
        <row r="260">
          <cell r="Q260" t="str">
            <v>Velkoobchod s výrobky převážně pro domácnost</v>
          </cell>
        </row>
        <row r="261">
          <cell r="Q261" t="str">
            <v>Velkoobchod s počítačovým a komunikačním zařízením</v>
          </cell>
        </row>
        <row r="262">
          <cell r="Q262" t="str">
            <v>Velkoobchod s ostatními stroji, strojním zařízením a příslušenstvím</v>
          </cell>
        </row>
        <row r="263">
          <cell r="Q263" t="str">
            <v>Ostatní specializovaný velkoobchod</v>
          </cell>
        </row>
        <row r="264">
          <cell r="Q264" t="str">
            <v>Nespecializovaný velkoobchod</v>
          </cell>
        </row>
        <row r="265">
          <cell r="Q265" t="str">
            <v>Maloobchod v nespecializovaných prodejnách</v>
          </cell>
        </row>
        <row r="266">
          <cell r="Q266" t="str">
            <v>Maloobchod s potravinami,nápoji a tabák.výrobky ve specializ.prodejnách</v>
          </cell>
        </row>
        <row r="267">
          <cell r="Q267" t="str">
            <v>Maloobchod s pohonnými hmotami ve specializovaných prodejnách</v>
          </cell>
        </row>
        <row r="268">
          <cell r="Q268" t="str">
            <v>Maloobchod s počítačovým a komunikačním zařízením ve specializ.prodejnách</v>
          </cell>
        </row>
        <row r="269">
          <cell r="Q269" t="str">
            <v>Maloobchod s ost.výrobky převážně pro domácnost ve specializ.prodejnách</v>
          </cell>
        </row>
        <row r="270">
          <cell r="Q270" t="str">
            <v>Maloobchod s výrobky pro kulturní rozhled a rekreaci ve specializ.prod.</v>
          </cell>
        </row>
        <row r="271">
          <cell r="Q271" t="str">
            <v>Maloobchod s ostatním zbožím ve specializovaných prodejnách</v>
          </cell>
        </row>
        <row r="272">
          <cell r="Q272" t="str">
            <v>Maloobchod ve stáncích a na trzích</v>
          </cell>
        </row>
        <row r="273">
          <cell r="Q273" t="str">
            <v>Maloobchod mimo prodejny, stánky a trhy</v>
          </cell>
        </row>
        <row r="274">
          <cell r="Q274" t="str">
            <v>železniční osobní doprava meziměstská</v>
          </cell>
        </row>
        <row r="275">
          <cell r="Q275" t="str">
            <v>železniční nákladní doprava</v>
          </cell>
        </row>
        <row r="276">
          <cell r="Q276" t="str">
            <v>Ostatní pozemní osobní doprava</v>
          </cell>
        </row>
        <row r="277">
          <cell r="Q277" t="str">
            <v>Silniční nákladní doprava a stěhovací služby</v>
          </cell>
        </row>
        <row r="278">
          <cell r="Q278" t="str">
            <v>Potrubní doprava</v>
          </cell>
        </row>
        <row r="279">
          <cell r="Q279" t="str">
            <v>Námořní a pobřežní osobní doprava</v>
          </cell>
        </row>
        <row r="280">
          <cell r="Q280" t="str">
            <v>Námořní a pobřežní nákladní doprava</v>
          </cell>
        </row>
        <row r="281">
          <cell r="Q281" t="str">
            <v>Vnitrozemská vodní osobní doprava</v>
          </cell>
        </row>
        <row r="282">
          <cell r="Q282" t="str">
            <v>Vnitrozemská vodní nákladní doprava</v>
          </cell>
        </row>
        <row r="283">
          <cell r="Q283" t="str">
            <v>Letecká osobní doprava</v>
          </cell>
        </row>
        <row r="284">
          <cell r="Q284" t="str">
            <v>Letecká nákladní doprava a kosmická doprava</v>
          </cell>
        </row>
        <row r="285">
          <cell r="Q285" t="str">
            <v>Skladování</v>
          </cell>
        </row>
        <row r="286">
          <cell r="Q286" t="str">
            <v>Vedlejší činnosti v dopravě</v>
          </cell>
        </row>
        <row r="287">
          <cell r="Q287" t="str">
            <v>Základní poštovní služby poskytované na základě poštovní licence</v>
          </cell>
        </row>
        <row r="288">
          <cell r="Q288" t="str">
            <v>Ostatní poštovní a kurýrní činnosti</v>
          </cell>
        </row>
        <row r="289">
          <cell r="Q289" t="str">
            <v>Ubytování v hotelích a podobných ubytovacích zařízeních</v>
          </cell>
        </row>
        <row r="290">
          <cell r="Q290" t="str">
            <v>Rekreační a ostatní krátkodobé ubytování</v>
          </cell>
        </row>
        <row r="291">
          <cell r="Q291" t="str">
            <v>Kempy a tábořiště</v>
          </cell>
        </row>
        <row r="292">
          <cell r="Q292" t="str">
            <v>Ostatní ubytování</v>
          </cell>
        </row>
        <row r="293">
          <cell r="Q293" t="str">
            <v>Stravování v restauracích, u stánků a v mobilních zařízeních</v>
          </cell>
        </row>
        <row r="294">
          <cell r="Q294" t="str">
            <v>Poskytování cateringových a ostatních stravovacích služeb</v>
          </cell>
        </row>
        <row r="295">
          <cell r="Q295" t="str">
            <v>Pohostinství</v>
          </cell>
        </row>
        <row r="296">
          <cell r="Q296" t="str">
            <v>Vydávání knih, periodických publikací a ostatní vydavatelské činnosti</v>
          </cell>
        </row>
        <row r="297">
          <cell r="Q297" t="str">
            <v>Vydávání softwaru</v>
          </cell>
        </row>
        <row r="298">
          <cell r="Q298" t="str">
            <v>Činnosti v oblasti filmů, videozáznamů a televizních programů</v>
          </cell>
        </row>
        <row r="299">
          <cell r="Q299" t="str">
            <v>Pořizování zvukových nahrávek a hudební vydavatelské činnosti</v>
          </cell>
        </row>
        <row r="300">
          <cell r="Q300" t="str">
            <v>Rozhlasové vysílání</v>
          </cell>
        </row>
        <row r="301">
          <cell r="Q301" t="str">
            <v>Tvorba televizních programů a televizní vysílání</v>
          </cell>
        </row>
        <row r="302">
          <cell r="Q302" t="str">
            <v>Činnosti související s pevnou telekomunikační sítí</v>
          </cell>
        </row>
        <row r="303">
          <cell r="Q303" t="str">
            <v>Činnosti související s bezdrátovou telekomunikační sítí</v>
          </cell>
        </row>
        <row r="304">
          <cell r="Q304" t="str">
            <v>Činnosti související se satelitní telekomunikační sítí</v>
          </cell>
        </row>
        <row r="305">
          <cell r="Q305" t="str">
            <v>Ostatní telekomunikační činnosti</v>
          </cell>
        </row>
        <row r="306">
          <cell r="Q306" t="str">
            <v>Činnosti souvis.se zprac.dat a hostingem;činnosti souvis.s web.portály</v>
          </cell>
        </row>
        <row r="307">
          <cell r="Q307" t="str">
            <v>Ostatní informační činnosti</v>
          </cell>
        </row>
        <row r="308">
          <cell r="Q308" t="str">
            <v>Peněžní zprostředkování</v>
          </cell>
        </row>
        <row r="309">
          <cell r="Q309" t="str">
            <v>Činnosti holdingových společností</v>
          </cell>
        </row>
        <row r="310">
          <cell r="Q310" t="str">
            <v>Činnosti trustů, fondů a podobných finančních subjektů</v>
          </cell>
        </row>
        <row r="311">
          <cell r="Q311" t="str">
            <v>Ostatní finanční zprostředkování</v>
          </cell>
        </row>
        <row r="312">
          <cell r="Q312" t="str">
            <v>Pojištění</v>
          </cell>
        </row>
        <row r="313">
          <cell r="Q313" t="str">
            <v>Zajištění</v>
          </cell>
        </row>
        <row r="314">
          <cell r="Q314" t="str">
            <v>Penzijní financování</v>
          </cell>
        </row>
        <row r="315">
          <cell r="Q315" t="str">
            <v>Pomocné činnosti související s fin.zprostřed.,kromě pojišť.a penzij.fin.</v>
          </cell>
        </row>
        <row r="316">
          <cell r="Q316" t="str">
            <v>Pomocné činnosti související s pojišťovnictvím a penzijním financováním</v>
          </cell>
        </row>
        <row r="317">
          <cell r="Q317" t="str">
            <v>Správa fondů</v>
          </cell>
        </row>
        <row r="318">
          <cell r="Q318" t="str">
            <v>Nákup a následný prodej vlastních nemovitostí</v>
          </cell>
        </row>
        <row r="319">
          <cell r="Q319" t="str">
            <v>Pronájem a správa vlastních nebo pronajatých nemovitostí</v>
          </cell>
        </row>
        <row r="320">
          <cell r="Q320" t="str">
            <v>Činnosti v oblasti nemovitostí na základě smlouvy nebo dohody</v>
          </cell>
        </row>
        <row r="321">
          <cell r="Q321" t="str">
            <v>Právní činnosti</v>
          </cell>
        </row>
        <row r="322">
          <cell r="Q322" t="str">
            <v>Účetnické a auditorské činnosti; daňové poradenství</v>
          </cell>
        </row>
        <row r="323">
          <cell r="Q323" t="str">
            <v>Činnosti vedení podniků</v>
          </cell>
        </row>
        <row r="324">
          <cell r="Q324" t="str">
            <v>Poradenství v oblasti řízení</v>
          </cell>
        </row>
        <row r="325">
          <cell r="Q325" t="str">
            <v>Architektonické a inženýrské činnosti a související technické poradenství</v>
          </cell>
        </row>
        <row r="326">
          <cell r="Q326" t="str">
            <v>Technické zkoušky a analýzy</v>
          </cell>
        </row>
        <row r="327">
          <cell r="Q327" t="str">
            <v>Výzkum a vývoj v oblasti přírodních a technických věd</v>
          </cell>
        </row>
        <row r="328">
          <cell r="Q328" t="str">
            <v>Těžba a úprava uranových a thoriových rud</v>
          </cell>
        </row>
        <row r="329">
          <cell r="Q329" t="str">
            <v>Výzkum a vývoj v oblasti společenských a humanitních věd</v>
          </cell>
        </row>
        <row r="330">
          <cell r="Q330" t="str">
            <v>Těžba a úprava ostatních neželezných rud</v>
          </cell>
        </row>
        <row r="331">
          <cell r="Q331" t="str">
            <v>Reklamní činnosti</v>
          </cell>
        </row>
        <row r="332">
          <cell r="Q332" t="str">
            <v>Průzkum trhu a veřejného mínění</v>
          </cell>
        </row>
        <row r="333">
          <cell r="Q333" t="str">
            <v>Specializované návrhářské činnosti</v>
          </cell>
        </row>
        <row r="334">
          <cell r="Q334" t="str">
            <v>Fotografické činnosti</v>
          </cell>
        </row>
        <row r="335">
          <cell r="Q335" t="str">
            <v>Překladatelské a tlumočnické činnosti</v>
          </cell>
        </row>
        <row r="336">
          <cell r="Q336" t="str">
            <v>Ostatní profesní, vědecké a technické činnosti j. n.</v>
          </cell>
        </row>
        <row r="337">
          <cell r="Q337" t="str">
            <v>Pronájem a leasing motorových vozidel, kromě motocyklů</v>
          </cell>
        </row>
        <row r="338">
          <cell r="Q338" t="str">
            <v>Pronájem a leasing výrobků pro osobní potřebu a převážně pro domácnost</v>
          </cell>
        </row>
        <row r="339">
          <cell r="Q339" t="str">
            <v>Pronájem a leasing ostatních strojů, zařízení a výrobků</v>
          </cell>
        </row>
        <row r="340">
          <cell r="Q340" t="str">
            <v>Leasing duševního vlast.a podobných produktů,kromě děl chrán.autor.právem</v>
          </cell>
        </row>
        <row r="341">
          <cell r="Q341" t="str">
            <v>Činnosti agentur zprostředkujících zaměstnání</v>
          </cell>
        </row>
        <row r="342">
          <cell r="Q342" t="str">
            <v>Činnosti agentur zprostředkujících práci na přechodnou dobu</v>
          </cell>
        </row>
        <row r="343">
          <cell r="Q343" t="str">
            <v>Ostatní poskytování lidských zdrojů</v>
          </cell>
        </row>
        <row r="344">
          <cell r="Q344" t="str">
            <v>Činnosti cestovních agentur a cestovních kanceláří</v>
          </cell>
        </row>
        <row r="345">
          <cell r="Q345" t="str">
            <v>Ostatní rezervační a související činnosti</v>
          </cell>
        </row>
        <row r="346">
          <cell r="Q346" t="str">
            <v>Činnosti soukromých bezpečnostních agentur</v>
          </cell>
        </row>
        <row r="347">
          <cell r="Q347" t="str">
            <v>Činnosti související s provozem bezpečnostních systémů</v>
          </cell>
        </row>
        <row r="348">
          <cell r="Q348" t="str">
            <v>Pátrací činnosti</v>
          </cell>
        </row>
        <row r="349">
          <cell r="Q349" t="str">
            <v>Kombinované pomocné činnosti</v>
          </cell>
        </row>
        <row r="350">
          <cell r="Q350" t="str">
            <v>Dobývání kamene pro výtv.nebo stav.účely,vápence,sádrovce,křídy,břidl.</v>
          </cell>
        </row>
        <row r="351">
          <cell r="Q351" t="str">
            <v>Úklidové činnosti</v>
          </cell>
        </row>
        <row r="352">
          <cell r="Q352" t="str">
            <v>Provoz pískoven a štěrkopískoven; těžba jílů a kaolinu</v>
          </cell>
        </row>
        <row r="353">
          <cell r="Q353" t="str">
            <v>Činnosti související s úpravou krajiny</v>
          </cell>
        </row>
        <row r="354">
          <cell r="Q354" t="str">
            <v>Administrativní a kancelářské činnosti</v>
          </cell>
        </row>
        <row r="355">
          <cell r="Q355" t="str">
            <v>Činnosti zprostředkovatelských středisek po telefonu</v>
          </cell>
        </row>
        <row r="356">
          <cell r="Q356" t="str">
            <v>Pořádání konferencí a hospodářských výstav</v>
          </cell>
        </row>
        <row r="357">
          <cell r="Q357" t="str">
            <v>Podpůrné činnosti pro podnikání j. n.</v>
          </cell>
        </row>
        <row r="358">
          <cell r="Q358" t="str">
            <v>Veřejná správa a hospodářská a sociální politika</v>
          </cell>
        </row>
        <row r="359">
          <cell r="Q359" t="str">
            <v>Činnosti pro společnost jako celek</v>
          </cell>
        </row>
        <row r="360">
          <cell r="Q360" t="str">
            <v>Činnosti v oblasti povinného sociálního zabezpečení</v>
          </cell>
        </row>
        <row r="361">
          <cell r="Q361" t="str">
            <v>Předškolní vzdělávání</v>
          </cell>
        </row>
        <row r="362">
          <cell r="Q362" t="str">
            <v>Primární vzdělávání</v>
          </cell>
        </row>
        <row r="363">
          <cell r="Q363" t="str">
            <v>Sekundární vzdělávání</v>
          </cell>
        </row>
        <row r="364">
          <cell r="Q364" t="str">
            <v>Postsekundární vzdělávání</v>
          </cell>
        </row>
        <row r="365">
          <cell r="Q365" t="str">
            <v>Ostatní vzdělávání</v>
          </cell>
        </row>
        <row r="366">
          <cell r="Q366" t="str">
            <v>Podpůrné činnosti ve vzdělávání</v>
          </cell>
        </row>
        <row r="367">
          <cell r="Q367" t="str">
            <v>Ústavní zdravotní péče</v>
          </cell>
        </row>
        <row r="368">
          <cell r="Q368" t="str">
            <v>Ambulantní a zubní zdravotní péče</v>
          </cell>
        </row>
        <row r="369">
          <cell r="Q369" t="str">
            <v>Ostatní činnosti související se zdravotní péčí</v>
          </cell>
        </row>
        <row r="370">
          <cell r="Q370" t="str">
            <v>Ústavní sociální péče</v>
          </cell>
        </row>
        <row r="371">
          <cell r="Q371" t="str">
            <v>Sociální péče ve zdravotnických zařízeních ústavní péče</v>
          </cell>
        </row>
        <row r="372">
          <cell r="Q372" t="str">
            <v>Soc.péče v zaříz.pro osoby s chron.duš.onemoc.a osoby závislé na návyk.l.</v>
          </cell>
        </row>
        <row r="373">
          <cell r="Q373" t="str">
            <v>Sociální péče v domovech pro seniory a osoby se zdravotním postižením</v>
          </cell>
        </row>
        <row r="374">
          <cell r="Q374" t="str">
            <v>Ostatní pobytové služby sociální péče</v>
          </cell>
        </row>
        <row r="375">
          <cell r="Q375" t="str">
            <v>Ambulantní nebo terénní soc.služby pro seniory a osoby se zdrav.postižením</v>
          </cell>
        </row>
        <row r="376">
          <cell r="Q376" t="str">
            <v>Ostatní ambulantní nebo terénní sociální služby</v>
          </cell>
        </row>
        <row r="377">
          <cell r="Q377" t="str">
            <v>Těžba chemických minerálů a minerálů pro výrobu hnojiv</v>
          </cell>
        </row>
        <row r="378">
          <cell r="Q378" t="str">
            <v>Těžba rašeliny</v>
          </cell>
        </row>
        <row r="379">
          <cell r="Q379" t="str">
            <v>Těžba soli</v>
          </cell>
        </row>
        <row r="380">
          <cell r="Q380" t="str">
            <v>Ostatní těžba a dobývání j. n.</v>
          </cell>
        </row>
        <row r="381">
          <cell r="Q381" t="str">
            <v>Sportovní činnosti</v>
          </cell>
        </row>
        <row r="382">
          <cell r="Q382" t="str">
            <v>Ostatní zábavní a rekreační činnosti</v>
          </cell>
        </row>
        <row r="383">
          <cell r="Q383" t="str">
            <v>Činnosti podnikatelských, zaměstnavatelských a profesních organizací</v>
          </cell>
        </row>
        <row r="384">
          <cell r="Q384" t="str">
            <v>Činnosti odborových svazů</v>
          </cell>
        </row>
        <row r="385">
          <cell r="Q385" t="str">
            <v>Činnosti ost.org.sdružujících osoby za účelem prosazování společných zájmů</v>
          </cell>
        </row>
        <row r="386">
          <cell r="Q386" t="str">
            <v>Opravy počítačů a komunikačních zařízení</v>
          </cell>
        </row>
        <row r="387">
          <cell r="Q387" t="str">
            <v>Opravy výrobků pro osobní potřebu a převážně pro domácnost</v>
          </cell>
        </row>
        <row r="388">
          <cell r="Q388" t="str">
            <v>Činnosti domác.produk.blíže neurčené výrobky pro vlastní potřebu</v>
          </cell>
        </row>
        <row r="389">
          <cell r="Q389" t="str">
            <v>Činnosti domácností poskyt.blíže neurčené služby pro vlastní potřebu</v>
          </cell>
        </row>
        <row r="390">
          <cell r="Q390" t="str">
            <v>Zpracování a konzervování masa, kromě drůbežího</v>
          </cell>
        </row>
        <row r="391">
          <cell r="Q391" t="str">
            <v>Zpracování a konzervování drůbežího masa</v>
          </cell>
        </row>
        <row r="392">
          <cell r="Q392" t="str">
            <v>Výroba masných výrobků a výrobků z drůbežího masa</v>
          </cell>
        </row>
        <row r="393">
          <cell r="Q393" t="str">
            <v>Zpracování a konzervování brambor</v>
          </cell>
        </row>
        <row r="394">
          <cell r="Q394" t="str">
            <v>Výroba ovocných a zeleninových šťáv</v>
          </cell>
        </row>
        <row r="395">
          <cell r="Q395" t="str">
            <v>Ostatní zpracování a konzervování ovoce a zeleniny</v>
          </cell>
        </row>
        <row r="396">
          <cell r="Q396" t="str">
            <v>Výroba olejů a tuků</v>
          </cell>
        </row>
        <row r="397">
          <cell r="Q397" t="str">
            <v>Výroba margarínu a podobných jedlých tuků</v>
          </cell>
        </row>
        <row r="398">
          <cell r="Q398" t="str">
            <v>Zpracování mléka, výroba mléčných výrobků a sýrů</v>
          </cell>
        </row>
        <row r="399">
          <cell r="Q399" t="str">
            <v>Výroba zmrzliny</v>
          </cell>
        </row>
        <row r="400">
          <cell r="Q400" t="str">
            <v>Výroba mlýnských výrobků</v>
          </cell>
        </row>
        <row r="401">
          <cell r="Q401" t="str">
            <v>Výroba škrobárenských výrobků</v>
          </cell>
        </row>
        <row r="402">
          <cell r="Q402" t="str">
            <v>Výroba pekařských a cukrářských výrobků, kromě trvanlivých</v>
          </cell>
        </row>
        <row r="403">
          <cell r="Q403" t="str">
            <v>Výroba sucharů a sušenek; výroba trvanlivých cukrářských výrobků</v>
          </cell>
        </row>
        <row r="404">
          <cell r="Q404" t="str">
            <v>Výroba makaronů, nudlí, kuskusu a podobných moučných výrobků</v>
          </cell>
        </row>
        <row r="405">
          <cell r="Q405" t="str">
            <v>Výroba cukru</v>
          </cell>
        </row>
        <row r="406">
          <cell r="Q406" t="str">
            <v>Výroba kakaa, čokolády a cukrovinek</v>
          </cell>
        </row>
        <row r="407">
          <cell r="Q407" t="str">
            <v>Zpracování čaje a kávy</v>
          </cell>
        </row>
        <row r="408">
          <cell r="Q408" t="str">
            <v>Výroba koření a aromatických výtažků</v>
          </cell>
        </row>
        <row r="409">
          <cell r="Q409" t="str">
            <v>Výroba hotových pokrmů</v>
          </cell>
        </row>
        <row r="410">
          <cell r="Q410" t="str">
            <v>Výroba homogenizovaných potravinářských přípravků a dietních potravin</v>
          </cell>
        </row>
        <row r="411">
          <cell r="Q411" t="str">
            <v>Výroba ostatních potravinářských výrobků j. n.</v>
          </cell>
        </row>
        <row r="412">
          <cell r="Q412" t="str">
            <v>Výroba průmyslových krmiv pro hospodářská zvířata</v>
          </cell>
        </row>
        <row r="413">
          <cell r="Q413" t="str">
            <v>Výroba průmyslových krmiv pro zvířata v zájmovém chovu</v>
          </cell>
        </row>
        <row r="414">
          <cell r="Q414" t="str">
            <v>Destilace, rektifikace a míchání lihovin</v>
          </cell>
        </row>
        <row r="415">
          <cell r="Q415" t="str">
            <v>Výroba vína z vinných hroznů</v>
          </cell>
        </row>
        <row r="416">
          <cell r="Q416" t="str">
            <v>Výroba jablečného vína a jiných ovocných vín</v>
          </cell>
        </row>
        <row r="417">
          <cell r="Q417" t="str">
            <v>Výroba ostatních nedestilovaných kvašených nápojů</v>
          </cell>
        </row>
        <row r="418">
          <cell r="Q418" t="str">
            <v>Výroba piva</v>
          </cell>
        </row>
        <row r="419">
          <cell r="Q419" t="str">
            <v>Výroba sladu</v>
          </cell>
        </row>
        <row r="420">
          <cell r="Q420" t="str">
            <v>Výroba nealkohol.nápojů;stáčení minerálních a ostatních vod do lahví</v>
          </cell>
        </row>
        <row r="421">
          <cell r="Q421" t="str">
            <v>Výroba pletených a háčkovaných materiálů</v>
          </cell>
        </row>
        <row r="422">
          <cell r="Q422" t="str">
            <v>Výroba konfekčních textilních výrobků, kromě oděvů</v>
          </cell>
        </row>
        <row r="423">
          <cell r="Q423" t="str">
            <v>Výroba koberců a kobercových předložek</v>
          </cell>
        </row>
        <row r="424">
          <cell r="Q424" t="str">
            <v>Výroba lan, provazů a síťovaných výrobků</v>
          </cell>
        </row>
        <row r="425">
          <cell r="Q425" t="str">
            <v>Výroba netkaných textilií a výrobků z nich, kromě oděvů</v>
          </cell>
        </row>
        <row r="426">
          <cell r="Q426" t="str">
            <v>Výroba ostatních technických a průmyslových textilií</v>
          </cell>
        </row>
        <row r="427">
          <cell r="Q427" t="str">
            <v>Výroba ostatních textilií j. n.</v>
          </cell>
        </row>
        <row r="428">
          <cell r="Q428" t="str">
            <v>Výroba kožených oděvů</v>
          </cell>
        </row>
        <row r="429">
          <cell r="Q429" t="str">
            <v>Výroba pracovních oděvů</v>
          </cell>
        </row>
        <row r="430">
          <cell r="Q430" t="str">
            <v>Výroba ostatních svrchních oděvů</v>
          </cell>
        </row>
        <row r="431">
          <cell r="Q431" t="str">
            <v>Výroba osobního prádla</v>
          </cell>
        </row>
        <row r="432">
          <cell r="Q432" t="str">
            <v>Výroba ostatních oděvů a oděvních doplňků</v>
          </cell>
        </row>
        <row r="433">
          <cell r="Q433" t="str">
            <v>Výroba pletených a háčkovaných punčochových výrobků</v>
          </cell>
        </row>
        <row r="434">
          <cell r="Q434" t="str">
            <v>Výroba ostatních pletených a háčkovaných oděvů</v>
          </cell>
        </row>
        <row r="435">
          <cell r="Q435" t="str">
            <v>Chov drobných hospodářských zvířat</v>
          </cell>
        </row>
        <row r="436">
          <cell r="Q436" t="str">
            <v>Chov kožešinových zvířat</v>
          </cell>
        </row>
        <row r="437">
          <cell r="Q437" t="str">
            <v>Chov zvířat pro zájmový chov</v>
          </cell>
        </row>
        <row r="438">
          <cell r="Q438" t="str">
            <v>Chov ostatních zvířat j. n.</v>
          </cell>
        </row>
        <row r="439">
          <cell r="Q439" t="str">
            <v>Činění a úprava usní (vyčiněných kůží); zpracování a barvení kožešin</v>
          </cell>
        </row>
        <row r="440">
          <cell r="Q440" t="str">
            <v>Výroba brašnářských, sedlářských a podobných výrobků</v>
          </cell>
        </row>
        <row r="441">
          <cell r="Q441" t="str">
            <v>Výroba dýh a desek na bázi dřeva</v>
          </cell>
        </row>
        <row r="442">
          <cell r="Q442" t="str">
            <v>Výroba sestavených parketových podlah</v>
          </cell>
        </row>
        <row r="443">
          <cell r="Q443" t="str">
            <v>Výroba ostatních výrobků stavebního truhlářství a tesařství</v>
          </cell>
        </row>
        <row r="444">
          <cell r="Q444" t="str">
            <v>Výroba dřevěných obalů</v>
          </cell>
        </row>
        <row r="445">
          <cell r="Q445" t="str">
            <v>Výroba ost.dřevěných,korkových,proutěných a slaměných výr.,kromě nábytku</v>
          </cell>
        </row>
        <row r="446">
          <cell r="Q446" t="str">
            <v>Výroba buničiny</v>
          </cell>
        </row>
        <row r="447">
          <cell r="Q447" t="str">
            <v>Výroba papíru a lepenky</v>
          </cell>
        </row>
        <row r="448">
          <cell r="Q448" t="str">
            <v>Výroba vlnitého papíru a lepenky, papírových a lepenkových obalů</v>
          </cell>
        </row>
        <row r="449">
          <cell r="Q449" t="str">
            <v>Výroba domácích potřeb, hygienických a toaletních výrobků z papíru</v>
          </cell>
        </row>
        <row r="450">
          <cell r="Q450" t="str">
            <v>Výroba kancelářských potřeb z papíru</v>
          </cell>
        </row>
        <row r="451">
          <cell r="Q451" t="str">
            <v>Výroba tapet</v>
          </cell>
        </row>
        <row r="452">
          <cell r="Q452" t="str">
            <v>Výroba ostatních výrobků z papíru a lepenky</v>
          </cell>
        </row>
        <row r="453">
          <cell r="Q453" t="str">
            <v>Tisk novin</v>
          </cell>
        </row>
        <row r="454">
          <cell r="Q454" t="str">
            <v>Tisk ostatní, kromě novin</v>
          </cell>
        </row>
        <row r="455">
          <cell r="Q455" t="str">
            <v>Příprava tisku a digitálních dat</v>
          </cell>
        </row>
        <row r="456">
          <cell r="Q456" t="str">
            <v>Vázání a související činnosti</v>
          </cell>
        </row>
        <row r="457">
          <cell r="Q457" t="str">
            <v>Výroba technických plynů</v>
          </cell>
        </row>
        <row r="458">
          <cell r="Q458" t="str">
            <v>Výroba barviv a pigmentů</v>
          </cell>
        </row>
        <row r="459">
          <cell r="Q459" t="str">
            <v>Výroba jiných základních anorganických chemických látek</v>
          </cell>
        </row>
        <row r="460">
          <cell r="Q460" t="str">
            <v>Výroba jiných základních organických chemických látek</v>
          </cell>
        </row>
        <row r="461">
          <cell r="Q461" t="str">
            <v>Výroba hnojiv a dusíkatých sloučenin</v>
          </cell>
        </row>
        <row r="462">
          <cell r="Q462" t="str">
            <v>Výroba plastů v primárních formách</v>
          </cell>
        </row>
        <row r="463">
          <cell r="Q463" t="str">
            <v>Výroba syntetického kaučuku v primárních formách</v>
          </cell>
        </row>
        <row r="464">
          <cell r="Q464" t="str">
            <v>Výroba mýdel a detergentů, čisticích a lešticích prostředků</v>
          </cell>
        </row>
        <row r="465">
          <cell r="Q465" t="str">
            <v>Výroba parfémů a toaletních přípravků</v>
          </cell>
        </row>
        <row r="466">
          <cell r="Q466" t="str">
            <v>Výroba výbušnin</v>
          </cell>
        </row>
        <row r="467">
          <cell r="Q467" t="str">
            <v>Výroba klihů</v>
          </cell>
        </row>
        <row r="468">
          <cell r="Q468" t="str">
            <v>Výroba vonných silic</v>
          </cell>
        </row>
        <row r="469">
          <cell r="Q469" t="str">
            <v>Výroba ostatních chemických výrobků j. n.</v>
          </cell>
        </row>
        <row r="470">
          <cell r="Q470" t="str">
            <v>Výroba pryžových plášťů a duší; protektorování pneumatik</v>
          </cell>
        </row>
        <row r="471">
          <cell r="Q471" t="str">
            <v>Výroba ostatních pryžových výrobků</v>
          </cell>
        </row>
        <row r="472">
          <cell r="Q472" t="str">
            <v>Výroba plastových desek, fólií, hadic, trubek a profilů</v>
          </cell>
        </row>
        <row r="473">
          <cell r="Q473" t="str">
            <v>Výroba plastových obalů</v>
          </cell>
        </row>
        <row r="474">
          <cell r="Q474" t="str">
            <v>Výroba plastových výrobků pro stavebnictví</v>
          </cell>
        </row>
        <row r="475">
          <cell r="Q475" t="str">
            <v>Výroba ostatních plastových výrobků</v>
          </cell>
        </row>
        <row r="476">
          <cell r="Q476" t="str">
            <v>Výroba plochého skla</v>
          </cell>
        </row>
        <row r="477">
          <cell r="Q477" t="str">
            <v>Tvarování a zpracování plochého skla</v>
          </cell>
        </row>
        <row r="478">
          <cell r="Q478" t="str">
            <v>Výroba dutého skla</v>
          </cell>
        </row>
        <row r="479">
          <cell r="Q479" t="str">
            <v>Výroba skleněných vláken</v>
          </cell>
        </row>
        <row r="480">
          <cell r="Q480" t="str">
            <v>Výroba a zpracování ostatního skla vč. technického</v>
          </cell>
        </row>
        <row r="481">
          <cell r="Q481" t="str">
            <v>Výroba keramických obkládaček a dlaždic</v>
          </cell>
        </row>
        <row r="482">
          <cell r="Q482" t="str">
            <v>Výroba pálených zdicích materiálů, tašek, dlaždic a podobných výrobků</v>
          </cell>
        </row>
        <row r="483">
          <cell r="Q483" t="str">
            <v>Výroba keram.a porcelán.výrobků převážně pro domácnost a ozdob.předmětů</v>
          </cell>
        </row>
        <row r="484">
          <cell r="Q484" t="str">
            <v>Výroba keramických sanitárních výrobků</v>
          </cell>
        </row>
        <row r="485">
          <cell r="Q485" t="str">
            <v>Výroba keramických izolátorů a izolačního příslušenství</v>
          </cell>
        </row>
        <row r="486">
          <cell r="Q486" t="str">
            <v>Výroba ostatních technických keramických výrobků</v>
          </cell>
        </row>
        <row r="487">
          <cell r="Q487" t="str">
            <v>Výroba ostatních keramických výrobků</v>
          </cell>
        </row>
        <row r="488">
          <cell r="Q488" t="str">
            <v>Výroba cementu</v>
          </cell>
        </row>
        <row r="489">
          <cell r="Q489" t="str">
            <v>Výroba vápna a sádry</v>
          </cell>
        </row>
        <row r="490">
          <cell r="Q490" t="str">
            <v>Výroba betonových výrobků pro stavební účely</v>
          </cell>
        </row>
        <row r="491">
          <cell r="Q491" t="str">
            <v>Výroba sádrových výrobků pro stavební účely</v>
          </cell>
        </row>
        <row r="492">
          <cell r="Q492" t="str">
            <v>Výroba betonu připraveného k lití</v>
          </cell>
        </row>
        <row r="493">
          <cell r="Q493" t="str">
            <v>Výroba malt</v>
          </cell>
        </row>
        <row r="494">
          <cell r="Q494" t="str">
            <v>Výroba vláknitých cementů</v>
          </cell>
        </row>
        <row r="495">
          <cell r="Q495" t="str">
            <v>Výroba ostatních betonových, cementových a sádrových výrobků</v>
          </cell>
        </row>
        <row r="496">
          <cell r="Q496" t="str">
            <v>Výroba brusiv</v>
          </cell>
        </row>
        <row r="497">
          <cell r="Q497" t="str">
            <v>Výroba ostatních nekovových minerálních výrobků j.n.</v>
          </cell>
        </row>
        <row r="498">
          <cell r="Q498" t="str">
            <v>Tažení tyčí za studena</v>
          </cell>
        </row>
        <row r="499">
          <cell r="Q499" t="str">
            <v>Válcování ocelových úzkých pásů za studena</v>
          </cell>
        </row>
        <row r="500">
          <cell r="Q500" t="str">
            <v>Tváření ocelových profilů za studena</v>
          </cell>
        </row>
        <row r="501">
          <cell r="Q501" t="str">
            <v>Tažení ocelového drátu za studena</v>
          </cell>
        </row>
        <row r="502">
          <cell r="Q502" t="str">
            <v>Výroba a hutní zpracování drahých kovů</v>
          </cell>
        </row>
        <row r="503">
          <cell r="Q503" t="str">
            <v>Výroba a hutní zpracování hliníku</v>
          </cell>
        </row>
        <row r="504">
          <cell r="Q504" t="str">
            <v>Výroba a hutní zpracování olova, zinku a cínu</v>
          </cell>
        </row>
        <row r="505">
          <cell r="Q505" t="str">
            <v>Výroba a hutní zpracování mědi</v>
          </cell>
        </row>
        <row r="506">
          <cell r="Q506" t="str">
            <v>Výroba a hutní zpracování ostatních neželezných kovů</v>
          </cell>
        </row>
        <row r="507">
          <cell r="Q507" t="str">
            <v>Zpracování jaderného paliva</v>
          </cell>
        </row>
        <row r="508">
          <cell r="Q508" t="str">
            <v>Výroba odlitků z litiny</v>
          </cell>
        </row>
        <row r="509">
          <cell r="Q509" t="str">
            <v>Výroba odlitků z oceli</v>
          </cell>
        </row>
        <row r="510">
          <cell r="Q510" t="str">
            <v>Výroba odlitků z lehkých neželezných kovů</v>
          </cell>
        </row>
        <row r="511">
          <cell r="Q511" t="str">
            <v>Výroba odlitků z ostatních neželezných kovů</v>
          </cell>
        </row>
        <row r="512">
          <cell r="Q512" t="str">
            <v>Výroba kovových konstrukcí a jejich dílů</v>
          </cell>
        </row>
        <row r="513">
          <cell r="Q513" t="str">
            <v>Výroba kovových dveří a oken</v>
          </cell>
        </row>
        <row r="514">
          <cell r="Q514" t="str">
            <v>Výroba radiátorů a kotlů k ústřednímu topení</v>
          </cell>
        </row>
        <row r="515">
          <cell r="Q515" t="str">
            <v>Výroba kovových nádrží a zásobníků</v>
          </cell>
        </row>
        <row r="516">
          <cell r="Q516" t="str">
            <v>Povrchová úprava a zušlechťování kovů</v>
          </cell>
        </row>
        <row r="517">
          <cell r="Q517" t="str">
            <v>Obrábění</v>
          </cell>
        </row>
        <row r="518">
          <cell r="Q518" t="str">
            <v>Výroba nožířských výrobků</v>
          </cell>
        </row>
        <row r="519">
          <cell r="Q519" t="str">
            <v>Výroba zámků a kování</v>
          </cell>
        </row>
        <row r="520">
          <cell r="Q520" t="str">
            <v>Výroba nástrojů a nářadí</v>
          </cell>
        </row>
        <row r="521">
          <cell r="Q521" t="str">
            <v>Výroba ocelových sudů a podobných nádob</v>
          </cell>
        </row>
        <row r="522">
          <cell r="Q522" t="str">
            <v>Výroba drobných kovových obalů</v>
          </cell>
        </row>
        <row r="523">
          <cell r="Q523" t="str">
            <v>Výroba drátěných výrobků, řetězů a pružin</v>
          </cell>
        </row>
        <row r="524">
          <cell r="Q524" t="str">
            <v>Výroba spojovacích materiálů a spojovacích výrobků se závity</v>
          </cell>
        </row>
        <row r="525">
          <cell r="Q525" t="str">
            <v>Výroba ostatních kovodělných výrobků j. n.</v>
          </cell>
        </row>
        <row r="526">
          <cell r="Q526" t="str">
            <v>Výroba elektronických součástek</v>
          </cell>
        </row>
        <row r="527">
          <cell r="Q527" t="str">
            <v>Výroba osazených elektronických desek</v>
          </cell>
        </row>
        <row r="528">
          <cell r="Q528" t="str">
            <v>Výroba měřicích, zkušebních a navigačních přístrojů</v>
          </cell>
        </row>
        <row r="529">
          <cell r="Q529" t="str">
            <v>Výroba časoměrných přístrojů</v>
          </cell>
        </row>
        <row r="530">
          <cell r="Q530" t="str">
            <v>Výroba elektrických motorů, generátorů a transformátorů</v>
          </cell>
        </row>
        <row r="531">
          <cell r="Q531" t="str">
            <v>Výroba elektrických rozvodných a kontrolních zařízení</v>
          </cell>
        </row>
        <row r="532">
          <cell r="Q532" t="str">
            <v>Výroba optických kabelů</v>
          </cell>
        </row>
        <row r="533">
          <cell r="Q533" t="str">
            <v>Výroba elektrických vodičů a kabelů j. n.</v>
          </cell>
        </row>
        <row r="534">
          <cell r="Q534" t="str">
            <v>Výroba elektroinstalačních zařízení</v>
          </cell>
        </row>
        <row r="535">
          <cell r="Q535" t="str">
            <v>Výroba elektrických spotřebičů převážně pro domácnost</v>
          </cell>
        </row>
        <row r="536">
          <cell r="Q536" t="str">
            <v>Výroba neelektrických spotřebičů převážně pro domácnost</v>
          </cell>
        </row>
        <row r="537">
          <cell r="Q537" t="str">
            <v>Výroba motorů a turbín, kromě motorů pro letadla, automobily a motocykly</v>
          </cell>
        </row>
        <row r="538">
          <cell r="Q538" t="str">
            <v>Výroba hydraulických a pneumatických zařízení</v>
          </cell>
        </row>
        <row r="539">
          <cell r="Q539" t="str">
            <v>Výroba ostatních čerpadel a kompresorů</v>
          </cell>
        </row>
        <row r="540">
          <cell r="Q540" t="str">
            <v>Výroba ostatních potrubních armatur</v>
          </cell>
        </row>
        <row r="541">
          <cell r="Q541" t="str">
            <v>Výroba ložisek, ozubených kol, převodů a hnacích prvků</v>
          </cell>
        </row>
        <row r="542">
          <cell r="Q542" t="str">
            <v>Výroba pecí a hořáků pro topeniště</v>
          </cell>
        </row>
        <row r="543">
          <cell r="Q543" t="str">
            <v>Výroba zdvihacích a manipulačních zařízení</v>
          </cell>
        </row>
        <row r="544">
          <cell r="Q544" t="str">
            <v>Výroba kancelářských strojů a zařízení,kromě počítačů a perif.zařízení</v>
          </cell>
        </row>
        <row r="545">
          <cell r="Q545" t="str">
            <v>Výroba ručních mechanizovaných nástrojů</v>
          </cell>
        </row>
        <row r="546">
          <cell r="Q546" t="str">
            <v>Výroba průmyslových chladicích a klimatizačních zařízení</v>
          </cell>
        </row>
        <row r="547">
          <cell r="Q547" t="str">
            <v>Výroba ostatních strojů a zařízení pro všeobecné účely j. n.</v>
          </cell>
        </row>
        <row r="548">
          <cell r="Q548" t="str">
            <v>Výroba kovoobráběcích strojů</v>
          </cell>
        </row>
        <row r="549">
          <cell r="Q549" t="str">
            <v>Výroba ostatních obráběcích strojů</v>
          </cell>
        </row>
        <row r="550">
          <cell r="Q550" t="str">
            <v>Výroba strojů pro metalurgii</v>
          </cell>
        </row>
        <row r="551">
          <cell r="Q551" t="str">
            <v>Výroba strojů pro těžbu, dobývání a stavebnictví</v>
          </cell>
        </row>
        <row r="552">
          <cell r="Q552" t="str">
            <v>Výroba strojů na výrobu potravin, nápojů a zpracování tabáku</v>
          </cell>
        </row>
        <row r="553">
          <cell r="Q553" t="str">
            <v>Výroba strojů na výrobu textilu, oděvních výrobků a výrobků z usní</v>
          </cell>
        </row>
        <row r="554">
          <cell r="Q554" t="str">
            <v>Výroba strojů a přístrojů na výrobu papíru a lepenky</v>
          </cell>
        </row>
        <row r="555">
          <cell r="Q555" t="str">
            <v>Výroba strojů na výrobu plastů a pryže</v>
          </cell>
        </row>
        <row r="556">
          <cell r="Q556" t="str">
            <v>Výroba ostatních strojů pro speciální účely j. n.</v>
          </cell>
        </row>
        <row r="557">
          <cell r="Q557" t="str">
            <v>Výroba elektrického a elektronického zařízení pro motorová vozidla</v>
          </cell>
        </row>
        <row r="558">
          <cell r="Q558" t="str">
            <v>Výroba ostatních dílů a příslušenství pro motorová vozidla</v>
          </cell>
        </row>
        <row r="559">
          <cell r="Q559" t="str">
            <v>Stavba lodí a plavidel</v>
          </cell>
        </row>
        <row r="560">
          <cell r="Q560" t="str">
            <v>Stavba rekreačních a sportovních člunů</v>
          </cell>
        </row>
        <row r="561">
          <cell r="Q561" t="str">
            <v>Výroba motocyklů</v>
          </cell>
        </row>
        <row r="562">
          <cell r="Q562" t="str">
            <v>Výroba jízdních kol a vozíků pro invalidy</v>
          </cell>
        </row>
        <row r="563">
          <cell r="Q563" t="str">
            <v>Výroba ostatních dopravních prostředků a zařízení j. n.</v>
          </cell>
        </row>
        <row r="564">
          <cell r="Q564" t="str">
            <v>Výroba kancelářského nábytku a zařízení obchodů</v>
          </cell>
        </row>
        <row r="565">
          <cell r="Q565" t="str">
            <v>Výroba kuchyňského nábytku</v>
          </cell>
        </row>
        <row r="566">
          <cell r="Q566" t="str">
            <v>Výroba matrací</v>
          </cell>
        </row>
        <row r="567">
          <cell r="Q567" t="str">
            <v>Výroba ostatního nábytku</v>
          </cell>
        </row>
        <row r="568">
          <cell r="Q568" t="str">
            <v>Ražení mincí</v>
          </cell>
        </row>
        <row r="569">
          <cell r="Q569" t="str">
            <v>Výroba klenotů a příbuzných výrobků</v>
          </cell>
        </row>
        <row r="570">
          <cell r="Q570" t="str">
            <v>Výroba bižuterie a příbuzných výrobků</v>
          </cell>
        </row>
        <row r="571">
          <cell r="Q571" t="str">
            <v>Výroba košťat a kartáčnických výrobků</v>
          </cell>
        </row>
        <row r="572">
          <cell r="Q572" t="str">
            <v>Ostatní zpracovatelský průmysl j. n.</v>
          </cell>
        </row>
        <row r="573">
          <cell r="Q573" t="str">
            <v>Opravy kovodělných výrobků</v>
          </cell>
        </row>
        <row r="574">
          <cell r="Q574" t="str">
            <v>Opravy strojů</v>
          </cell>
        </row>
        <row r="575">
          <cell r="Q575" t="str">
            <v>Opravy elektronických a optických přístrojů a zařízení</v>
          </cell>
        </row>
        <row r="576">
          <cell r="Q576" t="str">
            <v>Opravy elektrických zařízen</v>
          </cell>
        </row>
        <row r="577">
          <cell r="Q577" t="str">
            <v>Opravy a údržba lodí a člunů</v>
          </cell>
        </row>
        <row r="578">
          <cell r="Q578" t="str">
            <v>Opravy a údržba letadel a kosmických lodí</v>
          </cell>
        </row>
        <row r="579">
          <cell r="Q579" t="str">
            <v>Opravy a údržba ostatních dopravních prostředků a zařízení j. n.</v>
          </cell>
        </row>
        <row r="580">
          <cell r="Q580" t="str">
            <v>Opravy ostatních zařízení</v>
          </cell>
        </row>
        <row r="581">
          <cell r="Q581" t="str">
            <v>Výroba elektřiny</v>
          </cell>
        </row>
        <row r="582">
          <cell r="Q582" t="str">
            <v>Přenos elektřiny</v>
          </cell>
        </row>
        <row r="583">
          <cell r="Q583" t="str">
            <v>Rozvod elektřiny</v>
          </cell>
        </row>
        <row r="584">
          <cell r="Q584" t="str">
            <v>Obchod s elektřinou</v>
          </cell>
        </row>
        <row r="585">
          <cell r="Q585" t="str">
            <v>Výroba plynu</v>
          </cell>
        </row>
        <row r="586">
          <cell r="Q586" t="str">
            <v>Rozvod plynných paliv prostřednictvím sítí</v>
          </cell>
        </row>
        <row r="587">
          <cell r="Q587" t="str">
            <v>Obchod s plynem prostřednictvím sítí</v>
          </cell>
        </row>
        <row r="588">
          <cell r="Q588" t="str">
            <v>Shromažďování a sběr odpadů, kromě nebezpečných</v>
          </cell>
        </row>
        <row r="589">
          <cell r="Q589" t="str">
            <v>Shromažďování a sběr nebezpečných odpadů</v>
          </cell>
        </row>
        <row r="590">
          <cell r="Q590" t="str">
            <v>Odstraňování odpadů, kromě nebezpečných</v>
          </cell>
        </row>
        <row r="591">
          <cell r="Q591" t="str">
            <v>Odstraňování nebezpečných odpadů</v>
          </cell>
        </row>
        <row r="592">
          <cell r="Q592" t="str">
            <v>Demontáž vraků a vyřazených strojů a zařízení pro účely recyklace</v>
          </cell>
        </row>
        <row r="593">
          <cell r="Q593" t="str">
            <v>Úprava odpadů k dalšímu využití,kromě demontáže vraků,strojů a zařízení</v>
          </cell>
        </row>
        <row r="594">
          <cell r="Q594" t="str">
            <v>Výstavba bytových budov</v>
          </cell>
        </row>
        <row r="595">
          <cell r="Q595" t="str">
            <v>Výstavba silnic a dálnic</v>
          </cell>
        </row>
        <row r="596">
          <cell r="Q596" t="str">
            <v>Výstavba železnic a podzemních drah</v>
          </cell>
        </row>
        <row r="597">
          <cell r="Q597" t="str">
            <v>Výstavba mostů a tunelů</v>
          </cell>
        </row>
        <row r="598">
          <cell r="Q598" t="str">
            <v>Výstavba inženýrských sítí pro kapaliny a plyny</v>
          </cell>
        </row>
        <row r="599">
          <cell r="Q599" t="str">
            <v>Výstavba inženýrských sítí pro elektřinu a telekomunikace</v>
          </cell>
        </row>
        <row r="600">
          <cell r="Q600" t="str">
            <v>Výstavba vodních děl</v>
          </cell>
        </row>
        <row r="601">
          <cell r="Q601" t="str">
            <v>Výstavba ostatních staveb j. n.</v>
          </cell>
        </row>
        <row r="602">
          <cell r="Q602" t="str">
            <v>Demolice</v>
          </cell>
        </row>
        <row r="603">
          <cell r="Q603" t="str">
            <v>Příprava staveniště</v>
          </cell>
        </row>
        <row r="604">
          <cell r="Q604" t="str">
            <v>Průzkumné vrtné práce</v>
          </cell>
        </row>
        <row r="605">
          <cell r="Q605" t="str">
            <v>Elektrické instalace</v>
          </cell>
        </row>
        <row r="606">
          <cell r="Q606" t="str">
            <v>Instalace vody, odpadu, plynu, topení a klimatizace</v>
          </cell>
        </row>
        <row r="607">
          <cell r="Q607" t="str">
            <v>Ostatní stavební instalace</v>
          </cell>
        </row>
        <row r="608">
          <cell r="Q608" t="str">
            <v>Omítkářské práce</v>
          </cell>
        </row>
        <row r="609">
          <cell r="Q609" t="str">
            <v>Truhlářské práce</v>
          </cell>
        </row>
        <row r="610">
          <cell r="Q610" t="str">
            <v>Obkládání stěn a pokládání podlahových krytin</v>
          </cell>
        </row>
        <row r="611">
          <cell r="Q611" t="str">
            <v>Sklenářské, malířské a natěračské práce</v>
          </cell>
        </row>
        <row r="612">
          <cell r="Q612" t="str">
            <v>Ostatní kompletační a dokončovací práce</v>
          </cell>
        </row>
        <row r="613">
          <cell r="Q613" t="str">
            <v>Pokrývačské práce</v>
          </cell>
        </row>
        <row r="614">
          <cell r="Q614" t="str">
            <v>Ostatní specializované stavební činnosti j. n.</v>
          </cell>
        </row>
        <row r="615">
          <cell r="Q615" t="str">
            <v>Obchod s automobily a jinými lehkými motorovými vozidly</v>
          </cell>
        </row>
        <row r="616">
          <cell r="Q616" t="str">
            <v>Obchod s ostatními motorovými vozidly, kromě motocyklů</v>
          </cell>
        </row>
        <row r="617">
          <cell r="Q617" t="str">
            <v>Velkoobchod s díly a příslušenstvím pro motorová vozidla,kromě motocyklů</v>
          </cell>
        </row>
        <row r="618">
          <cell r="Q618" t="str">
            <v>Maloobchod s díly a příslušenstvím pro motorová vozidla,kromě motocyklů</v>
          </cell>
        </row>
        <row r="619">
          <cell r="Q619" t="str">
            <v>Zprostř.velkoob.a velkoob.v zast.se zákl.zem.pr.,živými zv.,text.sur.a pol.</v>
          </cell>
        </row>
        <row r="620">
          <cell r="Q620" t="str">
            <v>Zprostř.velkoob.a velkoob.v zast.s palivy,rudami,kovy a prům.chemikáliemi</v>
          </cell>
        </row>
        <row r="621">
          <cell r="Q621" t="str">
            <v>Zprostř.velkoobchodu a velkoobchod v zast.se dřevem a staveb.materiály</v>
          </cell>
        </row>
        <row r="622">
          <cell r="Q622" t="str">
            <v>Zprostř.velkoobchodu a velkoob.v zast.se stroji,prům.zař.,loděmi a letadly</v>
          </cell>
        </row>
        <row r="623">
          <cell r="Q623" t="str">
            <v>Zprostř.velkoob.a velkoob.v zast.s náb.,želez.zbožím a potř.převáž.pro dom.</v>
          </cell>
        </row>
        <row r="624">
          <cell r="Q624" t="str">
            <v>Zprostř.velkoob.a velkoob.v zast.s text.,oděvy,kožešinami,obuví a kož.výr.</v>
          </cell>
        </row>
        <row r="625">
          <cell r="Q625" t="str">
            <v>Zprostř.velkoob.a velkoob.v zast.s potr.,nápoji,tabákem a tabák.výrobky</v>
          </cell>
        </row>
        <row r="626">
          <cell r="Q626" t="str">
            <v>Zprostř.specializ.velkoob.a specializ.velkoob.v zast.s ost.výrobky</v>
          </cell>
        </row>
        <row r="627">
          <cell r="Q627" t="str">
            <v>Zprostř.nespecializ.velkoobchodu a nespecializ.velkoobchod v zast.</v>
          </cell>
        </row>
        <row r="628">
          <cell r="Q628" t="str">
            <v>Velkoobchod s obilím, surovým tabákem, osivy a krmivy</v>
          </cell>
        </row>
        <row r="629">
          <cell r="Q629" t="str">
            <v>Velkoobchod s květinami a jinými rostlinami</v>
          </cell>
        </row>
        <row r="630">
          <cell r="Q630" t="str">
            <v>Velkoobchod s živými zvířaty</v>
          </cell>
        </row>
        <row r="631">
          <cell r="Q631" t="str">
            <v>Velkoobchod se surovými kůžemi, kožešinami a usněmi</v>
          </cell>
        </row>
        <row r="632">
          <cell r="Q632" t="str">
            <v>Velkoobchod s ovocem a zeleninou</v>
          </cell>
        </row>
        <row r="633">
          <cell r="Q633" t="str">
            <v>Velkoobchod s masem a masnými výrobky</v>
          </cell>
        </row>
        <row r="634">
          <cell r="Q634" t="str">
            <v>Velkoobchod s mléčnými výrobky, vejci, jedlými oleji a tuky</v>
          </cell>
        </row>
        <row r="635">
          <cell r="Q635" t="str">
            <v>Velkoobchod s nápoji</v>
          </cell>
        </row>
        <row r="636">
          <cell r="Q636" t="str">
            <v>Velkoobchod s tabákovými výrobky</v>
          </cell>
        </row>
        <row r="637">
          <cell r="Q637" t="str">
            <v>Velkoobchod s cukrem, čokoládou a cukrovinkami</v>
          </cell>
        </row>
        <row r="638">
          <cell r="Q638" t="str">
            <v>Velkoobchod s kávou, čajem, kakaem a kořením</v>
          </cell>
        </row>
        <row r="639">
          <cell r="Q639" t="str">
            <v>Specializ.velkoobchod s jinými potravinami,včetně ryb,korýšů a měkkýšů</v>
          </cell>
        </row>
        <row r="640">
          <cell r="Q640" t="str">
            <v>Nespecializovaný velkoobchod s potravinami,nápoji a tabákovými výroby</v>
          </cell>
        </row>
        <row r="641">
          <cell r="Q641" t="str">
            <v>Velkoobchod s textilem</v>
          </cell>
        </row>
        <row r="642">
          <cell r="Q642" t="str">
            <v>Velkoobchod s oděvy a obuví</v>
          </cell>
        </row>
        <row r="643">
          <cell r="Q643" t="str">
            <v>Velkoobchod s elektrospotřebiči a elektronikou</v>
          </cell>
        </row>
        <row r="644">
          <cell r="Q644" t="str">
            <v>Velkoobchod s porcelán.,keram.a skleněnými výrobky a čisticími prostř.</v>
          </cell>
        </row>
        <row r="645">
          <cell r="Q645" t="str">
            <v>Velkoobchod s kosmetickými výrobky</v>
          </cell>
        </row>
        <row r="646">
          <cell r="Q646" t="str">
            <v>Velkoobchod s farmaceutickými výrobky</v>
          </cell>
        </row>
        <row r="647">
          <cell r="Q647" t="str">
            <v>Velkoobchod s nábytkem, koberci a svítidly</v>
          </cell>
        </row>
        <row r="648">
          <cell r="Q648" t="str">
            <v>Velkoobchod s hodinami, hodinkami a klenoty</v>
          </cell>
        </row>
        <row r="649">
          <cell r="Q649" t="str">
            <v>Velkoobchod s ostatními výrobky převážně pro domácnost</v>
          </cell>
        </row>
        <row r="650">
          <cell r="Q650" t="str">
            <v>Velkoobchod s počítači, počítačovým periferním zařízením a softwarem</v>
          </cell>
        </row>
        <row r="651">
          <cell r="Q651" t="str">
            <v>Velkoobchod s elektronickým a telekomunikačním zařízením a jeho díly</v>
          </cell>
        </row>
        <row r="652">
          <cell r="Q652" t="str">
            <v>Velkoobchod se zemědělskými stroji, strojním zařízením a příslušenstvím</v>
          </cell>
        </row>
        <row r="653">
          <cell r="Q653" t="str">
            <v>Velkoobchod s obráběcími stroji</v>
          </cell>
        </row>
        <row r="654">
          <cell r="Q654" t="str">
            <v>Velkoobchod s těžebními a stavebními stroji a zařízením</v>
          </cell>
        </row>
        <row r="655">
          <cell r="Q655" t="str">
            <v>Velkoobchod se strojním zařízením pro text.průmysl,šicími a plet.stroji</v>
          </cell>
        </row>
        <row r="656">
          <cell r="Q656" t="str">
            <v>Velkoobchod s kancelářským nábytkem</v>
          </cell>
        </row>
        <row r="657">
          <cell r="Q657" t="str">
            <v>Velkoobchod s ostatními kancelářskými stroji a zařízením</v>
          </cell>
        </row>
        <row r="658">
          <cell r="Q658" t="str">
            <v>Velkoobchod s ostatními stroji a zařízením</v>
          </cell>
        </row>
        <row r="659">
          <cell r="Q659" t="str">
            <v>Velkoobchod s pevnými, kapalnými a plynnými palivy a příbuznými výrobky</v>
          </cell>
        </row>
        <row r="660">
          <cell r="Q660" t="str">
            <v>Velkoobchod s rudami, kovy a hutními výrobky</v>
          </cell>
        </row>
        <row r="661">
          <cell r="Q661" t="str">
            <v>Velkoobchod se dřevem, stavebními materiály a sanitárním vybavením</v>
          </cell>
        </row>
        <row r="662">
          <cell r="Q662" t="str">
            <v>Velkoobchod s železářským zbožím,instalatér.a topenářskými potřebami</v>
          </cell>
        </row>
        <row r="663">
          <cell r="Q663" t="str">
            <v>Velkoobchod s chemickými výrobky</v>
          </cell>
        </row>
        <row r="664">
          <cell r="Q664" t="str">
            <v>Velkoobchod s ostatními meziprodukty</v>
          </cell>
        </row>
        <row r="665">
          <cell r="Q665" t="str">
            <v>Velkoobchod s odpadem a šrotem</v>
          </cell>
        </row>
        <row r="666">
          <cell r="Q666" t="str">
            <v>Maloobchod s převahou potravin,nápojů a tabák.výrobků v nespecializ.prod.</v>
          </cell>
        </row>
        <row r="667">
          <cell r="Q667" t="str">
            <v>Ostatní maloobchod v nespecializovaných prodejnách</v>
          </cell>
        </row>
        <row r="668">
          <cell r="Q668" t="str">
            <v>Maloobchod s ovocem a zeleninou</v>
          </cell>
        </row>
        <row r="669">
          <cell r="Q669" t="str">
            <v>Maloobchod s masem a masnými výrobky</v>
          </cell>
        </row>
        <row r="670">
          <cell r="Q670" t="str">
            <v>Maloobchod s rybami, korýši a měkkýši</v>
          </cell>
        </row>
        <row r="671">
          <cell r="Q671" t="str">
            <v>Maloobchod s chlebem, pečivem, cukrářskými výrobky a cukrovinkami</v>
          </cell>
        </row>
        <row r="672">
          <cell r="Q672" t="str">
            <v>Maloobchod s nápoji</v>
          </cell>
        </row>
        <row r="673">
          <cell r="Q673" t="str">
            <v>Maloobchod s tabákovými výrobky</v>
          </cell>
        </row>
        <row r="674">
          <cell r="Q674" t="str">
            <v>Ostatní maloobchod s potravinami ve specializovaných prodejnách</v>
          </cell>
        </row>
        <row r="675">
          <cell r="Q675" t="str">
            <v>Maloobchod s počítači, počítačovým periferním zařízením a softwarem</v>
          </cell>
        </row>
        <row r="676">
          <cell r="Q676" t="str">
            <v>Maloobchod s telekomunikačním zařízením</v>
          </cell>
        </row>
        <row r="677">
          <cell r="Q677" t="str">
            <v>Maloobchod s audio- a videozařízením</v>
          </cell>
        </row>
        <row r="678">
          <cell r="Q678" t="str">
            <v>Maloobchod s textilem</v>
          </cell>
        </row>
        <row r="679">
          <cell r="Q679" t="str">
            <v>Maloobchod s železářským zbožím, barvami, sklem a potřebami pro kutily</v>
          </cell>
        </row>
        <row r="680">
          <cell r="Q680" t="str">
            <v>Maloobchod s koberci, podlahovými krytinami a nástěnnými obklady</v>
          </cell>
        </row>
        <row r="681">
          <cell r="Q681" t="str">
            <v>Maloobchod s elektrospotřebiči a elektronikou</v>
          </cell>
        </row>
        <row r="682">
          <cell r="Q682" t="str">
            <v>Maloobchod s nábytkem,svítidly a ost.výr.přev.pro dom.ve specializ.prod.</v>
          </cell>
        </row>
        <row r="683">
          <cell r="Q683" t="str">
            <v>Maloobchod s knihami</v>
          </cell>
        </row>
        <row r="684">
          <cell r="Q684" t="str">
            <v>Maloobchod s novinami, časopisy a papírnickým zbožím</v>
          </cell>
        </row>
        <row r="685">
          <cell r="Q685" t="str">
            <v>Maloobchod s audio- a videozáznamy</v>
          </cell>
        </row>
        <row r="686">
          <cell r="Q686" t="str">
            <v>Maloobchod se sportovním vybavením</v>
          </cell>
        </row>
        <row r="687">
          <cell r="Q687" t="str">
            <v>Maloobchod s hrami a hračkami</v>
          </cell>
        </row>
        <row r="688">
          <cell r="Q688" t="str">
            <v>Maloobchod s oděvy</v>
          </cell>
        </row>
        <row r="689">
          <cell r="Q689" t="str">
            <v>Maloobchod s obuví a koženými výrobky</v>
          </cell>
        </row>
        <row r="690">
          <cell r="Q690" t="str">
            <v>Maloobchod s farmaceutickými přípravky</v>
          </cell>
        </row>
        <row r="691">
          <cell r="Q691" t="str">
            <v>Maloobchod se zdravotnickými a ortopedickými výrobky</v>
          </cell>
        </row>
        <row r="692">
          <cell r="Q692" t="str">
            <v>Maloobchod s kosmetickými a toaletními výrobky</v>
          </cell>
        </row>
        <row r="693">
          <cell r="Q693" t="str">
            <v>Maloob.s květinami,rostl.,osivy,hnoj.,zvířaty pro záj.chov a krmivy pro ně</v>
          </cell>
        </row>
        <row r="694">
          <cell r="Q694" t="str">
            <v>Maloobchod s hodinami, hodinkami a klenoty</v>
          </cell>
        </row>
        <row r="695">
          <cell r="Q695" t="str">
            <v>Ostatní maloobchod s novým zbožím ve specializovaných prodejnách</v>
          </cell>
        </row>
        <row r="696">
          <cell r="Q696" t="str">
            <v>Maloobchod s použitým zbožím v prodejnách</v>
          </cell>
        </row>
        <row r="697">
          <cell r="Q697" t="str">
            <v>Maloobchod s potravinami,nápoji a tabák.výrobky ve stáncích a na trzích</v>
          </cell>
        </row>
        <row r="698">
          <cell r="Q698" t="str">
            <v>Maloobchod s textilem, oděvy a obuví ve stáncích a na trzích</v>
          </cell>
        </row>
        <row r="699">
          <cell r="Q699" t="str">
            <v>Maloobchod s ostatním zbožím ve stáncích a na trzích</v>
          </cell>
        </row>
        <row r="700">
          <cell r="Q700" t="str">
            <v>Maloobchod prostřednictvím internetu nebo zásilkové služby</v>
          </cell>
        </row>
        <row r="701">
          <cell r="Q701" t="str">
            <v>Ostatní maloobchod mimo prodejny, stánky a trhy</v>
          </cell>
        </row>
        <row r="702">
          <cell r="Q702" t="str">
            <v>Městská a příměstská pozemní osobní doprava</v>
          </cell>
        </row>
        <row r="703">
          <cell r="Q703" t="str">
            <v>Taxislužba a pronájem osobních vozů s řidičem</v>
          </cell>
        </row>
        <row r="704">
          <cell r="Q704" t="str">
            <v>Ostatní pozemní osobní doprava j. n.</v>
          </cell>
        </row>
        <row r="705">
          <cell r="Q705" t="str">
            <v>Silniční nákladní doprava</v>
          </cell>
        </row>
        <row r="706">
          <cell r="Q706" t="str">
            <v>Stěhovací služby</v>
          </cell>
        </row>
        <row r="707">
          <cell r="Q707" t="str">
            <v>Těžba černého uhlí</v>
          </cell>
        </row>
        <row r="708">
          <cell r="Q708" t="str">
            <v>Úprava černého uhlí</v>
          </cell>
        </row>
        <row r="709">
          <cell r="Q709" t="str">
            <v>Letecká nákladní doprava</v>
          </cell>
        </row>
        <row r="710">
          <cell r="Q710" t="str">
            <v>Kosmická doprava</v>
          </cell>
        </row>
        <row r="711">
          <cell r="Q711" t="str">
            <v>Těžba hnědého uhlí, kromě lignitu</v>
          </cell>
        </row>
        <row r="712">
          <cell r="Q712" t="str">
            <v>Úprava hnědého uhlí, kromě lignitu</v>
          </cell>
        </row>
        <row r="713">
          <cell r="Q713" t="str">
            <v>Těžba lignitu</v>
          </cell>
        </row>
        <row r="714">
          <cell r="Q714" t="str">
            <v>Úprava lignitu</v>
          </cell>
        </row>
        <row r="715">
          <cell r="Q715" t="str">
            <v>Činnosti související s pozemní dopravou</v>
          </cell>
        </row>
        <row r="716">
          <cell r="Q716" t="str">
            <v>Činnosti související s vodní dopravou</v>
          </cell>
        </row>
        <row r="717">
          <cell r="Q717" t="str">
            <v>Činnosti související s leteckou dopravou</v>
          </cell>
        </row>
        <row r="718">
          <cell r="Q718" t="str">
            <v>Manipulace s nákladem</v>
          </cell>
        </row>
        <row r="719">
          <cell r="Q719" t="str">
            <v>Ostatní vedlejší činnosti v dopravě</v>
          </cell>
        </row>
        <row r="720">
          <cell r="Q720" t="str">
            <v>Poskytování cateringových služeb</v>
          </cell>
        </row>
        <row r="721">
          <cell r="Q721" t="str">
            <v>Poskytování ostatních stravovacích služeb</v>
          </cell>
        </row>
        <row r="722">
          <cell r="Q722" t="str">
            <v>Vydávání knih</v>
          </cell>
        </row>
        <row r="723">
          <cell r="Q723" t="str">
            <v>Vydávání adresářů a jiných seznamů</v>
          </cell>
        </row>
        <row r="724">
          <cell r="Q724" t="str">
            <v>Vydávání novin</v>
          </cell>
        </row>
        <row r="725">
          <cell r="Q725" t="str">
            <v>Vydávání časopisů a ostatních periodických publikací</v>
          </cell>
        </row>
        <row r="726">
          <cell r="Q726" t="str">
            <v>Ostatní vydavatelské činnosti</v>
          </cell>
        </row>
        <row r="727">
          <cell r="Q727" t="str">
            <v>Vydávání počítačových her</v>
          </cell>
        </row>
        <row r="728">
          <cell r="Q728" t="str">
            <v>Ostatní vydávání softwaru</v>
          </cell>
        </row>
        <row r="729">
          <cell r="Q729" t="str">
            <v>Produkce filmů, videozáznamů a televizních programů</v>
          </cell>
        </row>
        <row r="730">
          <cell r="Q730" t="str">
            <v>Postprodukce filmů, videozáznamů a televizních programů</v>
          </cell>
        </row>
        <row r="731">
          <cell r="Q731" t="str">
            <v>Distribuce filmů, videozáznamů a televizních programů</v>
          </cell>
        </row>
        <row r="732">
          <cell r="Q732" t="str">
            <v>Promítání filmů</v>
          </cell>
        </row>
        <row r="733">
          <cell r="Q733" t="str">
            <v>Programování</v>
          </cell>
        </row>
        <row r="734">
          <cell r="Q734" t="str">
            <v>Poradenství v oblasti informačních technologií</v>
          </cell>
        </row>
        <row r="735">
          <cell r="Q735" t="str">
            <v>Správa počítačového vybavení</v>
          </cell>
        </row>
        <row r="736">
          <cell r="Q736" t="str">
            <v>Ostatní činnosti v oblasti informačních technologií</v>
          </cell>
        </row>
        <row r="737">
          <cell r="Q737" t="str">
            <v>Činnosti související se zpracováním dat a hostingem</v>
          </cell>
        </row>
        <row r="738">
          <cell r="Q738" t="str">
            <v>Činnosti související s webovými portály</v>
          </cell>
        </row>
        <row r="739">
          <cell r="Q739" t="str">
            <v>Činnosti zpravodajských tiskových kanceláří a agentur</v>
          </cell>
        </row>
        <row r="740">
          <cell r="Q740" t="str">
            <v>Ostatní informační činnosti j. n.</v>
          </cell>
        </row>
        <row r="741">
          <cell r="Q741" t="str">
            <v>Centrální bankovnictví</v>
          </cell>
        </row>
        <row r="742">
          <cell r="Q742" t="str">
            <v>Ostatní peněžní zprostředkování</v>
          </cell>
        </row>
        <row r="743">
          <cell r="Q743" t="str">
            <v>Finanční leasing</v>
          </cell>
        </row>
        <row r="744">
          <cell r="Q744" t="str">
            <v>Ostatní poskytování úvěrů</v>
          </cell>
        </row>
        <row r="745">
          <cell r="Q745" t="str">
            <v>Ostatní finanční zprostředkování j. n.</v>
          </cell>
        </row>
        <row r="746">
          <cell r="Q746" t="str">
            <v>životní pojištění</v>
          </cell>
        </row>
        <row r="747">
          <cell r="Q747" t="str">
            <v>Neživotní pojištění</v>
          </cell>
        </row>
        <row r="748">
          <cell r="Q748" t="str">
            <v>Řízení a správa finančních trhů</v>
          </cell>
        </row>
        <row r="749">
          <cell r="Q749" t="str">
            <v>Obchodování s cennými papíry a komoditami na burzách</v>
          </cell>
        </row>
        <row r="750">
          <cell r="Q750" t="str">
            <v>Ostatní pomocné činnosti související s finančním zprostředkováním</v>
          </cell>
        </row>
        <row r="751">
          <cell r="Q751" t="str">
            <v>Vyhodnocování rizik a škod</v>
          </cell>
        </row>
        <row r="752">
          <cell r="Q752" t="str">
            <v>Činnosti zástupců pojišťovny a makléřů</v>
          </cell>
        </row>
        <row r="753">
          <cell r="Q753" t="str">
            <v>Ostatní pomocné činnosti související s pojišťovnictvím a penz.fin.</v>
          </cell>
        </row>
        <row r="754">
          <cell r="Q754" t="str">
            <v>Zprostředkovatelské činnosti realitních agentur</v>
          </cell>
        </row>
        <row r="755">
          <cell r="Q755" t="str">
            <v>Správa nemovitostí na základě smlouvy</v>
          </cell>
        </row>
        <row r="756">
          <cell r="Q756" t="str">
            <v>Poradenství v oblasti vztahů s veřejností a komunikace</v>
          </cell>
        </row>
        <row r="757">
          <cell r="Q757" t="str">
            <v>Ostatní poradenství v oblasti podnikání a řízení</v>
          </cell>
        </row>
        <row r="758">
          <cell r="Q758" t="str">
            <v>Těžba železných rud</v>
          </cell>
        </row>
        <row r="759">
          <cell r="Q759" t="str">
            <v>Úprava železných rud</v>
          </cell>
        </row>
        <row r="760">
          <cell r="Q760" t="str">
            <v>Architektonické činnosti</v>
          </cell>
        </row>
        <row r="761">
          <cell r="Q761" t="str">
            <v>Inženýrské činnosti a související technické poradenství</v>
          </cell>
        </row>
        <row r="762">
          <cell r="Q762" t="str">
            <v>Výzkum a vývoj v oblasti biotechnologie</v>
          </cell>
        </row>
        <row r="763">
          <cell r="Q763" t="str">
            <v>Těžba uranových a thoriových rud</v>
          </cell>
        </row>
        <row r="764">
          <cell r="Q764" t="str">
            <v>Úprava uranových a thoriových rud</v>
          </cell>
        </row>
        <row r="765">
          <cell r="Q765" t="str">
            <v>Ostatní výzkum a vývoj voblasti přírodních atechnických věd</v>
          </cell>
        </row>
        <row r="766">
          <cell r="Q766" t="str">
            <v>Těžba ostatních neželezných rud</v>
          </cell>
        </row>
        <row r="767">
          <cell r="Q767" t="str">
            <v>Úprava ostatních neželezných rud</v>
          </cell>
        </row>
        <row r="768">
          <cell r="Q768" t="str">
            <v>Činnosti reklamních agentur</v>
          </cell>
        </row>
        <row r="769">
          <cell r="Q769" t="str">
            <v>Zastupování médií při prodeji reklamního času a prostoru</v>
          </cell>
        </row>
        <row r="770">
          <cell r="Q770" t="str">
            <v>Pronájem a leasing automob.a jiných lehkých motor.vozidel,kromě motocyklů</v>
          </cell>
        </row>
        <row r="771">
          <cell r="Q771" t="str">
            <v>Pronájem a leasing nákladních automobilů</v>
          </cell>
        </row>
        <row r="772">
          <cell r="Q772" t="str">
            <v>Pronájem a leasing rekreačních a sportovních potřeb</v>
          </cell>
        </row>
        <row r="773">
          <cell r="Q773" t="str">
            <v>Pronájem videokazet a disků</v>
          </cell>
        </row>
        <row r="774">
          <cell r="Q774" t="str">
            <v>Pronájem a leasing ost.výrobků pro osob.potřebu a převážně pro domácnost</v>
          </cell>
        </row>
        <row r="775">
          <cell r="Q775" t="str">
            <v>Pronájem a leasing zemědělských strojů a zařízení</v>
          </cell>
        </row>
        <row r="776">
          <cell r="Q776" t="str">
            <v>Pronájem a leasing stavebních strojů a zařízení</v>
          </cell>
        </row>
        <row r="777">
          <cell r="Q777" t="str">
            <v>Pronájem a leasing kancelářských strojů a zařízení, včetně počítačů</v>
          </cell>
        </row>
        <row r="778">
          <cell r="Q778" t="str">
            <v>Pronájem a leasing vodních dopravních prostředků</v>
          </cell>
        </row>
        <row r="779">
          <cell r="Q779" t="str">
            <v>Pronájem a leasing leteckých dopravních prostředků</v>
          </cell>
        </row>
        <row r="780">
          <cell r="Q780" t="str">
            <v>Pronájem a leasing ostatních strojů, zařízení a výrobků j. n.</v>
          </cell>
        </row>
        <row r="781">
          <cell r="Q781" t="str">
            <v>Činnosti cestovních agentur</v>
          </cell>
        </row>
        <row r="782">
          <cell r="Q782" t="str">
            <v>Činnosti cestovních kanceláří</v>
          </cell>
        </row>
        <row r="783">
          <cell r="Q783" t="str">
            <v>Všeobecný úklid budov</v>
          </cell>
        </row>
        <row r="784">
          <cell r="Q784" t="str">
            <v>Specializované čištění a úklid budov a průmyslových zařízení</v>
          </cell>
        </row>
        <row r="785">
          <cell r="Q785" t="str">
            <v>Ostatní úklidové činnosti</v>
          </cell>
        </row>
        <row r="786">
          <cell r="Q786" t="str">
            <v>Univerzální administrativní činnosti</v>
          </cell>
        </row>
        <row r="787">
          <cell r="Q787" t="str">
            <v>Kopírování,příprava dokumentů a ost.specializ.kancel.podpůrné činnosti</v>
          </cell>
        </row>
        <row r="788">
          <cell r="Q788" t="str">
            <v>Inkasní činnosti, ověřování solventnosti zákazníka</v>
          </cell>
        </row>
        <row r="789">
          <cell r="Q789" t="str">
            <v>Balicí činnosti</v>
          </cell>
        </row>
        <row r="790">
          <cell r="Q790" t="str">
            <v>Ostatní podpůrné činnosti pro podnikání j. n.</v>
          </cell>
        </row>
        <row r="791">
          <cell r="Q791" t="str">
            <v>Všeobecné činnosti veřejné správy</v>
          </cell>
        </row>
        <row r="792">
          <cell r="Q792" t="str">
            <v>Regul.čin.souvis.s poskyt.zdr.péče,vzděl.,kulturou a soc.péčí,kromě soc.z.</v>
          </cell>
        </row>
        <row r="793">
          <cell r="Q793" t="str">
            <v>Regulace a podpora podnikatelského prostředí</v>
          </cell>
        </row>
        <row r="794">
          <cell r="Q794" t="str">
            <v>Činnosti v oblasti zahraničních věcí</v>
          </cell>
        </row>
        <row r="795">
          <cell r="Q795" t="str">
            <v>Činnosti v oblasti obrany</v>
          </cell>
        </row>
        <row r="796">
          <cell r="Q796" t="str">
            <v>Činnosti v oblasti spravedlnosti a soudnictví</v>
          </cell>
        </row>
        <row r="797">
          <cell r="Q797" t="str">
            <v>Činnosti v oblasti veřejného pořádku a bezpečnosti</v>
          </cell>
        </row>
        <row r="798">
          <cell r="Q798" t="str">
            <v>Činnosti v oblasti protipožární ochrany</v>
          </cell>
        </row>
        <row r="799">
          <cell r="Q799" t="str">
            <v>Sekundární všeobecné vzdělávání</v>
          </cell>
        </row>
        <row r="800">
          <cell r="Q800" t="str">
            <v>Sekundární odborné vzdělávání</v>
          </cell>
        </row>
        <row r="801">
          <cell r="Q801" t="str">
            <v>Postsekundární nikoli terciární vzdělávání</v>
          </cell>
        </row>
        <row r="802">
          <cell r="Q802" t="str">
            <v>Terciární vzdělávání</v>
          </cell>
        </row>
        <row r="803">
          <cell r="Q803" t="str">
            <v>Sportovní a rekreační vzdělávání</v>
          </cell>
        </row>
        <row r="804">
          <cell r="Q804" t="str">
            <v>Umělecké vzdělávání</v>
          </cell>
        </row>
        <row r="805">
          <cell r="Q805" t="str">
            <v>Činnosti autoškol a jiných škol řízení</v>
          </cell>
        </row>
        <row r="806">
          <cell r="Q806" t="str">
            <v>Ostatní vzdělávání j. n.</v>
          </cell>
        </row>
        <row r="807">
          <cell r="Q807" t="str">
            <v>Všeobecná ambulantní zdravotní péče</v>
          </cell>
        </row>
        <row r="808">
          <cell r="Q808" t="str">
            <v>Specializovaná ambulantní zdravotní péče</v>
          </cell>
        </row>
        <row r="809">
          <cell r="Q809" t="str">
            <v>Zubní péče</v>
          </cell>
        </row>
        <row r="810">
          <cell r="Q810" t="str">
            <v>Sociální služby poskytované dětem</v>
          </cell>
        </row>
        <row r="811">
          <cell r="Q811" t="str">
            <v>Ostatní ambulantní nebo terénní sociální služby j. n.</v>
          </cell>
        </row>
        <row r="812">
          <cell r="Q812" t="str">
            <v>Scénická umění</v>
          </cell>
        </row>
        <row r="813">
          <cell r="Q813" t="str">
            <v>Podpůrné činnosti pro scénická umění</v>
          </cell>
        </row>
        <row r="814">
          <cell r="Q814" t="str">
            <v>Umělecká tvorba</v>
          </cell>
        </row>
        <row r="815">
          <cell r="Q815" t="str">
            <v>Provozování kulturních zařízení</v>
          </cell>
        </row>
        <row r="816">
          <cell r="Q816" t="str">
            <v>Činnosti knihoven a archivů</v>
          </cell>
        </row>
        <row r="817">
          <cell r="Q817" t="str">
            <v>Činnosti muzeí</v>
          </cell>
        </row>
        <row r="818">
          <cell r="Q818" t="str">
            <v>Provozování kultur.památek,histor.staveb a obdobných turist.zajímavostí</v>
          </cell>
        </row>
        <row r="819">
          <cell r="Q819" t="str">
            <v>Činnosti botanických a zoologických zahrad,přír.rezervací a národ.parků</v>
          </cell>
        </row>
        <row r="820">
          <cell r="Q820" t="str">
            <v>Provozování sportovních zařízení</v>
          </cell>
        </row>
        <row r="821">
          <cell r="Q821" t="str">
            <v>Činnosti sportovních klubů</v>
          </cell>
        </row>
        <row r="822">
          <cell r="Q822" t="str">
            <v>Činnosti fitcenter</v>
          </cell>
        </row>
        <row r="823">
          <cell r="Q823" t="str">
            <v>Ostatní sportovní činnosti</v>
          </cell>
        </row>
        <row r="824">
          <cell r="Q824" t="str">
            <v>Činnosti lunaparků a zábavních parků</v>
          </cell>
        </row>
        <row r="825">
          <cell r="Q825" t="str">
            <v>Ostatní zábavní a rekreační činnosti j. n.</v>
          </cell>
        </row>
        <row r="826">
          <cell r="Q826" t="str">
            <v>Činnosti podnikatelských a zaměstnavatelských organizací</v>
          </cell>
        </row>
        <row r="827">
          <cell r="Q827" t="str">
            <v>Činnosti profesních organizací</v>
          </cell>
        </row>
        <row r="828">
          <cell r="Q828" t="str">
            <v>Činnosti náboženských organizací</v>
          </cell>
        </row>
        <row r="829">
          <cell r="Q829" t="str">
            <v>Činnosti politických stran a organizací</v>
          </cell>
        </row>
        <row r="830">
          <cell r="Q830" t="str">
            <v>Činnosti ost.org.sdružujících osoby za účelem prosazování spol.zájmů j.n.</v>
          </cell>
        </row>
        <row r="831">
          <cell r="Q831" t="str">
            <v>Opravy počítačů a periferních zařízení</v>
          </cell>
        </row>
        <row r="832">
          <cell r="Q832" t="str">
            <v>Opravy komunikačních zařízení</v>
          </cell>
        </row>
        <row r="833">
          <cell r="Q833" t="str">
            <v>Opravy spotřební elektroniky</v>
          </cell>
        </row>
        <row r="834">
          <cell r="Q834" t="str">
            <v>Opravy přístrojů a zařízení převážně pro domácnost, dům a zahradu</v>
          </cell>
        </row>
        <row r="835">
          <cell r="Q835" t="str">
            <v>Opravy obuvi a kožených výrobků</v>
          </cell>
        </row>
        <row r="836">
          <cell r="Q836" t="str">
            <v>Opravy nábytku a bytového zařízení</v>
          </cell>
        </row>
        <row r="837">
          <cell r="Q837" t="str">
            <v>Opravy hodin, hodinek a klenotnických výrobků</v>
          </cell>
        </row>
        <row r="838">
          <cell r="Q838" t="str">
            <v>Opravy ostatních výrobků pro osobní potřebu a převážně pro domácnost</v>
          </cell>
        </row>
        <row r="839">
          <cell r="Q839" t="str">
            <v>Praní a chemické čištění textilních a kožešinových výrobků</v>
          </cell>
        </row>
        <row r="840">
          <cell r="Q840" t="str">
            <v>Kadeřnické, kosmetické a podobné činnosti</v>
          </cell>
        </row>
        <row r="841">
          <cell r="Q841" t="str">
            <v>Pohřební a související činnosti</v>
          </cell>
        </row>
        <row r="842">
          <cell r="Q842" t="str">
            <v>Činnosti pro osobní a fyzickou pohodu</v>
          </cell>
        </row>
        <row r="843">
          <cell r="Q843" t="str">
            <v>Poskytování ostatních osobních služeb j. n.</v>
          </cell>
        </row>
        <row r="844">
          <cell r="Q844" t="str">
            <v>Činnosti domácností produk.blíže neurčené výrobky pro vlastní potřebu</v>
          </cell>
        </row>
        <row r="845">
          <cell r="Q845" t="str">
            <v>Výroba obuvi s usňovým svrškem</v>
          </cell>
        </row>
        <row r="846">
          <cell r="Q846" t="str">
            <v>Výroba obuvi z ostatních materiálů</v>
          </cell>
        </row>
        <row r="847">
          <cell r="Q847" t="str">
            <v>Výroba chemických buničin</v>
          </cell>
        </row>
        <row r="848">
          <cell r="Q848" t="str">
            <v>Výroba mechanických vláknin</v>
          </cell>
        </row>
        <row r="849">
          <cell r="Q849" t="str">
            <v>Výroba ostatních papírenských vláknin</v>
          </cell>
        </row>
        <row r="850">
          <cell r="Q850" t="str">
            <v>Výroba bioet.(biolihu)pro pohon motorů a pro výr.směsí a komp.paliv</v>
          </cell>
        </row>
        <row r="851">
          <cell r="Q851" t="str">
            <v>Výroba ostatních základních organických chemických látek</v>
          </cell>
        </row>
        <row r="852">
          <cell r="Q852" t="str">
            <v>Výr.metylesterů a etylesterů mast.kys.pro pohon motorů a pro výr.sm.p.</v>
          </cell>
        </row>
        <row r="853">
          <cell r="Q853" t="str">
            <v>Výroba jiných chemických výrobků j. n.</v>
          </cell>
        </row>
        <row r="854">
          <cell r="Q854" t="str">
            <v>Výroba surového železa, oceli a feroslitin</v>
          </cell>
        </row>
        <row r="855">
          <cell r="Q855" t="str">
            <v>Výroba plochých výrobků (kromě pásky za studena)</v>
          </cell>
        </row>
        <row r="856">
          <cell r="Q856" t="str">
            <v>Tváření výrobků za tepla</v>
          </cell>
        </row>
        <row r="857">
          <cell r="Q857" t="str">
            <v>Výroba odlitků z litiny s lupínkovým grafitem</v>
          </cell>
        </row>
        <row r="858">
          <cell r="Q858" t="str">
            <v>Výroba odlitků z litiny s kuličkovým grafitem</v>
          </cell>
        </row>
        <row r="859">
          <cell r="Q859" t="str">
            <v>Výroba ostatních odlitků z litiny</v>
          </cell>
        </row>
        <row r="860">
          <cell r="Q860" t="str">
            <v>Výroba odlitků z uhlíkatých ocelí</v>
          </cell>
        </row>
        <row r="861">
          <cell r="Q861" t="str">
            <v>Výroba odlitků z legovaných ocelí</v>
          </cell>
        </row>
        <row r="862">
          <cell r="Q862" t="str">
            <v>Opravy a údržba kolejových vozidel</v>
          </cell>
        </row>
        <row r="863">
          <cell r="Q863" t="str">
            <v>Opravy a údržba ostat.dopr.prostředků a zařízení j.n.kromě kolej.vozidel</v>
          </cell>
        </row>
        <row r="864">
          <cell r="Q864" t="str">
            <v>Výroba a rozvod tepla a klimatizovaného vzduchu,výroba ledu</v>
          </cell>
        </row>
        <row r="865">
          <cell r="Q865" t="str">
            <v>Výroba tepla</v>
          </cell>
        </row>
        <row r="866">
          <cell r="Q866" t="str">
            <v>Rozvod tepla</v>
          </cell>
        </row>
        <row r="867">
          <cell r="Q867" t="str">
            <v>Výroba klimatizovaného vzduchu</v>
          </cell>
        </row>
        <row r="868">
          <cell r="Q868" t="str">
            <v>Rozvod klimatizovaného vzduchu</v>
          </cell>
        </row>
        <row r="869">
          <cell r="Q869" t="str">
            <v>Výroba chladicí vody</v>
          </cell>
        </row>
        <row r="870">
          <cell r="Q870" t="str">
            <v>Rozvod chladicí vody</v>
          </cell>
        </row>
        <row r="871">
          <cell r="Q871" t="str">
            <v>Výroba ledu</v>
          </cell>
        </row>
        <row r="872">
          <cell r="Q872" t="str">
            <v>Výstavba nebytových budov</v>
          </cell>
        </row>
        <row r="873">
          <cell r="Q873" t="str">
            <v>Výstavba inženýrských sítí pro kapaliny</v>
          </cell>
        </row>
        <row r="874">
          <cell r="Q874" t="str">
            <v>Výstavba inženýrských sítí pro plyny</v>
          </cell>
        </row>
        <row r="875">
          <cell r="Q875" t="str">
            <v>Sklenářské práce</v>
          </cell>
        </row>
        <row r="876">
          <cell r="Q876" t="str">
            <v>Malířské a natěračské práce</v>
          </cell>
        </row>
        <row r="877">
          <cell r="Q877" t="str">
            <v>Montáž a demontáž lešení a bednění</v>
          </cell>
        </row>
        <row r="878">
          <cell r="Q878" t="str">
            <v>Jiné specializované stavební činnosti j. n.</v>
          </cell>
        </row>
        <row r="879">
          <cell r="Q879" t="str">
            <v>Zprostředkování velkoobchodu a velkoobchod v zastoupení s papír.výrobky</v>
          </cell>
        </row>
        <row r="880">
          <cell r="Q880" t="str">
            <v>Zprostř.specializ.velkoobchodu a velkoobchod v zast.s ost.výrobky j.n.</v>
          </cell>
        </row>
        <row r="881">
          <cell r="Q881" t="str">
            <v>Velkoobchod s oděvy</v>
          </cell>
        </row>
        <row r="882">
          <cell r="Q882" t="str">
            <v>Velkoobchod s obuví</v>
          </cell>
        </row>
        <row r="883">
          <cell r="Q883" t="str">
            <v>Velkoobchod s porcelánovými, keramickými a skleněnými výrobky</v>
          </cell>
        </row>
        <row r="884">
          <cell r="Q884" t="str">
            <v>Velkoobchod s pracími a čisticími prostředky</v>
          </cell>
        </row>
        <row r="885">
          <cell r="Q885" t="str">
            <v>Velkoobchod s pevnými palivy a příbuznými výrobky</v>
          </cell>
        </row>
        <row r="886">
          <cell r="Q886" t="str">
            <v>Velkoobchod s kapalnými palivy a příbuznými výrobky</v>
          </cell>
        </row>
        <row r="887">
          <cell r="Q887" t="str">
            <v>Velkoobchod s plynnými palivy a příbuznými výrobky</v>
          </cell>
        </row>
        <row r="888">
          <cell r="Q888" t="str">
            <v>Velkoobchod s papírenskými meziprodukty</v>
          </cell>
        </row>
        <row r="889">
          <cell r="Q889" t="str">
            <v>Velkoobchod s ostatními meziprodukty j. n.</v>
          </cell>
        </row>
        <row r="890">
          <cell r="Q890" t="str">
            <v>Maloobchod s fotografickým a optickým zařízením a potřebami</v>
          </cell>
        </row>
        <row r="891">
          <cell r="Q891" t="str">
            <v>Maloobchod s pevnými palivy</v>
          </cell>
        </row>
        <row r="892">
          <cell r="Q892" t="str">
            <v>Maloobchod s kapalnými palivy (kromě pohonných hmot)</v>
          </cell>
        </row>
        <row r="893">
          <cell r="Q893" t="str">
            <v>Maloobchod s plynnými palivy (kromě pohonných hmot)</v>
          </cell>
        </row>
        <row r="894">
          <cell r="Q894" t="str">
            <v>Ostatní maloobchod s novým zbožím ve specializovaných prodejnách j. n.</v>
          </cell>
        </row>
        <row r="895">
          <cell r="Q895" t="str">
            <v>Maloobchod prostřednictvím internetu</v>
          </cell>
        </row>
        <row r="896">
          <cell r="Q896" t="str">
            <v>Maloobchod prostřednictvím zásilkové služby(jiný než prostř.internetu)</v>
          </cell>
        </row>
        <row r="897">
          <cell r="Q897" t="str">
            <v>Meziměstská pravidelná pozemní osobní doprava</v>
          </cell>
        </row>
        <row r="898">
          <cell r="Q898" t="str">
            <v>Osobní doprava lanovkou nebo vlekem</v>
          </cell>
        </row>
        <row r="899">
          <cell r="Q899" t="str">
            <v>Nepravidelná pozemní osobní doprava</v>
          </cell>
        </row>
        <row r="900">
          <cell r="Q900" t="str">
            <v>Jiná pozemní osobní doprava j. n.</v>
          </cell>
        </row>
        <row r="901">
          <cell r="Q901" t="str">
            <v>Potrubní doprava ropovodem</v>
          </cell>
        </row>
        <row r="902">
          <cell r="Q902" t="str">
            <v>Potrubní doprava plynovodem</v>
          </cell>
        </row>
        <row r="903">
          <cell r="Q903" t="str">
            <v>Potrubní doprava ostatní</v>
          </cell>
        </row>
        <row r="904">
          <cell r="Q904" t="str">
            <v>Vnitrostátní pravidelná letecká osobní doprava</v>
          </cell>
        </row>
        <row r="905">
          <cell r="Q905" t="str">
            <v>Vnitrostátní nepravidelná letecká osobní doprava</v>
          </cell>
        </row>
        <row r="906">
          <cell r="Q906" t="str">
            <v>Mezinárodní pravidelná letecká osobní doprava</v>
          </cell>
        </row>
        <row r="907">
          <cell r="Q907" t="str">
            <v>Mezinárodní nepravidelná letecká osobní doprava</v>
          </cell>
        </row>
        <row r="908">
          <cell r="Q908" t="str">
            <v>Ostatní letecká osobní doprava</v>
          </cell>
        </row>
        <row r="909">
          <cell r="Q909" t="str">
            <v>Hotely</v>
          </cell>
        </row>
        <row r="910">
          <cell r="Q910" t="str">
            <v>Motely, botely</v>
          </cell>
        </row>
        <row r="911">
          <cell r="Q911" t="str">
            <v>Ostatní podobná ubytovací zařízení</v>
          </cell>
        </row>
        <row r="912">
          <cell r="Q912" t="str">
            <v>Ubytování v zařízených pronájmech</v>
          </cell>
        </row>
        <row r="913">
          <cell r="Q913" t="str">
            <v>Ubytování ve vysokoškolských kolejích, domovech mládeže</v>
          </cell>
        </row>
        <row r="914">
          <cell r="Q914" t="str">
            <v>Ostatní ubytování j. n.</v>
          </cell>
        </row>
        <row r="915">
          <cell r="Q915" t="str">
            <v>Stravování v závodních kuchyních</v>
          </cell>
        </row>
        <row r="916">
          <cell r="Q916" t="str">
            <v>Stravování ve školních zařízeních, menzách</v>
          </cell>
        </row>
        <row r="917">
          <cell r="Q917" t="str">
            <v>Poskytování jiných stravovacích služeb j. n.</v>
          </cell>
        </row>
        <row r="918">
          <cell r="Q918" t="str">
            <v>Poskytování hlasových služeb přes pevnou telekomunikační síť</v>
          </cell>
        </row>
        <row r="919">
          <cell r="Q919" t="str">
            <v>Pronájem pevné telekomunikační sítě</v>
          </cell>
        </row>
        <row r="920">
          <cell r="Q920" t="str">
            <v>Přenos dat přes pevnou telekomunikační síť</v>
          </cell>
        </row>
        <row r="921">
          <cell r="Q921" t="str">
            <v>Poskytování přístupu k internetu přes pevnou telekomunikační síť</v>
          </cell>
        </row>
        <row r="922">
          <cell r="Q922" t="str">
            <v>Ostatní činnosti související s pevnou telekomunikační sítí</v>
          </cell>
        </row>
        <row r="923">
          <cell r="Q923" t="str">
            <v>Poskytování hlasových služeb přes bezdrátovou telekomunikační síť</v>
          </cell>
        </row>
        <row r="924">
          <cell r="Q924" t="str">
            <v>Pronájem bezdrátové telekomunikační sítě</v>
          </cell>
        </row>
        <row r="925">
          <cell r="Q925" t="str">
            <v>Přenos dat přes bezdrátovou telekomunikační síť</v>
          </cell>
        </row>
        <row r="926">
          <cell r="Q926" t="str">
            <v>Poskytování přístupu k internetu přes bezdrátovou telekomunikační síť</v>
          </cell>
        </row>
        <row r="927">
          <cell r="Q927" t="str">
            <v>Ostatní činnosti související s bezdrátovou telekomunikační sítí</v>
          </cell>
        </row>
        <row r="928">
          <cell r="Q928" t="str">
            <v>Poskytování úvěrů společnostmi, které nepřijímají vklady</v>
          </cell>
        </row>
        <row r="929">
          <cell r="Q929" t="str">
            <v>Poskytování obchodních úvěrů</v>
          </cell>
        </row>
        <row r="930">
          <cell r="Q930" t="str">
            <v>Činnosti zastaváren</v>
          </cell>
        </row>
        <row r="931">
          <cell r="Q931" t="str">
            <v>Ostatní poskytování úvěrů j. n.</v>
          </cell>
        </row>
        <row r="932">
          <cell r="Q932" t="str">
            <v>Faktoringové činnosti</v>
          </cell>
        </row>
        <row r="933">
          <cell r="Q933" t="str">
            <v>Obchodování s cennými papíry na vlastní účet</v>
          </cell>
        </row>
        <row r="934">
          <cell r="Q934" t="str">
            <v>Jiné finanční zprostředkování j. n.</v>
          </cell>
        </row>
        <row r="935">
          <cell r="Q935" t="str">
            <v>Pronájem vlastních nebo pronajatých nemovitostí s bytovými prostory</v>
          </cell>
        </row>
        <row r="936">
          <cell r="Q936" t="str">
            <v>Pronájem vlastních nebo pronajatých nemovitostí s nebytovými prostory</v>
          </cell>
        </row>
        <row r="937">
          <cell r="Q937" t="str">
            <v>Správa vlastních nebo pronajatých nemovitostí s bytovými prostory</v>
          </cell>
        </row>
        <row r="938">
          <cell r="Q938" t="str">
            <v>Správa vlastních nebo pronajatých nemovitostí s nebytovými prostory</v>
          </cell>
        </row>
        <row r="939">
          <cell r="Q939" t="str">
            <v>Geologický průzkum</v>
          </cell>
        </row>
        <row r="940">
          <cell r="Q940" t="str">
            <v>Zeměměřické a kartografické činnosti</v>
          </cell>
        </row>
        <row r="941">
          <cell r="Q941" t="str">
            <v>Hydrometeorologické a meteorologické činnosti</v>
          </cell>
        </row>
        <row r="942">
          <cell r="Q942" t="str">
            <v>Ostatní inženýrské činnosti a související technické poradenství j. n.</v>
          </cell>
        </row>
        <row r="943">
          <cell r="Q943" t="str">
            <v>Zkoušky a analýzy vyhrazených technických zařízení</v>
          </cell>
        </row>
        <row r="944">
          <cell r="Q944" t="str">
            <v>Ostatní technické zkouky a analýzy</v>
          </cell>
        </row>
        <row r="945">
          <cell r="Q945" t="str">
            <v>Ostatní výzkum a vývoj v oblasti přírodních a technických věd</v>
          </cell>
        </row>
        <row r="946">
          <cell r="Q946" t="str">
            <v>Výzkum a vývoj v oblasti lékařských věd</v>
          </cell>
        </row>
        <row r="947">
          <cell r="Q947" t="str">
            <v>Výzkum a vývoj v oblasti technických věd</v>
          </cell>
        </row>
        <row r="948">
          <cell r="Q948" t="str">
            <v>Výzkum a vývoj v oblasti jiných přírodních věd</v>
          </cell>
        </row>
        <row r="949">
          <cell r="Q949" t="str">
            <v>Ostatní profesní,vědecké a technické činnosti j.n.</v>
          </cell>
        </row>
        <row r="950">
          <cell r="Q950" t="str">
            <v>Poradenství v oblasti bezpečnosti a ochrany zdraví při práci</v>
          </cell>
        </row>
        <row r="951">
          <cell r="Q951" t="str">
            <v>Poradenství v oblasti požární ochrany</v>
          </cell>
        </row>
        <row r="952">
          <cell r="Q952" t="str">
            <v>Jiné profesní, vědecké a technické činnosti j. n.</v>
          </cell>
        </row>
        <row r="953">
          <cell r="Q953" t="str">
            <v>Průvodcovské činnosti</v>
          </cell>
        </row>
        <row r="954">
          <cell r="Q954" t="str">
            <v>Ostatní rezervační a související činnosti j. n.</v>
          </cell>
        </row>
        <row r="955">
          <cell r="Q955" t="str">
            <v>Pomoc cizím zemím při katastrof.nebo v nouz.sit.přímo nebo prostř.mez.org.</v>
          </cell>
        </row>
        <row r="956">
          <cell r="Q956" t="str">
            <v>Rozvíjení vzájemného přátelství a porozumění mezi národy</v>
          </cell>
        </row>
        <row r="957">
          <cell r="Q957" t="str">
            <v>Ostatní činnosti v oblasti zahraničních věcí</v>
          </cell>
        </row>
        <row r="958">
          <cell r="Q958" t="str">
            <v>Základní vzdělávání na druhém stupni základních škol</v>
          </cell>
        </row>
        <row r="959">
          <cell r="Q959" t="str">
            <v>Střední všeobecné vzdělávání</v>
          </cell>
        </row>
        <row r="960">
          <cell r="Q960" t="str">
            <v>Střední odborné vzdělávání na učilištích</v>
          </cell>
        </row>
        <row r="961">
          <cell r="Q961" t="str">
            <v>Střední odborné vzdělávání na středních odborných školách</v>
          </cell>
        </row>
        <row r="962">
          <cell r="Q962" t="str">
            <v>Činnosti autoškol</v>
          </cell>
        </row>
        <row r="963">
          <cell r="Q963" t="str">
            <v>Činnosti leteckých škol</v>
          </cell>
        </row>
        <row r="964">
          <cell r="Q964" t="str">
            <v>Činnosti ostatních škol řízení</v>
          </cell>
        </row>
        <row r="965">
          <cell r="Q965" t="str">
            <v>Vzdělávání v jazykových školách</v>
          </cell>
        </row>
        <row r="966">
          <cell r="Q966" t="str">
            <v>Environmentální vzdělávání</v>
          </cell>
        </row>
        <row r="967">
          <cell r="Q967" t="str">
            <v>Inovační vzdělávání</v>
          </cell>
        </row>
        <row r="968">
          <cell r="Q968" t="str">
            <v>Jiné vzdělávání j. n.</v>
          </cell>
        </row>
        <row r="969">
          <cell r="Q969" t="str">
            <v>Činnosti související s ochranou veřejného zdraví</v>
          </cell>
        </row>
        <row r="970">
          <cell r="Q970" t="str">
            <v>Ostatní činnosti související se zdravotní péčí j. n.</v>
          </cell>
        </row>
        <row r="971">
          <cell r="Q971" t="str">
            <v>Sociální péče v zařízeních pro osoby s chronickým duševním onemocněním</v>
          </cell>
        </row>
        <row r="972">
          <cell r="Q972" t="str">
            <v>Sociální péče v zařízeních pro osoby závislé na návykových látkách</v>
          </cell>
        </row>
        <row r="973">
          <cell r="Q973" t="str">
            <v>Sociální péče v domovech pro seniory</v>
          </cell>
        </row>
        <row r="974">
          <cell r="Q974" t="str">
            <v>Sociální péče v domovech pro osoby se zdravotním postižením</v>
          </cell>
        </row>
        <row r="975">
          <cell r="Q975" t="str">
            <v>Mimoústavní sociální péče o seniory a zdravotně postižené osoby</v>
          </cell>
        </row>
        <row r="976">
          <cell r="Q976" t="str">
            <v>Ambulantní nebo terénní sociální služby pro seniory</v>
          </cell>
        </row>
        <row r="977">
          <cell r="Q977" t="str">
            <v>Ambulantní nebo terénní sociální služby pro osoby se zdrav.postižením</v>
          </cell>
        </row>
        <row r="978">
          <cell r="Q978" t="str">
            <v>Sociální služby pro uprchlíky, oběti katastrof</v>
          </cell>
        </row>
        <row r="979">
          <cell r="Q979" t="str">
            <v>Sociální prevence</v>
          </cell>
        </row>
        <row r="980">
          <cell r="Q980" t="str">
            <v>Sociální rehabilitace</v>
          </cell>
        </row>
        <row r="981">
          <cell r="Q981" t="str">
            <v>Jiné ambulantní nebo terénní sociální služby j. n.</v>
          </cell>
        </row>
        <row r="982">
          <cell r="Q982" t="str">
            <v>Činnosti botanických a zoologických zahrad,přírod.rezervací a národ.parků</v>
          </cell>
        </row>
        <row r="983">
          <cell r="Q983" t="str">
            <v>Činnosti botanických a zoologických zahrad</v>
          </cell>
        </row>
        <row r="984">
          <cell r="Q984" t="str">
            <v>Činnosti přírodních rezervací a národních parků</v>
          </cell>
        </row>
        <row r="985">
          <cell r="Q985" t="str">
            <v>Činnosti organizací dětí a mládeže</v>
          </cell>
        </row>
        <row r="986">
          <cell r="Q986" t="str">
            <v>Činnosti organizací na podporu kulturní činnosti</v>
          </cell>
        </row>
        <row r="987">
          <cell r="Q987" t="str">
            <v>Činnosti organizací na podporu rekreační a zájmové činnosti</v>
          </cell>
        </row>
        <row r="988">
          <cell r="Q988" t="str">
            <v>Činnosti spotřebitelských organizací</v>
          </cell>
        </row>
        <row r="989">
          <cell r="Q989" t="str">
            <v>Činnosti environmentálních a ekologických hnutí</v>
          </cell>
        </row>
        <row r="990">
          <cell r="Q990" t="str">
            <v>Čin.org.na ochranu a zlepšení postavení etnických,menšin.a jiných spec.sk.</v>
          </cell>
        </row>
        <row r="991">
          <cell r="Q991" t="str">
            <v>Činnosti občanských iniciativ, protestních hnutí</v>
          </cell>
        </row>
        <row r="992">
          <cell r="Q992" t="str">
            <v>Činnosti ostatních organizací j. n.</v>
          </cell>
        </row>
        <row r="993">
          <cell r="Q993">
            <v>0</v>
          </cell>
        </row>
        <row r="994">
          <cell r="Q994">
            <v>0</v>
          </cell>
        </row>
        <row r="995">
          <cell r="Q995">
            <v>0</v>
          </cell>
        </row>
        <row r="996">
          <cell r="Q996">
            <v>0</v>
          </cell>
        </row>
        <row r="997">
          <cell r="Q997">
            <v>0</v>
          </cell>
        </row>
        <row r="998">
          <cell r="Q998">
            <v>0</v>
          </cell>
        </row>
        <row r="999">
          <cell r="Q999">
            <v>0</v>
          </cell>
        </row>
        <row r="1000">
          <cell r="Q1000">
            <v>0</v>
          </cell>
        </row>
        <row r="1001">
          <cell r="Q1001">
            <v>0</v>
          </cell>
        </row>
        <row r="1002">
          <cell r="Q1002">
            <v>0</v>
          </cell>
        </row>
        <row r="1003">
          <cell r="Q1003">
            <v>0</v>
          </cell>
        </row>
        <row r="1004">
          <cell r="Q1004">
            <v>0</v>
          </cell>
        </row>
        <row r="1005">
          <cell r="Q1005">
            <v>0</v>
          </cell>
        </row>
        <row r="1006">
          <cell r="Q1006">
            <v>0</v>
          </cell>
        </row>
        <row r="1007">
          <cell r="Q1007">
            <v>0</v>
          </cell>
        </row>
        <row r="1008">
          <cell r="Q1008">
            <v>0</v>
          </cell>
        </row>
        <row r="1009">
          <cell r="Q1009">
            <v>0</v>
          </cell>
        </row>
        <row r="1010">
          <cell r="Q1010">
            <v>0</v>
          </cell>
        </row>
        <row r="1011">
          <cell r="Q1011">
            <v>0</v>
          </cell>
        </row>
        <row r="1012">
          <cell r="Q1012">
            <v>0</v>
          </cell>
        </row>
        <row r="1013">
          <cell r="Q1013">
            <v>0</v>
          </cell>
        </row>
        <row r="1014">
          <cell r="Q1014">
            <v>0</v>
          </cell>
        </row>
        <row r="1015">
          <cell r="Q1015">
            <v>0</v>
          </cell>
        </row>
        <row r="1016">
          <cell r="Q1016">
            <v>0</v>
          </cell>
        </row>
        <row r="1017">
          <cell r="Q1017">
            <v>0</v>
          </cell>
        </row>
        <row r="1018">
          <cell r="Q1018">
            <v>0</v>
          </cell>
        </row>
        <row r="1019">
          <cell r="Q1019">
            <v>0</v>
          </cell>
        </row>
        <row r="1020">
          <cell r="Q1020">
            <v>0</v>
          </cell>
        </row>
        <row r="1021">
          <cell r="Q1021">
            <v>0</v>
          </cell>
        </row>
        <row r="1022">
          <cell r="Q1022">
            <v>0</v>
          </cell>
        </row>
        <row r="1023">
          <cell r="Q1023">
            <v>0</v>
          </cell>
        </row>
        <row r="1024">
          <cell r="Q1024">
            <v>0</v>
          </cell>
        </row>
        <row r="1025">
          <cell r="Q1025">
            <v>0</v>
          </cell>
        </row>
        <row r="1026">
          <cell r="Q1026">
            <v>0</v>
          </cell>
        </row>
        <row r="1027">
          <cell r="Q1027">
            <v>0</v>
          </cell>
        </row>
        <row r="1028">
          <cell r="Q1028">
            <v>0</v>
          </cell>
        </row>
        <row r="1029">
          <cell r="Q1029">
            <v>0</v>
          </cell>
        </row>
        <row r="1030">
          <cell r="Q1030">
            <v>0</v>
          </cell>
        </row>
        <row r="1031">
          <cell r="Q1031">
            <v>0</v>
          </cell>
        </row>
        <row r="1032">
          <cell r="Q1032">
            <v>0</v>
          </cell>
        </row>
        <row r="1033">
          <cell r="Q1033">
            <v>0</v>
          </cell>
        </row>
        <row r="1034">
          <cell r="Q1034">
            <v>0</v>
          </cell>
        </row>
        <row r="1035">
          <cell r="Q1035">
            <v>0</v>
          </cell>
        </row>
        <row r="1036">
          <cell r="Q1036">
            <v>0</v>
          </cell>
        </row>
        <row r="1037">
          <cell r="Q1037">
            <v>0</v>
          </cell>
        </row>
        <row r="1038">
          <cell r="Q1038">
            <v>0</v>
          </cell>
        </row>
        <row r="1039">
          <cell r="Q1039">
            <v>0</v>
          </cell>
        </row>
        <row r="1040">
          <cell r="Q1040">
            <v>0</v>
          </cell>
        </row>
        <row r="1041">
          <cell r="Q1041">
            <v>0</v>
          </cell>
        </row>
        <row r="1042">
          <cell r="Q1042">
            <v>0</v>
          </cell>
        </row>
        <row r="1043">
          <cell r="Q1043">
            <v>0</v>
          </cell>
        </row>
        <row r="1044">
          <cell r="Q1044">
            <v>0</v>
          </cell>
        </row>
        <row r="1045">
          <cell r="Q1045">
            <v>0</v>
          </cell>
        </row>
        <row r="1046">
          <cell r="Q1046">
            <v>0</v>
          </cell>
        </row>
        <row r="1047">
          <cell r="Q1047">
            <v>0</v>
          </cell>
        </row>
        <row r="1048">
          <cell r="Q1048">
            <v>0</v>
          </cell>
        </row>
        <row r="1049">
          <cell r="Q1049">
            <v>0</v>
          </cell>
        </row>
        <row r="1050">
          <cell r="Q1050">
            <v>0</v>
          </cell>
        </row>
        <row r="1051">
          <cell r="Q1051">
            <v>0</v>
          </cell>
        </row>
        <row r="1052">
          <cell r="Q1052">
            <v>0</v>
          </cell>
        </row>
        <row r="1053">
          <cell r="Q1053">
            <v>0</v>
          </cell>
        </row>
        <row r="1054">
          <cell r="Q1054">
            <v>0</v>
          </cell>
        </row>
        <row r="1055">
          <cell r="Q1055">
            <v>0</v>
          </cell>
        </row>
        <row r="1056">
          <cell r="Q1056">
            <v>0</v>
          </cell>
        </row>
        <row r="1057">
          <cell r="Q1057">
            <v>0</v>
          </cell>
        </row>
        <row r="1058">
          <cell r="Q1058">
            <v>0</v>
          </cell>
        </row>
        <row r="1059">
          <cell r="Q1059">
            <v>0</v>
          </cell>
        </row>
        <row r="1060">
          <cell r="Q1060">
            <v>0</v>
          </cell>
        </row>
        <row r="1061">
          <cell r="Q1061">
            <v>0</v>
          </cell>
        </row>
        <row r="1062">
          <cell r="Q1062">
            <v>0</v>
          </cell>
        </row>
        <row r="1063">
          <cell r="Q1063">
            <v>0</v>
          </cell>
        </row>
        <row r="1064">
          <cell r="Q1064">
            <v>0</v>
          </cell>
        </row>
        <row r="1065">
          <cell r="Q1065">
            <v>0</v>
          </cell>
        </row>
        <row r="1066">
          <cell r="Q1066">
            <v>0</v>
          </cell>
        </row>
        <row r="1067">
          <cell r="Q1067">
            <v>0</v>
          </cell>
        </row>
        <row r="1068">
          <cell r="Q1068">
            <v>0</v>
          </cell>
        </row>
        <row r="1069">
          <cell r="Q1069">
            <v>0</v>
          </cell>
        </row>
        <row r="1070">
          <cell r="Q1070">
            <v>0</v>
          </cell>
        </row>
        <row r="1071">
          <cell r="Q1071">
            <v>0</v>
          </cell>
        </row>
        <row r="1072">
          <cell r="Q1072">
            <v>0</v>
          </cell>
        </row>
        <row r="1073">
          <cell r="Q1073">
            <v>0</v>
          </cell>
        </row>
        <row r="1074">
          <cell r="Q1074">
            <v>0</v>
          </cell>
        </row>
        <row r="1075">
          <cell r="Q1075">
            <v>0</v>
          </cell>
        </row>
        <row r="1076">
          <cell r="Q1076">
            <v>0</v>
          </cell>
        </row>
        <row r="1077">
          <cell r="Q1077">
            <v>0</v>
          </cell>
        </row>
        <row r="1078">
          <cell r="Q1078">
            <v>0</v>
          </cell>
        </row>
        <row r="1079">
          <cell r="Q1079">
            <v>0</v>
          </cell>
        </row>
        <row r="1080">
          <cell r="Q1080">
            <v>0</v>
          </cell>
        </row>
        <row r="1081">
          <cell r="Q1081">
            <v>0</v>
          </cell>
        </row>
        <row r="1082">
          <cell r="Q1082">
            <v>0</v>
          </cell>
        </row>
        <row r="1083">
          <cell r="Q1083">
            <v>0</v>
          </cell>
        </row>
        <row r="1084">
          <cell r="Q1084">
            <v>0</v>
          </cell>
        </row>
        <row r="1085">
          <cell r="Q1085">
            <v>0</v>
          </cell>
        </row>
        <row r="1086">
          <cell r="Q1086">
            <v>0</v>
          </cell>
        </row>
        <row r="1087">
          <cell r="Q1087">
            <v>0</v>
          </cell>
        </row>
        <row r="1088">
          <cell r="Q1088">
            <v>0</v>
          </cell>
        </row>
        <row r="1089">
          <cell r="Q1089">
            <v>0</v>
          </cell>
        </row>
        <row r="1090">
          <cell r="Q1090">
            <v>0</v>
          </cell>
        </row>
        <row r="1091">
          <cell r="Q1091">
            <v>0</v>
          </cell>
        </row>
        <row r="1092">
          <cell r="Q1092">
            <v>0</v>
          </cell>
        </row>
        <row r="1093">
          <cell r="Q1093">
            <v>0</v>
          </cell>
        </row>
        <row r="1094">
          <cell r="Q1094">
            <v>0</v>
          </cell>
        </row>
        <row r="1095">
          <cell r="Q1095">
            <v>0</v>
          </cell>
        </row>
        <row r="1096">
          <cell r="Q1096">
            <v>0</v>
          </cell>
        </row>
        <row r="1097">
          <cell r="Q1097">
            <v>0</v>
          </cell>
        </row>
        <row r="1098">
          <cell r="Q1098">
            <v>0</v>
          </cell>
        </row>
        <row r="1099">
          <cell r="Q1099">
            <v>0</v>
          </cell>
        </row>
        <row r="1100">
          <cell r="Q1100">
            <v>0</v>
          </cell>
        </row>
        <row r="1101">
          <cell r="Q1101">
            <v>0</v>
          </cell>
        </row>
        <row r="1102">
          <cell r="Q1102">
            <v>0</v>
          </cell>
        </row>
        <row r="1103">
          <cell r="Q1103">
            <v>0</v>
          </cell>
        </row>
        <row r="1104">
          <cell r="Q1104">
            <v>0</v>
          </cell>
        </row>
        <row r="1105">
          <cell r="Q1105">
            <v>0</v>
          </cell>
        </row>
        <row r="1106">
          <cell r="Q1106">
            <v>0</v>
          </cell>
        </row>
        <row r="1107">
          <cell r="Q1107">
            <v>0</v>
          </cell>
        </row>
        <row r="1108">
          <cell r="Q1108">
            <v>0</v>
          </cell>
        </row>
        <row r="1109">
          <cell r="Q1109">
            <v>0</v>
          </cell>
        </row>
        <row r="1110">
          <cell r="Q1110">
            <v>0</v>
          </cell>
        </row>
        <row r="1111">
          <cell r="Q1111">
            <v>0</v>
          </cell>
        </row>
        <row r="1112">
          <cell r="Q1112">
            <v>0</v>
          </cell>
        </row>
        <row r="1113">
          <cell r="Q1113">
            <v>0</v>
          </cell>
        </row>
        <row r="1114">
          <cell r="Q1114">
            <v>0</v>
          </cell>
        </row>
        <row r="1115">
          <cell r="Q1115">
            <v>0</v>
          </cell>
        </row>
        <row r="1116">
          <cell r="Q1116">
            <v>0</v>
          </cell>
        </row>
        <row r="1117">
          <cell r="Q1117">
            <v>0</v>
          </cell>
        </row>
        <row r="1118">
          <cell r="Q1118">
            <v>0</v>
          </cell>
        </row>
        <row r="1119">
          <cell r="Q1119">
            <v>0</v>
          </cell>
        </row>
        <row r="1120">
          <cell r="Q1120">
            <v>0</v>
          </cell>
        </row>
        <row r="1121">
          <cell r="Q1121">
            <v>0</v>
          </cell>
        </row>
        <row r="1122">
          <cell r="Q1122">
            <v>0</v>
          </cell>
        </row>
        <row r="1123">
          <cell r="Q1123">
            <v>0</v>
          </cell>
        </row>
        <row r="1124">
          <cell r="Q1124">
            <v>0</v>
          </cell>
        </row>
        <row r="1125">
          <cell r="Q1125">
            <v>0</v>
          </cell>
        </row>
        <row r="1126">
          <cell r="Q1126">
            <v>0</v>
          </cell>
        </row>
        <row r="1127">
          <cell r="Q1127">
            <v>0</v>
          </cell>
        </row>
        <row r="1128">
          <cell r="Q1128">
            <v>0</v>
          </cell>
        </row>
        <row r="1129">
          <cell r="Q1129">
            <v>0</v>
          </cell>
        </row>
        <row r="1130">
          <cell r="Q1130">
            <v>0</v>
          </cell>
        </row>
        <row r="1131">
          <cell r="Q1131">
            <v>0</v>
          </cell>
        </row>
        <row r="1132">
          <cell r="Q1132">
            <v>0</v>
          </cell>
        </row>
        <row r="1133">
          <cell r="Q1133">
            <v>0</v>
          </cell>
        </row>
        <row r="1134">
          <cell r="Q1134">
            <v>0</v>
          </cell>
        </row>
        <row r="1135">
          <cell r="Q1135">
            <v>0</v>
          </cell>
        </row>
        <row r="1136">
          <cell r="Q1136">
            <v>0</v>
          </cell>
        </row>
        <row r="1137">
          <cell r="Q1137">
            <v>0</v>
          </cell>
        </row>
        <row r="1138">
          <cell r="Q1138">
            <v>0</v>
          </cell>
        </row>
        <row r="1139">
          <cell r="Q1139">
            <v>0</v>
          </cell>
        </row>
        <row r="1140">
          <cell r="Q1140">
            <v>0</v>
          </cell>
        </row>
        <row r="1141">
          <cell r="Q1141">
            <v>0</v>
          </cell>
        </row>
        <row r="1142">
          <cell r="Q1142">
            <v>0</v>
          </cell>
        </row>
        <row r="1143">
          <cell r="Q1143">
            <v>0</v>
          </cell>
        </row>
        <row r="1144">
          <cell r="Q1144">
            <v>0</v>
          </cell>
        </row>
        <row r="1145">
          <cell r="Q1145">
            <v>0</v>
          </cell>
        </row>
        <row r="1146">
          <cell r="Q1146">
            <v>0</v>
          </cell>
        </row>
        <row r="1147">
          <cell r="Q1147">
            <v>0</v>
          </cell>
        </row>
        <row r="1148">
          <cell r="Q1148">
            <v>0</v>
          </cell>
        </row>
        <row r="1149">
          <cell r="Q1149">
            <v>0</v>
          </cell>
        </row>
        <row r="1150">
          <cell r="Q1150">
            <v>0</v>
          </cell>
        </row>
        <row r="1151">
          <cell r="Q1151">
            <v>0</v>
          </cell>
        </row>
        <row r="1152">
          <cell r="Q1152">
            <v>0</v>
          </cell>
        </row>
        <row r="1153">
          <cell r="Q1153">
            <v>0</v>
          </cell>
        </row>
        <row r="1154">
          <cell r="Q1154">
            <v>0</v>
          </cell>
        </row>
        <row r="1155">
          <cell r="Q1155">
            <v>0</v>
          </cell>
        </row>
        <row r="1156">
          <cell r="Q1156">
            <v>0</v>
          </cell>
        </row>
        <row r="1157">
          <cell r="Q1157">
            <v>0</v>
          </cell>
        </row>
        <row r="1158">
          <cell r="Q1158">
            <v>0</v>
          </cell>
        </row>
        <row r="1159">
          <cell r="Q1159">
            <v>0</v>
          </cell>
        </row>
        <row r="1160">
          <cell r="Q1160">
            <v>0</v>
          </cell>
        </row>
        <row r="1161">
          <cell r="Q1161">
            <v>0</v>
          </cell>
        </row>
        <row r="1162">
          <cell r="Q1162">
            <v>0</v>
          </cell>
        </row>
        <row r="1163">
          <cell r="Q1163">
            <v>0</v>
          </cell>
        </row>
        <row r="1164">
          <cell r="Q1164">
            <v>0</v>
          </cell>
        </row>
        <row r="1165">
          <cell r="Q1165">
            <v>0</v>
          </cell>
        </row>
        <row r="1166">
          <cell r="Q1166">
            <v>0</v>
          </cell>
        </row>
        <row r="1167">
          <cell r="Q1167">
            <v>0</v>
          </cell>
        </row>
        <row r="1168">
          <cell r="Q1168">
            <v>0</v>
          </cell>
        </row>
        <row r="1169">
          <cell r="Q1169">
            <v>0</v>
          </cell>
        </row>
        <row r="1170">
          <cell r="Q1170">
            <v>0</v>
          </cell>
        </row>
        <row r="1171">
          <cell r="Q1171">
            <v>0</v>
          </cell>
        </row>
        <row r="1172">
          <cell r="Q1172">
            <v>0</v>
          </cell>
        </row>
        <row r="1173">
          <cell r="Q1173">
            <v>0</v>
          </cell>
        </row>
        <row r="1174">
          <cell r="Q1174">
            <v>0</v>
          </cell>
        </row>
        <row r="1175">
          <cell r="Q1175">
            <v>0</v>
          </cell>
        </row>
        <row r="1176">
          <cell r="Q1176">
            <v>0</v>
          </cell>
        </row>
        <row r="1177">
          <cell r="Q1177">
            <v>0</v>
          </cell>
        </row>
        <row r="1178">
          <cell r="Q1178">
            <v>0</v>
          </cell>
        </row>
        <row r="1179">
          <cell r="Q1179">
            <v>0</v>
          </cell>
        </row>
        <row r="1180">
          <cell r="Q1180">
            <v>0</v>
          </cell>
        </row>
        <row r="1181">
          <cell r="Q1181">
            <v>0</v>
          </cell>
        </row>
        <row r="1182">
          <cell r="Q1182">
            <v>0</v>
          </cell>
        </row>
        <row r="1183">
          <cell r="Q1183">
            <v>0</v>
          </cell>
        </row>
        <row r="1184">
          <cell r="Q1184">
            <v>0</v>
          </cell>
        </row>
        <row r="1185">
          <cell r="Q1185">
            <v>0</v>
          </cell>
        </row>
        <row r="1186">
          <cell r="Q1186">
            <v>0</v>
          </cell>
        </row>
        <row r="1187">
          <cell r="Q1187">
            <v>0</v>
          </cell>
        </row>
        <row r="1188">
          <cell r="Q1188">
            <v>0</v>
          </cell>
        </row>
        <row r="1189">
          <cell r="Q1189">
            <v>0</v>
          </cell>
        </row>
        <row r="1190">
          <cell r="Q1190">
            <v>0</v>
          </cell>
        </row>
        <row r="1191">
          <cell r="Q1191">
            <v>0</v>
          </cell>
        </row>
        <row r="1192">
          <cell r="Q1192">
            <v>0</v>
          </cell>
        </row>
        <row r="1193">
          <cell r="Q1193">
            <v>0</v>
          </cell>
        </row>
        <row r="1194">
          <cell r="Q1194">
            <v>0</v>
          </cell>
        </row>
        <row r="1195">
          <cell r="Q1195">
            <v>0</v>
          </cell>
        </row>
        <row r="1196">
          <cell r="Q1196">
            <v>0</v>
          </cell>
        </row>
        <row r="1197">
          <cell r="Q1197">
            <v>0</v>
          </cell>
        </row>
        <row r="1198">
          <cell r="Q1198">
            <v>0</v>
          </cell>
        </row>
        <row r="1199">
          <cell r="Q1199">
            <v>0</v>
          </cell>
        </row>
        <row r="1200">
          <cell r="Q1200">
            <v>0</v>
          </cell>
        </row>
        <row r="1201">
          <cell r="Q1201">
            <v>0</v>
          </cell>
        </row>
        <row r="1202">
          <cell r="Q1202">
            <v>0</v>
          </cell>
        </row>
        <row r="1203">
          <cell r="Q1203">
            <v>0</v>
          </cell>
        </row>
        <row r="1204">
          <cell r="Q1204">
            <v>0</v>
          </cell>
        </row>
        <row r="1205">
          <cell r="Q1205">
            <v>0</v>
          </cell>
        </row>
        <row r="1206">
          <cell r="Q1206">
            <v>0</v>
          </cell>
        </row>
        <row r="1207">
          <cell r="Q1207">
            <v>0</v>
          </cell>
        </row>
        <row r="1208">
          <cell r="Q1208">
            <v>0</v>
          </cell>
        </row>
        <row r="1209">
          <cell r="Q1209">
            <v>0</v>
          </cell>
        </row>
        <row r="1210">
          <cell r="Q1210">
            <v>0</v>
          </cell>
        </row>
        <row r="1211">
          <cell r="Q1211">
            <v>0</v>
          </cell>
        </row>
        <row r="1212">
          <cell r="Q1212">
            <v>0</v>
          </cell>
        </row>
        <row r="1213">
          <cell r="Q1213">
            <v>0</v>
          </cell>
        </row>
        <row r="1214">
          <cell r="Q1214">
            <v>0</v>
          </cell>
        </row>
        <row r="1215">
          <cell r="Q1215">
            <v>0</v>
          </cell>
        </row>
        <row r="1216">
          <cell r="Q1216">
            <v>0</v>
          </cell>
        </row>
        <row r="1217">
          <cell r="Q1217">
            <v>0</v>
          </cell>
        </row>
        <row r="1218">
          <cell r="Q1218">
            <v>0</v>
          </cell>
        </row>
        <row r="1219">
          <cell r="Q1219">
            <v>0</v>
          </cell>
        </row>
        <row r="1220">
          <cell r="Q1220">
            <v>0</v>
          </cell>
        </row>
        <row r="1221">
          <cell r="Q1221">
            <v>0</v>
          </cell>
        </row>
        <row r="1222">
          <cell r="Q1222">
            <v>0</v>
          </cell>
        </row>
        <row r="1223">
          <cell r="Q1223">
            <v>0</v>
          </cell>
        </row>
        <row r="1224">
          <cell r="Q1224">
            <v>0</v>
          </cell>
        </row>
        <row r="1225">
          <cell r="Q1225">
            <v>0</v>
          </cell>
        </row>
        <row r="1226">
          <cell r="Q1226">
            <v>0</v>
          </cell>
        </row>
        <row r="1227">
          <cell r="Q1227">
            <v>0</v>
          </cell>
        </row>
        <row r="1228">
          <cell r="Q1228">
            <v>0</v>
          </cell>
        </row>
        <row r="1229">
          <cell r="Q1229">
            <v>0</v>
          </cell>
        </row>
        <row r="1230">
          <cell r="Q1230">
            <v>0</v>
          </cell>
        </row>
        <row r="1231">
          <cell r="Q1231">
            <v>0</v>
          </cell>
        </row>
        <row r="1232">
          <cell r="Q1232">
            <v>0</v>
          </cell>
        </row>
        <row r="1233">
          <cell r="Q1233">
            <v>0</v>
          </cell>
        </row>
        <row r="1234">
          <cell r="Q1234">
            <v>0</v>
          </cell>
        </row>
        <row r="1235">
          <cell r="Q1235">
            <v>0</v>
          </cell>
        </row>
        <row r="1236">
          <cell r="Q1236">
            <v>0</v>
          </cell>
        </row>
        <row r="1237">
          <cell r="Q1237">
            <v>0</v>
          </cell>
        </row>
        <row r="1238">
          <cell r="Q1238">
            <v>0</v>
          </cell>
        </row>
        <row r="1239">
          <cell r="Q1239">
            <v>0</v>
          </cell>
        </row>
        <row r="1240">
          <cell r="Q1240">
            <v>0</v>
          </cell>
        </row>
        <row r="1241">
          <cell r="Q1241">
            <v>0</v>
          </cell>
        </row>
        <row r="1242">
          <cell r="Q1242">
            <v>0</v>
          </cell>
        </row>
        <row r="1243">
          <cell r="Q1243">
            <v>0</v>
          </cell>
        </row>
        <row r="1244">
          <cell r="Q1244">
            <v>0</v>
          </cell>
        </row>
        <row r="1245">
          <cell r="Q1245">
            <v>0</v>
          </cell>
        </row>
        <row r="1246">
          <cell r="Q1246">
            <v>0</v>
          </cell>
        </row>
        <row r="1247">
          <cell r="Q1247">
            <v>0</v>
          </cell>
        </row>
        <row r="1248">
          <cell r="Q1248">
            <v>0</v>
          </cell>
        </row>
        <row r="1249">
          <cell r="Q1249">
            <v>0</v>
          </cell>
        </row>
        <row r="1250">
          <cell r="Q1250">
            <v>0</v>
          </cell>
        </row>
        <row r="1251">
          <cell r="Q1251">
            <v>0</v>
          </cell>
        </row>
        <row r="1252">
          <cell r="Q1252">
            <v>0</v>
          </cell>
        </row>
        <row r="1253">
          <cell r="Q1253">
            <v>0</v>
          </cell>
        </row>
        <row r="1254">
          <cell r="Q1254">
            <v>0</v>
          </cell>
        </row>
        <row r="1255">
          <cell r="Q1255">
            <v>0</v>
          </cell>
        </row>
        <row r="1256">
          <cell r="Q1256">
            <v>0</v>
          </cell>
        </row>
        <row r="1257">
          <cell r="Q1257">
            <v>0</v>
          </cell>
        </row>
        <row r="1258">
          <cell r="Q1258">
            <v>0</v>
          </cell>
        </row>
        <row r="1259">
          <cell r="Q1259">
            <v>0</v>
          </cell>
        </row>
        <row r="1260">
          <cell r="Q1260">
            <v>0</v>
          </cell>
        </row>
        <row r="1261">
          <cell r="Q1261">
            <v>0</v>
          </cell>
        </row>
        <row r="1262">
          <cell r="Q1262">
            <v>0</v>
          </cell>
        </row>
        <row r="1263">
          <cell r="Q1263">
            <v>0</v>
          </cell>
        </row>
        <row r="1264">
          <cell r="Q1264">
            <v>0</v>
          </cell>
        </row>
        <row r="1265">
          <cell r="Q1265">
            <v>0</v>
          </cell>
        </row>
        <row r="1266">
          <cell r="Q1266">
            <v>0</v>
          </cell>
        </row>
        <row r="1267">
          <cell r="Q1267">
            <v>0</v>
          </cell>
        </row>
        <row r="1268">
          <cell r="Q1268">
            <v>0</v>
          </cell>
        </row>
        <row r="1269">
          <cell r="Q1269">
            <v>0</v>
          </cell>
        </row>
        <row r="1270">
          <cell r="Q1270">
            <v>0</v>
          </cell>
        </row>
        <row r="1271">
          <cell r="Q1271">
            <v>0</v>
          </cell>
        </row>
        <row r="1272">
          <cell r="Q1272">
            <v>0</v>
          </cell>
        </row>
        <row r="1273">
          <cell r="Q1273">
            <v>0</v>
          </cell>
        </row>
        <row r="1274">
          <cell r="Q1274">
            <v>0</v>
          </cell>
        </row>
        <row r="1275">
          <cell r="Q1275">
            <v>0</v>
          </cell>
        </row>
        <row r="1276">
          <cell r="Q1276">
            <v>0</v>
          </cell>
        </row>
        <row r="1277">
          <cell r="Q1277">
            <v>0</v>
          </cell>
        </row>
        <row r="1278">
          <cell r="Q1278">
            <v>0</v>
          </cell>
        </row>
        <row r="1279">
          <cell r="Q1279">
            <v>0</v>
          </cell>
        </row>
        <row r="1280">
          <cell r="Q1280">
            <v>0</v>
          </cell>
        </row>
        <row r="1281">
          <cell r="Q1281">
            <v>0</v>
          </cell>
        </row>
        <row r="1282">
          <cell r="Q1282">
            <v>0</v>
          </cell>
        </row>
        <row r="1283">
          <cell r="Q1283">
            <v>0</v>
          </cell>
        </row>
        <row r="1284">
          <cell r="Q1284">
            <v>0</v>
          </cell>
        </row>
        <row r="1285">
          <cell r="Q1285">
            <v>0</v>
          </cell>
        </row>
        <row r="1286">
          <cell r="Q1286">
            <v>0</v>
          </cell>
        </row>
        <row r="1287">
          <cell r="Q1287">
            <v>0</v>
          </cell>
        </row>
        <row r="1288">
          <cell r="Q1288">
            <v>0</v>
          </cell>
        </row>
        <row r="1289">
          <cell r="Q1289">
            <v>0</v>
          </cell>
        </row>
        <row r="1290">
          <cell r="Q1290">
            <v>0</v>
          </cell>
        </row>
        <row r="1291">
          <cell r="Q1291">
            <v>0</v>
          </cell>
        </row>
        <row r="1292">
          <cell r="Q1292">
            <v>0</v>
          </cell>
        </row>
        <row r="1293">
          <cell r="Q1293">
            <v>0</v>
          </cell>
        </row>
        <row r="1294">
          <cell r="Q1294">
            <v>0</v>
          </cell>
        </row>
        <row r="1295">
          <cell r="Q1295">
            <v>0</v>
          </cell>
        </row>
        <row r="1296">
          <cell r="Q1296">
            <v>0</v>
          </cell>
        </row>
        <row r="1297">
          <cell r="Q1297">
            <v>0</v>
          </cell>
        </row>
        <row r="1298">
          <cell r="Q1298">
            <v>0</v>
          </cell>
        </row>
        <row r="1299">
          <cell r="Q1299">
            <v>0</v>
          </cell>
        </row>
        <row r="1300">
          <cell r="Q1300">
            <v>0</v>
          </cell>
        </row>
        <row r="1301">
          <cell r="Q1301">
            <v>0</v>
          </cell>
        </row>
        <row r="1302">
          <cell r="Q1302">
            <v>0</v>
          </cell>
        </row>
        <row r="1303">
          <cell r="Q1303">
            <v>0</v>
          </cell>
        </row>
        <row r="1304">
          <cell r="Q1304">
            <v>0</v>
          </cell>
        </row>
        <row r="1305">
          <cell r="Q1305">
            <v>0</v>
          </cell>
        </row>
        <row r="1306">
          <cell r="Q1306">
            <v>0</v>
          </cell>
        </row>
        <row r="1307">
          <cell r="Q1307">
            <v>0</v>
          </cell>
        </row>
        <row r="1308">
          <cell r="Q1308">
            <v>0</v>
          </cell>
        </row>
        <row r="1309">
          <cell r="Q1309">
            <v>0</v>
          </cell>
        </row>
        <row r="1310">
          <cell r="Q1310">
            <v>0</v>
          </cell>
        </row>
        <row r="1311">
          <cell r="Q1311">
            <v>0</v>
          </cell>
        </row>
        <row r="1312">
          <cell r="Q1312">
            <v>0</v>
          </cell>
        </row>
        <row r="1313">
          <cell r="Q1313">
            <v>0</v>
          </cell>
        </row>
        <row r="1314">
          <cell r="Q1314">
            <v>0</v>
          </cell>
        </row>
        <row r="1315">
          <cell r="Q1315">
            <v>0</v>
          </cell>
        </row>
        <row r="1316">
          <cell r="Q1316">
            <v>0</v>
          </cell>
        </row>
        <row r="1317">
          <cell r="Q1317">
            <v>0</v>
          </cell>
        </row>
        <row r="1318">
          <cell r="Q1318">
            <v>0</v>
          </cell>
        </row>
        <row r="1319">
          <cell r="Q1319">
            <v>0</v>
          </cell>
        </row>
        <row r="1320">
          <cell r="Q1320">
            <v>0</v>
          </cell>
        </row>
        <row r="1321">
          <cell r="Q1321">
            <v>0</v>
          </cell>
        </row>
        <row r="1322">
          <cell r="Q1322">
            <v>0</v>
          </cell>
        </row>
        <row r="1323">
          <cell r="Q1323">
            <v>0</v>
          </cell>
        </row>
        <row r="1324">
          <cell r="Q1324">
            <v>0</v>
          </cell>
        </row>
        <row r="1325">
          <cell r="Q1325">
            <v>0</v>
          </cell>
        </row>
        <row r="1326">
          <cell r="Q1326">
            <v>0</v>
          </cell>
        </row>
        <row r="1327">
          <cell r="Q1327">
            <v>0</v>
          </cell>
        </row>
        <row r="1328">
          <cell r="Q1328">
            <v>0</v>
          </cell>
        </row>
        <row r="1329">
          <cell r="Q1329">
            <v>0</v>
          </cell>
        </row>
        <row r="1330">
          <cell r="Q1330">
            <v>0</v>
          </cell>
        </row>
        <row r="1331">
          <cell r="Q1331">
            <v>0</v>
          </cell>
        </row>
        <row r="1332">
          <cell r="Q1332">
            <v>0</v>
          </cell>
        </row>
        <row r="1333">
          <cell r="Q1333">
            <v>0</v>
          </cell>
        </row>
        <row r="1334">
          <cell r="Q1334">
            <v>0</v>
          </cell>
        </row>
        <row r="1335">
          <cell r="Q1335">
            <v>0</v>
          </cell>
        </row>
        <row r="1336">
          <cell r="Q1336">
            <v>0</v>
          </cell>
        </row>
        <row r="1337">
          <cell r="Q1337">
            <v>0</v>
          </cell>
        </row>
        <row r="1338">
          <cell r="Q1338">
            <v>0</v>
          </cell>
        </row>
        <row r="1339">
          <cell r="Q1339">
            <v>0</v>
          </cell>
        </row>
        <row r="1340">
          <cell r="Q1340">
            <v>0</v>
          </cell>
        </row>
        <row r="1341">
          <cell r="Q1341">
            <v>0</v>
          </cell>
        </row>
        <row r="1342">
          <cell r="Q1342">
            <v>0</v>
          </cell>
        </row>
        <row r="1343">
          <cell r="Q1343">
            <v>0</v>
          </cell>
        </row>
        <row r="1344">
          <cell r="Q1344">
            <v>0</v>
          </cell>
        </row>
        <row r="1345">
          <cell r="Q1345">
            <v>0</v>
          </cell>
        </row>
        <row r="1346">
          <cell r="Q1346">
            <v>0</v>
          </cell>
        </row>
        <row r="1347">
          <cell r="Q1347">
            <v>0</v>
          </cell>
        </row>
        <row r="1348">
          <cell r="Q1348">
            <v>0</v>
          </cell>
        </row>
        <row r="1349">
          <cell r="Q1349">
            <v>0</v>
          </cell>
        </row>
        <row r="1350">
          <cell r="Q1350">
            <v>0</v>
          </cell>
        </row>
        <row r="1351">
          <cell r="Q1351">
            <v>0</v>
          </cell>
        </row>
        <row r="1352">
          <cell r="Q1352">
            <v>0</v>
          </cell>
        </row>
        <row r="1353">
          <cell r="Q1353">
            <v>0</v>
          </cell>
        </row>
        <row r="1354">
          <cell r="Q1354">
            <v>0</v>
          </cell>
        </row>
        <row r="1355">
          <cell r="Q1355">
            <v>0</v>
          </cell>
        </row>
        <row r="1356">
          <cell r="Q1356">
            <v>0</v>
          </cell>
        </row>
        <row r="1357">
          <cell r="Q1357">
            <v>0</v>
          </cell>
        </row>
        <row r="1358">
          <cell r="Q1358">
            <v>0</v>
          </cell>
        </row>
        <row r="1359">
          <cell r="Q1359">
            <v>0</v>
          </cell>
        </row>
        <row r="1360">
          <cell r="Q1360">
            <v>0</v>
          </cell>
        </row>
        <row r="1361">
          <cell r="Q1361">
            <v>0</v>
          </cell>
        </row>
        <row r="1362">
          <cell r="Q1362">
            <v>0</v>
          </cell>
        </row>
        <row r="1363">
          <cell r="Q1363">
            <v>0</v>
          </cell>
        </row>
        <row r="1364">
          <cell r="Q1364">
            <v>0</v>
          </cell>
        </row>
        <row r="1365">
          <cell r="Q1365">
            <v>0</v>
          </cell>
        </row>
        <row r="1366">
          <cell r="Q1366">
            <v>0</v>
          </cell>
        </row>
        <row r="1367">
          <cell r="Q1367">
            <v>0</v>
          </cell>
        </row>
        <row r="1368">
          <cell r="Q1368">
            <v>0</v>
          </cell>
        </row>
        <row r="1369">
          <cell r="Q1369">
            <v>0</v>
          </cell>
        </row>
        <row r="1370">
          <cell r="Q1370">
            <v>0</v>
          </cell>
        </row>
        <row r="1371">
          <cell r="Q1371">
            <v>0</v>
          </cell>
        </row>
        <row r="1372">
          <cell r="Q1372">
            <v>0</v>
          </cell>
        </row>
        <row r="1373">
          <cell r="Q1373">
            <v>0</v>
          </cell>
        </row>
        <row r="1374">
          <cell r="Q1374">
            <v>0</v>
          </cell>
        </row>
        <row r="1375">
          <cell r="Q1375">
            <v>0</v>
          </cell>
        </row>
        <row r="1376">
          <cell r="Q1376">
            <v>0</v>
          </cell>
        </row>
        <row r="1377">
          <cell r="Q1377">
            <v>0</v>
          </cell>
        </row>
        <row r="1378">
          <cell r="Q1378">
            <v>0</v>
          </cell>
        </row>
        <row r="1379">
          <cell r="Q1379">
            <v>0</v>
          </cell>
        </row>
        <row r="1380">
          <cell r="Q1380">
            <v>0</v>
          </cell>
        </row>
        <row r="1381">
          <cell r="Q1381">
            <v>0</v>
          </cell>
        </row>
        <row r="1382">
          <cell r="Q1382">
            <v>0</v>
          </cell>
        </row>
        <row r="1383">
          <cell r="Q1383">
            <v>0</v>
          </cell>
        </row>
        <row r="1384">
          <cell r="Q1384">
            <v>0</v>
          </cell>
        </row>
        <row r="1385">
          <cell r="Q1385">
            <v>0</v>
          </cell>
        </row>
        <row r="1386">
          <cell r="Q1386">
            <v>0</v>
          </cell>
        </row>
        <row r="1387">
          <cell r="Q1387">
            <v>0</v>
          </cell>
        </row>
        <row r="1388">
          <cell r="Q1388">
            <v>0</v>
          </cell>
        </row>
        <row r="1389">
          <cell r="Q1389">
            <v>0</v>
          </cell>
        </row>
        <row r="1390">
          <cell r="Q1390">
            <v>0</v>
          </cell>
        </row>
        <row r="1391">
          <cell r="Q1391">
            <v>0</v>
          </cell>
        </row>
        <row r="1392">
          <cell r="Q1392">
            <v>0</v>
          </cell>
        </row>
        <row r="1393">
          <cell r="Q1393">
            <v>0</v>
          </cell>
        </row>
        <row r="1394">
          <cell r="Q1394">
            <v>0</v>
          </cell>
        </row>
        <row r="1395">
          <cell r="Q1395">
            <v>0</v>
          </cell>
        </row>
        <row r="1396">
          <cell r="Q1396">
            <v>0</v>
          </cell>
        </row>
        <row r="1397">
          <cell r="Q1397">
            <v>0</v>
          </cell>
        </row>
        <row r="1398">
          <cell r="Q1398">
            <v>0</v>
          </cell>
        </row>
        <row r="1399">
          <cell r="Q1399">
            <v>0</v>
          </cell>
        </row>
        <row r="1400">
          <cell r="Q1400">
            <v>0</v>
          </cell>
        </row>
        <row r="1401">
          <cell r="Q1401">
            <v>0</v>
          </cell>
        </row>
        <row r="1402">
          <cell r="Q1402">
            <v>0</v>
          </cell>
        </row>
        <row r="1403">
          <cell r="Q1403">
            <v>0</v>
          </cell>
        </row>
        <row r="1404">
          <cell r="Q1404">
            <v>0</v>
          </cell>
        </row>
        <row r="1405">
          <cell r="Q1405">
            <v>0</v>
          </cell>
        </row>
        <row r="1406">
          <cell r="Q1406">
            <v>0</v>
          </cell>
        </row>
        <row r="1407">
          <cell r="Q1407">
            <v>0</v>
          </cell>
        </row>
        <row r="1408">
          <cell r="Q1408">
            <v>0</v>
          </cell>
        </row>
        <row r="1409">
          <cell r="Q1409">
            <v>0</v>
          </cell>
        </row>
        <row r="1410">
          <cell r="Q1410">
            <v>0</v>
          </cell>
        </row>
        <row r="1411">
          <cell r="Q1411">
            <v>0</v>
          </cell>
        </row>
        <row r="1412">
          <cell r="Q1412">
            <v>0</v>
          </cell>
        </row>
        <row r="1413">
          <cell r="Q1413">
            <v>0</v>
          </cell>
        </row>
        <row r="1414">
          <cell r="Q1414">
            <v>0</v>
          </cell>
        </row>
        <row r="1415">
          <cell r="Q1415">
            <v>0</v>
          </cell>
        </row>
        <row r="1416">
          <cell r="Q1416">
            <v>0</v>
          </cell>
        </row>
        <row r="1417">
          <cell r="Q1417">
            <v>0</v>
          </cell>
        </row>
        <row r="1418">
          <cell r="Q1418">
            <v>0</v>
          </cell>
        </row>
        <row r="1419">
          <cell r="Q1419">
            <v>0</v>
          </cell>
        </row>
        <row r="1420">
          <cell r="Q1420">
            <v>0</v>
          </cell>
        </row>
        <row r="1421">
          <cell r="Q1421">
            <v>0</v>
          </cell>
        </row>
        <row r="1422">
          <cell r="Q1422">
            <v>0</v>
          </cell>
        </row>
        <row r="1423">
          <cell r="Q1423">
            <v>0</v>
          </cell>
        </row>
        <row r="1424">
          <cell r="Q1424">
            <v>0</v>
          </cell>
        </row>
        <row r="1425">
          <cell r="Q1425">
            <v>0</v>
          </cell>
        </row>
        <row r="1426">
          <cell r="Q1426">
            <v>0</v>
          </cell>
        </row>
        <row r="1427">
          <cell r="Q1427">
            <v>0</v>
          </cell>
        </row>
        <row r="1428">
          <cell r="Q1428">
            <v>0</v>
          </cell>
        </row>
        <row r="1429">
          <cell r="Q1429">
            <v>0</v>
          </cell>
        </row>
        <row r="1430">
          <cell r="Q1430">
            <v>0</v>
          </cell>
        </row>
        <row r="1431">
          <cell r="Q1431">
            <v>0</v>
          </cell>
        </row>
        <row r="1432">
          <cell r="Q1432">
            <v>0</v>
          </cell>
        </row>
        <row r="1433">
          <cell r="Q1433">
            <v>0</v>
          </cell>
        </row>
        <row r="1434">
          <cell r="Q1434">
            <v>0</v>
          </cell>
        </row>
        <row r="1435">
          <cell r="Q1435">
            <v>0</v>
          </cell>
        </row>
        <row r="1436">
          <cell r="Q1436">
            <v>0</v>
          </cell>
        </row>
        <row r="1437">
          <cell r="Q1437">
            <v>0</v>
          </cell>
        </row>
        <row r="1438">
          <cell r="Q1438">
            <v>0</v>
          </cell>
        </row>
        <row r="1439">
          <cell r="Q1439">
            <v>0</v>
          </cell>
        </row>
        <row r="1440">
          <cell r="Q1440">
            <v>0</v>
          </cell>
        </row>
        <row r="1441">
          <cell r="Q1441">
            <v>0</v>
          </cell>
        </row>
        <row r="1442">
          <cell r="Q1442">
            <v>0</v>
          </cell>
        </row>
        <row r="1443">
          <cell r="Q1443">
            <v>0</v>
          </cell>
        </row>
        <row r="1444">
          <cell r="Q1444">
            <v>0</v>
          </cell>
        </row>
        <row r="1445">
          <cell r="Q1445">
            <v>0</v>
          </cell>
        </row>
        <row r="1446">
          <cell r="Q1446">
            <v>0</v>
          </cell>
        </row>
        <row r="1447">
          <cell r="Q1447">
            <v>0</v>
          </cell>
        </row>
        <row r="1448">
          <cell r="Q1448">
            <v>0</v>
          </cell>
        </row>
        <row r="1449">
          <cell r="Q1449">
            <v>0</v>
          </cell>
        </row>
        <row r="1450">
          <cell r="Q1450">
            <v>0</v>
          </cell>
        </row>
        <row r="1451">
          <cell r="Q1451">
            <v>0</v>
          </cell>
        </row>
        <row r="1452">
          <cell r="Q1452">
            <v>0</v>
          </cell>
        </row>
        <row r="1453">
          <cell r="Q1453">
            <v>0</v>
          </cell>
        </row>
        <row r="1454">
          <cell r="Q1454">
            <v>0</v>
          </cell>
        </row>
        <row r="1455">
          <cell r="Q1455">
            <v>0</v>
          </cell>
        </row>
        <row r="1456">
          <cell r="Q1456">
            <v>0</v>
          </cell>
        </row>
        <row r="1457">
          <cell r="Q1457">
            <v>0</v>
          </cell>
        </row>
        <row r="1458">
          <cell r="Q1458">
            <v>0</v>
          </cell>
        </row>
        <row r="1459">
          <cell r="Q1459">
            <v>0</v>
          </cell>
        </row>
        <row r="1460">
          <cell r="Q1460">
            <v>0</v>
          </cell>
        </row>
        <row r="1461">
          <cell r="Q1461">
            <v>0</v>
          </cell>
        </row>
        <row r="1462">
          <cell r="Q1462">
            <v>0</v>
          </cell>
        </row>
        <row r="1463">
          <cell r="Q1463">
            <v>0</v>
          </cell>
        </row>
        <row r="1464">
          <cell r="Q1464">
            <v>0</v>
          </cell>
        </row>
        <row r="1465">
          <cell r="Q1465">
            <v>0</v>
          </cell>
        </row>
        <row r="1466">
          <cell r="Q1466">
            <v>0</v>
          </cell>
        </row>
        <row r="1467">
          <cell r="Q1467">
            <v>0</v>
          </cell>
        </row>
        <row r="1468">
          <cell r="Q1468">
            <v>0</v>
          </cell>
        </row>
        <row r="1469">
          <cell r="Q1469">
            <v>0</v>
          </cell>
        </row>
        <row r="1470">
          <cell r="Q1470">
            <v>0</v>
          </cell>
        </row>
        <row r="1471">
          <cell r="Q1471">
            <v>0</v>
          </cell>
        </row>
        <row r="1472">
          <cell r="Q1472">
            <v>0</v>
          </cell>
        </row>
        <row r="1473">
          <cell r="Q1473">
            <v>0</v>
          </cell>
        </row>
        <row r="1474">
          <cell r="Q1474">
            <v>0</v>
          </cell>
        </row>
        <row r="1475">
          <cell r="Q1475">
            <v>0</v>
          </cell>
        </row>
        <row r="1476">
          <cell r="Q1476">
            <v>0</v>
          </cell>
        </row>
        <row r="1477">
          <cell r="Q1477">
            <v>0</v>
          </cell>
        </row>
        <row r="1478">
          <cell r="Q1478">
            <v>0</v>
          </cell>
        </row>
        <row r="1479">
          <cell r="Q1479">
            <v>0</v>
          </cell>
        </row>
        <row r="1480">
          <cell r="Q1480">
            <v>0</v>
          </cell>
        </row>
        <row r="1481">
          <cell r="Q1481">
            <v>0</v>
          </cell>
        </row>
        <row r="1482">
          <cell r="Q1482">
            <v>0</v>
          </cell>
        </row>
        <row r="1483">
          <cell r="Q1483">
            <v>0</v>
          </cell>
        </row>
        <row r="1484">
          <cell r="Q1484">
            <v>0</v>
          </cell>
        </row>
        <row r="1485">
          <cell r="Q1485">
            <v>0</v>
          </cell>
        </row>
        <row r="1486">
          <cell r="Q1486">
            <v>0</v>
          </cell>
        </row>
        <row r="1487">
          <cell r="Q1487">
            <v>0</v>
          </cell>
        </row>
        <row r="1488">
          <cell r="Q1488">
            <v>0</v>
          </cell>
        </row>
        <row r="1489">
          <cell r="Q1489">
            <v>0</v>
          </cell>
        </row>
        <row r="1490">
          <cell r="Q1490">
            <v>0</v>
          </cell>
        </row>
        <row r="1491">
          <cell r="Q1491">
            <v>0</v>
          </cell>
        </row>
        <row r="1492">
          <cell r="Q1492">
            <v>0</v>
          </cell>
        </row>
        <row r="1493">
          <cell r="Q1493">
            <v>0</v>
          </cell>
        </row>
        <row r="1494">
          <cell r="Q1494">
            <v>0</v>
          </cell>
        </row>
        <row r="1495">
          <cell r="Q1495">
            <v>0</v>
          </cell>
        </row>
        <row r="1496">
          <cell r="Q1496">
            <v>0</v>
          </cell>
        </row>
        <row r="1497">
          <cell r="Q1497">
            <v>0</v>
          </cell>
        </row>
        <row r="1498">
          <cell r="Q1498">
            <v>0</v>
          </cell>
        </row>
        <row r="1499">
          <cell r="Q1499">
            <v>0</v>
          </cell>
        </row>
        <row r="1500">
          <cell r="Q1500">
            <v>0</v>
          </cell>
        </row>
        <row r="1501">
          <cell r="Q1501">
            <v>0</v>
          </cell>
        </row>
        <row r="1502">
          <cell r="Q1502">
            <v>0</v>
          </cell>
        </row>
        <row r="1503">
          <cell r="Q1503">
            <v>0</v>
          </cell>
        </row>
        <row r="1504">
          <cell r="Q1504">
            <v>0</v>
          </cell>
        </row>
        <row r="1505">
          <cell r="Q1505">
            <v>0</v>
          </cell>
        </row>
        <row r="1506">
          <cell r="Q1506">
            <v>0</v>
          </cell>
        </row>
        <row r="1507">
          <cell r="Q1507">
            <v>0</v>
          </cell>
        </row>
        <row r="1508">
          <cell r="Q1508">
            <v>0</v>
          </cell>
        </row>
        <row r="1509">
          <cell r="Q1509">
            <v>0</v>
          </cell>
        </row>
        <row r="1510">
          <cell r="Q1510">
            <v>0</v>
          </cell>
        </row>
        <row r="1511">
          <cell r="Q1511">
            <v>0</v>
          </cell>
        </row>
        <row r="1512">
          <cell r="Q1512">
            <v>0</v>
          </cell>
        </row>
        <row r="1513">
          <cell r="Q1513">
            <v>0</v>
          </cell>
        </row>
        <row r="1514">
          <cell r="Q1514">
            <v>0</v>
          </cell>
        </row>
        <row r="1515">
          <cell r="Q1515">
            <v>0</v>
          </cell>
        </row>
        <row r="1516">
          <cell r="Q1516">
            <v>0</v>
          </cell>
        </row>
        <row r="1517">
          <cell r="Q1517">
            <v>0</v>
          </cell>
        </row>
        <row r="1518">
          <cell r="Q1518">
            <v>0</v>
          </cell>
        </row>
        <row r="1519">
          <cell r="Q1519">
            <v>0</v>
          </cell>
        </row>
        <row r="1520">
          <cell r="Q1520">
            <v>0</v>
          </cell>
        </row>
        <row r="1521">
          <cell r="Q1521">
            <v>0</v>
          </cell>
        </row>
        <row r="1522">
          <cell r="Q1522">
            <v>0</v>
          </cell>
        </row>
        <row r="1523">
          <cell r="Q1523">
            <v>0</v>
          </cell>
        </row>
        <row r="1524">
          <cell r="Q1524">
            <v>0</v>
          </cell>
        </row>
        <row r="1525">
          <cell r="Q1525">
            <v>0</v>
          </cell>
        </row>
        <row r="1526">
          <cell r="Q1526">
            <v>0</v>
          </cell>
        </row>
        <row r="1527">
          <cell r="Q1527">
            <v>0</v>
          </cell>
        </row>
        <row r="1528">
          <cell r="Q1528">
            <v>0</v>
          </cell>
        </row>
        <row r="1529">
          <cell r="Q1529">
            <v>0</v>
          </cell>
        </row>
        <row r="1530">
          <cell r="Q1530">
            <v>0</v>
          </cell>
        </row>
        <row r="1531">
          <cell r="Q1531">
            <v>0</v>
          </cell>
        </row>
        <row r="1532">
          <cell r="Q1532">
            <v>0</v>
          </cell>
        </row>
        <row r="1533">
          <cell r="Q1533">
            <v>0</v>
          </cell>
        </row>
        <row r="1534">
          <cell r="Q1534">
            <v>0</v>
          </cell>
        </row>
        <row r="1535">
          <cell r="Q1535">
            <v>0</v>
          </cell>
        </row>
        <row r="1536">
          <cell r="Q1536">
            <v>0</v>
          </cell>
        </row>
        <row r="1537">
          <cell r="Q1537">
            <v>0</v>
          </cell>
        </row>
        <row r="1538">
          <cell r="Q1538">
            <v>0</v>
          </cell>
        </row>
        <row r="1539">
          <cell r="Q1539">
            <v>0</v>
          </cell>
        </row>
        <row r="1540">
          <cell r="Q1540">
            <v>0</v>
          </cell>
        </row>
        <row r="1541">
          <cell r="Q1541">
            <v>0</v>
          </cell>
        </row>
        <row r="1542">
          <cell r="Q1542">
            <v>0</v>
          </cell>
        </row>
        <row r="1543">
          <cell r="Q1543">
            <v>0</v>
          </cell>
        </row>
        <row r="1544">
          <cell r="Q1544">
            <v>0</v>
          </cell>
        </row>
        <row r="1545">
          <cell r="Q1545">
            <v>0</v>
          </cell>
        </row>
        <row r="1546">
          <cell r="Q1546">
            <v>0</v>
          </cell>
        </row>
        <row r="1547">
          <cell r="Q1547">
            <v>0</v>
          </cell>
        </row>
        <row r="1548">
          <cell r="Q1548">
            <v>0</v>
          </cell>
        </row>
        <row r="1549">
          <cell r="Q1549">
            <v>0</v>
          </cell>
        </row>
        <row r="1550">
          <cell r="Q1550">
            <v>0</v>
          </cell>
        </row>
        <row r="1551">
          <cell r="Q1551">
            <v>0</v>
          </cell>
        </row>
        <row r="1552">
          <cell r="Q1552">
            <v>0</v>
          </cell>
        </row>
        <row r="1553">
          <cell r="Q1553">
            <v>0</v>
          </cell>
        </row>
        <row r="1554">
          <cell r="Q1554">
            <v>0</v>
          </cell>
        </row>
        <row r="1555">
          <cell r="Q1555">
            <v>0</v>
          </cell>
        </row>
        <row r="1556">
          <cell r="Q1556">
            <v>0</v>
          </cell>
        </row>
        <row r="1557">
          <cell r="Q1557">
            <v>0</v>
          </cell>
        </row>
        <row r="1558">
          <cell r="Q1558">
            <v>0</v>
          </cell>
        </row>
        <row r="1559">
          <cell r="Q1559">
            <v>0</v>
          </cell>
        </row>
        <row r="1560">
          <cell r="Q1560">
            <v>0</v>
          </cell>
        </row>
        <row r="1561">
          <cell r="Q1561">
            <v>0</v>
          </cell>
        </row>
        <row r="1562">
          <cell r="Q1562">
            <v>0</v>
          </cell>
        </row>
        <row r="1563">
          <cell r="Q1563">
            <v>0</v>
          </cell>
        </row>
        <row r="1564">
          <cell r="Q1564">
            <v>0</v>
          </cell>
        </row>
        <row r="1565">
          <cell r="Q1565">
            <v>0</v>
          </cell>
        </row>
        <row r="1566">
          <cell r="Q1566">
            <v>0</v>
          </cell>
        </row>
        <row r="1567">
          <cell r="Q1567">
            <v>0</v>
          </cell>
        </row>
        <row r="1568">
          <cell r="Q1568">
            <v>0</v>
          </cell>
        </row>
        <row r="1569">
          <cell r="Q1569">
            <v>0</v>
          </cell>
        </row>
        <row r="1570">
          <cell r="Q1570">
            <v>0</v>
          </cell>
        </row>
        <row r="1571">
          <cell r="Q1571">
            <v>0</v>
          </cell>
        </row>
        <row r="1572">
          <cell r="Q1572">
            <v>0</v>
          </cell>
        </row>
        <row r="1573">
          <cell r="Q1573">
            <v>0</v>
          </cell>
        </row>
        <row r="1574">
          <cell r="Q1574">
            <v>0</v>
          </cell>
        </row>
        <row r="1575">
          <cell r="Q1575">
            <v>0</v>
          </cell>
        </row>
        <row r="1576">
          <cell r="Q1576">
            <v>0</v>
          </cell>
        </row>
        <row r="1577">
          <cell r="Q1577">
            <v>0</v>
          </cell>
        </row>
        <row r="1578">
          <cell r="Q1578">
            <v>0</v>
          </cell>
        </row>
        <row r="1579">
          <cell r="Q1579">
            <v>0</v>
          </cell>
        </row>
        <row r="1580">
          <cell r="Q1580">
            <v>0</v>
          </cell>
        </row>
        <row r="1581">
          <cell r="Q1581">
            <v>0</v>
          </cell>
        </row>
        <row r="1582">
          <cell r="Q1582">
            <v>0</v>
          </cell>
        </row>
        <row r="1583">
          <cell r="Q1583">
            <v>0</v>
          </cell>
        </row>
        <row r="1584">
          <cell r="Q1584">
            <v>0</v>
          </cell>
        </row>
        <row r="1585">
          <cell r="Q1585">
            <v>0</v>
          </cell>
        </row>
        <row r="1586">
          <cell r="Q1586">
            <v>0</v>
          </cell>
        </row>
        <row r="1587">
          <cell r="Q1587">
            <v>0</v>
          </cell>
        </row>
        <row r="1588">
          <cell r="Q1588">
            <v>0</v>
          </cell>
        </row>
        <row r="1589">
          <cell r="Q1589">
            <v>0</v>
          </cell>
        </row>
        <row r="1590">
          <cell r="Q1590">
            <v>0</v>
          </cell>
        </row>
        <row r="1591">
          <cell r="Q1591">
            <v>0</v>
          </cell>
        </row>
        <row r="1592">
          <cell r="Q1592">
            <v>0</v>
          </cell>
        </row>
        <row r="1593">
          <cell r="Q1593">
            <v>0</v>
          </cell>
        </row>
        <row r="1594">
          <cell r="Q1594">
            <v>0</v>
          </cell>
        </row>
        <row r="1595">
          <cell r="Q1595">
            <v>0</v>
          </cell>
        </row>
        <row r="1596">
          <cell r="Q1596">
            <v>0</v>
          </cell>
        </row>
        <row r="1597">
          <cell r="Q1597">
            <v>0</v>
          </cell>
        </row>
        <row r="1598">
          <cell r="Q1598">
            <v>0</v>
          </cell>
        </row>
        <row r="1599">
          <cell r="Q1599">
            <v>0</v>
          </cell>
        </row>
        <row r="1600">
          <cell r="Q1600">
            <v>0</v>
          </cell>
        </row>
        <row r="1601">
          <cell r="Q1601">
            <v>0</v>
          </cell>
        </row>
        <row r="1602">
          <cell r="Q1602">
            <v>0</v>
          </cell>
        </row>
        <row r="1603">
          <cell r="Q1603">
            <v>0</v>
          </cell>
        </row>
        <row r="1604">
          <cell r="Q1604">
            <v>0</v>
          </cell>
        </row>
        <row r="1605">
          <cell r="Q1605">
            <v>0</v>
          </cell>
        </row>
        <row r="1606">
          <cell r="Q1606">
            <v>0</v>
          </cell>
        </row>
        <row r="1607">
          <cell r="Q1607">
            <v>0</v>
          </cell>
        </row>
        <row r="1608">
          <cell r="Q1608">
            <v>0</v>
          </cell>
        </row>
        <row r="1609">
          <cell r="Q1609">
            <v>0</v>
          </cell>
        </row>
        <row r="1610">
          <cell r="Q1610">
            <v>0</v>
          </cell>
        </row>
        <row r="1611">
          <cell r="Q1611">
            <v>0</v>
          </cell>
        </row>
        <row r="1612">
          <cell r="Q1612">
            <v>0</v>
          </cell>
        </row>
        <row r="1613">
          <cell r="Q1613">
            <v>0</v>
          </cell>
        </row>
        <row r="1614">
          <cell r="Q1614">
            <v>0</v>
          </cell>
        </row>
        <row r="1615">
          <cell r="Q1615">
            <v>0</v>
          </cell>
        </row>
        <row r="1616">
          <cell r="Q1616">
            <v>0</v>
          </cell>
        </row>
        <row r="1617">
          <cell r="Q1617">
            <v>0</v>
          </cell>
        </row>
        <row r="1618">
          <cell r="Q1618">
            <v>0</v>
          </cell>
        </row>
        <row r="1619">
          <cell r="Q1619">
            <v>0</v>
          </cell>
        </row>
        <row r="1620">
          <cell r="Q1620">
            <v>0</v>
          </cell>
        </row>
        <row r="1621">
          <cell r="Q1621">
            <v>0</v>
          </cell>
        </row>
        <row r="1622">
          <cell r="Q1622">
            <v>0</v>
          </cell>
        </row>
        <row r="1623">
          <cell r="Q1623">
            <v>0</v>
          </cell>
        </row>
        <row r="1624">
          <cell r="Q1624">
            <v>0</v>
          </cell>
        </row>
        <row r="1625">
          <cell r="Q1625">
            <v>0</v>
          </cell>
        </row>
        <row r="1626">
          <cell r="Q1626">
            <v>0</v>
          </cell>
        </row>
        <row r="1627">
          <cell r="Q1627">
            <v>0</v>
          </cell>
        </row>
        <row r="1628">
          <cell r="Q1628">
            <v>0</v>
          </cell>
        </row>
        <row r="1629">
          <cell r="Q1629">
            <v>0</v>
          </cell>
        </row>
        <row r="1630">
          <cell r="Q1630">
            <v>0</v>
          </cell>
        </row>
        <row r="1631">
          <cell r="Q1631">
            <v>0</v>
          </cell>
        </row>
        <row r="1632">
          <cell r="Q1632">
            <v>0</v>
          </cell>
        </row>
        <row r="1633">
          <cell r="Q1633">
            <v>0</v>
          </cell>
        </row>
        <row r="1634">
          <cell r="Q1634">
            <v>0</v>
          </cell>
        </row>
        <row r="1635">
          <cell r="Q1635">
            <v>0</v>
          </cell>
        </row>
        <row r="1636">
          <cell r="Q1636">
            <v>0</v>
          </cell>
        </row>
        <row r="1637">
          <cell r="Q1637">
            <v>0</v>
          </cell>
        </row>
        <row r="1638">
          <cell r="Q1638">
            <v>0</v>
          </cell>
        </row>
        <row r="1639">
          <cell r="Q1639">
            <v>0</v>
          </cell>
        </row>
        <row r="1640">
          <cell r="Q1640">
            <v>0</v>
          </cell>
        </row>
        <row r="1641">
          <cell r="Q1641">
            <v>0</v>
          </cell>
        </row>
        <row r="1642">
          <cell r="Q1642">
            <v>0</v>
          </cell>
        </row>
        <row r="1643">
          <cell r="Q1643">
            <v>0</v>
          </cell>
        </row>
        <row r="1644">
          <cell r="Q1644">
            <v>0</v>
          </cell>
        </row>
        <row r="1645">
          <cell r="Q1645">
            <v>0</v>
          </cell>
        </row>
        <row r="1646">
          <cell r="Q1646">
            <v>0</v>
          </cell>
        </row>
        <row r="1647">
          <cell r="Q1647">
            <v>0</v>
          </cell>
        </row>
        <row r="1648">
          <cell r="Q1648">
            <v>0</v>
          </cell>
        </row>
        <row r="1649">
          <cell r="Q1649">
            <v>0</v>
          </cell>
        </row>
        <row r="1650">
          <cell r="Q1650">
            <v>0</v>
          </cell>
        </row>
        <row r="1651">
          <cell r="Q1651">
            <v>0</v>
          </cell>
        </row>
        <row r="1652">
          <cell r="Q1652">
            <v>0</v>
          </cell>
        </row>
        <row r="1653">
          <cell r="Q1653">
            <v>0</v>
          </cell>
        </row>
        <row r="1654">
          <cell r="Q1654">
            <v>0</v>
          </cell>
        </row>
        <row r="1655">
          <cell r="Q1655">
            <v>0</v>
          </cell>
        </row>
        <row r="1656">
          <cell r="Q1656">
            <v>0</v>
          </cell>
        </row>
        <row r="1657">
          <cell r="Q1657">
            <v>0</v>
          </cell>
        </row>
        <row r="1658">
          <cell r="Q1658">
            <v>0</v>
          </cell>
        </row>
        <row r="1659">
          <cell r="Q1659">
            <v>0</v>
          </cell>
        </row>
        <row r="1660">
          <cell r="Q1660">
            <v>0</v>
          </cell>
        </row>
        <row r="1661">
          <cell r="Q1661">
            <v>0</v>
          </cell>
        </row>
        <row r="1662">
          <cell r="Q1662">
            <v>0</v>
          </cell>
        </row>
        <row r="1663">
          <cell r="Q1663">
            <v>0</v>
          </cell>
        </row>
        <row r="1664">
          <cell r="Q1664">
            <v>0</v>
          </cell>
        </row>
        <row r="1665">
          <cell r="Q1665">
            <v>0</v>
          </cell>
        </row>
        <row r="1666">
          <cell r="Q1666">
            <v>0</v>
          </cell>
        </row>
        <row r="1667">
          <cell r="Q1667">
            <v>0</v>
          </cell>
        </row>
        <row r="1668">
          <cell r="Q1668">
            <v>0</v>
          </cell>
        </row>
        <row r="1669">
          <cell r="Q1669">
            <v>0</v>
          </cell>
        </row>
        <row r="1670">
          <cell r="Q1670">
            <v>0</v>
          </cell>
        </row>
        <row r="1671">
          <cell r="Q1671">
            <v>0</v>
          </cell>
        </row>
        <row r="1672">
          <cell r="Q1672">
            <v>0</v>
          </cell>
        </row>
        <row r="1673">
          <cell r="Q1673">
            <v>0</v>
          </cell>
        </row>
        <row r="1674">
          <cell r="Q1674">
            <v>0</v>
          </cell>
        </row>
        <row r="1675">
          <cell r="Q1675">
            <v>0</v>
          </cell>
        </row>
        <row r="1676">
          <cell r="Q1676">
            <v>0</v>
          </cell>
        </row>
        <row r="1677">
          <cell r="Q1677">
            <v>0</v>
          </cell>
        </row>
        <row r="1678">
          <cell r="Q1678">
            <v>0</v>
          </cell>
        </row>
        <row r="1679">
          <cell r="Q1679">
            <v>0</v>
          </cell>
        </row>
        <row r="1680">
          <cell r="Q1680">
            <v>0</v>
          </cell>
        </row>
        <row r="1681">
          <cell r="Q1681">
            <v>0</v>
          </cell>
        </row>
        <row r="1682">
          <cell r="Q1682">
            <v>0</v>
          </cell>
        </row>
        <row r="1683">
          <cell r="Q1683">
            <v>0</v>
          </cell>
        </row>
        <row r="1684">
          <cell r="Q1684">
            <v>0</v>
          </cell>
        </row>
        <row r="1685">
          <cell r="Q1685">
            <v>0</v>
          </cell>
        </row>
        <row r="1686">
          <cell r="Q1686">
            <v>0</v>
          </cell>
        </row>
        <row r="1687">
          <cell r="Q1687">
            <v>0</v>
          </cell>
        </row>
        <row r="1688">
          <cell r="Q1688">
            <v>0</v>
          </cell>
        </row>
        <row r="1689">
          <cell r="Q1689">
            <v>0</v>
          </cell>
        </row>
        <row r="1690">
          <cell r="Q1690">
            <v>0</v>
          </cell>
        </row>
        <row r="1691">
          <cell r="Q1691">
            <v>0</v>
          </cell>
        </row>
        <row r="1692">
          <cell r="Q1692">
            <v>0</v>
          </cell>
        </row>
        <row r="1693">
          <cell r="Q1693">
            <v>0</v>
          </cell>
        </row>
        <row r="1694">
          <cell r="Q1694">
            <v>0</v>
          </cell>
        </row>
        <row r="1695">
          <cell r="Q1695">
            <v>0</v>
          </cell>
        </row>
        <row r="1696">
          <cell r="Q1696">
            <v>0</v>
          </cell>
        </row>
        <row r="1697">
          <cell r="Q1697">
            <v>0</v>
          </cell>
        </row>
        <row r="1698">
          <cell r="Q1698">
            <v>0</v>
          </cell>
        </row>
        <row r="1699">
          <cell r="Q1699">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VOD"/>
      <sheetName val="FU"/>
      <sheetName val="XML export"/>
      <sheetName val="ZAKL_DATA"/>
      <sheetName val="XML_export"/>
      <sheetName val="DAP1"/>
      <sheetName val="DAP2"/>
      <sheetName val="DAP3"/>
      <sheetName val="DAP4"/>
      <sheetName val="ZAV"/>
      <sheetName val="1Př1"/>
      <sheetName val="1Př2"/>
      <sheetName val="2Př"/>
      <sheetName val="3Př"/>
      <sheetName val="3Př_a"/>
      <sheetName val="6Př"/>
      <sheetName val="Př_b"/>
      <sheetName val="Poj_priz"/>
      <sheetName val="Potvr_ZAM"/>
      <sheetName val="Prohl_manž"/>
      <sheetName val="Zálohy"/>
      <sheetName val="Zálohy_odklad"/>
    </sheetNames>
    <sheetDataSet>
      <sheetData sheetId="0"/>
      <sheetData sheetId="1">
        <row r="3">
          <cell r="B3" t="str">
            <v>HLAVNÍ MĚSTO PRAHA</v>
          </cell>
          <cell r="H3" t="str">
            <v>PRAHA 1</v>
          </cell>
          <cell r="J3" t="str">
            <v>ČESKÁ REPUBLIKA</v>
          </cell>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B4" t="str">
            <v>STŘEDOČESKÝ KRAJ</v>
          </cell>
          <cell r="H4" t="str">
            <v>PRAHA 2</v>
          </cell>
          <cell r="J4" t="str">
            <v>Afghánská islámská republika</v>
          </cell>
          <cell r="Q4" t="str">
            <v>Lesnictví a těžba dřeva</v>
          </cell>
          <cell r="T4" t="str">
            <v>Lesnictví a těžba dřeva</v>
          </cell>
          <cell r="W4" t="str">
            <v>Lesnictví a těžba dřeva</v>
          </cell>
          <cell r="Z4" t="str">
            <v>Lesnictví a těžba dřeva</v>
          </cell>
        </row>
        <row r="5">
          <cell r="B5" t="str">
            <v>JIHOČESKÝ KRAJ</v>
          </cell>
          <cell r="H5" t="str">
            <v>PRAHA 3</v>
          </cell>
          <cell r="J5" t="str">
            <v>Provincie Alandy</v>
          </cell>
          <cell r="Q5" t="str">
            <v>Rybolov a akvakultura</v>
          </cell>
          <cell r="T5" t="str">
            <v>Rybolov a akvakultura</v>
          </cell>
          <cell r="W5" t="str">
            <v>Rybolov a akvakultura</v>
          </cell>
          <cell r="Z5" t="str">
            <v>Rybolov a akvakultura</v>
          </cell>
        </row>
        <row r="6">
          <cell r="B6" t="str">
            <v>PLZEŇSKÝ KRAJ</v>
          </cell>
          <cell r="H6" t="str">
            <v>PRAHA 4</v>
          </cell>
          <cell r="J6" t="str">
            <v>Albánská republika</v>
          </cell>
          <cell r="Q6" t="str">
            <v>Těžba a úprava černého a hnědého uhlí</v>
          </cell>
          <cell r="T6" t="str">
            <v>Těžba a úprava černého a hnědého uhlí</v>
          </cell>
          <cell r="W6" t="str">
            <v>Těžba a úprava černého a hnědého uhlí</v>
          </cell>
          <cell r="Z6" t="str">
            <v>Těžba a úprava černého a hnědého uhlí</v>
          </cell>
        </row>
        <row r="7">
          <cell r="B7" t="str">
            <v>KARLOVARSKÝ KRAJ</v>
          </cell>
          <cell r="H7" t="str">
            <v>PRAHA 5</v>
          </cell>
          <cell r="J7" t="str">
            <v>Alžírská demokratická a lidová republika</v>
          </cell>
          <cell r="Q7" t="str">
            <v>Těžba ropy a zemního plynu</v>
          </cell>
          <cell r="T7" t="str">
            <v>Těžba ropy a zemního plynu</v>
          </cell>
          <cell r="W7" t="str">
            <v>Těžba ropy a zemního plynu</v>
          </cell>
          <cell r="Z7" t="str">
            <v>Těžba ropy a zemního plynu</v>
          </cell>
        </row>
        <row r="8">
          <cell r="B8" t="str">
            <v>ÚSTECKÝ KRAJ</v>
          </cell>
          <cell r="H8" t="str">
            <v>PRAHA 6</v>
          </cell>
          <cell r="J8" t="str">
            <v>Území Americká Samoa</v>
          </cell>
          <cell r="Q8" t="str">
            <v>Těžba a úprava rud</v>
          </cell>
          <cell r="T8" t="str">
            <v>Těžba a úprava rud</v>
          </cell>
          <cell r="W8" t="str">
            <v>Těžba a úprava rud</v>
          </cell>
          <cell r="Z8" t="str">
            <v>Těžba a úprava rud</v>
          </cell>
        </row>
        <row r="9">
          <cell r="B9" t="str">
            <v>LIBERECKÝ KRAJ</v>
          </cell>
          <cell r="H9" t="str">
            <v>PRAHA 7</v>
          </cell>
          <cell r="J9" t="str">
            <v>Americké Panenské ostrovy</v>
          </cell>
          <cell r="Q9" t="str">
            <v>Ostatní těžba a dobývání</v>
          </cell>
          <cell r="T9" t="str">
            <v>Ostatní těžba a dobývání</v>
          </cell>
          <cell r="W9" t="str">
            <v>Ostatní těžba a dobývání</v>
          </cell>
          <cell r="Z9" t="str">
            <v>Ostatní těžba a dobývání</v>
          </cell>
        </row>
        <row r="10">
          <cell r="B10" t="str">
            <v>KRÁLOVÉHRADEC. KR.</v>
          </cell>
          <cell r="H10" t="str">
            <v>PRAHA 8</v>
          </cell>
          <cell r="J10" t="str">
            <v>Andorrské knížectví</v>
          </cell>
          <cell r="Q10" t="str">
            <v>Podpůrné činnosti při těžbě</v>
          </cell>
          <cell r="T10" t="str">
            <v>Podpůrné činnosti při těžbě</v>
          </cell>
          <cell r="W10" t="str">
            <v>Podpůrné činnosti při těžbě</v>
          </cell>
          <cell r="Z10" t="str">
            <v>Podpůrné činnosti při těžbě</v>
          </cell>
        </row>
        <row r="11">
          <cell r="B11" t="str">
            <v>PARDUBICKÝ KRAJ</v>
          </cell>
          <cell r="H11" t="str">
            <v>PRAHA 9</v>
          </cell>
          <cell r="J11" t="str">
            <v>Angolská republika</v>
          </cell>
          <cell r="Q11" t="str">
            <v>Výroba potravinářských výrobků</v>
          </cell>
          <cell r="T11" t="str">
            <v>Výroba potravinářských výrobků</v>
          </cell>
          <cell r="W11" t="str">
            <v>Výroba potravinářských výrobků</v>
          </cell>
          <cell r="Z11" t="str">
            <v>Výroba potravinářských výrobků</v>
          </cell>
        </row>
        <row r="12">
          <cell r="B12" t="str">
            <v>KRAJ VYSOČINA</v>
          </cell>
          <cell r="H12" t="str">
            <v>PRAHA 10</v>
          </cell>
          <cell r="J12" t="str">
            <v>Anguilla</v>
          </cell>
          <cell r="Q12" t="str">
            <v>Výroba nápojů</v>
          </cell>
          <cell r="T12" t="str">
            <v>Výroba nápojů</v>
          </cell>
          <cell r="W12" t="str">
            <v>Výroba nápojů</v>
          </cell>
          <cell r="Z12" t="str">
            <v>Výroba nápojů</v>
          </cell>
        </row>
        <row r="13">
          <cell r="B13" t="str">
            <v>JIHOMORAVSKÝ KRAJ</v>
          </cell>
          <cell r="H13" t="str">
            <v>PRAHA-JIŽNÍ MĚSTO</v>
          </cell>
          <cell r="J13" t="str">
            <v>Antarktida</v>
          </cell>
          <cell r="Q13" t="str">
            <v>Pěstování plodin jiných než trvalých</v>
          </cell>
          <cell r="T13" t="str">
            <v>Pěstování plodin jiných než trvalých</v>
          </cell>
          <cell r="W13" t="str">
            <v>Pěstování plodin jiných než trvalých</v>
          </cell>
          <cell r="Z13" t="str">
            <v>Pěstování plodin jiných než trvalých</v>
          </cell>
        </row>
        <row r="14">
          <cell r="B14" t="str">
            <v>OLOMOUCKÝ KRAJ</v>
          </cell>
          <cell r="H14" t="str">
            <v>PRAHA-MODŘANY</v>
          </cell>
          <cell r="J14" t="str">
            <v>Antigua a Barbuda</v>
          </cell>
          <cell r="Q14" t="str">
            <v>Výroba tabákových výrobků</v>
          </cell>
          <cell r="T14" t="str">
            <v>Výroba tabákových výrobků</v>
          </cell>
          <cell r="W14" t="str">
            <v>Výroba tabákových výrobků</v>
          </cell>
          <cell r="Z14" t="str">
            <v>Výroba tabákových výrobků</v>
          </cell>
        </row>
        <row r="15">
          <cell r="B15" t="str">
            <v>MORAVSKOSLEZS. KR.</v>
          </cell>
          <cell r="H15" t="str">
            <v>PRAHA - VÝCHOD</v>
          </cell>
          <cell r="J15" t="str">
            <v>Argentinská republika</v>
          </cell>
          <cell r="Q15" t="str">
            <v>Pěstování trvalých plodin</v>
          </cell>
          <cell r="T15" t="str">
            <v>Pěstování trvalých plodin</v>
          </cell>
          <cell r="W15" t="str">
            <v>Pěstování trvalých plodin</v>
          </cell>
          <cell r="Z15" t="str">
            <v>Pěstování trvalých plodin</v>
          </cell>
        </row>
        <row r="16">
          <cell r="B16" t="str">
            <v>ZLÍNSKÝ KRAJ</v>
          </cell>
          <cell r="H16" t="str">
            <v>PRAHA ZÁPAD</v>
          </cell>
          <cell r="J16" t="str">
            <v>Arménská republika</v>
          </cell>
          <cell r="Q16" t="str">
            <v>Výroba textilií</v>
          </cell>
          <cell r="T16" t="str">
            <v>Výroba textilií</v>
          </cell>
          <cell r="W16" t="str">
            <v>Výroba textilií</v>
          </cell>
          <cell r="Z16" t="str">
            <v>Výroba textilií</v>
          </cell>
        </row>
        <row r="17">
          <cell r="B17" t="str">
            <v>SPECIALIZOVANÝ</v>
          </cell>
          <cell r="H17" t="str">
            <v>BENEŠOV</v>
          </cell>
          <cell r="J17" t="str">
            <v>Aruba</v>
          </cell>
          <cell r="Q17" t="str">
            <v>Množení rostlin</v>
          </cell>
          <cell r="T17" t="str">
            <v>Množení rostlin</v>
          </cell>
          <cell r="W17" t="str">
            <v>Množení rostlin</v>
          </cell>
          <cell r="Z17" t="str">
            <v>Množení rostlin</v>
          </cell>
        </row>
        <row r="18">
          <cell r="H18" t="str">
            <v>BEROUN</v>
          </cell>
          <cell r="J18" t="str">
            <v>Australské společenství</v>
          </cell>
          <cell r="Q18" t="str">
            <v>Výroba oděvů</v>
          </cell>
          <cell r="T18" t="str">
            <v>Výroba oděvů</v>
          </cell>
          <cell r="W18" t="str">
            <v>Výroba oděvů</v>
          </cell>
          <cell r="Z18" t="str">
            <v>Výroba oděvů</v>
          </cell>
        </row>
        <row r="19">
          <cell r="H19" t="str">
            <v>BRANDÝS N.L. - ST.BOL.</v>
          </cell>
          <cell r="J19" t="str">
            <v>Ázerbájdžánská republika</v>
          </cell>
          <cell r="Q19" t="str">
            <v>živočišná výroba</v>
          </cell>
          <cell r="T19" t="str">
            <v>živočišná výroba</v>
          </cell>
          <cell r="W19" t="str">
            <v>živočišná výroba</v>
          </cell>
          <cell r="Z19" t="str">
            <v>živočišná výroba</v>
          </cell>
        </row>
        <row r="20">
          <cell r="H20" t="str">
            <v>ČÁSLAV</v>
          </cell>
          <cell r="J20" t="str">
            <v>Bahamské společenství</v>
          </cell>
          <cell r="Q20" t="str">
            <v>Výroba usní a souvisejících výrobků</v>
          </cell>
          <cell r="T20" t="str">
            <v>Výroba usní a souvisejících výrobků</v>
          </cell>
          <cell r="W20" t="str">
            <v>Výroba usní a souvisejících výrobků</v>
          </cell>
          <cell r="Z20" t="str">
            <v>Výroba usní a souvisejících výrobků</v>
          </cell>
        </row>
        <row r="21">
          <cell r="H21" t="str">
            <v>ČESKÝ BROD</v>
          </cell>
          <cell r="J21" t="str">
            <v>Království Bahrajn</v>
          </cell>
          <cell r="Q21" t="str">
            <v>Smíšené hospodářství</v>
          </cell>
          <cell r="T21" t="str">
            <v>Smíšené hospodářství</v>
          </cell>
          <cell r="W21" t="str">
            <v>Smíšené hospodářství</v>
          </cell>
          <cell r="Z21" t="str">
            <v>Smíšené hospodářství</v>
          </cell>
        </row>
        <row r="22">
          <cell r="H22" t="str">
            <v>DOBŘÍŠ</v>
          </cell>
          <cell r="J22" t="str">
            <v>Bangladéšská lidová republika</v>
          </cell>
          <cell r="Q22" t="str">
            <v>Zprac.dřeva,výroba dřevěných,korkových,proutěných a slam.výr.,kromě nábytku</v>
          </cell>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H23" t="str">
            <v>HOŘOVICE</v>
          </cell>
          <cell r="J23" t="str">
            <v>Barbados</v>
          </cell>
          <cell r="Q23" t="str">
            <v>Podpůrné činnosti pro zemědělství a posklizňové činnosti</v>
          </cell>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H24" t="str">
            <v>KLADNO</v>
          </cell>
          <cell r="J24" t="str">
            <v>Belgické království</v>
          </cell>
          <cell r="Q24" t="str">
            <v>Výroba papíru a výrobků z papíru</v>
          </cell>
          <cell r="T24" t="str">
            <v>Výroba papíru a výrobků z papíru</v>
          </cell>
          <cell r="W24" t="str">
            <v>Výroba papíru a výrobků z papíru</v>
          </cell>
          <cell r="Z24" t="str">
            <v>Výroba papíru a výrobků z papíru</v>
          </cell>
        </row>
        <row r="25">
          <cell r="H25" t="str">
            <v>KOLÍN</v>
          </cell>
          <cell r="J25" t="str">
            <v>Belize</v>
          </cell>
          <cell r="Q25" t="str">
            <v>Lov a odchyt divokých zvířat a související činnosti</v>
          </cell>
          <cell r="T25" t="str">
            <v>Lov a odchyt divokých zvířat a související činnosti</v>
          </cell>
          <cell r="W25" t="str">
            <v>Lov a odchyt divokých zvířat a související činnosti</v>
          </cell>
          <cell r="Z25" t="str">
            <v>Lov a odchyt divokých zvířat a související činnosti</v>
          </cell>
        </row>
        <row r="26">
          <cell r="H26" t="str">
            <v>KRALUPY NAD VLTAVOU</v>
          </cell>
          <cell r="J26" t="str">
            <v>Běloruská republika</v>
          </cell>
          <cell r="Q26" t="str">
            <v>Tisk a rozmnožování nahraných nosičů</v>
          </cell>
          <cell r="T26" t="str">
            <v>Tisk a rozmnožování nahraných nosičů</v>
          </cell>
          <cell r="W26" t="str">
            <v>Tisk a rozmnožování nahraných nosičů</v>
          </cell>
          <cell r="Z26" t="str">
            <v>Tisk a rozmnožování nahraných nosičů</v>
          </cell>
        </row>
        <row r="27">
          <cell r="H27" t="str">
            <v>KUTNÁ HORA</v>
          </cell>
          <cell r="J27" t="str">
            <v>Beninská republika</v>
          </cell>
          <cell r="Q27" t="str">
            <v>Výroba koksu a rafinovaných ropných produktů</v>
          </cell>
          <cell r="T27" t="str">
            <v>Výroba koksu a rafinovaných ropných produktů</v>
          </cell>
          <cell r="W27" t="str">
            <v>Výroba koksu a rafinovaných ropných produktů</v>
          </cell>
          <cell r="Z27" t="str">
            <v>Výroba koksu a rafinovaných ropných produktů</v>
          </cell>
        </row>
        <row r="28">
          <cell r="H28" t="str">
            <v>MĚLNÍK</v>
          </cell>
          <cell r="J28" t="str">
            <v>Bermudy</v>
          </cell>
          <cell r="Q28" t="str">
            <v>Výroba chemických látek a chemických přípravků</v>
          </cell>
          <cell r="T28" t="str">
            <v>Výroba chemických látek a chemických přípravků</v>
          </cell>
          <cell r="W28" t="str">
            <v>Výroba chemických látek a chemických přípravků</v>
          </cell>
          <cell r="Z28" t="str">
            <v>Výroba chemických látek a chemických přípravků</v>
          </cell>
        </row>
        <row r="29">
          <cell r="H29" t="str">
            <v>MLADÁ BOLESLAV</v>
          </cell>
          <cell r="J29" t="str">
            <v>Bhútánské království</v>
          </cell>
          <cell r="Q29" t="str">
            <v>Výroba základních farmaceutických výrobků a farmaceutických přípravků</v>
          </cell>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H30" t="str">
            <v>MNICHOVO HRADIŠTĚ</v>
          </cell>
          <cell r="J30" t="str">
            <v>Mnohonárodní stát Bolívie</v>
          </cell>
          <cell r="Q30" t="str">
            <v>Lesní hospodářství a jiné činnosti v oblasti lesnictví</v>
          </cell>
          <cell r="T30" t="str">
            <v>Lesní hospodářství a jiné činnosti v oblasti lesnictví</v>
          </cell>
          <cell r="W30" t="str">
            <v>Lesní hospodářství a jiné činnosti v oblasti lesnictví</v>
          </cell>
          <cell r="Z30" t="str">
            <v>Lesní hospodářství a jiné činnosti v oblasti lesnictví</v>
          </cell>
        </row>
        <row r="31">
          <cell r="H31" t="str">
            <v>NERATOVICE</v>
          </cell>
          <cell r="J31" t="str">
            <v>Bonaire, Svatý Eustach a Saba</v>
          </cell>
          <cell r="Q31" t="str">
            <v>Výroba pryžových a plastových výrobků</v>
          </cell>
          <cell r="T31" t="str">
            <v>Výroba pryžových a plastových výrobků</v>
          </cell>
          <cell r="W31" t="str">
            <v>Výroba pryžových a plastových výrobků</v>
          </cell>
          <cell r="Z31" t="str">
            <v>Výroba pryžových a plastových výrobků</v>
          </cell>
        </row>
        <row r="32">
          <cell r="H32" t="str">
            <v>NYMBURK</v>
          </cell>
          <cell r="J32" t="str">
            <v>Bosna a Hercegovina</v>
          </cell>
          <cell r="Q32" t="str">
            <v>Těžba dřeva</v>
          </cell>
          <cell r="T32" t="str">
            <v>Těžba dřeva</v>
          </cell>
          <cell r="W32" t="str">
            <v>Těžba dřeva</v>
          </cell>
          <cell r="Z32" t="str">
            <v>Těžba dřeva</v>
          </cell>
        </row>
        <row r="33">
          <cell r="H33" t="str">
            <v>PODĚBRADY</v>
          </cell>
          <cell r="J33" t="str">
            <v>Botswanská republika</v>
          </cell>
          <cell r="Q33" t="str">
            <v>Výroba ostatních nekovových minerálních výrobků</v>
          </cell>
          <cell r="T33" t="str">
            <v>Výroba ostatních nekovových minerálních výrobků</v>
          </cell>
          <cell r="W33" t="str">
            <v>Výroba ostatních nekovových minerálních výrobků</v>
          </cell>
          <cell r="Z33" t="str">
            <v>Výroba ostatních nekovových minerálních výrobků</v>
          </cell>
        </row>
        <row r="34">
          <cell r="H34" t="str">
            <v>PŘÍBRAM</v>
          </cell>
          <cell r="J34" t="str">
            <v>Bouvetův ostrov</v>
          </cell>
          <cell r="Q34" t="str">
            <v>Sběr a získávání volně rostoucích plodů a materiálů, kromě dřeva</v>
          </cell>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H35" t="str">
            <v>RAKOVNÍK</v>
          </cell>
          <cell r="J35" t="str">
            <v>Brazilská federativní republika</v>
          </cell>
          <cell r="Q35" t="str">
            <v>Výroba základních kovů, hutní zpracování kovů; slévárenství</v>
          </cell>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H36" t="str">
            <v>ŘÍČANY</v>
          </cell>
          <cell r="J36" t="str">
            <v>Britské území v Indickém oceánu</v>
          </cell>
          <cell r="Q36" t="str">
            <v>Podpůrné činnosti pro lesnictví</v>
          </cell>
          <cell r="T36" t="str">
            <v>Podpůrné činnosti pro lesnictví</v>
          </cell>
          <cell r="W36" t="str">
            <v>Podpůrné činnosti pro lesnictví</v>
          </cell>
          <cell r="Z36" t="str">
            <v>Podpůrné činnosti pro lesnictví</v>
          </cell>
        </row>
        <row r="37">
          <cell r="H37" t="str">
            <v>SEDLČANY</v>
          </cell>
          <cell r="J37" t="str">
            <v>Britské Panenské ostrovy</v>
          </cell>
          <cell r="Q37" t="str">
            <v>Výroba kovových konstrukcí a kovodělných výrobků, kromě strojů a zařízení</v>
          </cell>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H38" t="str">
            <v>SLANÝ</v>
          </cell>
          <cell r="J38" t="str">
            <v>Stát Brunej Darussalam</v>
          </cell>
          <cell r="Q38" t="str">
            <v>Výroba počítačů, elektronických a optických přístrojů a zařízení</v>
          </cell>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H39" t="str">
            <v>VLAŠIM</v>
          </cell>
          <cell r="J39" t="str">
            <v>Bulharská republika</v>
          </cell>
          <cell r="Q39" t="str">
            <v>Výroba elektrických zařízení</v>
          </cell>
          <cell r="T39" t="str">
            <v>Výroba elektrických zařízení</v>
          </cell>
          <cell r="W39" t="str">
            <v>Výroba elektrických zařízení</v>
          </cell>
          <cell r="Z39" t="str">
            <v>Výroba elektrických zařízení</v>
          </cell>
        </row>
        <row r="40">
          <cell r="H40" t="str">
            <v>VOTICE</v>
          </cell>
          <cell r="J40" t="str">
            <v>Burkina Faso</v>
          </cell>
          <cell r="Q40" t="str">
            <v>Výroba strojů a zařízení j. n.</v>
          </cell>
          <cell r="T40" t="str">
            <v>Výroba strojů a zařízení j. n.</v>
          </cell>
          <cell r="W40" t="str">
            <v>Výroba strojů a zařízení j. n.</v>
          </cell>
          <cell r="Z40" t="str">
            <v>Výroba strojů a zařízení j. n.</v>
          </cell>
        </row>
        <row r="41">
          <cell r="H41" t="str">
            <v>ČESKÉ BUDĚJOVICE</v>
          </cell>
          <cell r="J41" t="str">
            <v>Burundská republika</v>
          </cell>
          <cell r="Q41" t="str">
            <v>Výroba motorových vozidel (kromě motocyklů), přívěsů a návěsů</v>
          </cell>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H42" t="str">
            <v>BLATNÁ</v>
          </cell>
          <cell r="J42" t="str">
            <v>Cookovy ostrovy</v>
          </cell>
          <cell r="Q42" t="str">
            <v>Výroba ostatních dopravních prostředků a zařízení</v>
          </cell>
          <cell r="T42" t="str">
            <v>Výroba ostatních dopravních prostředků a zařízení</v>
          </cell>
          <cell r="W42" t="str">
            <v>Výroba ostatních dopravních prostředků a zařízení</v>
          </cell>
          <cell r="Z42" t="str">
            <v>Výroba ostatních dopravních prostředků a zařízení</v>
          </cell>
        </row>
        <row r="43">
          <cell r="H43" t="str">
            <v>ČESKÝ KRUMLOV</v>
          </cell>
          <cell r="J43" t="str">
            <v>Curaçao</v>
          </cell>
          <cell r="Q43" t="str">
            <v>Výroba nábytku</v>
          </cell>
          <cell r="T43" t="str">
            <v>Výroba nábytku</v>
          </cell>
          <cell r="W43" t="str">
            <v>Výroba nábytku</v>
          </cell>
          <cell r="Z43" t="str">
            <v>Výroba nábytku</v>
          </cell>
        </row>
        <row r="44">
          <cell r="H44" t="str">
            <v>DAČICE</v>
          </cell>
          <cell r="J44" t="str">
            <v>Čadská republika</v>
          </cell>
          <cell r="Q44" t="str">
            <v>Rybolov</v>
          </cell>
          <cell r="T44" t="str">
            <v>Rybolov</v>
          </cell>
          <cell r="W44" t="str">
            <v>Rybolov</v>
          </cell>
          <cell r="Z44" t="str">
            <v>Rybolov</v>
          </cell>
        </row>
        <row r="45">
          <cell r="H45" t="str">
            <v>JINDŘICHŮV HRADEC</v>
          </cell>
          <cell r="J45" t="str">
            <v>Černá Hora</v>
          </cell>
          <cell r="Q45" t="str">
            <v>Ostatní zpracovatelský průmysl</v>
          </cell>
          <cell r="T45" t="str">
            <v>Ostatní zpracovatelský průmysl</v>
          </cell>
          <cell r="W45" t="str">
            <v>Ostatní zpracovatelský průmysl</v>
          </cell>
          <cell r="Z45" t="str">
            <v>Ostatní zpracovatelský průmysl</v>
          </cell>
        </row>
        <row r="46">
          <cell r="H46" t="str">
            <v>KAPLICE</v>
          </cell>
          <cell r="J46" t="str">
            <v>Česká republika</v>
          </cell>
          <cell r="Q46" t="str">
            <v>Akvakultura</v>
          </cell>
          <cell r="T46" t="str">
            <v>Akvakultura</v>
          </cell>
          <cell r="W46" t="str">
            <v>Akvakultura</v>
          </cell>
          <cell r="Z46" t="str">
            <v>Akvakultura</v>
          </cell>
        </row>
        <row r="47">
          <cell r="H47" t="str">
            <v>MILEVSKO</v>
          </cell>
          <cell r="J47" t="str">
            <v>Čínská lidová republika</v>
          </cell>
          <cell r="Q47" t="str">
            <v>Opravy a instalace strojů a zařízení</v>
          </cell>
          <cell r="T47" t="str">
            <v>Opravy a instalace strojů a zařízení</v>
          </cell>
          <cell r="W47" t="str">
            <v>Opravy a instalace strojů a zařízení</v>
          </cell>
          <cell r="Z47" t="str">
            <v>Opravy a instalace strojů a zařízení</v>
          </cell>
        </row>
        <row r="48">
          <cell r="H48" t="str">
            <v>PÍSEK</v>
          </cell>
          <cell r="J48" t="str">
            <v>Dánské království</v>
          </cell>
          <cell r="Q48" t="str">
            <v>Výroba a rozvod elektřiny, plynu, tepla a klimatizovaného vzduchu</v>
          </cell>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H49" t="str">
            <v>PRACHATICE</v>
          </cell>
          <cell r="J49" t="str">
            <v>Demokratická republika Kongo</v>
          </cell>
          <cell r="Q49" t="str">
            <v>Shromažďování, úprava a rozvod vody</v>
          </cell>
          <cell r="T49" t="str">
            <v>Shromažďování, úprava a rozvod vody</v>
          </cell>
          <cell r="W49" t="str">
            <v>Shromažďování, úprava a rozvod vody</v>
          </cell>
          <cell r="Z49" t="str">
            <v>Shromažďování, úprava a rozvod vody</v>
          </cell>
        </row>
        <row r="50">
          <cell r="H50" t="str">
            <v>SOBĚSLAV</v>
          </cell>
          <cell r="J50" t="str">
            <v>Dominické společenství</v>
          </cell>
          <cell r="Q50" t="str">
            <v>Činnosti související s odpadními vodami</v>
          </cell>
          <cell r="T50" t="str">
            <v>Činnosti související s odpadními vodami</v>
          </cell>
          <cell r="W50" t="str">
            <v>Činnosti související s odpadními vodami</v>
          </cell>
          <cell r="Z50" t="str">
            <v>Činnosti související s odpadními vodami</v>
          </cell>
        </row>
        <row r="51">
          <cell r="H51" t="str">
            <v>STRAKONICE</v>
          </cell>
          <cell r="J51" t="str">
            <v>Dominikánská republika</v>
          </cell>
          <cell r="Q51" t="str">
            <v>Shromažďování,sběr a odstraňování odpadů,úprava odpadů k dalšímu využití</v>
          </cell>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H52" t="str">
            <v>TÁBOR</v>
          </cell>
          <cell r="J52" t="str">
            <v>Džibutská republika</v>
          </cell>
          <cell r="Q52" t="str">
            <v>Sanace a jiné činnosti související s odpady</v>
          </cell>
          <cell r="T52" t="str">
            <v>Sanace a jiné činnosti související s odpady</v>
          </cell>
          <cell r="W52" t="str">
            <v>Sanace a jiné činnosti související s odpady</v>
          </cell>
          <cell r="Z52" t="str">
            <v>Sanace a jiné činnosti související s odpady</v>
          </cell>
        </row>
        <row r="53">
          <cell r="H53" t="str">
            <v>TRHOVÉ SVINY</v>
          </cell>
          <cell r="J53" t="str">
            <v>Egyptská arabská republika</v>
          </cell>
          <cell r="Q53" t="str">
            <v>Výstavba budov</v>
          </cell>
          <cell r="T53" t="str">
            <v>Výstavba budov</v>
          </cell>
          <cell r="W53" t="str">
            <v>Výstavba budov</v>
          </cell>
          <cell r="Z53" t="str">
            <v>Výstavba budov</v>
          </cell>
        </row>
        <row r="54">
          <cell r="H54" t="str">
            <v>TŘEBOŇ</v>
          </cell>
          <cell r="J54" t="str">
            <v>Ekvádorská republika</v>
          </cell>
          <cell r="Q54" t="str">
            <v>Inženýrské stavitelství</v>
          </cell>
          <cell r="T54" t="str">
            <v>Inženýrské stavitelství</v>
          </cell>
          <cell r="W54" t="str">
            <v>Inženýrské stavitelství</v>
          </cell>
          <cell r="Z54" t="str">
            <v>Inženýrské stavitelství</v>
          </cell>
        </row>
        <row r="55">
          <cell r="H55" t="str">
            <v>TÝN NAD VLTAVOU</v>
          </cell>
          <cell r="J55" t="str">
            <v>Stát Eritrea</v>
          </cell>
          <cell r="Q55" t="str">
            <v>Specializované stavební činnosti</v>
          </cell>
          <cell r="T55" t="str">
            <v>Specializované stavební činnosti</v>
          </cell>
          <cell r="W55" t="str">
            <v>Specializované stavební činnosti</v>
          </cell>
          <cell r="Z55" t="str">
            <v>Specializované stavební činnosti</v>
          </cell>
        </row>
        <row r="56">
          <cell r="H56" t="str">
            <v>VIMPERK</v>
          </cell>
          <cell r="J56" t="str">
            <v>Estonská republika</v>
          </cell>
          <cell r="Q56" t="str">
            <v>Velkoobchod, maloobchod a opravy motorových vozidel</v>
          </cell>
          <cell r="T56" t="str">
            <v>Velkoobchod, maloobchod a opravy motorových vozidel</v>
          </cell>
          <cell r="W56" t="str">
            <v>Velkoobchod, maloobchod a opravy motorových vozidel</v>
          </cell>
          <cell r="Z56" t="str">
            <v>Velkoobchod, maloobchod a opravy motorových vozidel</v>
          </cell>
        </row>
        <row r="57">
          <cell r="H57" t="str">
            <v>VODŇANY</v>
          </cell>
          <cell r="J57" t="str">
            <v>Etiopská federativní demokratická republika</v>
          </cell>
          <cell r="Q57" t="str">
            <v>Velkoobchod, kromě motorových vozidel</v>
          </cell>
          <cell r="T57" t="str">
            <v>Velkoobchod, kromě motorových vozidel</v>
          </cell>
          <cell r="W57" t="str">
            <v>Velkoobchod, kromě motorových vozidel</v>
          </cell>
          <cell r="Z57" t="str">
            <v>Velkoobchod, kromě motorových vozidel</v>
          </cell>
        </row>
        <row r="58">
          <cell r="H58" t="str">
            <v>PLZEŇ</v>
          </cell>
          <cell r="J58" t="str">
            <v>Faerské ostrovy</v>
          </cell>
          <cell r="Q58" t="str">
            <v>Maloobchod, kromě motorových vozidel</v>
          </cell>
          <cell r="T58" t="str">
            <v>Maloobchod, kromě motorových vozidel</v>
          </cell>
          <cell r="W58" t="str">
            <v>Maloobchod, kromě motorových vozidel</v>
          </cell>
          <cell r="Z58" t="str">
            <v>Maloobchod, kromě motorových vozidel</v>
          </cell>
        </row>
        <row r="59">
          <cell r="H59" t="str">
            <v>PLZEŇ-SEVER</v>
          </cell>
          <cell r="J59" t="str">
            <v>Falklandské ostrovy</v>
          </cell>
          <cell r="Q59" t="str">
            <v>Pozemní a potrubní doprava</v>
          </cell>
          <cell r="T59" t="str">
            <v>Pozemní a potrubní doprava</v>
          </cell>
          <cell r="W59" t="str">
            <v>Pozemní a potrubní doprava</v>
          </cell>
          <cell r="Z59" t="str">
            <v>Pozemní a potrubní doprava</v>
          </cell>
        </row>
        <row r="60">
          <cell r="H60" t="str">
            <v>PLZEŇ-JIH</v>
          </cell>
          <cell r="J60" t="str">
            <v>Fidžijská republika</v>
          </cell>
          <cell r="Q60" t="str">
            <v>Vodní doprava</v>
          </cell>
          <cell r="T60" t="str">
            <v>Vodní doprava</v>
          </cell>
          <cell r="W60" t="str">
            <v>Vodní doprava</v>
          </cell>
          <cell r="Z60" t="str">
            <v>Vodní doprava</v>
          </cell>
        </row>
        <row r="61">
          <cell r="H61" t="str">
            <v>BLOVICE</v>
          </cell>
          <cell r="J61" t="str">
            <v>Filipínská republika</v>
          </cell>
          <cell r="Q61" t="str">
            <v>Letecká doprava</v>
          </cell>
          <cell r="T61" t="str">
            <v>Letecká doprava</v>
          </cell>
          <cell r="W61" t="str">
            <v>Letecká doprava</v>
          </cell>
          <cell r="Z61" t="str">
            <v>Letecká doprava</v>
          </cell>
        </row>
        <row r="62">
          <cell r="H62" t="str">
            <v>DOMAŽLICE</v>
          </cell>
          <cell r="J62" t="str">
            <v>Finská republika</v>
          </cell>
          <cell r="Q62" t="str">
            <v>Těžba a úprava černého uhlí</v>
          </cell>
          <cell r="T62" t="str">
            <v>Těžba a úprava černého uhlí</v>
          </cell>
          <cell r="W62" t="str">
            <v>Těžba a úprava černého uhlí</v>
          </cell>
          <cell r="Z62" t="str">
            <v>Těžba a úprava černého uhlí</v>
          </cell>
        </row>
        <row r="63">
          <cell r="H63" t="str">
            <v>HORAŽĎOVICE</v>
          </cell>
          <cell r="J63" t="str">
            <v>Francouzská republika</v>
          </cell>
          <cell r="Q63" t="str">
            <v>Skladování a vedlejší činnosti v dopravě</v>
          </cell>
          <cell r="T63" t="str">
            <v>Skladování a vedlejší činnosti v dopravě</v>
          </cell>
          <cell r="W63" t="str">
            <v>Skladování a vedlejší činnosti v dopravě</v>
          </cell>
          <cell r="Z63" t="str">
            <v>Skladování a vedlejší činnosti v dopravě</v>
          </cell>
        </row>
        <row r="64">
          <cell r="H64" t="str">
            <v>HORŠOVSKÝ TÝN</v>
          </cell>
          <cell r="J64" t="str">
            <v>Region Francouzská Guyana</v>
          </cell>
          <cell r="Q64" t="str">
            <v>Těžba a úprava hnědého uhlí</v>
          </cell>
          <cell r="T64" t="str">
            <v>Těžba a úprava hnědého uhlí</v>
          </cell>
          <cell r="W64" t="str">
            <v>Těžba a úprava hnědého uhlí</v>
          </cell>
          <cell r="Z64" t="str">
            <v>Těžba a úprava hnědého uhlí</v>
          </cell>
        </row>
        <row r="65">
          <cell r="H65" t="str">
            <v>KLATOVY</v>
          </cell>
          <cell r="J65" t="str">
            <v>Teritorium Francouzská jižní a antarktická území</v>
          </cell>
          <cell r="Q65" t="str">
            <v>Poštovní a kurýrní činnosti</v>
          </cell>
          <cell r="T65" t="str">
            <v>Poštovní a kurýrní činnosti</v>
          </cell>
          <cell r="W65" t="str">
            <v>Poštovní a kurýrní činnosti</v>
          </cell>
          <cell r="Z65" t="str">
            <v>Poštovní a kurýrní činnosti</v>
          </cell>
        </row>
        <row r="66">
          <cell r="H66" t="str">
            <v>KRALOVICE</v>
          </cell>
          <cell r="J66" t="str">
            <v>Francouzská Polynésie</v>
          </cell>
          <cell r="Q66" t="str">
            <v>Ubytování</v>
          </cell>
          <cell r="T66" t="str">
            <v>Ubytování</v>
          </cell>
          <cell r="W66" t="str">
            <v>Ubytování</v>
          </cell>
          <cell r="Z66" t="str">
            <v>Ubytování</v>
          </cell>
        </row>
        <row r="67">
          <cell r="H67" t="str">
            <v>NEPOMUK</v>
          </cell>
          <cell r="J67" t="str">
            <v>Gabonská republika</v>
          </cell>
          <cell r="Q67" t="str">
            <v>Stravování a pohostinství</v>
          </cell>
          <cell r="T67" t="str">
            <v>Stravování a pohostinství</v>
          </cell>
          <cell r="W67" t="str">
            <v>Stravování a pohostinství</v>
          </cell>
          <cell r="Z67" t="str">
            <v>Stravování a pohostinství</v>
          </cell>
        </row>
        <row r="68">
          <cell r="H68" t="str">
            <v>PŘEŠTICE</v>
          </cell>
          <cell r="J68" t="str">
            <v>Gambijská republika</v>
          </cell>
          <cell r="Q68" t="str">
            <v>Vydavatelské činnosti</v>
          </cell>
          <cell r="T68" t="str">
            <v>Vydavatelské činnosti</v>
          </cell>
          <cell r="W68" t="str">
            <v>Vydavatelské činnosti</v>
          </cell>
          <cell r="Z68" t="str">
            <v>Vydavatelské činnosti</v>
          </cell>
        </row>
        <row r="69">
          <cell r="H69" t="str">
            <v>ROKYCANY</v>
          </cell>
          <cell r="J69" t="str">
            <v>Ghanská republika</v>
          </cell>
          <cell r="Q69" t="str">
            <v>Čin.v obl.filmů,videozázn.a tel.programů,pořiz.zvuk.nahr.a hudeb.vyd.čin.</v>
          </cell>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H70" t="str">
            <v>TACHOV</v>
          </cell>
          <cell r="J70" t="str">
            <v>Gibraltar</v>
          </cell>
          <cell r="Q70" t="str">
            <v>Tvorba programů a vysílání</v>
          </cell>
          <cell r="T70" t="str">
            <v>Tvorba programů a vysílání</v>
          </cell>
          <cell r="W70" t="str">
            <v>Tvorba programů a vysílání</v>
          </cell>
          <cell r="Z70" t="str">
            <v>Tvorba programů a vysílání</v>
          </cell>
        </row>
        <row r="71">
          <cell r="H71" t="str">
            <v>STŘÍBRO</v>
          </cell>
          <cell r="J71" t="str">
            <v>Grenadský stát</v>
          </cell>
          <cell r="Q71" t="str">
            <v>Telekomunikační činnosti</v>
          </cell>
          <cell r="T71" t="str">
            <v>Telekomunikační činnosti</v>
          </cell>
          <cell r="W71" t="str">
            <v>Telekomunikační činnosti</v>
          </cell>
          <cell r="Z71" t="str">
            <v>Telekomunikační činnosti</v>
          </cell>
        </row>
        <row r="72">
          <cell r="H72" t="str">
            <v>SUŠICE</v>
          </cell>
          <cell r="J72" t="str">
            <v>Grónsko</v>
          </cell>
          <cell r="Q72" t="str">
            <v>Těžba ropy</v>
          </cell>
          <cell r="T72" t="str">
            <v>Těžba ropy</v>
          </cell>
          <cell r="W72" t="str">
            <v>Těžba ropy</v>
          </cell>
          <cell r="Z72" t="str">
            <v>Těžba ropy</v>
          </cell>
        </row>
        <row r="73">
          <cell r="H73" t="str">
            <v>KARLOVY VARY</v>
          </cell>
          <cell r="J73" t="str">
            <v>Gruzie</v>
          </cell>
          <cell r="Q73" t="str">
            <v>Činnosti v oblasti informačních technologií</v>
          </cell>
          <cell r="T73" t="str">
            <v>Činnosti v oblasti informačních technologií</v>
          </cell>
          <cell r="W73" t="str">
            <v>Činnosti v oblasti informačních technologií</v>
          </cell>
          <cell r="Z73" t="str">
            <v>Činnosti v oblasti informačních technologií</v>
          </cell>
        </row>
        <row r="74">
          <cell r="H74" t="str">
            <v>AŠ</v>
          </cell>
          <cell r="J74" t="str">
            <v>Region Guadeloupe</v>
          </cell>
          <cell r="Q74" t="str">
            <v>Těžba zemního plynu</v>
          </cell>
          <cell r="T74" t="str">
            <v>Těžba zemního plynu</v>
          </cell>
          <cell r="W74" t="str">
            <v>Těžba zemního plynu</v>
          </cell>
          <cell r="Z74" t="str">
            <v>Těžba zemního plynu</v>
          </cell>
        </row>
        <row r="75">
          <cell r="H75" t="str">
            <v>CHEB</v>
          </cell>
          <cell r="J75" t="str">
            <v>Teritorium Guam</v>
          </cell>
          <cell r="Q75" t="str">
            <v>Informační činnosti</v>
          </cell>
          <cell r="T75" t="str">
            <v>Informační činnosti</v>
          </cell>
          <cell r="W75" t="str">
            <v>Informační činnosti</v>
          </cell>
          <cell r="Z75" t="str">
            <v>Informační činnosti</v>
          </cell>
        </row>
        <row r="76">
          <cell r="H76" t="str">
            <v>KRASLICE</v>
          </cell>
          <cell r="J76" t="str">
            <v>Guatemalská republika</v>
          </cell>
          <cell r="Q76" t="str">
            <v>Finanční zprostředkování, kromě pojišťovnictví a penzijního financování</v>
          </cell>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H77" t="str">
            <v>MARIÁNSKÉ LÁZNĚ</v>
          </cell>
          <cell r="J77" t="str">
            <v>Bailiwick Guernsey</v>
          </cell>
          <cell r="Q77" t="str">
            <v>Pojištění,zajištění a penzijní financování,kromě povinného soc.zabezpečení</v>
          </cell>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H78" t="str">
            <v>OSTROV NAD OHŘÍ</v>
          </cell>
          <cell r="J78" t="str">
            <v>Guinejská republika</v>
          </cell>
          <cell r="Q78" t="str">
            <v>Ostatní finanční činnosti</v>
          </cell>
          <cell r="T78" t="str">
            <v>Ostatní finanční činnosti</v>
          </cell>
          <cell r="W78" t="str">
            <v>Ostatní finanční činnosti</v>
          </cell>
          <cell r="Z78" t="str">
            <v>Ostatní finanční činnosti</v>
          </cell>
        </row>
        <row r="79">
          <cell r="H79" t="str">
            <v>SOKOLOV</v>
          </cell>
          <cell r="J79" t="str">
            <v>Republika Guinea-Bissau</v>
          </cell>
          <cell r="Q79" t="str">
            <v>Činnosti v oblasti nemovitostí</v>
          </cell>
          <cell r="T79" t="str">
            <v>Činnosti v oblasti nemovitostí</v>
          </cell>
          <cell r="W79" t="str">
            <v>Činnosti v oblasti nemovitostí</v>
          </cell>
          <cell r="Z79" t="str">
            <v>Činnosti v oblasti nemovitostí</v>
          </cell>
        </row>
        <row r="80">
          <cell r="H80" t="str">
            <v>ÚSTÍ NAD LABEM</v>
          </cell>
          <cell r="J80" t="str">
            <v>Guyanská kooperativní republika</v>
          </cell>
          <cell r="Q80" t="str">
            <v>Právní a účetnické činnosti</v>
          </cell>
          <cell r="T80" t="str">
            <v>Právní a účetnické činnosti</v>
          </cell>
          <cell r="W80" t="str">
            <v>Právní a účetnické činnosti</v>
          </cell>
          <cell r="Z80" t="str">
            <v>Právní a účetnické činnosti</v>
          </cell>
        </row>
        <row r="81">
          <cell r="H81" t="str">
            <v>BÍLINA</v>
          </cell>
          <cell r="J81" t="str">
            <v>Republika Haiti</v>
          </cell>
          <cell r="Q81" t="str">
            <v>Činnosti vedení podniků; poradenství v oblasti řízení</v>
          </cell>
          <cell r="T81" t="str">
            <v>Činnosti vedení podniků; poradenství v oblasti řízení</v>
          </cell>
          <cell r="W81" t="str">
            <v>Činnosti vedení podniků; poradenství v oblasti řízení</v>
          </cell>
          <cell r="Z81" t="str">
            <v>Činnosti vedení podniků; poradenství v oblasti řízení</v>
          </cell>
        </row>
        <row r="82">
          <cell r="H82" t="str">
            <v>DĚČÍN</v>
          </cell>
          <cell r="J82" t="str">
            <v>Heardův ostrov a MacDonaldovy ostrovy</v>
          </cell>
          <cell r="Q82" t="str">
            <v>Architektonické a inženýrské činnosti; technické zkoušky a analýzy</v>
          </cell>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H83" t="str">
            <v>CHOMUTOV</v>
          </cell>
          <cell r="J83" t="str">
            <v>Honduraská republika</v>
          </cell>
          <cell r="Q83" t="str">
            <v>Těžba a úprava železných rud</v>
          </cell>
          <cell r="T83" t="str">
            <v>Těžba a úprava železných rud</v>
          </cell>
          <cell r="W83" t="str">
            <v>Těžba a úprava železných rud</v>
          </cell>
          <cell r="Z83" t="str">
            <v>Těžba a úprava železných rud</v>
          </cell>
        </row>
        <row r="84">
          <cell r="H84" t="str">
            <v>KADAŇ</v>
          </cell>
          <cell r="J84" t="str">
            <v>Zvláštní administrativní oblast Čínské lidové republiky Hongkong</v>
          </cell>
          <cell r="Q84" t="str">
            <v>Výzkum a vývoj</v>
          </cell>
          <cell r="T84" t="str">
            <v>Výzkum a vývoj</v>
          </cell>
          <cell r="W84" t="str">
            <v>Výzkum a vývoj</v>
          </cell>
          <cell r="Z84" t="str">
            <v>Výzkum a vývoj</v>
          </cell>
        </row>
        <row r="85">
          <cell r="H85" t="str">
            <v>LIBOCHOVICE</v>
          </cell>
          <cell r="J85" t="str">
            <v>Chilská republika</v>
          </cell>
          <cell r="Q85" t="str">
            <v>Těžba a úprava neželezných rud</v>
          </cell>
          <cell r="T85" t="str">
            <v>Těžba a úprava neželezných rud</v>
          </cell>
          <cell r="W85" t="str">
            <v>Těžba a úprava neželezných rud</v>
          </cell>
          <cell r="Z85" t="str">
            <v>Těžba a úprava neželezných rud</v>
          </cell>
        </row>
        <row r="86">
          <cell r="H86" t="str">
            <v>LITOMĚŘICE</v>
          </cell>
          <cell r="J86" t="str">
            <v>Chorvatská republika</v>
          </cell>
          <cell r="Q86" t="str">
            <v>Reklama a průzkum trhu</v>
          </cell>
          <cell r="T86" t="str">
            <v>Reklama a průzkum trhu</v>
          </cell>
          <cell r="W86" t="str">
            <v>Reklama a průzkum trhu</v>
          </cell>
          <cell r="Z86" t="str">
            <v>Reklama a průzkum trhu</v>
          </cell>
        </row>
        <row r="87">
          <cell r="H87" t="str">
            <v>LITVÍNOV</v>
          </cell>
          <cell r="J87" t="str">
            <v>Indická republika</v>
          </cell>
          <cell r="Q87" t="str">
            <v>Ostatní profesní, vědecké a technické činnosti</v>
          </cell>
          <cell r="T87" t="str">
            <v>Ostatní profesní, vědecké a technické činnosti</v>
          </cell>
          <cell r="W87" t="str">
            <v>Ostatní profesní, vědecké a technické činnosti</v>
          </cell>
          <cell r="Z87" t="str">
            <v>Ostatní profesní, vědecké a technické činnosti</v>
          </cell>
        </row>
        <row r="88">
          <cell r="H88" t="str">
            <v>LOUNY</v>
          </cell>
          <cell r="J88" t="str">
            <v>Indonéská republika</v>
          </cell>
          <cell r="Q88" t="str">
            <v>Veterinární činnosti</v>
          </cell>
          <cell r="T88" t="str">
            <v>Veterinární činnosti</v>
          </cell>
          <cell r="W88" t="str">
            <v>Veterinární činnosti</v>
          </cell>
          <cell r="Z88" t="str">
            <v>Veterinární činnosti</v>
          </cell>
        </row>
        <row r="89">
          <cell r="H89" t="str">
            <v>MOST</v>
          </cell>
          <cell r="J89" t="str">
            <v>Irácká republika</v>
          </cell>
          <cell r="Q89" t="str">
            <v>Činnosti v oblasti pronájmu a operativního leasingu</v>
          </cell>
          <cell r="T89" t="str">
            <v>Činnosti v oblasti pronájmu a operativního leasingu</v>
          </cell>
          <cell r="W89" t="str">
            <v>Činnosti v oblasti pronájmu a operativního leasingu</v>
          </cell>
          <cell r="Z89" t="str">
            <v>Činnosti v oblasti pronájmu a operativního leasingu</v>
          </cell>
        </row>
        <row r="90">
          <cell r="H90" t="str">
            <v>PODBOŘANY</v>
          </cell>
          <cell r="J90" t="str">
            <v>Íránská islámská republika</v>
          </cell>
          <cell r="Q90" t="str">
            <v>Činnosti související se zaměstnáním</v>
          </cell>
          <cell r="T90" t="str">
            <v>Činnosti související se zaměstnáním</v>
          </cell>
          <cell r="W90" t="str">
            <v>Činnosti související se zaměstnáním</v>
          </cell>
          <cell r="Z90" t="str">
            <v>Činnosti související se zaměstnáním</v>
          </cell>
        </row>
        <row r="91">
          <cell r="H91" t="str">
            <v>ROUDNICE NAD LABEM</v>
          </cell>
          <cell r="J91" t="str">
            <v>Irsko</v>
          </cell>
          <cell r="Q91" t="str">
            <v>Činnosti cest.agentur,kanceláří a jiné rezervační a související činnosti</v>
          </cell>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H92" t="str">
            <v>RUMBURK</v>
          </cell>
          <cell r="J92" t="str">
            <v>Islandská republika</v>
          </cell>
          <cell r="Q92" t="str">
            <v>Bezpečnostní a pátrací činnosti</v>
          </cell>
          <cell r="T92" t="str">
            <v>Bezpečnostní a pátrací činnosti</v>
          </cell>
          <cell r="W92" t="str">
            <v>Bezpečnostní a pátrací činnosti</v>
          </cell>
          <cell r="Z92" t="str">
            <v>Bezpečnostní a pátrací činnosti</v>
          </cell>
        </row>
        <row r="93">
          <cell r="H93" t="str">
            <v>TEPLICE</v>
          </cell>
          <cell r="J93" t="str">
            <v>Italská republika</v>
          </cell>
          <cell r="Q93" t="str">
            <v>Činnosti související se stavbami a úpravou krajiny</v>
          </cell>
          <cell r="T93" t="str">
            <v>Činnosti související se stavbami a úpravou krajiny</v>
          </cell>
          <cell r="W93" t="str">
            <v>Činnosti související se stavbami a úpravou krajiny</v>
          </cell>
          <cell r="Z93" t="str">
            <v>Činnosti související se stavbami a úpravou krajiny</v>
          </cell>
        </row>
        <row r="94">
          <cell r="H94" t="str">
            <v>ŽATEC</v>
          </cell>
          <cell r="J94" t="str">
            <v>Stát Izrael</v>
          </cell>
          <cell r="Q94" t="str">
            <v>Dobývání kamene, písků a jílů</v>
          </cell>
          <cell r="T94" t="str">
            <v>Dobývání kamene, písků a jílů</v>
          </cell>
          <cell r="W94" t="str">
            <v>Dobývání kamene, písků a jílů</v>
          </cell>
          <cell r="Z94" t="str">
            <v>Dobývání kamene, písků a jílů</v>
          </cell>
        </row>
        <row r="95">
          <cell r="H95" t="str">
            <v>LIBEREC</v>
          </cell>
          <cell r="J95" t="str">
            <v>Jamajka</v>
          </cell>
          <cell r="Q95" t="str">
            <v>Administrativní, kancelářské a jiné podpůrné činnosti pro podnikání</v>
          </cell>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H96" t="str">
            <v>ČESKÁ LÍPA</v>
          </cell>
          <cell r="J96" t="str">
            <v>Japonsko</v>
          </cell>
          <cell r="Q96" t="str">
            <v>Veřejná správa a obrana; povinné sociální zabezpečení</v>
          </cell>
          <cell r="T96" t="str">
            <v>Veřejná správa a obrana; povinné sociální zabezpečení</v>
          </cell>
          <cell r="W96" t="str">
            <v>Veřejná správa a obrana; povinné sociální zabezpečení</v>
          </cell>
          <cell r="Z96" t="str">
            <v>Veřejná správa a obrana; povinné sociální zabezpečení</v>
          </cell>
        </row>
        <row r="97">
          <cell r="H97" t="str">
            <v>FRÝDLANT</v>
          </cell>
          <cell r="J97" t="str">
            <v>Jemenská republika</v>
          </cell>
          <cell r="Q97" t="str">
            <v>Vzdělávání</v>
          </cell>
          <cell r="T97" t="str">
            <v>Vzdělávání</v>
          </cell>
          <cell r="W97" t="str">
            <v>Vzdělávání</v>
          </cell>
          <cell r="Z97" t="str">
            <v>Vzdělávání</v>
          </cell>
        </row>
        <row r="98">
          <cell r="H98" t="str">
            <v>JABLONEC NAD NISOU</v>
          </cell>
          <cell r="J98" t="str">
            <v>Bailiwick Jersey</v>
          </cell>
          <cell r="Q98" t="str">
            <v>Zdravotní péče</v>
          </cell>
          <cell r="T98" t="str">
            <v>Zdravotní péče</v>
          </cell>
          <cell r="W98" t="str">
            <v>Zdravotní péče</v>
          </cell>
          <cell r="Z98" t="str">
            <v>Zdravotní péče</v>
          </cell>
        </row>
        <row r="99">
          <cell r="H99" t="str">
            <v>JILEMNICE</v>
          </cell>
          <cell r="J99" t="str">
            <v>Jihoafrická republika</v>
          </cell>
          <cell r="Q99" t="str">
            <v>Pobytové služby sociální péče</v>
          </cell>
          <cell r="T99" t="str">
            <v>Pobytové služby sociální péče</v>
          </cell>
          <cell r="W99" t="str">
            <v>Pobytové služby sociální péče</v>
          </cell>
          <cell r="Z99" t="str">
            <v>Pobytové služby sociální péče</v>
          </cell>
        </row>
        <row r="100">
          <cell r="H100" t="str">
            <v>NOVÝ BOR</v>
          </cell>
          <cell r="J100" t="str">
            <v>Jižní Georgie a Jižní Sandwichovy ostrovy</v>
          </cell>
          <cell r="Q100" t="str">
            <v>Ambulantní nebo terénní sociální služby</v>
          </cell>
          <cell r="T100" t="str">
            <v>Ambulantní nebo terénní sociální služby</v>
          </cell>
          <cell r="W100" t="str">
            <v>Ambulantní nebo terénní sociální služby</v>
          </cell>
          <cell r="Z100" t="str">
            <v>Ambulantní nebo terénní sociální služby</v>
          </cell>
        </row>
        <row r="101">
          <cell r="H101" t="str">
            <v>SEMILY</v>
          </cell>
          <cell r="J101" t="str">
            <v>Jihosúdánská republika</v>
          </cell>
          <cell r="Q101" t="str">
            <v>Těžba a dobývání j. n.</v>
          </cell>
          <cell r="T101" t="str">
            <v>Těžba a dobývání j. n.</v>
          </cell>
          <cell r="W101" t="str">
            <v>Těžba a dobývání j. n.</v>
          </cell>
          <cell r="Z101" t="str">
            <v>Těžba a dobývání j. n.</v>
          </cell>
        </row>
        <row r="102">
          <cell r="H102" t="str">
            <v>TANVALD</v>
          </cell>
          <cell r="J102" t="str">
            <v>Jordánské hášimovské království</v>
          </cell>
          <cell r="Q102" t="str">
            <v>Tvůrčí, umělecké a zábavní činnosti</v>
          </cell>
          <cell r="T102" t="str">
            <v>Tvůrčí, umělecké a zábavní činnosti</v>
          </cell>
          <cell r="W102" t="str">
            <v>Tvůrčí, umělecké a zábavní činnosti</v>
          </cell>
          <cell r="Z102" t="str">
            <v>Tvůrčí, umělecké a zábavní činnosti</v>
          </cell>
        </row>
        <row r="103">
          <cell r="H103" t="str">
            <v>TURNOV</v>
          </cell>
          <cell r="J103" t="str">
            <v>Kajmanské ostrovy</v>
          </cell>
          <cell r="Q103" t="str">
            <v>Činnosti knihoven, archivů, muzeí a jiných kulturních zařízení</v>
          </cell>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H104" t="str">
            <v>ŽELEZNÝ BROD</v>
          </cell>
          <cell r="J104" t="str">
            <v>Kambodžské království</v>
          </cell>
          <cell r="Q104" t="str">
            <v>Podpůrné činnosti při těžbě ropy a zemního plynu</v>
          </cell>
          <cell r="T104" t="str">
            <v>Podpůrné činnosti při těžbě ropy a zemního plynu</v>
          </cell>
          <cell r="W104" t="str">
            <v>Podpůrné činnosti při těžbě ropy a zemního plynu</v>
          </cell>
          <cell r="Z104" t="str">
            <v>Podpůrné činnosti při těžbě ropy a zemního plynu</v>
          </cell>
        </row>
        <row r="105">
          <cell r="H105" t="str">
            <v>HRADEC KRÁLOVÉ</v>
          </cell>
          <cell r="J105" t="str">
            <v>Kamerunská republika</v>
          </cell>
          <cell r="Q105" t="str">
            <v>Činnosti heren, kasin a sázkových kanceláří</v>
          </cell>
          <cell r="T105" t="str">
            <v>Činnosti heren, kasin a sázkových kanceláří</v>
          </cell>
          <cell r="W105" t="str">
            <v>Činnosti heren, kasin a sázkových kanceláří</v>
          </cell>
          <cell r="Z105" t="str">
            <v>Činnosti heren, kasin a sázkových kanceláří</v>
          </cell>
        </row>
        <row r="106">
          <cell r="H106" t="str">
            <v>BROUMOV</v>
          </cell>
          <cell r="J106" t="str">
            <v>Kanada</v>
          </cell>
          <cell r="Q106" t="str">
            <v>Sportovní, zábavní a rekreační činnosti</v>
          </cell>
          <cell r="T106" t="str">
            <v>Sportovní, zábavní a rekreační činnosti</v>
          </cell>
          <cell r="W106" t="str">
            <v>Sportovní, zábavní a rekreační činnosti</v>
          </cell>
          <cell r="Z106" t="str">
            <v>Sportovní, zábavní a rekreační činnosti</v>
          </cell>
        </row>
        <row r="107">
          <cell r="H107" t="str">
            <v>DOBRUŠKA</v>
          </cell>
          <cell r="J107" t="str">
            <v>Kapverdská republika</v>
          </cell>
          <cell r="Q107" t="str">
            <v>Činnosti organizací sdružujících osoby za účelem prosazování spol.zájmů</v>
          </cell>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H108" t="str">
            <v>DVŮR KRÁLOVÉ</v>
          </cell>
          <cell r="J108" t="str">
            <v>Stát Katar</v>
          </cell>
          <cell r="Q108" t="str">
            <v>Opravy počítačů a výrobků pro osobní potřebu a převážně pro domácnost</v>
          </cell>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H109" t="str">
            <v>HOŘICE</v>
          </cell>
          <cell r="J109" t="str">
            <v>Republika Kazachstán</v>
          </cell>
          <cell r="Q109" t="str">
            <v>Poskytování ostatních osobních služeb</v>
          </cell>
          <cell r="T109" t="str">
            <v>Poskytování ostatních osobních služeb</v>
          </cell>
          <cell r="W109" t="str">
            <v>Poskytování ostatních osobních služeb</v>
          </cell>
          <cell r="Z109" t="str">
            <v>Poskytování ostatních osobních služeb</v>
          </cell>
        </row>
        <row r="110">
          <cell r="H110" t="str">
            <v>JAROMĚŘ</v>
          </cell>
          <cell r="J110" t="str">
            <v>Keňská republika</v>
          </cell>
          <cell r="Q110" t="str">
            <v>Činnosti domácností jako zaměstnavatelů domácího personálu</v>
          </cell>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H111" t="str">
            <v>JIČÍN</v>
          </cell>
          <cell r="J111" t="str">
            <v>Republika Kiribati</v>
          </cell>
          <cell r="Q111" t="str">
            <v>Činnosti domác.produk.blíže neurčené výrobky a služby pro vlast.potřebu</v>
          </cell>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H112" t="str">
            <v>KOSTELEC NAD ORLICÍ</v>
          </cell>
          <cell r="J112" t="str">
            <v>Území Kokosové (Keelingovy) ostrovy</v>
          </cell>
          <cell r="Q112" t="str">
            <v>Činnosti exteritoriálních organizací a orgánů</v>
          </cell>
          <cell r="T112" t="str">
            <v>Činnosti exteritoriálních organizací a orgánů</v>
          </cell>
          <cell r="W112" t="str">
            <v>Činnosti exteritoriálních organizací a orgánů</v>
          </cell>
          <cell r="Z112" t="str">
            <v>Činnosti exteritoriálních organizací a orgánů</v>
          </cell>
        </row>
        <row r="113">
          <cell r="H113" t="str">
            <v>NÁCHOD</v>
          </cell>
          <cell r="J113" t="str">
            <v>Kolumbijská republika</v>
          </cell>
          <cell r="Q113" t="str">
            <v>Podpůrné činnosti při ostatní těžbě a dobývání</v>
          </cell>
          <cell r="T113" t="str">
            <v>Podpůrné činnosti při ostatní těžbě a dobývání</v>
          </cell>
          <cell r="W113" t="str">
            <v>Podpůrné činnosti při ostatní těžbě a dobývání</v>
          </cell>
          <cell r="Z113" t="str">
            <v>Podpůrné činnosti při ostatní těžbě a dobývání</v>
          </cell>
        </row>
        <row r="114">
          <cell r="H114" t="str">
            <v>NOVÁ PAKA</v>
          </cell>
          <cell r="J114" t="str">
            <v>Komorský svaz</v>
          </cell>
          <cell r="Q114" t="str">
            <v>Zpracování a konzervování masa a výroba masných výrobků</v>
          </cell>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H115" t="str">
            <v>NOVÝ BYDŽOV</v>
          </cell>
          <cell r="J115" t="str">
            <v>Konžská republika</v>
          </cell>
          <cell r="Q115" t="str">
            <v>Zpracování a konzervování ryb, korýšů a měkkýšů</v>
          </cell>
          <cell r="T115" t="str">
            <v>Zpracování a konzervování ryb, korýšů a měkkýšů</v>
          </cell>
          <cell r="W115" t="str">
            <v>Zpracování a konzervování ryb, korýšů a měkkýšů</v>
          </cell>
          <cell r="Z115" t="str">
            <v>Zpracování a konzervování ryb, korýšů a měkkýšů</v>
          </cell>
        </row>
        <row r="116">
          <cell r="H116" t="str">
            <v>RYCHNOV NAD KNĚŽ.</v>
          </cell>
          <cell r="J116" t="str">
            <v>Korejská lidově demokratická republika</v>
          </cell>
          <cell r="Q116" t="str">
            <v>Zpracování a konzervování ovoce a zeleniny</v>
          </cell>
          <cell r="T116" t="str">
            <v>Zpracování a konzervování ovoce a zeleniny</v>
          </cell>
          <cell r="W116" t="str">
            <v>Zpracování a konzervování ovoce a zeleniny</v>
          </cell>
          <cell r="Z116" t="str">
            <v>Zpracování a konzervování ovoce a zeleniny</v>
          </cell>
        </row>
        <row r="117">
          <cell r="H117" t="str">
            <v>TRUTNOV</v>
          </cell>
          <cell r="J117" t="str">
            <v>Korejská republika</v>
          </cell>
          <cell r="Q117" t="str">
            <v>Výroba rostlinných a živočišných olejů a tuků</v>
          </cell>
          <cell r="T117" t="str">
            <v>Výroba rostlinných a živočišných olejů a tuků</v>
          </cell>
          <cell r="W117" t="str">
            <v>Výroba rostlinných a živočišných olejů a tuků</v>
          </cell>
          <cell r="Z117" t="str">
            <v>Výroba rostlinných a živočišných olejů a tuků</v>
          </cell>
        </row>
        <row r="118">
          <cell r="H118" t="str">
            <v>VRCHLABÍ</v>
          </cell>
          <cell r="J118" t="str">
            <v>Kosovská republika</v>
          </cell>
          <cell r="Q118" t="str">
            <v>Výroba mléčných výrobků</v>
          </cell>
          <cell r="T118" t="str">
            <v>Výroba mléčných výrobků</v>
          </cell>
          <cell r="W118" t="str">
            <v>Výroba mléčných výrobků</v>
          </cell>
          <cell r="Z118" t="str">
            <v>Výroba mléčných výrobků</v>
          </cell>
        </row>
        <row r="119">
          <cell r="H119" t="str">
            <v>PARDUBICE</v>
          </cell>
          <cell r="J119" t="str">
            <v>Kostarická republika</v>
          </cell>
          <cell r="Q119" t="str">
            <v>Výroba mlýnských a škrobárenských výrobků</v>
          </cell>
          <cell r="T119" t="str">
            <v>Výroba mlýnských a škrobárenských výrobků</v>
          </cell>
          <cell r="W119" t="str">
            <v>Výroba mlýnských a škrobárenských výrobků</v>
          </cell>
          <cell r="Z119" t="str">
            <v>Výroba mlýnských a škrobárenských výrobků</v>
          </cell>
        </row>
        <row r="120">
          <cell r="H120" t="str">
            <v>HLINSKO</v>
          </cell>
          <cell r="J120" t="str">
            <v>Kubánská republika</v>
          </cell>
          <cell r="Q120" t="str">
            <v>Výroba pekařských, cukrářských a jiných moučných výrobků</v>
          </cell>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H121" t="str">
            <v>HOLICE</v>
          </cell>
          <cell r="J121" t="str">
            <v>Kuvajtský stát</v>
          </cell>
          <cell r="Q121" t="str">
            <v>Výroba ostatních potravinářských výrobků</v>
          </cell>
          <cell r="T121" t="str">
            <v>Výroba ostatních potravinářských výrobků</v>
          </cell>
          <cell r="W121" t="str">
            <v>Výroba ostatních potravinářských výrobků</v>
          </cell>
          <cell r="Z121" t="str">
            <v>Výroba ostatních potravinářských výrobků</v>
          </cell>
        </row>
        <row r="122">
          <cell r="H122" t="str">
            <v>CHRUDIM</v>
          </cell>
          <cell r="J122" t="str">
            <v>Kyperská republika</v>
          </cell>
          <cell r="Q122" t="str">
            <v>Výroba průmyslových krmiv</v>
          </cell>
          <cell r="T122" t="str">
            <v>Výroba průmyslových krmiv</v>
          </cell>
          <cell r="W122" t="str">
            <v>Výroba průmyslových krmiv</v>
          </cell>
          <cell r="Z122" t="str">
            <v>Výroba průmyslových krmiv</v>
          </cell>
        </row>
        <row r="123">
          <cell r="H123" t="str">
            <v>LITOMYŠL</v>
          </cell>
          <cell r="J123" t="str">
            <v>Kyrgyzská republika</v>
          </cell>
          <cell r="Q123" t="str">
            <v>Pěstování obilovin (kromě rýže), luštěnin a olejnatých semen</v>
          </cell>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H124" t="str">
            <v>MORAVSKÁ TŘEBOVÁ</v>
          </cell>
          <cell r="J124" t="str">
            <v>Laoská lidově demokratická republika</v>
          </cell>
          <cell r="Q124" t="str">
            <v>Pěstování rýže</v>
          </cell>
          <cell r="T124" t="str">
            <v>Pěstování rýže</v>
          </cell>
          <cell r="W124" t="str">
            <v>Pěstování rýže</v>
          </cell>
          <cell r="Z124" t="str">
            <v>Pěstování rýže</v>
          </cell>
        </row>
        <row r="125">
          <cell r="H125" t="str">
            <v>PŘELOUČ</v>
          </cell>
          <cell r="J125" t="str">
            <v>Lesothské království</v>
          </cell>
          <cell r="Q125" t="str">
            <v>Pěstování zeleniny a melounů, kořenů a hlíz</v>
          </cell>
          <cell r="T125" t="str">
            <v>Pěstování zeleniny a melounů, kořenů a hlíz</v>
          </cell>
          <cell r="W125" t="str">
            <v>Pěstování zeleniny a melounů, kořenů a hlíz</v>
          </cell>
          <cell r="Z125" t="str">
            <v>Pěstování zeleniny a melounů, kořenů a hlíz</v>
          </cell>
        </row>
        <row r="126">
          <cell r="H126" t="str">
            <v>SVITAVY</v>
          </cell>
          <cell r="J126" t="str">
            <v>Libanonská republika</v>
          </cell>
          <cell r="Q126" t="str">
            <v>Pěstování tabáku</v>
          </cell>
          <cell r="T126" t="str">
            <v>Pěstování tabáku</v>
          </cell>
          <cell r="W126" t="str">
            <v>Pěstování tabáku</v>
          </cell>
          <cell r="Z126" t="str">
            <v>Pěstování tabáku</v>
          </cell>
        </row>
        <row r="127">
          <cell r="H127" t="str">
            <v>ÚSTÍ NAD ORLICÍ</v>
          </cell>
          <cell r="J127" t="str">
            <v>Liberijská republika</v>
          </cell>
          <cell r="Q127" t="str">
            <v>Pěstování přadných rostlin</v>
          </cell>
          <cell r="T127" t="str">
            <v>Pěstování přadných rostlin</v>
          </cell>
          <cell r="W127" t="str">
            <v>Pěstování přadných rostlin</v>
          </cell>
          <cell r="Z127" t="str">
            <v>Pěstování přadných rostlin</v>
          </cell>
        </row>
        <row r="128">
          <cell r="H128" t="str">
            <v>VYSOKÉ MÝTO</v>
          </cell>
          <cell r="J128" t="str">
            <v>Libyjský stát</v>
          </cell>
          <cell r="Q128" t="str">
            <v>Pěstování ostatních plodin jiných než trvalých</v>
          </cell>
          <cell r="T128" t="str">
            <v>Pěstování ostatních plodin jiných než trvalých</v>
          </cell>
          <cell r="W128" t="str">
            <v>Pěstování ostatních plodin jiných než trvalých</v>
          </cell>
          <cell r="Z128" t="str">
            <v>Pěstování ostatních plodin jiných než trvalých</v>
          </cell>
        </row>
        <row r="129">
          <cell r="H129" t="str">
            <v>ŽAMBERK</v>
          </cell>
          <cell r="J129" t="str">
            <v>Lichtenštejnské knížectví</v>
          </cell>
          <cell r="Q129" t="str">
            <v>Pěstování vinných hroznů</v>
          </cell>
          <cell r="T129" t="str">
            <v>Pěstování vinných hroznů</v>
          </cell>
          <cell r="W129" t="str">
            <v>Pěstování vinných hroznů</v>
          </cell>
          <cell r="Z129" t="str">
            <v>Pěstování vinných hroznů</v>
          </cell>
        </row>
        <row r="130">
          <cell r="H130" t="str">
            <v>JIHLAVA</v>
          </cell>
          <cell r="J130" t="str">
            <v>Litevská republika</v>
          </cell>
          <cell r="Q130" t="str">
            <v>Pěstování tropického a subtropického ovoce</v>
          </cell>
          <cell r="T130" t="str">
            <v>Pěstování tropického a subtropického ovoce</v>
          </cell>
          <cell r="W130" t="str">
            <v>Pěstování tropického a subtropického ovoce</v>
          </cell>
          <cell r="Z130" t="str">
            <v>Pěstování tropického a subtropického ovoce</v>
          </cell>
        </row>
        <row r="131">
          <cell r="H131" t="str">
            <v>BYSTŘICE NAD PERN.</v>
          </cell>
          <cell r="J131" t="str">
            <v>Lotyšská republika</v>
          </cell>
          <cell r="Q131" t="str">
            <v>Pěstování citrusových plodů</v>
          </cell>
          <cell r="T131" t="str">
            <v>Pěstování citrusových plodů</v>
          </cell>
          <cell r="W131" t="str">
            <v>Pěstování citrusových plodů</v>
          </cell>
          <cell r="Z131" t="str">
            <v>Pěstování citrusových plodů</v>
          </cell>
        </row>
        <row r="132">
          <cell r="H132" t="str">
            <v>HAVLÍČKŮV BROD</v>
          </cell>
          <cell r="J132" t="str">
            <v>Lucemburské velkovévodství</v>
          </cell>
          <cell r="Q132" t="str">
            <v>Pěstování jádrového a peckového ovoce</v>
          </cell>
          <cell r="T132" t="str">
            <v>Pěstování jádrového a peckového ovoce</v>
          </cell>
          <cell r="W132" t="str">
            <v>Pěstování jádrového a peckového ovoce</v>
          </cell>
          <cell r="Z132" t="str">
            <v>Pěstování jádrového a peckového ovoce</v>
          </cell>
        </row>
        <row r="133">
          <cell r="H133" t="str">
            <v>HUMPOLEC</v>
          </cell>
          <cell r="J133" t="str">
            <v>Zvláštní administrativní oblast Čínské lidové republiky Macao</v>
          </cell>
          <cell r="Q133" t="str">
            <v>Pěstování ostatního stromového a keřového ovoce a ořechů</v>
          </cell>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H134" t="str">
            <v>CHOTĚBOŘ</v>
          </cell>
          <cell r="J134" t="str">
            <v>Madagaskarská republika</v>
          </cell>
          <cell r="Q134" t="str">
            <v>Pěstování olejnatých plodů</v>
          </cell>
          <cell r="T134" t="str">
            <v>Pěstování olejnatých plodů</v>
          </cell>
          <cell r="W134" t="str">
            <v>Pěstování olejnatých plodů</v>
          </cell>
          <cell r="Z134" t="str">
            <v>Pěstování olejnatých plodů</v>
          </cell>
        </row>
        <row r="135">
          <cell r="H135" t="str">
            <v>LEDEČ NAD SÁZAVOU</v>
          </cell>
          <cell r="J135" t="str">
            <v>Maďarsko</v>
          </cell>
          <cell r="Q135" t="str">
            <v>Pěstování rostlin pro výrobu nápojů</v>
          </cell>
          <cell r="T135" t="str">
            <v>Pěstování rostlin pro výrobu nápojů</v>
          </cell>
          <cell r="W135" t="str">
            <v>Pěstování rostlin pro výrobu nápojů</v>
          </cell>
          <cell r="Z135" t="str">
            <v>Pěstování rostlin pro výrobu nápojů</v>
          </cell>
        </row>
        <row r="136">
          <cell r="H136" t="str">
            <v>MORAVSKÉ BUDĚJOVICE</v>
          </cell>
          <cell r="J136" t="str">
            <v>Bývalá jugoslávská republika Makedonie</v>
          </cell>
          <cell r="Q136" t="str">
            <v>Pěstování koření, aromatických, léčivých a farmaceutických rostlin</v>
          </cell>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H137" t="str">
            <v>NÁMĚŠŤ NAD OSLAVOU</v>
          </cell>
          <cell r="J137" t="str">
            <v>Malajsie</v>
          </cell>
          <cell r="Q137" t="str">
            <v>Pěstování ostatních trvalých plodin</v>
          </cell>
          <cell r="T137" t="str">
            <v>Pěstování ostatních trvalých plodin</v>
          </cell>
          <cell r="W137" t="str">
            <v>Pěstování ostatních trvalých plodin</v>
          </cell>
          <cell r="Z137" t="str">
            <v>Pěstování ostatních trvalých plodin</v>
          </cell>
        </row>
        <row r="138">
          <cell r="H138" t="str">
            <v>PACOV</v>
          </cell>
          <cell r="J138" t="str">
            <v>Malawiská republika</v>
          </cell>
          <cell r="Q138" t="str">
            <v>Úprava a spřádání textilních vláken a příze</v>
          </cell>
          <cell r="T138" t="str">
            <v>Úprava a spřádání textilních vláken a příze</v>
          </cell>
          <cell r="W138" t="str">
            <v>Úprava a spřádání textilních vláken a příze</v>
          </cell>
          <cell r="Z138" t="str">
            <v>Úprava a spřádání textilních vláken a příze</v>
          </cell>
        </row>
        <row r="139">
          <cell r="H139" t="str">
            <v>PELHŘIMOV</v>
          </cell>
          <cell r="J139" t="str">
            <v>Maledivská republika</v>
          </cell>
          <cell r="Q139" t="str">
            <v>Tkaní textilií</v>
          </cell>
          <cell r="T139" t="str">
            <v>Tkaní textilií</v>
          </cell>
          <cell r="W139" t="str">
            <v>Tkaní textilií</v>
          </cell>
          <cell r="Z139" t="str">
            <v>Tkaní textilií</v>
          </cell>
        </row>
        <row r="140">
          <cell r="H140" t="str">
            <v>TELČ</v>
          </cell>
          <cell r="J140" t="str">
            <v>Republika Mali</v>
          </cell>
          <cell r="Q140" t="str">
            <v>Konečná úprava textilií</v>
          </cell>
          <cell r="T140" t="str">
            <v>Konečná úprava textilií</v>
          </cell>
          <cell r="W140" t="str">
            <v>Konečná úprava textilií</v>
          </cell>
          <cell r="Z140" t="str">
            <v>Konečná úprava textilií</v>
          </cell>
        </row>
        <row r="141">
          <cell r="H141" t="str">
            <v>TŘEBÍČ</v>
          </cell>
          <cell r="J141" t="str">
            <v>Maltská republika</v>
          </cell>
          <cell r="Q141" t="str">
            <v>Výroba ostatních textilií</v>
          </cell>
          <cell r="T141" t="str">
            <v>Výroba ostatních textilií</v>
          </cell>
          <cell r="W141" t="str">
            <v>Výroba ostatních textilií</v>
          </cell>
          <cell r="Z141" t="str">
            <v>Výroba ostatních textilií</v>
          </cell>
        </row>
        <row r="142">
          <cell r="H142" t="str">
            <v>VELKÉ MEZIŘÍČÍ</v>
          </cell>
          <cell r="J142" t="str">
            <v>Ostrov Man</v>
          </cell>
          <cell r="Q142" t="str">
            <v>Pěstování cukrové třtiny</v>
          </cell>
          <cell r="T142" t="str">
            <v>Pěstování cukrové třtiny</v>
          </cell>
          <cell r="W142" t="str">
            <v>Pěstování cukrové třtiny</v>
          </cell>
          <cell r="Z142" t="str">
            <v>Pěstování cukrové třtiny</v>
          </cell>
        </row>
        <row r="143">
          <cell r="H143" t="str">
            <v>ŽĎÁR NAD SÁZAVOU</v>
          </cell>
          <cell r="J143" t="str">
            <v>Marocké království</v>
          </cell>
          <cell r="Q143" t="str">
            <v>Výroba oděvů, kromě kožešinových výrobků</v>
          </cell>
          <cell r="T143" t="str">
            <v>Výroba oděvů, kromě kožešinových výrobků</v>
          </cell>
          <cell r="W143" t="str">
            <v>Výroba oděvů, kromě kožešinových výrobků</v>
          </cell>
          <cell r="Z143" t="str">
            <v>Výroba oděvů, kromě kožešinových výrobků</v>
          </cell>
        </row>
        <row r="144">
          <cell r="H144" t="str">
            <v>BRNO I</v>
          </cell>
          <cell r="J144" t="str">
            <v>Republika Marshallovy ostrovy</v>
          </cell>
          <cell r="Q144" t="str">
            <v>Chov mléčného skotu</v>
          </cell>
          <cell r="T144" t="str">
            <v>Chov mléčného skotu</v>
          </cell>
          <cell r="W144" t="str">
            <v>Chov mléčného skotu</v>
          </cell>
          <cell r="Z144" t="str">
            <v>Chov mléčného skotu</v>
          </cell>
        </row>
        <row r="145">
          <cell r="H145" t="str">
            <v>BRNO II</v>
          </cell>
          <cell r="J145" t="str">
            <v>Region Martinik</v>
          </cell>
          <cell r="Q145" t="str">
            <v>Výroba kožešinových výrobků</v>
          </cell>
          <cell r="T145" t="str">
            <v>Výroba kožešinových výrobků</v>
          </cell>
          <cell r="W145" t="str">
            <v>Výroba kožešinových výrobků</v>
          </cell>
          <cell r="Z145" t="str">
            <v>Výroba kožešinových výrobků</v>
          </cell>
        </row>
        <row r="146">
          <cell r="H146" t="str">
            <v>BRNO III</v>
          </cell>
          <cell r="J146" t="str">
            <v>Mauricijská republika</v>
          </cell>
          <cell r="Q146" t="str">
            <v>Chov jiného skotu</v>
          </cell>
          <cell r="T146" t="str">
            <v>Chov jiného skotu</v>
          </cell>
          <cell r="W146" t="str">
            <v>Chov jiného skotu</v>
          </cell>
          <cell r="Z146" t="str">
            <v>Chov jiného skotu</v>
          </cell>
        </row>
        <row r="147">
          <cell r="H147" t="str">
            <v>BRNO IV</v>
          </cell>
          <cell r="J147" t="str">
            <v>Mauritánská islámská republika</v>
          </cell>
          <cell r="Q147" t="str">
            <v>Výroba pletených a háčkovaných oděvů</v>
          </cell>
          <cell r="T147" t="str">
            <v>Výroba pletených a háčkovaných oděvů</v>
          </cell>
          <cell r="W147" t="str">
            <v>Výroba pletených a háčkovaných oděvů</v>
          </cell>
          <cell r="Z147" t="str">
            <v>Výroba pletených a háčkovaných oděvů</v>
          </cell>
        </row>
        <row r="148">
          <cell r="H148" t="str">
            <v>BRNO VENKOV</v>
          </cell>
          <cell r="J148" t="str">
            <v>Departementní společenství Mayotte</v>
          </cell>
          <cell r="Q148" t="str">
            <v>Chov koní a jiných koňovitých</v>
          </cell>
          <cell r="T148" t="str">
            <v>Chov koní a jiných koňovitých</v>
          </cell>
          <cell r="W148" t="str">
            <v>Chov koní a jiných koňovitých</v>
          </cell>
          <cell r="Z148" t="str">
            <v>Chov koní a jiných koňovitých</v>
          </cell>
        </row>
        <row r="149">
          <cell r="H149" t="str">
            <v>BLANSKO</v>
          </cell>
          <cell r="J149" t="str">
            <v>Menší odlehlé ostrovy USA</v>
          </cell>
          <cell r="Q149" t="str">
            <v>Chov velbloudů a velbloudovitých</v>
          </cell>
          <cell r="T149" t="str">
            <v>Chov velbloudů a velbloudovitých</v>
          </cell>
          <cell r="W149" t="str">
            <v>Chov velbloudů a velbloudovitých</v>
          </cell>
          <cell r="Z149" t="str">
            <v>Chov velbloudů a velbloudovitých</v>
          </cell>
        </row>
        <row r="150">
          <cell r="H150" t="str">
            <v>BOSKOVICE</v>
          </cell>
          <cell r="J150" t="str">
            <v>Spojené státy mexické</v>
          </cell>
          <cell r="Q150" t="str">
            <v>Chov ovcí a koz</v>
          </cell>
          <cell r="T150" t="str">
            <v>Chov ovcí a koz</v>
          </cell>
          <cell r="W150" t="str">
            <v>Chov ovcí a koz</v>
          </cell>
          <cell r="Z150" t="str">
            <v>Chov ovcí a koz</v>
          </cell>
        </row>
        <row r="151">
          <cell r="H151" t="str">
            <v>BŘECLAV</v>
          </cell>
          <cell r="J151" t="str">
            <v>Federativní státy Mikronésie</v>
          </cell>
          <cell r="Q151" t="str">
            <v>Chov prasat</v>
          </cell>
          <cell r="T151" t="str">
            <v>Chov prasat</v>
          </cell>
          <cell r="W151" t="str">
            <v>Chov prasat</v>
          </cell>
          <cell r="Z151" t="str">
            <v>Chov prasat</v>
          </cell>
        </row>
        <row r="152">
          <cell r="H152" t="str">
            <v>BUČOVICE</v>
          </cell>
          <cell r="J152" t="str">
            <v>Moldavská republika</v>
          </cell>
          <cell r="Q152" t="str">
            <v>Chov drůbeže</v>
          </cell>
          <cell r="T152" t="str">
            <v>Chov drůbeže</v>
          </cell>
          <cell r="W152" t="str">
            <v>Chov drůbeže</v>
          </cell>
          <cell r="Z152" t="str">
            <v>Chov drůbeže</v>
          </cell>
        </row>
        <row r="153">
          <cell r="H153" t="str">
            <v>HODONÍN</v>
          </cell>
          <cell r="J153" t="str">
            <v>Monacké knížectví</v>
          </cell>
          <cell r="Q153" t="str">
            <v>Chov ostatních zvířat</v>
          </cell>
          <cell r="T153" t="str">
            <v>Chov ostatních zvířat</v>
          </cell>
          <cell r="W153" t="str">
            <v>Chov ostatních zvířat</v>
          </cell>
          <cell r="Z153" t="str">
            <v>Chov ostatních zvířat</v>
          </cell>
        </row>
        <row r="154">
          <cell r="H154" t="str">
            <v>HUSTOPEČE</v>
          </cell>
          <cell r="J154" t="str">
            <v>Mongolsko</v>
          </cell>
          <cell r="Q154" t="str">
            <v>Činění a úprava usní (vyčiněných kůží); zpracování a barvení kožešin; výrob</v>
          </cell>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H155" t="str">
            <v>IVANČICE</v>
          </cell>
          <cell r="J155" t="str">
            <v>Montserrat</v>
          </cell>
          <cell r="Q155" t="str">
            <v>Výroba obuvi</v>
          </cell>
          <cell r="T155" t="str">
            <v>Výroba obuvi</v>
          </cell>
          <cell r="W155" t="str">
            <v>Výroba obuvi</v>
          </cell>
          <cell r="Z155" t="str">
            <v>Výroba obuvi</v>
          </cell>
        </row>
        <row r="156">
          <cell r="H156" t="str">
            <v>KYJOV</v>
          </cell>
          <cell r="J156" t="str">
            <v>Mosambická republika</v>
          </cell>
          <cell r="Q156" t="str">
            <v>Výroba pilařská a impregnace dřeva</v>
          </cell>
          <cell r="T156" t="str">
            <v>Výroba pilařská a impregnace dřeva</v>
          </cell>
          <cell r="W156" t="str">
            <v>Výroba pilařská a impregnace dřeva</v>
          </cell>
          <cell r="Z156" t="str">
            <v>Výroba pilařská a impregnace dřeva</v>
          </cell>
        </row>
        <row r="157">
          <cell r="H157" t="str">
            <v>MIKULOV</v>
          </cell>
          <cell r="J157" t="str">
            <v>Republika Myanmarský svaz</v>
          </cell>
          <cell r="Q157" t="str">
            <v>Podpůrné činnosti pro rostlinnou výrobu</v>
          </cell>
          <cell r="T157" t="str">
            <v>Podpůrné činnosti pro rostlinnou výrobu</v>
          </cell>
          <cell r="W157" t="str">
            <v>Podpůrné činnosti pro rostlinnou výrobu</v>
          </cell>
          <cell r="Z157" t="str">
            <v>Podpůrné činnosti pro rostlinnou výrobu</v>
          </cell>
        </row>
        <row r="158">
          <cell r="H158" t="str">
            <v>MORAVSKÝ KRUMLOV</v>
          </cell>
          <cell r="J158" t="str">
            <v>Namibijská republika</v>
          </cell>
          <cell r="Q158" t="str">
            <v>Výroba dřevěných,korkových,proutěných a slaměných výrobků,kromě nábytku</v>
          </cell>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H159" t="str">
            <v>SLAVKOV U BRNA</v>
          </cell>
          <cell r="J159" t="str">
            <v>Republika Nauru</v>
          </cell>
          <cell r="Q159" t="str">
            <v>Podpůrné činnosti pro živočišnou výrobu</v>
          </cell>
          <cell r="T159" t="str">
            <v>Podpůrné činnosti pro živočišnou výrobu</v>
          </cell>
          <cell r="W159" t="str">
            <v>Podpůrné činnosti pro živočišnou výrobu</v>
          </cell>
          <cell r="Z159" t="str">
            <v>Podpůrné činnosti pro živočišnou výrobu</v>
          </cell>
        </row>
        <row r="160">
          <cell r="H160" t="str">
            <v>TIŠNOV</v>
          </cell>
          <cell r="J160" t="str">
            <v>Spolková republika Německo</v>
          </cell>
          <cell r="Q160" t="str">
            <v>Posklizňové činnosti</v>
          </cell>
          <cell r="T160" t="str">
            <v>Posklizňové činnosti</v>
          </cell>
          <cell r="W160" t="str">
            <v>Posklizňové činnosti</v>
          </cell>
          <cell r="Z160" t="str">
            <v>Posklizňové činnosti</v>
          </cell>
        </row>
        <row r="161">
          <cell r="H161" t="str">
            <v>VESELÍ NAD MORAVOU</v>
          </cell>
          <cell r="J161" t="str">
            <v>Nepálská federativní demokratická republika</v>
          </cell>
          <cell r="Q161" t="str">
            <v>Zpracování osiva pro účely množení</v>
          </cell>
          <cell r="T161" t="str">
            <v>Zpracování osiva pro účely množení</v>
          </cell>
          <cell r="W161" t="str">
            <v>Zpracování osiva pro účely množení</v>
          </cell>
          <cell r="Z161" t="str">
            <v>Zpracování osiva pro účely množení</v>
          </cell>
        </row>
        <row r="162">
          <cell r="H162" t="str">
            <v>VYŠKOV</v>
          </cell>
          <cell r="J162" t="str">
            <v>Nigerská republika</v>
          </cell>
          <cell r="Q162" t="str">
            <v>Výroba buničiny, papíru a lepenky</v>
          </cell>
          <cell r="T162" t="str">
            <v>Výroba buničiny, papíru a lepenky</v>
          </cell>
          <cell r="W162" t="str">
            <v>Výroba buničiny, papíru a lepenky</v>
          </cell>
          <cell r="Z162" t="str">
            <v>Výroba buničiny, papíru a lepenky</v>
          </cell>
        </row>
        <row r="163">
          <cell r="H163" t="str">
            <v>ZNOJMO</v>
          </cell>
          <cell r="J163" t="str">
            <v>Nigerijská federativní republika</v>
          </cell>
          <cell r="Q163" t="str">
            <v>Výroba výrobků z papíru a lepenky</v>
          </cell>
          <cell r="T163" t="str">
            <v>Výroba výrobků z papíru a lepenky</v>
          </cell>
          <cell r="W163" t="str">
            <v>Výroba výrobků z papíru a lepenky</v>
          </cell>
          <cell r="Z163" t="str">
            <v>Výroba výrobků z papíru a lepenky</v>
          </cell>
        </row>
        <row r="164">
          <cell r="H164" t="str">
            <v>OLOMOUC</v>
          </cell>
          <cell r="J164" t="str">
            <v>Nikaragujská republika</v>
          </cell>
          <cell r="Q164" t="str">
            <v>Tisk a činnosti související s tiskem</v>
          </cell>
          <cell r="T164" t="str">
            <v>Tisk a činnosti související s tiskem</v>
          </cell>
          <cell r="W164" t="str">
            <v>Tisk a činnosti související s tiskem</v>
          </cell>
          <cell r="Z164" t="str">
            <v>Tisk a činnosti související s tiskem</v>
          </cell>
        </row>
        <row r="165">
          <cell r="H165" t="str">
            <v>HRANICE</v>
          </cell>
          <cell r="J165" t="str">
            <v>Niue</v>
          </cell>
          <cell r="Q165" t="str">
            <v>Rozmnožování nahraných nosičů</v>
          </cell>
          <cell r="T165" t="str">
            <v>Rozmnožování nahraných nosičů</v>
          </cell>
          <cell r="W165" t="str">
            <v>Rozmnožování nahraných nosičů</v>
          </cell>
          <cell r="Z165" t="str">
            <v>Rozmnožování nahraných nosičů</v>
          </cell>
        </row>
        <row r="166">
          <cell r="H166" t="str">
            <v>JESENÍK</v>
          </cell>
          <cell r="J166" t="str">
            <v>Nizozemsko</v>
          </cell>
          <cell r="Q166" t="str">
            <v>Výroba koksárenských produktů</v>
          </cell>
          <cell r="T166" t="str">
            <v>Výroba koksárenských produktů</v>
          </cell>
          <cell r="W166" t="str">
            <v>Výroba koksárenských produktů</v>
          </cell>
          <cell r="Z166" t="str">
            <v>Výroba koksárenských produktů</v>
          </cell>
        </row>
        <row r="167">
          <cell r="H167" t="str">
            <v>KONICE</v>
          </cell>
          <cell r="J167" t="str">
            <v>Území Norfolk</v>
          </cell>
          <cell r="Q167" t="str">
            <v>Výroba rafinovaných ropných produktů</v>
          </cell>
          <cell r="T167" t="str">
            <v>Výroba rafinovaných ropných produktů</v>
          </cell>
          <cell r="W167" t="str">
            <v>Výroba rafinovaných ropných produktů</v>
          </cell>
          <cell r="Z167" t="str">
            <v>Výroba rafinovaných ropných produktů</v>
          </cell>
        </row>
        <row r="168">
          <cell r="H168" t="str">
            <v>LITOVEL</v>
          </cell>
          <cell r="J168" t="str">
            <v>Norské království</v>
          </cell>
          <cell r="Q168" t="str">
            <v>Výroba zákl.chem.látek,hnojiv a dusík.sl.,plastů a synt.kaučuku v prim.f.</v>
          </cell>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H169" t="str">
            <v>PROSTĚJOV</v>
          </cell>
          <cell r="J169" t="str">
            <v>Nová Kaledonie</v>
          </cell>
          <cell r="Q169" t="str">
            <v>Výroba pesticidů a jiných agrochemických přípravků</v>
          </cell>
          <cell r="T169" t="str">
            <v>Výroba pesticidů a jiných agrochemických přípravků</v>
          </cell>
          <cell r="W169" t="str">
            <v>Výroba pesticidů a jiných agrochemických přípravků</v>
          </cell>
          <cell r="Z169" t="str">
            <v>Výroba pesticidů a jiných agrochemických přípravků</v>
          </cell>
        </row>
        <row r="170">
          <cell r="H170" t="str">
            <v>PŘEROV</v>
          </cell>
          <cell r="J170" t="str">
            <v>Nový Zéland</v>
          </cell>
          <cell r="Q170" t="str">
            <v>Výroba nátěr.barev,laků a jiných nátěrových mater.,tisk.barev a tmelů</v>
          </cell>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H171" t="str">
            <v>ŠTERNBERK</v>
          </cell>
          <cell r="J171" t="str">
            <v>Sultanát Omán</v>
          </cell>
          <cell r="Q171" t="str">
            <v>Výroba mýdel a detergentů,čist.a lešticích prostř.,parfémů a toal. přípr.</v>
          </cell>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H172" t="str">
            <v>ŠUMPERK</v>
          </cell>
          <cell r="J172" t="str">
            <v>Pákistánská islámská republika</v>
          </cell>
          <cell r="Q172" t="str">
            <v>Výroba ostatních chemických výrobků</v>
          </cell>
          <cell r="T172" t="str">
            <v>Výroba ostatních chemických výrobků</v>
          </cell>
          <cell r="W172" t="str">
            <v>Výroba ostatních chemických výrobků</v>
          </cell>
          <cell r="Z172" t="str">
            <v>Výroba ostatních chemických výrobků</v>
          </cell>
        </row>
        <row r="173">
          <cell r="H173" t="str">
            <v>ZÁBŘEH</v>
          </cell>
          <cell r="J173" t="str">
            <v>Republika Palau</v>
          </cell>
          <cell r="Q173" t="str">
            <v>Výroba chemických vláken</v>
          </cell>
          <cell r="T173" t="str">
            <v>Výroba chemických vláken</v>
          </cell>
          <cell r="W173" t="str">
            <v>Výroba chemických vláken</v>
          </cell>
          <cell r="Z173" t="str">
            <v>Výroba chemických vláken</v>
          </cell>
        </row>
        <row r="174">
          <cell r="H174" t="str">
            <v>OSTRAVA I</v>
          </cell>
          <cell r="J174" t="str">
            <v>Palestinská autonomní území</v>
          </cell>
          <cell r="Q174" t="str">
            <v>Výroba základních farmaceutických výrobků</v>
          </cell>
          <cell r="T174" t="str">
            <v>Výroba základních farmaceutických výrobků</v>
          </cell>
          <cell r="W174" t="str">
            <v>Výroba základních farmaceutických výrobků</v>
          </cell>
          <cell r="Z174" t="str">
            <v>Výroba základních farmaceutických výrobků</v>
          </cell>
        </row>
        <row r="175">
          <cell r="H175" t="str">
            <v>OSTRAVA II</v>
          </cell>
          <cell r="J175" t="str">
            <v>Panamská republika</v>
          </cell>
          <cell r="Q175" t="str">
            <v>Výroba farmaceutických přípravků</v>
          </cell>
          <cell r="T175" t="str">
            <v>Výroba farmaceutických přípravků</v>
          </cell>
          <cell r="W175" t="str">
            <v>Výroba farmaceutických přípravků</v>
          </cell>
          <cell r="Z175" t="str">
            <v>Výroba farmaceutických přípravků</v>
          </cell>
        </row>
        <row r="176">
          <cell r="H176" t="str">
            <v>OSTRAVA III</v>
          </cell>
          <cell r="J176" t="str">
            <v>Nezávislý stát Papua Nová Guinea</v>
          </cell>
          <cell r="Q176" t="str">
            <v>Výroba pryžových výrobků</v>
          </cell>
          <cell r="T176" t="str">
            <v>Výroba pryžových výrobků</v>
          </cell>
          <cell r="W176" t="str">
            <v>Výroba pryžových výrobků</v>
          </cell>
          <cell r="Z176" t="str">
            <v>Výroba pryžových výrobků</v>
          </cell>
        </row>
        <row r="177">
          <cell r="H177" t="str">
            <v>BOHUMÍN</v>
          </cell>
          <cell r="J177" t="str">
            <v>Paraguayská republika</v>
          </cell>
          <cell r="Q177" t="str">
            <v>Výroba plastových výrobků</v>
          </cell>
          <cell r="T177" t="str">
            <v>Výroba plastových výrobků</v>
          </cell>
          <cell r="W177" t="str">
            <v>Výroba plastových výrobků</v>
          </cell>
          <cell r="Z177" t="str">
            <v>Výroba plastových výrobků</v>
          </cell>
        </row>
        <row r="178">
          <cell r="H178" t="str">
            <v>BRUNTÁL</v>
          </cell>
          <cell r="J178" t="str">
            <v>Peruánská republika</v>
          </cell>
          <cell r="Q178" t="str">
            <v>Výroba skla a skleněných výrobků</v>
          </cell>
          <cell r="T178" t="str">
            <v>Výroba skla a skleněných výrobků</v>
          </cell>
          <cell r="W178" t="str">
            <v>Výroba skla a skleněných výrobků</v>
          </cell>
          <cell r="Z178" t="str">
            <v>Výroba skla a skleněných výrobků</v>
          </cell>
        </row>
        <row r="179">
          <cell r="H179" t="str">
            <v>ČESKÝ TĚŠÍN</v>
          </cell>
          <cell r="J179" t="str">
            <v>Pitcairnovy ostrovy</v>
          </cell>
          <cell r="Q179" t="str">
            <v>Výroba žáruvzdorných výrobků</v>
          </cell>
          <cell r="T179" t="str">
            <v>Výroba žáruvzdorných výrobků</v>
          </cell>
          <cell r="W179" t="str">
            <v>Výroba žáruvzdorných výrobků</v>
          </cell>
          <cell r="Z179" t="str">
            <v>Výroba žáruvzdorných výrobků</v>
          </cell>
        </row>
        <row r="180">
          <cell r="H180" t="str">
            <v>FRÝDEK-MÍSTEK</v>
          </cell>
          <cell r="J180" t="str">
            <v>Republika Pobřeží slonoviny</v>
          </cell>
          <cell r="Q180" t="str">
            <v>Výroba stavebních výrobků z jílovitých materiálů</v>
          </cell>
          <cell r="T180" t="str">
            <v>Výroba stavebních výrobků z jílovitých materiálů</v>
          </cell>
          <cell r="W180" t="str">
            <v>Výroba stavebních výrobků z jílovitých materiálů</v>
          </cell>
          <cell r="Z180" t="str">
            <v>Výroba stavebních výrobků z jílovitých materiálů</v>
          </cell>
        </row>
        <row r="181">
          <cell r="H181" t="str">
            <v>FRÝDLANT NAD OSTRAV.</v>
          </cell>
          <cell r="J181" t="str">
            <v>Polská republika</v>
          </cell>
          <cell r="Q181" t="str">
            <v>Výroba ostatních porcelánových a keramických výrobků</v>
          </cell>
          <cell r="T181" t="str">
            <v>Výroba ostatních porcelánových a keramických výrobků</v>
          </cell>
          <cell r="W181" t="str">
            <v>Výroba ostatních porcelánových a keramických výrobků</v>
          </cell>
          <cell r="Z181" t="str">
            <v>Výroba ostatních porcelánových a keramických výrobků</v>
          </cell>
        </row>
        <row r="182">
          <cell r="H182" t="str">
            <v>FULNEK</v>
          </cell>
          <cell r="J182" t="str">
            <v>Portorické společenství</v>
          </cell>
          <cell r="Q182" t="str">
            <v>Výroba cementu, vápna a sádry</v>
          </cell>
          <cell r="T182" t="str">
            <v>Výroba cementu, vápna a sádry</v>
          </cell>
          <cell r="W182" t="str">
            <v>Výroba cementu, vápna a sádry</v>
          </cell>
          <cell r="Z182" t="str">
            <v>Výroba cementu, vápna a sádry</v>
          </cell>
        </row>
        <row r="183">
          <cell r="H183" t="str">
            <v>HAVÍŘOV</v>
          </cell>
          <cell r="J183" t="str">
            <v>Portugalská republika</v>
          </cell>
          <cell r="Q183" t="str">
            <v>Výroba betonových, cementových a sádrových výrobků</v>
          </cell>
          <cell r="T183" t="str">
            <v>Výroba betonových, cementových a sádrových výrobků</v>
          </cell>
          <cell r="W183" t="str">
            <v>Výroba betonových, cementových a sádrových výrobků</v>
          </cell>
          <cell r="Z183" t="str">
            <v>Výroba betonových, cementových a sádrových výrobků</v>
          </cell>
        </row>
        <row r="184">
          <cell r="H184" t="str">
            <v>HLUČÍN</v>
          </cell>
          <cell r="J184" t="str">
            <v>Rakouská republika</v>
          </cell>
          <cell r="Q184" t="str">
            <v>Řezání, tvarování a konečná úprava kamenů</v>
          </cell>
          <cell r="T184" t="str">
            <v>Řezání, tvarování a konečná úprava kamenů</v>
          </cell>
          <cell r="W184" t="str">
            <v>Řezání, tvarování a konečná úprava kamenů</v>
          </cell>
          <cell r="Z184" t="str">
            <v>Řezání, tvarování a konečná úprava kamenů</v>
          </cell>
        </row>
        <row r="185">
          <cell r="H185" t="str">
            <v>KARVINÁ</v>
          </cell>
          <cell r="J185" t="str">
            <v>Region Réunion</v>
          </cell>
          <cell r="Q185" t="str">
            <v>Výroba brusiv a ostatních nekovových minerálních výrobků j. n.</v>
          </cell>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H186" t="str">
            <v>KOPŘIVNICE</v>
          </cell>
          <cell r="J186" t="str">
            <v>Republika Rovníková Guinea</v>
          </cell>
          <cell r="Q186" t="str">
            <v>Výroba sur.železa,oceli a feroslitin,ploch.výr.,tváření výrobků za tepla</v>
          </cell>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H187" t="str">
            <v>KRNOV</v>
          </cell>
          <cell r="J187" t="str">
            <v>Rumunsko</v>
          </cell>
          <cell r="Q187" t="str">
            <v>Výroba ocelových trub,trubek,dutých profilů a souvis.potrubních tvarovek</v>
          </cell>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H188" t="str">
            <v>NOVÝ JIČÍN</v>
          </cell>
          <cell r="J188" t="str">
            <v>Ruská federace</v>
          </cell>
          <cell r="Q188" t="str">
            <v>Výroba ostatních výrobků získaných jednostupňovým zpracováním oceli</v>
          </cell>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H189" t="str">
            <v>OPAVA</v>
          </cell>
          <cell r="J189" t="str">
            <v>Rwandská republika</v>
          </cell>
          <cell r="Q189" t="str">
            <v>Výroba a hutní zpracování drahých a neželezných kovů</v>
          </cell>
          <cell r="T189" t="str">
            <v>Výroba a hutní zpracování drahých a neželezných kovů</v>
          </cell>
          <cell r="W189" t="str">
            <v>Výroba a hutní zpracování drahých a neželezných kovů</v>
          </cell>
          <cell r="Z189" t="str">
            <v>Výroba a hutní zpracování drahých a neželezných kovů</v>
          </cell>
        </row>
        <row r="190">
          <cell r="H190" t="str">
            <v>ORLOVÁ</v>
          </cell>
          <cell r="J190" t="str">
            <v>Řecká republika</v>
          </cell>
          <cell r="Q190" t="str">
            <v>Slévárenství</v>
          </cell>
          <cell r="T190" t="str">
            <v>Slévárenství</v>
          </cell>
          <cell r="W190" t="str">
            <v>Slévárenství</v>
          </cell>
          <cell r="Z190" t="str">
            <v>Slévárenství</v>
          </cell>
        </row>
        <row r="191">
          <cell r="H191" t="str">
            <v>TŘINEC</v>
          </cell>
          <cell r="J191" t="str">
            <v>Územní společenství Saint Pierre a Miquelon</v>
          </cell>
          <cell r="Q191" t="str">
            <v>Výroba konstrukčních kovových výrobků</v>
          </cell>
          <cell r="T191" t="str">
            <v>Výroba konstrukčních kovových výrobků</v>
          </cell>
          <cell r="W191" t="str">
            <v>Výroba konstrukčních kovových výrobků</v>
          </cell>
          <cell r="Z191" t="str">
            <v>Výroba konstrukčních kovových výrobků</v>
          </cell>
        </row>
        <row r="192">
          <cell r="H192" t="str">
            <v>ZLÍN</v>
          </cell>
          <cell r="J192" t="str">
            <v>Salvadorská republika</v>
          </cell>
          <cell r="Q192" t="str">
            <v>Výroba radiátorů a kotlů k ústřednímu topení, kovových nádrží a zásobníků</v>
          </cell>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H193" t="str">
            <v>BYSTŘICE POD HOSTÝNEM</v>
          </cell>
          <cell r="J193" t="str">
            <v>Nezávislý stát Samoa</v>
          </cell>
          <cell r="Q193" t="str">
            <v>Výroba parních kotlů, kromě kotlů pro ústřední topení</v>
          </cell>
          <cell r="T193" t="str">
            <v>Výroba parních kotlů, kromě kotlů pro ústřední topení</v>
          </cell>
          <cell r="W193" t="str">
            <v>Výroba parních kotlů, kromě kotlů pro ústřední topení</v>
          </cell>
          <cell r="Z193" t="str">
            <v>Výroba parních kotlů, kromě kotlů pro ústřední topení</v>
          </cell>
        </row>
        <row r="194">
          <cell r="H194" t="str">
            <v>HOLEŠOV</v>
          </cell>
          <cell r="J194" t="str">
            <v>Republika San Marino</v>
          </cell>
          <cell r="Q194" t="str">
            <v>Výroba zbraní a střeliva</v>
          </cell>
          <cell r="T194" t="str">
            <v>Výroba zbraní a střeliva</v>
          </cell>
          <cell r="W194" t="str">
            <v>Výroba zbraní a střeliva</v>
          </cell>
          <cell r="Z194" t="str">
            <v>Výroba zbraní a střeliva</v>
          </cell>
        </row>
        <row r="195">
          <cell r="H195" t="str">
            <v>KROMĚŘÍŽ</v>
          </cell>
          <cell r="J195" t="str">
            <v>Království Saúdská Arábie</v>
          </cell>
          <cell r="Q195" t="str">
            <v>Kování,lisování,ražení,válcování a protlačování kovů;prášková metalurgie</v>
          </cell>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H196" t="str">
            <v>LUHAČOVICE</v>
          </cell>
          <cell r="J196" t="str">
            <v>Senegalská republika</v>
          </cell>
          <cell r="Q196" t="str">
            <v>Povrchová úprava a zušlechťování kovů; obrábění</v>
          </cell>
          <cell r="T196" t="str">
            <v>Povrchová úprava a zušlechťování kovů; obrábění</v>
          </cell>
          <cell r="W196" t="str">
            <v>Povrchová úprava a zušlechťování kovů; obrábění</v>
          </cell>
          <cell r="Z196" t="str">
            <v>Povrchová úprava a zušlechťování kovů; obrábění</v>
          </cell>
        </row>
        <row r="197">
          <cell r="H197" t="str">
            <v>OTROKOVICE</v>
          </cell>
          <cell r="J197" t="str">
            <v>Společenství Severní Mariany</v>
          </cell>
          <cell r="Q197" t="str">
            <v>Výroba nožířských výrobků, nástrojů a železářských výrobků</v>
          </cell>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H198" t="str">
            <v>ROŽNOV POD RADH.</v>
          </cell>
          <cell r="J198" t="str">
            <v>Seychelská republika</v>
          </cell>
          <cell r="Q198" t="str">
            <v>Výroba ostatních kovodělných výrobků</v>
          </cell>
          <cell r="T198" t="str">
            <v>Výroba ostatních kovodělných výrobků</v>
          </cell>
          <cell r="W198" t="str">
            <v>Výroba ostatních kovodělných výrobků</v>
          </cell>
          <cell r="Z198" t="str">
            <v>Výroba ostatních kovodělných výrobků</v>
          </cell>
        </row>
        <row r="199">
          <cell r="H199" t="str">
            <v>UHERSKÝ BROD</v>
          </cell>
          <cell r="J199" t="str">
            <v>Republika Sierra Leone</v>
          </cell>
          <cell r="Q199" t="str">
            <v>Výroba elektronických součástek a desek</v>
          </cell>
          <cell r="T199" t="str">
            <v>Výroba elektronických součástek a desek</v>
          </cell>
          <cell r="W199" t="str">
            <v>Výroba elektronických součástek a desek</v>
          </cell>
          <cell r="Z199" t="str">
            <v>Výroba elektronických součástek a desek</v>
          </cell>
        </row>
        <row r="200">
          <cell r="H200" t="str">
            <v>UHERSKÉ HRADIŠTĚ</v>
          </cell>
          <cell r="J200" t="str">
            <v>Singapurská republika</v>
          </cell>
          <cell r="Q200" t="str">
            <v>Výroba počítačů a periferních zařízení</v>
          </cell>
          <cell r="T200" t="str">
            <v>Výroba počítačů a periferních zařízení</v>
          </cell>
          <cell r="W200" t="str">
            <v>Výroba počítačů a periferních zařízení</v>
          </cell>
          <cell r="Z200" t="str">
            <v>Výroba počítačů a periferních zařízení</v>
          </cell>
        </row>
        <row r="201">
          <cell r="H201" t="str">
            <v>VALAŠSKÉ MEZIŘÍČÍ</v>
          </cell>
          <cell r="J201" t="str">
            <v>Slovenská republika</v>
          </cell>
          <cell r="Q201" t="str">
            <v>Výroba komunikačních zařízení</v>
          </cell>
          <cell r="T201" t="str">
            <v>Výroba komunikačních zařízení</v>
          </cell>
          <cell r="W201" t="str">
            <v>Výroba komunikačních zařízení</v>
          </cell>
          <cell r="Z201" t="str">
            <v>Výroba komunikačních zařízení</v>
          </cell>
        </row>
        <row r="202">
          <cell r="H202" t="str">
            <v>VALAŠSKÉ KLOBOUKY</v>
          </cell>
          <cell r="J202" t="str">
            <v>Slovinská republika</v>
          </cell>
          <cell r="Q202" t="str">
            <v>Výroba spotřební elektroniky</v>
          </cell>
          <cell r="T202" t="str">
            <v>Výroba spotřební elektroniky</v>
          </cell>
          <cell r="W202" t="str">
            <v>Výroba spotřební elektroniky</v>
          </cell>
          <cell r="Z202" t="str">
            <v>Výroba spotřební elektroniky</v>
          </cell>
        </row>
        <row r="203">
          <cell r="H203" t="str">
            <v>VSETÍN</v>
          </cell>
          <cell r="J203" t="str">
            <v>Somálská federativní republika</v>
          </cell>
          <cell r="Q203" t="str">
            <v>Výroba měřicích,zkušebních a navigačních přístrojů;výroba časoměr.přístrojů</v>
          </cell>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H204" t="str">
            <v>SPECIALIZOVANÝ</v>
          </cell>
          <cell r="J204" t="str">
            <v>Stát Spojené arabské emiráty</v>
          </cell>
          <cell r="Q204" t="str">
            <v>Výroba ozařovacích, elektroléčebných a elektroterapeutických přístrojů</v>
          </cell>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J205" t="str">
            <v>Spojené státy americké</v>
          </cell>
          <cell r="Q205" t="str">
            <v>Výroba optických a fotografických přístrojů a zařízení</v>
          </cell>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J206" t="str">
            <v>Srbská republika</v>
          </cell>
          <cell r="Q206" t="str">
            <v>Výroba magnetických a optických médií</v>
          </cell>
          <cell r="T206" t="str">
            <v>Výroba magnetických a optických médií</v>
          </cell>
          <cell r="W206" t="str">
            <v>Výroba magnetických a optických médií</v>
          </cell>
          <cell r="Z206" t="str">
            <v>Výroba magnetických a optických médií</v>
          </cell>
        </row>
        <row r="207">
          <cell r="J207" t="str">
            <v>Středoafrická republika</v>
          </cell>
          <cell r="Q207" t="str">
            <v>Výroba elektr.motorů,generátorů,transformátorů a elektr.rozvod.a kontrol.z.</v>
          </cell>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J208" t="str">
            <v>Súdánská republika</v>
          </cell>
          <cell r="Q208" t="str">
            <v>Výroba baterií a akumulátorů</v>
          </cell>
          <cell r="T208" t="str">
            <v>Výroba baterií a akumulátorů</v>
          </cell>
          <cell r="W208" t="str">
            <v>Výroba baterií a akumulátorů</v>
          </cell>
          <cell r="Z208" t="str">
            <v>Výroba baterií a akumulátorů</v>
          </cell>
        </row>
        <row r="209">
          <cell r="J209" t="str">
            <v>Surinamská republika</v>
          </cell>
          <cell r="Q209" t="str">
            <v>Výroba optických a elektr.kabelů,elektr.vodičů a elektroinstal.zařízení</v>
          </cell>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J210" t="str">
            <v>Svatá Helena, Ascension a Tristan da Cunha</v>
          </cell>
          <cell r="Q210" t="str">
            <v>Výroba elektrických osvětlovacích zařízení</v>
          </cell>
          <cell r="T210" t="str">
            <v>Výroba elektrických osvětlovacích zařízení</v>
          </cell>
          <cell r="W210" t="str">
            <v>Výroba elektrických osvětlovacích zařízení</v>
          </cell>
          <cell r="Z210" t="str">
            <v>Výroba elektrických osvětlovacích zařízení</v>
          </cell>
        </row>
        <row r="211">
          <cell r="J211" t="str">
            <v>Svatá Lucie</v>
          </cell>
          <cell r="Q211" t="str">
            <v>Výroba spotřebičů převážně pro domácnost</v>
          </cell>
          <cell r="T211" t="str">
            <v>Výroba spotřebičů převážně pro domácnost</v>
          </cell>
          <cell r="W211" t="str">
            <v>Výroba spotřebičů převážně pro domácnost</v>
          </cell>
          <cell r="Z211" t="str">
            <v>Výroba spotřebičů převážně pro domácnost</v>
          </cell>
        </row>
        <row r="212">
          <cell r="J212" t="str">
            <v>Společenství Svatý Bartoloměj</v>
          </cell>
          <cell r="Q212" t="str">
            <v>Výroba ostatních elektrických zařízení</v>
          </cell>
          <cell r="T212" t="str">
            <v>Výroba ostatních elektrických zařízení</v>
          </cell>
          <cell r="W212" t="str">
            <v>Výroba ostatních elektrických zařízení</v>
          </cell>
          <cell r="Z212" t="str">
            <v>Výroba ostatních elektrických zařízení</v>
          </cell>
        </row>
        <row r="213">
          <cell r="J213" t="str">
            <v>Federace Svatý Kryštof a Nevis</v>
          </cell>
          <cell r="Q213" t="str">
            <v>Výroba strojů a zařízení pro všeobecné účely</v>
          </cell>
          <cell r="T213" t="str">
            <v>Výroba strojů a zařízení pro všeobecné účely</v>
          </cell>
          <cell r="W213" t="str">
            <v>Výroba strojů a zařízení pro všeobecné účely</v>
          </cell>
          <cell r="Z213" t="str">
            <v>Výroba strojů a zařízení pro všeobecné účely</v>
          </cell>
        </row>
        <row r="214">
          <cell r="J214" t="str">
            <v>Společenství Svatý Martin</v>
          </cell>
          <cell r="Q214" t="str">
            <v>Výroba ostatních strojů a zařízení pro všeobecné účely</v>
          </cell>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J215" t="str">
            <v>Svatý Martin (NL)</v>
          </cell>
          <cell r="Q215" t="str">
            <v>Výroba zemědělských a lesnických strojů</v>
          </cell>
          <cell r="T215" t="str">
            <v>Výroba zemědělských a lesnických strojů</v>
          </cell>
          <cell r="W215" t="str">
            <v>Výroba zemědělských a lesnických strojů</v>
          </cell>
          <cell r="Z215" t="str">
            <v>Výroba zemědělských a lesnických strojů</v>
          </cell>
        </row>
        <row r="216">
          <cell r="J216" t="str">
            <v>Demokratická republika Svatý Tomáš a Princův ostrov</v>
          </cell>
          <cell r="Q216" t="str">
            <v>Výroba kovoobráběcích a ostatních obráběcích strojů</v>
          </cell>
          <cell r="T216" t="str">
            <v>Výroba kovoobráběcích a ostatních obráběcích strojů</v>
          </cell>
          <cell r="W216" t="str">
            <v>Výroba kovoobráběcích a ostatních obráběcích strojů</v>
          </cell>
          <cell r="Z216" t="str">
            <v>Výroba kovoobráběcích a ostatních obráběcích strojů</v>
          </cell>
        </row>
        <row r="217">
          <cell r="J217" t="str">
            <v>Svatý Vincenc a Grenadiny</v>
          </cell>
          <cell r="Q217" t="str">
            <v>Výroba ostatních strojů pro speciální účely</v>
          </cell>
          <cell r="T217" t="str">
            <v>Výroba ostatních strojů pro speciální účely</v>
          </cell>
          <cell r="W217" t="str">
            <v>Výroba ostatních strojů pro speciální účely</v>
          </cell>
          <cell r="Z217" t="str">
            <v>Výroba ostatních strojů pro speciální účely</v>
          </cell>
        </row>
        <row r="218">
          <cell r="J218" t="str">
            <v>Svazijské království</v>
          </cell>
          <cell r="Q218" t="str">
            <v>Výroba motorových vozidel a jejich motorů</v>
          </cell>
          <cell r="T218" t="str">
            <v>Výroba motorových vozidel a jejich motorů</v>
          </cell>
          <cell r="W218" t="str">
            <v>Výroba motorových vozidel a jejich motorů</v>
          </cell>
          <cell r="Z218" t="str">
            <v>Výroba motorových vozidel a jejich motorů</v>
          </cell>
        </row>
        <row r="219">
          <cell r="J219" t="str">
            <v>Syrská arabská republika</v>
          </cell>
          <cell r="Q219" t="str">
            <v>Výroba karoserií motorových vozidel; výroba přívěsů a návěsů</v>
          </cell>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J220" t="str">
            <v>Šalomounovy ostrovy</v>
          </cell>
          <cell r="Q220" t="str">
            <v>Výroba dílů a příslušenství pro motorová vozidla a jejich motory</v>
          </cell>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J221" t="str">
            <v>Španělské království</v>
          </cell>
          <cell r="Q221" t="str">
            <v>Stavba lodí a člunů</v>
          </cell>
          <cell r="T221" t="str">
            <v>Stavba lodí a člunů</v>
          </cell>
          <cell r="W221" t="str">
            <v>Stavba lodí a člunů</v>
          </cell>
          <cell r="Z221" t="str">
            <v>Stavba lodí a člunů</v>
          </cell>
        </row>
        <row r="222">
          <cell r="J222" t="str">
            <v>Špicberky a Jan Mayen</v>
          </cell>
          <cell r="Q222" t="str">
            <v>Výroba železničních lokomotiv a vozového parku</v>
          </cell>
          <cell r="T222" t="str">
            <v>Výroba železničních lokomotiv a vozového parku</v>
          </cell>
          <cell r="W222" t="str">
            <v>Výroba železničních lokomotiv a vozového parku</v>
          </cell>
          <cell r="Z222" t="str">
            <v>Výroba železničních lokomotiv a vozového parku</v>
          </cell>
        </row>
        <row r="223">
          <cell r="J223" t="str">
            <v>Šrílanská demokratická socialistická republika</v>
          </cell>
          <cell r="Q223" t="str">
            <v>Výroba letadel a jejich motorů,kosmických lodí a souvisejících zařízení</v>
          </cell>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J224" t="str">
            <v>Švédské království</v>
          </cell>
          <cell r="Q224" t="str">
            <v>Výroba vojenských bojových vozidel</v>
          </cell>
          <cell r="T224" t="str">
            <v>Výroba vojenských bojových vozidel</v>
          </cell>
          <cell r="W224" t="str">
            <v>Výroba vojenských bojových vozidel</v>
          </cell>
          <cell r="Z224" t="str">
            <v>Výroba vojenských bojových vozidel</v>
          </cell>
        </row>
        <row r="225">
          <cell r="J225" t="str">
            <v>Švýcarská konfederace</v>
          </cell>
          <cell r="Q225" t="str">
            <v>Výroba dopravních prostředků a zařízení j. n.</v>
          </cell>
          <cell r="T225" t="str">
            <v>Výroba dopravních prostředků a zařízení j. n.</v>
          </cell>
          <cell r="W225" t="str">
            <v>Výroba dopravních prostředků a zařízení j. n.</v>
          </cell>
          <cell r="Z225" t="str">
            <v>Výroba dopravních prostředků a zařízení j. n.</v>
          </cell>
        </row>
        <row r="226">
          <cell r="J226" t="str">
            <v>Republika Tádžikistán</v>
          </cell>
          <cell r="Q226" t="str">
            <v>Mořský rybolov</v>
          </cell>
          <cell r="T226" t="str">
            <v>Mořský rybolov</v>
          </cell>
          <cell r="W226" t="str">
            <v>Mořský rybolov</v>
          </cell>
          <cell r="Z226" t="str">
            <v>Mořský rybolov</v>
          </cell>
        </row>
        <row r="227">
          <cell r="J227" t="str">
            <v>Tanzanská sjednocená republika</v>
          </cell>
          <cell r="Q227" t="str">
            <v>Sladkovodní rybolov</v>
          </cell>
          <cell r="T227" t="str">
            <v>Sladkovodní rybolov</v>
          </cell>
          <cell r="W227" t="str">
            <v>Sladkovodní rybolov</v>
          </cell>
          <cell r="Z227" t="str">
            <v>Sladkovodní rybolov</v>
          </cell>
        </row>
        <row r="228">
          <cell r="J228" t="str">
            <v>Thajské království</v>
          </cell>
          <cell r="Q228" t="str">
            <v>Výroba klenotů, bižuterie a příbuzných výrobků</v>
          </cell>
          <cell r="T228" t="str">
            <v>Výroba klenotů, bižuterie a příbuzných výrobků</v>
          </cell>
          <cell r="W228" t="str">
            <v>Výroba klenotů, bižuterie a příbuzných výrobků</v>
          </cell>
          <cell r="Z228" t="str">
            <v>Výroba klenotů, bižuterie a příbuzných výrobků</v>
          </cell>
        </row>
        <row r="229">
          <cell r="J229" t="str">
            <v>Čínská republika (Tchaj-wan)</v>
          </cell>
          <cell r="Q229" t="str">
            <v>Mořská akvakultura</v>
          </cell>
          <cell r="T229" t="str">
            <v>Mořská akvakultura</v>
          </cell>
          <cell r="W229" t="str">
            <v>Mořská akvakultura</v>
          </cell>
          <cell r="Z229" t="str">
            <v>Mořská akvakultura</v>
          </cell>
        </row>
        <row r="230">
          <cell r="J230" t="str">
            <v>Tožská republika</v>
          </cell>
          <cell r="Q230" t="str">
            <v>Výroba hudebních nástrojů</v>
          </cell>
          <cell r="T230" t="str">
            <v>Výroba hudebních nástrojů</v>
          </cell>
          <cell r="W230" t="str">
            <v>Výroba hudebních nástrojů</v>
          </cell>
          <cell r="Z230" t="str">
            <v>Výroba hudebních nástrojů</v>
          </cell>
        </row>
        <row r="231">
          <cell r="J231" t="str">
            <v>Tokelau</v>
          </cell>
          <cell r="Q231" t="str">
            <v>Sladkovodní akvakultura</v>
          </cell>
          <cell r="T231" t="str">
            <v>Sladkovodní akvakultura</v>
          </cell>
          <cell r="W231" t="str">
            <v>Sladkovodní akvakultura</v>
          </cell>
          <cell r="Z231" t="str">
            <v>Sladkovodní akvakultura</v>
          </cell>
        </row>
        <row r="232">
          <cell r="J232" t="str">
            <v>Království Tonga</v>
          </cell>
          <cell r="Q232" t="str">
            <v>Výroba sportovních potřeb</v>
          </cell>
          <cell r="T232" t="str">
            <v>Výroba sportovních potřeb</v>
          </cell>
          <cell r="W232" t="str">
            <v>Výroba sportovních potřeb</v>
          </cell>
          <cell r="Z232" t="str">
            <v>Výroba sportovních potřeb</v>
          </cell>
        </row>
        <row r="233">
          <cell r="J233" t="str">
            <v>Republika Trinidad a Tobago</v>
          </cell>
          <cell r="Q233" t="str">
            <v>Výroba her a hraček</v>
          </cell>
          <cell r="T233" t="str">
            <v>Výroba her a hraček</v>
          </cell>
          <cell r="W233" t="str">
            <v>Výroba her a hraček</v>
          </cell>
          <cell r="Z233" t="str">
            <v>Výroba her a hraček</v>
          </cell>
        </row>
        <row r="234">
          <cell r="J234" t="str">
            <v>Tuniská republika</v>
          </cell>
          <cell r="Q234" t="str">
            <v>Výroba lékařských a dentálních nástrojů a potřeb</v>
          </cell>
          <cell r="T234" t="str">
            <v>Výroba lékařských a dentálních nástrojů a potřeb</v>
          </cell>
          <cell r="W234" t="str">
            <v>Výroba lékařských a dentálních nástrojů a potřeb</v>
          </cell>
          <cell r="Z234" t="str">
            <v>Výroba lékařských a dentálních nástrojů a potřeb</v>
          </cell>
        </row>
        <row r="235">
          <cell r="J235" t="str">
            <v>Turecká republika</v>
          </cell>
          <cell r="Q235" t="str">
            <v>Zpracovatelský průmysl j. n.</v>
          </cell>
          <cell r="T235" t="str">
            <v>Zpracovatelský průmysl j. n.</v>
          </cell>
          <cell r="W235" t="str">
            <v>Zpracovatelský průmysl j. n.</v>
          </cell>
          <cell r="Z235" t="str">
            <v>Zpracovatelský průmysl j. n.</v>
          </cell>
        </row>
        <row r="236">
          <cell r="J236" t="str">
            <v>Turkmenistán</v>
          </cell>
          <cell r="Q236" t="str">
            <v>Opravy kovodělných výrobků, strojů a zařízení</v>
          </cell>
          <cell r="T236" t="str">
            <v>Opravy kovodělných výrobků, strojů a zařízení</v>
          </cell>
          <cell r="W236" t="str">
            <v>Opravy kovodělných výrobků, strojů a zařízení</v>
          </cell>
          <cell r="Z236" t="str">
            <v>Opravy kovodělných výrobků, strojů a zařízení</v>
          </cell>
        </row>
        <row r="237">
          <cell r="J237" t="str">
            <v>Ostrovy Turks a Caicos</v>
          </cell>
          <cell r="Q237" t="str">
            <v>Instalace průmyslových strojů a zařízení</v>
          </cell>
          <cell r="T237" t="str">
            <v>Instalace průmyslových strojů a zařízení</v>
          </cell>
          <cell r="W237" t="str">
            <v>Instalace průmyslových strojů a zařízení</v>
          </cell>
          <cell r="Z237" t="str">
            <v>Instalace průmyslových strojů a zařízení</v>
          </cell>
        </row>
        <row r="238">
          <cell r="J238" t="str">
            <v>Tuvalu</v>
          </cell>
          <cell r="Q238" t="str">
            <v>Výroba, přenos a rozvod elektřiny</v>
          </cell>
          <cell r="T238" t="str">
            <v>Výroba, přenos a rozvod elektřiny</v>
          </cell>
          <cell r="W238" t="str">
            <v>Výroba, přenos a rozvod elektřiny</v>
          </cell>
          <cell r="Z238" t="str">
            <v>Výroba, přenos a rozvod elektřiny</v>
          </cell>
        </row>
        <row r="239">
          <cell r="J239" t="str">
            <v>Ugandská republika</v>
          </cell>
          <cell r="Q239" t="str">
            <v>Výroba plynu; rozvod plynných paliv prostřednictvím sítí</v>
          </cell>
          <cell r="T239" t="str">
            <v>Výroba plynu; rozvod plynných paliv prostřednictvím sítí</v>
          </cell>
          <cell r="W239" t="str">
            <v>Výroba plynu; rozvod plynných paliv prostřednictvím sítí</v>
          </cell>
          <cell r="Z239" t="str">
            <v>Výroba plynu; rozvod plynných paliv prostřednictvím sítí</v>
          </cell>
        </row>
        <row r="240">
          <cell r="J240" t="str">
            <v>Ukrajina</v>
          </cell>
          <cell r="Q240" t="str">
            <v>Výroba a rozvod tepla a klimatizovaného vzduchu, výroba ledu</v>
          </cell>
          <cell r="T240" t="str">
            <v>Výroba a rozvod tepla a klimatizovaného vzduchu, výroba ledu</v>
          </cell>
          <cell r="W240" t="str">
            <v>Výroba a rozvod tepla a klimatizovaného vzduchu, výroba ledu</v>
          </cell>
          <cell r="Z240" t="str">
            <v>Výroba a rozvod tepla a klimatizovaného vzduchu, výroba ledu</v>
          </cell>
        </row>
        <row r="241">
          <cell r="J241" t="str">
            <v>Uruguayská východní republika</v>
          </cell>
          <cell r="Q241" t="str">
            <v>Shromažďování a sběr odpadů</v>
          </cell>
          <cell r="T241" t="str">
            <v>Shromažďování a sběr odpadů</v>
          </cell>
          <cell r="W241" t="str">
            <v>Shromažďování a sběr odpadů</v>
          </cell>
          <cell r="Z241" t="str">
            <v>Shromažďování a sběr odpadů</v>
          </cell>
        </row>
        <row r="242">
          <cell r="J242" t="str">
            <v>Republika Uzbekistán</v>
          </cell>
          <cell r="Q242" t="str">
            <v>Odstraňování odpadů</v>
          </cell>
          <cell r="T242" t="str">
            <v>Odstraňování odpadů</v>
          </cell>
          <cell r="W242" t="str">
            <v>Odstraňování odpadů</v>
          </cell>
          <cell r="Z242" t="str">
            <v>Odstraňování odpadů</v>
          </cell>
        </row>
        <row r="243">
          <cell r="J243" t="str">
            <v>Území Vánoční ostrov</v>
          </cell>
          <cell r="Q243" t="str">
            <v>Úprava odpadů k dalšímu využití</v>
          </cell>
          <cell r="T243" t="str">
            <v>Úprava odpadů k dalšímu využití</v>
          </cell>
          <cell r="W243" t="str">
            <v>Úprava odpadů k dalšímu využití</v>
          </cell>
          <cell r="Z243" t="str">
            <v>Úprava odpadů k dalšímu využití</v>
          </cell>
        </row>
        <row r="244">
          <cell r="J244" t="str">
            <v>Republika Vanuatu</v>
          </cell>
          <cell r="Q244" t="str">
            <v>Developerská činnost</v>
          </cell>
          <cell r="T244" t="str">
            <v>Developerská činnost</v>
          </cell>
          <cell r="W244" t="str">
            <v>Developerská činnost</v>
          </cell>
          <cell r="Z244" t="str">
            <v>Developerská činnost</v>
          </cell>
        </row>
        <row r="245">
          <cell r="J245" t="str">
            <v>Vatikánský městský stát</v>
          </cell>
          <cell r="Q245" t="str">
            <v>Výstavba bytových a nebytových budov</v>
          </cell>
          <cell r="T245" t="str">
            <v>Výstavba bytových a nebytových budov</v>
          </cell>
          <cell r="W245" t="str">
            <v>Výstavba bytových a nebytových budov</v>
          </cell>
          <cell r="Z245" t="str">
            <v>Výstavba bytových a nebytových budov</v>
          </cell>
        </row>
        <row r="246">
          <cell r="J246" t="str">
            <v>Spojené království Velké Británie a Severního Irska</v>
          </cell>
          <cell r="Q246" t="str">
            <v>Výstavba silnic a železnic</v>
          </cell>
          <cell r="T246" t="str">
            <v>Výstavba silnic a železnic</v>
          </cell>
          <cell r="W246" t="str">
            <v>Výstavba silnic a železnic</v>
          </cell>
          <cell r="Z246" t="str">
            <v>Výstavba silnic a železnic</v>
          </cell>
        </row>
        <row r="247">
          <cell r="J247" t="str">
            <v>Bolívarovská republika Venezuela</v>
          </cell>
          <cell r="Q247" t="str">
            <v>Výstavba inženýrských sítí</v>
          </cell>
          <cell r="T247" t="str">
            <v>Výstavba inženýrských sítí</v>
          </cell>
          <cell r="W247" t="str">
            <v>Výstavba inženýrských sítí</v>
          </cell>
          <cell r="Z247" t="str">
            <v>Výstavba inženýrských sítí</v>
          </cell>
        </row>
        <row r="248">
          <cell r="J248" t="str">
            <v>Vietnamská socialistická republika</v>
          </cell>
          <cell r="Q248" t="str">
            <v>Výstavba ostatních staveb</v>
          </cell>
          <cell r="T248" t="str">
            <v>Výstavba ostatních staveb</v>
          </cell>
          <cell r="W248" t="str">
            <v>Výstavba ostatních staveb</v>
          </cell>
          <cell r="Z248" t="str">
            <v>Výstavba ostatních staveb</v>
          </cell>
        </row>
        <row r="249">
          <cell r="J249" t="str">
            <v>Demokratická republika Východní Timor</v>
          </cell>
          <cell r="Q249" t="str">
            <v>Demolice a příprava staveniště</v>
          </cell>
          <cell r="T249" t="str">
            <v>Demolice a příprava staveniště</v>
          </cell>
          <cell r="W249" t="str">
            <v>Demolice a příprava staveniště</v>
          </cell>
          <cell r="Z249" t="str">
            <v>Demolice a příprava staveniště</v>
          </cell>
        </row>
        <row r="250">
          <cell r="J250" t="str">
            <v>Teritorium Wallisovy ostrovy a Futuna</v>
          </cell>
          <cell r="Q250" t="str">
            <v>Elektroinstalační, instalatérské a ostatní stavebně instalační práce</v>
          </cell>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J251" t="str">
            <v>Zambijská republika</v>
          </cell>
          <cell r="Q251" t="str">
            <v>Kompletační a dokončovací práce</v>
          </cell>
          <cell r="T251" t="str">
            <v>Kompletační a dokončovací práce</v>
          </cell>
          <cell r="W251" t="str">
            <v>Kompletační a dokončovací práce</v>
          </cell>
          <cell r="Z251" t="str">
            <v>Kompletační a dokončovací práce</v>
          </cell>
        </row>
        <row r="252">
          <cell r="J252" t="str">
            <v>Saharská arabská demokratická republika</v>
          </cell>
          <cell r="Q252" t="str">
            <v>Ostatní specializované stavební činnosti</v>
          </cell>
          <cell r="T252" t="str">
            <v>Ostatní specializované stavební činnosti</v>
          </cell>
          <cell r="W252" t="str">
            <v>Ostatní specializované stavební činnosti</v>
          </cell>
          <cell r="Z252" t="str">
            <v>Ostatní specializované stavební činnosti</v>
          </cell>
        </row>
        <row r="253">
          <cell r="J253" t="str">
            <v>Zimbabwská republika</v>
          </cell>
          <cell r="Q253" t="str">
            <v>Obchod s motorovými vozidly, kromě motocyklů</v>
          </cell>
          <cell r="T253" t="str">
            <v>Obchod s motorovými vozidly, kromě motocyklů</v>
          </cell>
          <cell r="W253" t="str">
            <v>Obchod s motorovými vozidly, kromě motocyklů</v>
          </cell>
          <cell r="Z253" t="str">
            <v>Obchod s motorovými vozidly, kromě motocyklů</v>
          </cell>
        </row>
        <row r="254">
          <cell r="Q254" t="str">
            <v>Opravy a údržba motorových vozidel, kromě motocyklů</v>
          </cell>
          <cell r="T254" t="str">
            <v>Opravy a údržba motorových vozidel, kromě motocyklů</v>
          </cell>
          <cell r="W254" t="str">
            <v>Opravy a údržba motorových vozidel, kromě motocyklů</v>
          </cell>
          <cell r="Z254" t="str">
            <v>Opravy a údržba motorových vozidel, kromě motocyklů</v>
          </cell>
        </row>
        <row r="255">
          <cell r="Q255" t="str">
            <v>Obchod s díly a příslušenstvím pro motorová vozidla, kromě motocyklů</v>
          </cell>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Q256" t="str">
            <v>Obchod, opravy a údržba motocyklů, jejich dílů a příslušenství</v>
          </cell>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Q257" t="str">
            <v>Zprostředkování velkoobchodu a velkoobchod v zastoupení</v>
          </cell>
          <cell r="T257" t="str">
            <v>Zprostředkování velkoobchodu a velkoobchod v zastoupení</v>
          </cell>
          <cell r="W257" t="str">
            <v>Zprostředkování velkoobchodu a velkoobchod v zastoupení</v>
          </cell>
          <cell r="Z257" t="str">
            <v>Zprostředkování velkoobchodu a velkoobchod v zastoupení</v>
          </cell>
        </row>
        <row r="258">
          <cell r="Q258" t="str">
            <v>Velkoobchod se základními zemědělskými produkty a živými zvířaty</v>
          </cell>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Q259" t="str">
            <v>Velkoobchod s potravinami, nápoji a tabákovými výrobky</v>
          </cell>
          <cell r="T259" t="str">
            <v>Velkoobchod s potravinami, nápoji a tabákovými výrobky</v>
          </cell>
          <cell r="W259" t="str">
            <v>Velkoobchod s potravinami, nápoji a tabákovými výrobky</v>
          </cell>
          <cell r="Z259" t="str">
            <v>Velkoobchod s potravinami, nápoji a tabákovými výrobky</v>
          </cell>
        </row>
        <row r="260">
          <cell r="Q260" t="str">
            <v>Velkoobchod s výrobky převážně pro domácnost</v>
          </cell>
          <cell r="T260" t="str">
            <v>Velkoobchod s výrobky převážně pro domácnost</v>
          </cell>
          <cell r="W260" t="str">
            <v>Velkoobchod s výrobky převážně pro domácnost</v>
          </cell>
          <cell r="Z260" t="str">
            <v>Velkoobchod s výrobky převážně pro domácnost</v>
          </cell>
        </row>
        <row r="261">
          <cell r="Q261" t="str">
            <v>Velkoobchod s počítačovým a komunikačním zařízením</v>
          </cell>
          <cell r="T261" t="str">
            <v>Velkoobchod s počítačovým a komunikačním zařízením</v>
          </cell>
          <cell r="W261" t="str">
            <v>Velkoobchod s počítačovým a komunikačním zařízením</v>
          </cell>
          <cell r="Z261" t="str">
            <v>Velkoobchod s počítačovým a komunikačním zařízením</v>
          </cell>
        </row>
        <row r="262">
          <cell r="Q262" t="str">
            <v>Velkoobchod s ostatními stroji, strojním zařízením a příslušenstvím</v>
          </cell>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Q263" t="str">
            <v>Ostatní specializovaný velkoobchod</v>
          </cell>
          <cell r="T263" t="str">
            <v>Ostatní specializovaný velkoobchod</v>
          </cell>
          <cell r="W263" t="str">
            <v>Ostatní specializovaný velkoobchod</v>
          </cell>
          <cell r="Z263" t="str">
            <v>Ostatní specializovaný velkoobchod</v>
          </cell>
        </row>
        <row r="264">
          <cell r="Q264" t="str">
            <v>Nespecializovaný velkoobchod</v>
          </cell>
          <cell r="T264" t="str">
            <v>Nespecializovaný velkoobchod</v>
          </cell>
          <cell r="W264" t="str">
            <v>Nespecializovaný velkoobchod</v>
          </cell>
          <cell r="Z264" t="str">
            <v>Nespecializovaný velkoobchod</v>
          </cell>
        </row>
        <row r="265">
          <cell r="Q265" t="str">
            <v>Maloobchod v nespecializovaných prodejnách</v>
          </cell>
          <cell r="T265" t="str">
            <v>Maloobchod v nespecializovaných prodejnách</v>
          </cell>
          <cell r="W265" t="str">
            <v>Maloobchod v nespecializovaných prodejnách</v>
          </cell>
          <cell r="Z265" t="str">
            <v>Maloobchod v nespecializovaných prodejnách</v>
          </cell>
        </row>
        <row r="266">
          <cell r="Q266" t="str">
            <v>Maloobchod s potravinami,nápoji a tabák.výrobky ve specializ.prodejnách</v>
          </cell>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Q267" t="str">
            <v>Maloobchod s pohonnými hmotami ve specializovaných prodejnách</v>
          </cell>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Q268" t="str">
            <v>Maloobchod s počítačovým a komunikačním zařízením ve specializ.prodejnách</v>
          </cell>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Q269" t="str">
            <v>Maloobchod s ost.výrobky převážně pro domácnost ve specializ.prodejnách</v>
          </cell>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Q270" t="str">
            <v>Maloobchod s výrobky pro kulturní rozhled a rekreaci ve specializ.prod.</v>
          </cell>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Q271" t="str">
            <v>Maloobchod s ostatním zbožím ve specializovaných prodejnách</v>
          </cell>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Q272" t="str">
            <v>Maloobchod ve stáncích a na trzích</v>
          </cell>
          <cell r="T272" t="str">
            <v>Maloobchod ve stáncích a na trzích</v>
          </cell>
          <cell r="W272" t="str">
            <v>Maloobchod ve stáncích a na trzích</v>
          </cell>
          <cell r="Z272" t="str">
            <v>Maloobchod ve stáncích a na trzích</v>
          </cell>
        </row>
        <row r="273">
          <cell r="Q273" t="str">
            <v>Maloobchod mimo prodejny, stánky a trhy</v>
          </cell>
          <cell r="T273" t="str">
            <v>Maloobchod mimo prodejny, stánky a trhy</v>
          </cell>
          <cell r="W273" t="str">
            <v>Maloobchod mimo prodejny, stánky a trhy</v>
          </cell>
          <cell r="Z273" t="str">
            <v>Maloobchod mimo prodejny, stánky a trhy</v>
          </cell>
        </row>
        <row r="274">
          <cell r="Q274" t="str">
            <v>železniční osobní doprava meziměstská</v>
          </cell>
          <cell r="T274" t="str">
            <v>železniční osobní doprava meziměstská</v>
          </cell>
          <cell r="W274" t="str">
            <v>železniční osobní doprava meziměstská</v>
          </cell>
          <cell r="Z274" t="str">
            <v>železniční osobní doprava meziměstská</v>
          </cell>
        </row>
        <row r="275">
          <cell r="Q275" t="str">
            <v>železniční nákladní doprava</v>
          </cell>
          <cell r="T275" t="str">
            <v>železniční nákladní doprava</v>
          </cell>
          <cell r="W275" t="str">
            <v>železniční nákladní doprava</v>
          </cell>
          <cell r="Z275" t="str">
            <v>železniční nákladní doprava</v>
          </cell>
        </row>
        <row r="276">
          <cell r="Q276" t="str">
            <v>Ostatní pozemní osobní doprava</v>
          </cell>
          <cell r="T276" t="str">
            <v>Ostatní pozemní osobní doprava</v>
          </cell>
          <cell r="W276" t="str">
            <v>Ostatní pozemní osobní doprava</v>
          </cell>
          <cell r="Z276" t="str">
            <v>Ostatní pozemní osobní doprava</v>
          </cell>
        </row>
        <row r="277">
          <cell r="Q277" t="str">
            <v>Silniční nákladní doprava a stěhovací služby</v>
          </cell>
          <cell r="T277" t="str">
            <v>Silniční nákladní doprava a stěhovací služby</v>
          </cell>
          <cell r="W277" t="str">
            <v>Silniční nákladní doprava a stěhovací služby</v>
          </cell>
          <cell r="Z277" t="str">
            <v>Silniční nákladní doprava a stěhovací služby</v>
          </cell>
        </row>
        <row r="278">
          <cell r="Q278" t="str">
            <v>Potrubní doprava</v>
          </cell>
          <cell r="T278" t="str">
            <v>Potrubní doprava</v>
          </cell>
          <cell r="W278" t="str">
            <v>Potrubní doprava</v>
          </cell>
          <cell r="Z278" t="str">
            <v>Potrubní doprava</v>
          </cell>
        </row>
        <row r="279">
          <cell r="Q279" t="str">
            <v>Námořní a pobřežní osobní doprava</v>
          </cell>
          <cell r="T279" t="str">
            <v>Námořní a pobřežní osobní doprava</v>
          </cell>
          <cell r="W279" t="str">
            <v>Námořní a pobřežní osobní doprava</v>
          </cell>
          <cell r="Z279" t="str">
            <v>Námořní a pobřežní osobní doprava</v>
          </cell>
        </row>
        <row r="280">
          <cell r="Q280" t="str">
            <v>Námořní a pobřežní nákladní doprava</v>
          </cell>
          <cell r="T280" t="str">
            <v>Námořní a pobřežní nákladní doprava</v>
          </cell>
          <cell r="W280" t="str">
            <v>Námořní a pobřežní nákladní doprava</v>
          </cell>
          <cell r="Z280" t="str">
            <v>Námořní a pobřežní nákladní doprava</v>
          </cell>
        </row>
        <row r="281">
          <cell r="Q281" t="str">
            <v>Vnitrozemská vodní osobní doprava</v>
          </cell>
          <cell r="T281" t="str">
            <v>Vnitrozemská vodní osobní doprava</v>
          </cell>
          <cell r="W281" t="str">
            <v>Vnitrozemská vodní osobní doprava</v>
          </cell>
          <cell r="Z281" t="str">
            <v>Vnitrozemská vodní osobní doprava</v>
          </cell>
        </row>
        <row r="282">
          <cell r="Q282" t="str">
            <v>Vnitrozemská vodní nákladní doprava</v>
          </cell>
          <cell r="T282" t="str">
            <v>Vnitrozemská vodní nákladní doprava</v>
          </cell>
          <cell r="W282" t="str">
            <v>Vnitrozemská vodní nákladní doprava</v>
          </cell>
          <cell r="Z282" t="str">
            <v>Vnitrozemská vodní nákladní doprava</v>
          </cell>
        </row>
        <row r="283">
          <cell r="Q283" t="str">
            <v>Letecká osobní doprava</v>
          </cell>
          <cell r="T283" t="str">
            <v>Letecká osobní doprava</v>
          </cell>
          <cell r="W283" t="str">
            <v>Letecká osobní doprava</v>
          </cell>
          <cell r="Z283" t="str">
            <v>Letecká osobní doprava</v>
          </cell>
        </row>
        <row r="284">
          <cell r="Q284" t="str">
            <v>Letecká nákladní doprava a kosmická doprava</v>
          </cell>
          <cell r="T284" t="str">
            <v>Letecká nákladní doprava a kosmická doprava</v>
          </cell>
          <cell r="W284" t="str">
            <v>Letecká nákladní doprava a kosmická doprava</v>
          </cell>
          <cell r="Z284" t="str">
            <v>Letecká nákladní doprava a kosmická doprava</v>
          </cell>
        </row>
        <row r="285">
          <cell r="Q285" t="str">
            <v>Skladování</v>
          </cell>
          <cell r="T285" t="str">
            <v>Skladování</v>
          </cell>
          <cell r="W285" t="str">
            <v>Skladování</v>
          </cell>
          <cell r="Z285" t="str">
            <v>Skladování</v>
          </cell>
        </row>
        <row r="286">
          <cell r="Q286" t="str">
            <v>Vedlejší činnosti v dopravě</v>
          </cell>
          <cell r="T286" t="str">
            <v>Vedlejší činnosti v dopravě</v>
          </cell>
          <cell r="W286" t="str">
            <v>Vedlejší činnosti v dopravě</v>
          </cell>
          <cell r="Z286" t="str">
            <v>Vedlejší činnosti v dopravě</v>
          </cell>
        </row>
        <row r="287">
          <cell r="Q287" t="str">
            <v>Základní poštovní služby poskytované na základě poštovní licence</v>
          </cell>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Q288" t="str">
            <v>Ostatní poštovní a kurýrní činnosti</v>
          </cell>
          <cell r="T288" t="str">
            <v>Ostatní poštovní a kurýrní činnosti</v>
          </cell>
          <cell r="W288" t="str">
            <v>Ostatní poštovní a kurýrní činnosti</v>
          </cell>
          <cell r="Z288" t="str">
            <v>Ostatní poštovní a kurýrní činnosti</v>
          </cell>
        </row>
        <row r="289">
          <cell r="Q289" t="str">
            <v>Ubytování v hotelích a podobných ubytovacích zařízeních</v>
          </cell>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Q290" t="str">
            <v>Rekreační a ostatní krátkodobé ubytování</v>
          </cell>
          <cell r="T290" t="str">
            <v>Rekreační a ostatní krátkodobé ubytování</v>
          </cell>
          <cell r="W290" t="str">
            <v>Rekreační a ostatní krátkodobé ubytování</v>
          </cell>
          <cell r="Z290" t="str">
            <v>Rekreační a ostatní krátkodobé ubytování</v>
          </cell>
        </row>
        <row r="291">
          <cell r="Q291" t="str">
            <v>Kempy a tábořiště</v>
          </cell>
          <cell r="T291" t="str">
            <v>Kempy a tábořiště</v>
          </cell>
          <cell r="W291" t="str">
            <v>Kempy a tábořiště</v>
          </cell>
          <cell r="Z291" t="str">
            <v>Kempy a tábořiště</v>
          </cell>
        </row>
        <row r="292">
          <cell r="Q292" t="str">
            <v>Ostatní ubytování</v>
          </cell>
          <cell r="T292" t="str">
            <v>Ostatní ubytování</v>
          </cell>
          <cell r="W292" t="str">
            <v>Ostatní ubytování</v>
          </cell>
          <cell r="Z292" t="str">
            <v>Ostatní ubytování</v>
          </cell>
        </row>
        <row r="293">
          <cell r="Q293" t="str">
            <v>Stravování v restauracích, u stánků a v mobilních zařízeních</v>
          </cell>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Q294" t="str">
            <v>Poskytování cateringových a ostatních stravovacích služeb</v>
          </cell>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Q295" t="str">
            <v>Pohostinství</v>
          </cell>
          <cell r="T295" t="str">
            <v>Pohostinství</v>
          </cell>
          <cell r="W295" t="str">
            <v>Pohostinství</v>
          </cell>
          <cell r="Z295" t="str">
            <v>Pohostinství</v>
          </cell>
        </row>
        <row r="296">
          <cell r="Q296" t="str">
            <v>Vydávání knih, periodických publikací a ostatní vydavatelské činnosti</v>
          </cell>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Q297" t="str">
            <v>Vydávání softwaru</v>
          </cell>
          <cell r="T297" t="str">
            <v>Vydávání softwaru</v>
          </cell>
          <cell r="W297" t="str">
            <v>Vydávání softwaru</v>
          </cell>
          <cell r="Z297" t="str">
            <v>Vydávání softwaru</v>
          </cell>
        </row>
        <row r="298">
          <cell r="Q298" t="str">
            <v>Činnosti v oblasti filmů, videozáznamů a televizních programů</v>
          </cell>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Q299" t="str">
            <v>Pořizování zvukových nahrávek a hudební vydavatelské činnosti</v>
          </cell>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Q300" t="str">
            <v>Rozhlasové vysílání</v>
          </cell>
          <cell r="T300" t="str">
            <v>Rozhlasové vysílání</v>
          </cell>
          <cell r="W300" t="str">
            <v>Rozhlasové vysílání</v>
          </cell>
          <cell r="Z300" t="str">
            <v>Rozhlasové vysílání</v>
          </cell>
        </row>
        <row r="301">
          <cell r="Q301" t="str">
            <v>Tvorba televizních programů a televizní vysílání</v>
          </cell>
          <cell r="T301" t="str">
            <v>Tvorba televizních programů a televizní vysílání</v>
          </cell>
          <cell r="W301" t="str">
            <v>Tvorba televizních programů a televizní vysílání</v>
          </cell>
          <cell r="Z301" t="str">
            <v>Tvorba televizních programů a televizní vysílání</v>
          </cell>
        </row>
        <row r="302">
          <cell r="Q302" t="str">
            <v>Činnosti související s pevnou telekomunikační sítí</v>
          </cell>
          <cell r="T302" t="str">
            <v>Činnosti související s pevnou telekomunikační sítí</v>
          </cell>
          <cell r="W302" t="str">
            <v>Činnosti související s pevnou telekomunikační sítí</v>
          </cell>
          <cell r="Z302" t="str">
            <v>Činnosti související s pevnou telekomunikační sítí</v>
          </cell>
        </row>
        <row r="303">
          <cell r="Q303" t="str">
            <v>Činnosti související s bezdrátovou telekomunikační sítí</v>
          </cell>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Q304" t="str">
            <v>Činnosti související se satelitní telekomunikační sítí</v>
          </cell>
          <cell r="T304" t="str">
            <v>Činnosti související se satelitní telekomunikační sítí</v>
          </cell>
          <cell r="W304" t="str">
            <v>Činnosti související se satelitní telekomunikační sítí</v>
          </cell>
          <cell r="Z304" t="str">
            <v>Činnosti související se satelitní telekomunikační sítí</v>
          </cell>
        </row>
        <row r="305">
          <cell r="Q305" t="str">
            <v>Ostatní telekomunikační činnosti</v>
          </cell>
          <cell r="T305" t="str">
            <v>Ostatní telekomunikační činnosti</v>
          </cell>
          <cell r="W305" t="str">
            <v>Ostatní telekomunikační činnosti</v>
          </cell>
          <cell r="Z305" t="str">
            <v>Ostatní telekomunikační činnosti</v>
          </cell>
        </row>
        <row r="306">
          <cell r="Q306" t="str">
            <v>Činnosti souvis.se zprac.dat a hostingem;činnosti souvis.s web.portály</v>
          </cell>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Q307" t="str">
            <v>Ostatní informační činnosti</v>
          </cell>
          <cell r="T307" t="str">
            <v>Ostatní informační činnosti</v>
          </cell>
          <cell r="W307" t="str">
            <v>Ostatní informační činnosti</v>
          </cell>
          <cell r="Z307" t="str">
            <v>Ostatní informační činnosti</v>
          </cell>
        </row>
        <row r="308">
          <cell r="Q308" t="str">
            <v>Peněžní zprostředkování</v>
          </cell>
          <cell r="T308" t="str">
            <v>Peněžní zprostředkování</v>
          </cell>
          <cell r="W308" t="str">
            <v>Peněžní zprostředkování</v>
          </cell>
          <cell r="Z308" t="str">
            <v>Peněžní zprostředkování</v>
          </cell>
        </row>
        <row r="309">
          <cell r="Q309" t="str">
            <v>Činnosti holdingových společností</v>
          </cell>
          <cell r="T309" t="str">
            <v>Činnosti holdingových společností</v>
          </cell>
          <cell r="W309" t="str">
            <v>Činnosti holdingových společností</v>
          </cell>
          <cell r="Z309" t="str">
            <v>Činnosti holdingových společností</v>
          </cell>
        </row>
        <row r="310">
          <cell r="Q310" t="str">
            <v>Činnosti trustů, fondů a podobných finančních subjektů</v>
          </cell>
          <cell r="T310" t="str">
            <v>Činnosti trustů, fondů a podobných finančních subjektů</v>
          </cell>
          <cell r="W310" t="str">
            <v>Činnosti trustů, fondů a podobných finančních subjektů</v>
          </cell>
          <cell r="Z310" t="str">
            <v>Činnosti trustů, fondů a podobných finančních subjektů</v>
          </cell>
        </row>
        <row r="311">
          <cell r="Q311" t="str">
            <v>Ostatní finanční zprostředkování</v>
          </cell>
          <cell r="T311" t="str">
            <v>Ostatní finanční zprostředkování</v>
          </cell>
          <cell r="W311" t="str">
            <v>Ostatní finanční zprostředkování</v>
          </cell>
          <cell r="Z311" t="str">
            <v>Ostatní finanční zprostředkování</v>
          </cell>
        </row>
        <row r="312">
          <cell r="Q312" t="str">
            <v>Pojištění</v>
          </cell>
          <cell r="T312" t="str">
            <v>Pojištění</v>
          </cell>
          <cell r="W312" t="str">
            <v>Pojištění</v>
          </cell>
          <cell r="Z312" t="str">
            <v>Pojištění</v>
          </cell>
        </row>
        <row r="313">
          <cell r="Q313" t="str">
            <v>Zajištění</v>
          </cell>
          <cell r="T313" t="str">
            <v>Zajištění</v>
          </cell>
          <cell r="W313" t="str">
            <v>Zajištění</v>
          </cell>
          <cell r="Z313" t="str">
            <v>Zajištění</v>
          </cell>
        </row>
        <row r="314">
          <cell r="Q314" t="str">
            <v>Penzijní financování</v>
          </cell>
          <cell r="T314" t="str">
            <v>Penzijní financování</v>
          </cell>
          <cell r="W314" t="str">
            <v>Penzijní financování</v>
          </cell>
          <cell r="Z314" t="str">
            <v>Penzijní financování</v>
          </cell>
        </row>
        <row r="315">
          <cell r="Q315" t="str">
            <v>Pomocné činnosti související s fin.zprostřed.,kromě pojišť.a penzij.fin.</v>
          </cell>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Q316" t="str">
            <v>Pomocné činnosti související s pojišťovnictvím a penzijním financováním</v>
          </cell>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Q317" t="str">
            <v>Správa fondů</v>
          </cell>
          <cell r="T317" t="str">
            <v>Správa fondů</v>
          </cell>
          <cell r="W317" t="str">
            <v>Správa fondů</v>
          </cell>
          <cell r="Z317" t="str">
            <v>Správa fondů</v>
          </cell>
        </row>
        <row r="318">
          <cell r="Q318" t="str">
            <v>Nákup a následný prodej vlastních nemovitostí</v>
          </cell>
          <cell r="T318" t="str">
            <v>Nákup a následný prodej vlastních nemovitostí</v>
          </cell>
          <cell r="W318" t="str">
            <v>Nákup a následný prodej vlastních nemovitostí</v>
          </cell>
          <cell r="Z318" t="str">
            <v>Nákup a následný prodej vlastních nemovitostí</v>
          </cell>
        </row>
        <row r="319">
          <cell r="Q319" t="str">
            <v>Pronájem a správa vlastních nebo pronajatých nemovitostí</v>
          </cell>
          <cell r="T319" t="str">
            <v>Pronájem a správa vlastních nebo pronajatých nemovitostí</v>
          </cell>
          <cell r="W319" t="str">
            <v>Pronájem a správa vlastních nebo pronajatých nemovitostí</v>
          </cell>
          <cell r="Z319" t="str">
            <v>Pronájem a správa vlastních nebo pronajatých nemovitostí</v>
          </cell>
        </row>
        <row r="320">
          <cell r="Q320" t="str">
            <v>Činnosti v oblasti nemovitostí na základě smlouvy nebo dohody</v>
          </cell>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Q321" t="str">
            <v>Právní činnosti</v>
          </cell>
          <cell r="T321" t="str">
            <v>Právní činnosti</v>
          </cell>
          <cell r="W321" t="str">
            <v>Právní činnosti</v>
          </cell>
          <cell r="Z321" t="str">
            <v>Právní činnosti</v>
          </cell>
        </row>
        <row r="322">
          <cell r="Q322" t="str">
            <v>Účetnické a auditorské činnosti; daňové poradenství</v>
          </cell>
          <cell r="T322" t="str">
            <v>Účetnické a auditorské činnosti; daňové poradenství</v>
          </cell>
          <cell r="W322" t="str">
            <v>Účetnické a auditorské činnosti; daňové poradenství</v>
          </cell>
          <cell r="Z322" t="str">
            <v>Účetnické a auditorské činnosti; daňové poradenství</v>
          </cell>
        </row>
        <row r="323">
          <cell r="Q323" t="str">
            <v>Činnosti vedení podniků</v>
          </cell>
          <cell r="T323" t="str">
            <v>Činnosti vedení podniků</v>
          </cell>
          <cell r="W323" t="str">
            <v>Činnosti vedení podniků</v>
          </cell>
          <cell r="Z323" t="str">
            <v>Činnosti vedení podniků</v>
          </cell>
        </row>
        <row r="324">
          <cell r="Q324" t="str">
            <v>Poradenství v oblasti řízení</v>
          </cell>
          <cell r="T324" t="str">
            <v>Poradenství v oblasti řízení</v>
          </cell>
          <cell r="W324" t="str">
            <v>Poradenství v oblasti řízení</v>
          </cell>
          <cell r="Z324" t="str">
            <v>Poradenství v oblasti řízení</v>
          </cell>
        </row>
        <row r="325">
          <cell r="Q325" t="str">
            <v>Architektonické a inženýrské činnosti a související technické poradenství</v>
          </cell>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Q326" t="str">
            <v>Technické zkoušky a analýzy</v>
          </cell>
          <cell r="T326" t="str">
            <v>Technické zkoušky a analýzy</v>
          </cell>
          <cell r="W326" t="str">
            <v>Technické zkoušky a analýzy</v>
          </cell>
          <cell r="Z326" t="str">
            <v>Technické zkoušky a analýzy</v>
          </cell>
        </row>
        <row r="327">
          <cell r="Q327" t="str">
            <v>Výzkum a vývoj v oblasti přírodních a technických věd</v>
          </cell>
          <cell r="T327" t="str">
            <v>Výzkum a vývoj v oblasti přírodních a technických věd</v>
          </cell>
          <cell r="W327" t="str">
            <v>Výzkum a vývoj v oblasti přírodních a technických věd</v>
          </cell>
          <cell r="Z327" t="str">
            <v>Výzkum a vývoj v oblasti přírodních a technických věd</v>
          </cell>
        </row>
        <row r="328">
          <cell r="Q328" t="str">
            <v>Těžba a úprava uranových a thoriových rud</v>
          </cell>
          <cell r="T328" t="str">
            <v>Těžba a úprava uranových a thoriových rud</v>
          </cell>
          <cell r="W328" t="str">
            <v>Těžba a úprava uranových a thoriových rud</v>
          </cell>
          <cell r="Z328" t="str">
            <v>Těžba a úprava uranových a thoriových rud</v>
          </cell>
        </row>
        <row r="329">
          <cell r="Q329" t="str">
            <v>Výzkum a vývoj v oblasti společenských a humanitních věd</v>
          </cell>
          <cell r="T329" t="str">
            <v>Výzkum a vývoj v oblasti společenských a humanitních věd</v>
          </cell>
          <cell r="W329" t="str">
            <v>Výzkum a vývoj v oblasti společenských a humanitních věd</v>
          </cell>
          <cell r="Z329" t="str">
            <v>Výzkum a vývoj v oblasti společenských a humanitních věd</v>
          </cell>
        </row>
        <row r="330">
          <cell r="Q330" t="str">
            <v>Těžba a úprava ostatních neželezných rud</v>
          </cell>
          <cell r="T330" t="str">
            <v>Těžba a úprava ostatních neželezných rud</v>
          </cell>
          <cell r="W330" t="str">
            <v>Těžba a úprava ostatních neželezných rud</v>
          </cell>
          <cell r="Z330" t="str">
            <v>Těžba a úprava ostatních neželezných rud</v>
          </cell>
        </row>
        <row r="331">
          <cell r="Q331" t="str">
            <v>Reklamní činnosti</v>
          </cell>
          <cell r="T331" t="str">
            <v>Reklamní činnosti</v>
          </cell>
          <cell r="W331" t="str">
            <v>Reklamní činnosti</v>
          </cell>
          <cell r="Z331" t="str">
            <v>Reklamní činnosti</v>
          </cell>
        </row>
        <row r="332">
          <cell r="Q332" t="str">
            <v>Průzkum trhu a veřejného mínění</v>
          </cell>
          <cell r="T332" t="str">
            <v>Průzkum trhu a veřejného mínění</v>
          </cell>
          <cell r="W332" t="str">
            <v>Průzkum trhu a veřejného mínění</v>
          </cell>
          <cell r="Z332" t="str">
            <v>Průzkum trhu a veřejného mínění</v>
          </cell>
        </row>
        <row r="333">
          <cell r="Q333" t="str">
            <v>Specializované návrhářské činnosti</v>
          </cell>
          <cell r="T333" t="str">
            <v>Specializované návrhářské činnosti</v>
          </cell>
          <cell r="W333" t="str">
            <v>Specializované návrhářské činnosti</v>
          </cell>
          <cell r="Z333" t="str">
            <v>Specializované návrhářské činnosti</v>
          </cell>
        </row>
        <row r="334">
          <cell r="Q334" t="str">
            <v>Fotografické činnosti</v>
          </cell>
          <cell r="T334" t="str">
            <v>Fotografické činnosti</v>
          </cell>
          <cell r="W334" t="str">
            <v>Fotografické činnosti</v>
          </cell>
          <cell r="Z334" t="str">
            <v>Fotografické činnosti</v>
          </cell>
        </row>
        <row r="335">
          <cell r="Q335" t="str">
            <v>Překladatelské a tlumočnické činnosti</v>
          </cell>
          <cell r="T335" t="str">
            <v>Překladatelské a tlumočnické činnosti</v>
          </cell>
          <cell r="W335" t="str">
            <v>Překladatelské a tlumočnické činnosti</v>
          </cell>
          <cell r="Z335" t="str">
            <v>Překladatelské a tlumočnické činnosti</v>
          </cell>
        </row>
        <row r="336">
          <cell r="Q336" t="str">
            <v>Ostatní profesní, vědecké a technické činnosti j. n.</v>
          </cell>
          <cell r="T336" t="str">
            <v>Ostatní profesní, vědecké a technické činnosti j. n.</v>
          </cell>
          <cell r="W336" t="str">
            <v>Ostatní profesní, vědecké a technické činnosti j. n.</v>
          </cell>
          <cell r="Z336" t="str">
            <v>Ostatní profesní, vědecké a technické činnosti j. n.</v>
          </cell>
        </row>
        <row r="337">
          <cell r="Q337" t="str">
            <v>Pronájem a leasing motorových vozidel, kromě motocyklů</v>
          </cell>
          <cell r="T337" t="str">
            <v>Pronájem a leasing motorových vozidel, kromě motocyklů</v>
          </cell>
          <cell r="W337" t="str">
            <v>Pronájem a leasing motorových vozidel, kromě motocyklů</v>
          </cell>
          <cell r="Z337" t="str">
            <v>Pronájem a leasing motorových vozidel, kromě motocyklů</v>
          </cell>
        </row>
        <row r="338">
          <cell r="Q338" t="str">
            <v>Pronájem a leasing výrobků pro osobní potřebu a převážně pro domácnost</v>
          </cell>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Q339" t="str">
            <v>Pronájem a leasing ostatních strojů, zařízení a výrobků</v>
          </cell>
          <cell r="T339" t="str">
            <v>Pronájem a leasing ostatních strojů, zařízení a výrobků</v>
          </cell>
          <cell r="W339" t="str">
            <v>Pronájem a leasing ostatních strojů, zařízení a výrobků</v>
          </cell>
          <cell r="Z339" t="str">
            <v>Pronájem a leasing ostatních strojů, zařízení a výrobků</v>
          </cell>
        </row>
        <row r="340">
          <cell r="Q340" t="str">
            <v>Leasing duševního vlast.a podobných produktů,kromě děl chrán.autor.právem</v>
          </cell>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Q341" t="str">
            <v>Činnosti agentur zprostředkujících zaměstnání</v>
          </cell>
          <cell r="T341" t="str">
            <v>Činnosti agentur zprostředkujících zaměstnání</v>
          </cell>
          <cell r="W341" t="str">
            <v>Činnosti agentur zprostředkujících zaměstnání</v>
          </cell>
          <cell r="Z341" t="str">
            <v>Činnosti agentur zprostředkujících zaměstnání</v>
          </cell>
        </row>
        <row r="342">
          <cell r="Q342" t="str">
            <v>Činnosti agentur zprostředkujících práci na přechodnou dobu</v>
          </cell>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Q343" t="str">
            <v>Ostatní poskytování lidských zdrojů</v>
          </cell>
          <cell r="T343" t="str">
            <v>Ostatní poskytování lidských zdrojů</v>
          </cell>
          <cell r="W343" t="str">
            <v>Ostatní poskytování lidských zdrojů</v>
          </cell>
          <cell r="Z343" t="str">
            <v>Ostatní poskytování lidských zdrojů</v>
          </cell>
        </row>
        <row r="344">
          <cell r="Q344" t="str">
            <v>Činnosti cestovních agentur a cestovních kanceláří</v>
          </cell>
          <cell r="T344" t="str">
            <v>Činnosti cestovních agentur a cestovních kanceláří</v>
          </cell>
          <cell r="W344" t="str">
            <v>Činnosti cestovních agentur a cestovních kanceláří</v>
          </cell>
          <cell r="Z344" t="str">
            <v>Činnosti cestovních agentur a cestovních kanceláří</v>
          </cell>
        </row>
        <row r="345">
          <cell r="Q345" t="str">
            <v>Ostatní rezervační a související činnosti</v>
          </cell>
          <cell r="T345" t="str">
            <v>Ostatní rezervační a související činnosti</v>
          </cell>
          <cell r="W345" t="str">
            <v>Ostatní rezervační a související činnosti</v>
          </cell>
          <cell r="Z345" t="str">
            <v>Ostatní rezervační a související činnosti</v>
          </cell>
        </row>
        <row r="346">
          <cell r="Q346" t="str">
            <v>Činnosti soukromých bezpečnostních agentur</v>
          </cell>
          <cell r="T346" t="str">
            <v>Činnosti soukromých bezpečnostních agentur</v>
          </cell>
          <cell r="W346" t="str">
            <v>Činnosti soukromých bezpečnostních agentur</v>
          </cell>
          <cell r="Z346" t="str">
            <v>Činnosti soukromých bezpečnostních agentur</v>
          </cell>
        </row>
        <row r="347">
          <cell r="Q347" t="str">
            <v>Činnosti související s provozem bezpečnostních systémů</v>
          </cell>
          <cell r="T347" t="str">
            <v>Činnosti související s provozem bezpečnostních systémů</v>
          </cell>
          <cell r="W347" t="str">
            <v>Činnosti související s provozem bezpečnostních systémů</v>
          </cell>
          <cell r="Z347" t="str">
            <v>Činnosti související s provozem bezpečnostních systémů</v>
          </cell>
        </row>
        <row r="348">
          <cell r="Q348" t="str">
            <v>Pátrací činnosti</v>
          </cell>
          <cell r="T348" t="str">
            <v>Pátrací činnosti</v>
          </cell>
          <cell r="W348" t="str">
            <v>Pátrací činnosti</v>
          </cell>
          <cell r="Z348" t="str">
            <v>Pátrací činnosti</v>
          </cell>
        </row>
        <row r="349">
          <cell r="Q349" t="str">
            <v>Kombinované pomocné činnosti</v>
          </cell>
          <cell r="T349" t="str">
            <v>Kombinované pomocné činnosti</v>
          </cell>
          <cell r="W349" t="str">
            <v>Kombinované pomocné činnosti</v>
          </cell>
          <cell r="Z349" t="str">
            <v>Kombinované pomocné činnosti</v>
          </cell>
        </row>
        <row r="350">
          <cell r="Q350" t="str">
            <v>Dobývání kamene pro výtv.nebo stav.účely,vápence,sádrovce,křídy,břidl.</v>
          </cell>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Q351" t="str">
            <v>Úklidové činnosti</v>
          </cell>
          <cell r="T351" t="str">
            <v>Úklidové činnosti</v>
          </cell>
          <cell r="W351" t="str">
            <v>Úklidové činnosti</v>
          </cell>
          <cell r="Z351" t="str">
            <v>Úklidové činnosti</v>
          </cell>
        </row>
        <row r="352">
          <cell r="Q352" t="str">
            <v>Provoz pískoven a štěrkopískoven; těžba jílů a kaolinu</v>
          </cell>
          <cell r="T352" t="str">
            <v>Provoz pískoven a štěrkopískoven; těžba jílů a kaolinu</v>
          </cell>
          <cell r="W352" t="str">
            <v>Provoz pískoven a štěrkopískoven; těžba jílů a kaolinu</v>
          </cell>
          <cell r="Z352" t="str">
            <v>Provoz pískoven a štěrkopískoven; těžba jílů a kaolinu</v>
          </cell>
        </row>
        <row r="353">
          <cell r="Q353" t="str">
            <v>Činnosti související s úpravou krajiny</v>
          </cell>
          <cell r="T353" t="str">
            <v>Činnosti související s úpravou krajiny</v>
          </cell>
          <cell r="W353" t="str">
            <v>Činnosti související s úpravou krajiny</v>
          </cell>
          <cell r="Z353" t="str">
            <v>Činnosti související s úpravou krajiny</v>
          </cell>
        </row>
        <row r="354">
          <cell r="Q354" t="str">
            <v>Administrativní a kancelářské činnosti</v>
          </cell>
          <cell r="T354" t="str">
            <v>Administrativní a kancelářské činnosti</v>
          </cell>
          <cell r="W354" t="str">
            <v>Administrativní a kancelářské činnosti</v>
          </cell>
          <cell r="Z354" t="str">
            <v>Administrativní a kancelářské činnosti</v>
          </cell>
        </row>
        <row r="355">
          <cell r="Q355" t="str">
            <v>Činnosti zprostředkovatelských středisek po telefonu</v>
          </cell>
          <cell r="T355" t="str">
            <v>Činnosti zprostředkovatelských středisek po telefonu</v>
          </cell>
          <cell r="W355" t="str">
            <v>Činnosti zprostředkovatelských středisek po telefonu</v>
          </cell>
          <cell r="Z355" t="str">
            <v>Činnosti zprostředkovatelských středisek po telefonu</v>
          </cell>
        </row>
        <row r="356">
          <cell r="Q356" t="str">
            <v>Pořádání konferencí a hospodářských výstav</v>
          </cell>
          <cell r="T356" t="str">
            <v>Pořádání konferencí a hospodářských výstav</v>
          </cell>
          <cell r="W356" t="str">
            <v>Pořádání konferencí a hospodářských výstav</v>
          </cell>
          <cell r="Z356" t="str">
            <v>Pořádání konferencí a hospodářských výstav</v>
          </cell>
        </row>
        <row r="357">
          <cell r="Q357" t="str">
            <v>Podpůrné činnosti pro podnikání j. n.</v>
          </cell>
          <cell r="T357" t="str">
            <v>Podpůrné činnosti pro podnikání j. n.</v>
          </cell>
          <cell r="W357" t="str">
            <v>Podpůrné činnosti pro podnikání j. n.</v>
          </cell>
          <cell r="Z357" t="str">
            <v>Podpůrné činnosti pro podnikání j. n.</v>
          </cell>
        </row>
        <row r="358">
          <cell r="Q358" t="str">
            <v>Veřejná správa a hospodářská a sociální politika</v>
          </cell>
          <cell r="T358" t="str">
            <v>Veřejná správa a hospodářská a sociální politika</v>
          </cell>
          <cell r="W358" t="str">
            <v>Veřejná správa a hospodářská a sociální politika</v>
          </cell>
          <cell r="Z358" t="str">
            <v>Veřejná správa a hospodářská a sociální politika</v>
          </cell>
        </row>
        <row r="359">
          <cell r="Q359" t="str">
            <v>Činnosti pro společnost jako celek</v>
          </cell>
          <cell r="T359" t="str">
            <v>Činnosti pro společnost jako celek</v>
          </cell>
          <cell r="W359" t="str">
            <v>Činnosti pro společnost jako celek</v>
          </cell>
          <cell r="Z359" t="str">
            <v>Činnosti pro společnost jako celek</v>
          </cell>
        </row>
        <row r="360">
          <cell r="Q360" t="str">
            <v>Činnosti v oblasti povinného sociálního zabezpečení</v>
          </cell>
          <cell r="T360" t="str">
            <v>Činnosti v oblasti povinného sociálního zabezpečení</v>
          </cell>
          <cell r="W360" t="str">
            <v>Činnosti v oblasti povinného sociálního zabezpečení</v>
          </cell>
          <cell r="Z360" t="str">
            <v>Činnosti v oblasti povinného sociálního zabezpečení</v>
          </cell>
        </row>
        <row r="361">
          <cell r="Q361" t="str">
            <v>Předškolní vzdělávání</v>
          </cell>
          <cell r="T361" t="str">
            <v>Předškolní vzdělávání</v>
          </cell>
          <cell r="W361" t="str">
            <v>Předškolní vzdělávání</v>
          </cell>
          <cell r="Z361" t="str">
            <v>Předškolní vzdělávání</v>
          </cell>
        </row>
        <row r="362">
          <cell r="Q362" t="str">
            <v>Primární vzdělávání</v>
          </cell>
          <cell r="T362" t="str">
            <v>Primární vzdělávání</v>
          </cell>
          <cell r="W362" t="str">
            <v>Primární vzdělávání</v>
          </cell>
          <cell r="Z362" t="str">
            <v>Primární vzdělávání</v>
          </cell>
        </row>
        <row r="363">
          <cell r="Q363" t="str">
            <v>Sekundární vzdělávání</v>
          </cell>
          <cell r="T363" t="str">
            <v>Sekundární vzdělávání</v>
          </cell>
          <cell r="W363" t="str">
            <v>Sekundární vzdělávání</v>
          </cell>
          <cell r="Z363" t="str">
            <v>Sekundární vzdělávání</v>
          </cell>
        </row>
        <row r="364">
          <cell r="Q364" t="str">
            <v>Postsekundární vzdělávání</v>
          </cell>
          <cell r="T364" t="str">
            <v>Postsekundární vzdělávání</v>
          </cell>
          <cell r="W364" t="str">
            <v>Postsekundární vzdělávání</v>
          </cell>
          <cell r="Z364" t="str">
            <v>Postsekundární vzdělávání</v>
          </cell>
        </row>
        <row r="365">
          <cell r="Q365" t="str">
            <v>Ostatní vzdělávání</v>
          </cell>
          <cell r="T365" t="str">
            <v>Ostatní vzdělávání</v>
          </cell>
          <cell r="W365" t="str">
            <v>Ostatní vzdělávání</v>
          </cell>
          <cell r="Z365" t="str">
            <v>Ostatní vzdělávání</v>
          </cell>
        </row>
        <row r="366">
          <cell r="Q366" t="str">
            <v>Podpůrné činnosti ve vzdělávání</v>
          </cell>
          <cell r="T366" t="str">
            <v>Podpůrné činnosti ve vzdělávání</v>
          </cell>
          <cell r="W366" t="str">
            <v>Podpůrné činnosti ve vzdělávání</v>
          </cell>
          <cell r="Z366" t="str">
            <v>Podpůrné činnosti ve vzdělávání</v>
          </cell>
        </row>
        <row r="367">
          <cell r="Q367" t="str">
            <v>Ústavní zdravotní péče</v>
          </cell>
          <cell r="T367" t="str">
            <v>Ústavní zdravotní péče</v>
          </cell>
          <cell r="W367" t="str">
            <v>Ústavní zdravotní péče</v>
          </cell>
          <cell r="Z367" t="str">
            <v>Ústavní zdravotní péče</v>
          </cell>
        </row>
        <row r="368">
          <cell r="Q368" t="str">
            <v>Ambulantní a zubní zdravotní péče</v>
          </cell>
          <cell r="T368" t="str">
            <v>Ambulantní a zubní zdravotní péče</v>
          </cell>
          <cell r="W368" t="str">
            <v>Ambulantní a zubní zdravotní péče</v>
          </cell>
          <cell r="Z368" t="str">
            <v>Ambulantní a zubní zdravotní péče</v>
          </cell>
        </row>
        <row r="369">
          <cell r="Q369" t="str">
            <v>Ostatní činnosti související se zdravotní péčí</v>
          </cell>
          <cell r="T369" t="str">
            <v>Ostatní činnosti související se zdravotní péčí</v>
          </cell>
          <cell r="W369" t="str">
            <v>Ostatní činnosti související se zdravotní péčí</v>
          </cell>
          <cell r="Z369" t="str">
            <v>Ostatní činnosti související se zdravotní péčí</v>
          </cell>
        </row>
        <row r="370">
          <cell r="Q370" t="str">
            <v>Ústavní sociální péče</v>
          </cell>
          <cell r="T370" t="str">
            <v>Ústavní sociální péče</v>
          </cell>
          <cell r="W370" t="str">
            <v>Ústavní sociální péče</v>
          </cell>
          <cell r="Z370" t="str">
            <v>Ústavní sociální péče</v>
          </cell>
        </row>
        <row r="371">
          <cell r="Q371" t="str">
            <v>Sociální péče ve zdravotnických zařízeních ústavní péče</v>
          </cell>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Q372" t="str">
            <v>Soc.péče v zaříz.pro osoby s chron.duš.onemoc.a osoby závislé na návyk.l.</v>
          </cell>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Q373" t="str">
            <v>Sociální péče v domovech pro seniory a osoby se zdravotním postižením</v>
          </cell>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Q374" t="str">
            <v>Ostatní pobytové služby sociální péče</v>
          </cell>
          <cell r="T374" t="str">
            <v>Ostatní pobytové služby sociální péče</v>
          </cell>
          <cell r="W374" t="str">
            <v>Ostatní pobytové služby sociální péče</v>
          </cell>
          <cell r="Z374" t="str">
            <v>Ostatní pobytové služby sociální péče</v>
          </cell>
        </row>
        <row r="375">
          <cell r="Q375" t="str">
            <v>Ambulantní nebo terénní soc.služby pro seniory a osoby se zdrav.postižením</v>
          </cell>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Q376" t="str">
            <v>Ostatní ambulantní nebo terénní sociální služby</v>
          </cell>
          <cell r="T376" t="str">
            <v>Ostatní ambulantní nebo terénní sociální služby</v>
          </cell>
          <cell r="W376" t="str">
            <v>Ostatní ambulantní nebo terénní sociální služby</v>
          </cell>
          <cell r="Z376" t="str">
            <v>Ostatní ambulantní nebo terénní sociální služby</v>
          </cell>
        </row>
        <row r="377">
          <cell r="Q377" t="str">
            <v>Těžba chemických minerálů a minerálů pro výrobu hnojiv</v>
          </cell>
          <cell r="T377" t="str">
            <v>Těžba chemických minerálů a minerálů pro výrobu hnojiv</v>
          </cell>
          <cell r="W377" t="str">
            <v>Těžba chemických minerálů a minerálů pro výrobu hnojiv</v>
          </cell>
          <cell r="Z377" t="str">
            <v>Těžba chemických minerálů a minerálů pro výrobu hnojiv</v>
          </cell>
        </row>
        <row r="378">
          <cell r="Q378" t="str">
            <v>Těžba rašeliny</v>
          </cell>
          <cell r="T378" t="str">
            <v>Těžba rašeliny</v>
          </cell>
          <cell r="W378" t="str">
            <v>Těžba rašeliny</v>
          </cell>
          <cell r="Z378" t="str">
            <v>Těžba rašeliny</v>
          </cell>
        </row>
        <row r="379">
          <cell r="Q379" t="str">
            <v>Těžba soli</v>
          </cell>
          <cell r="T379" t="str">
            <v>Těžba soli</v>
          </cell>
          <cell r="W379" t="str">
            <v>Těžba soli</v>
          </cell>
          <cell r="Z379" t="str">
            <v>Těžba soli</v>
          </cell>
        </row>
        <row r="380">
          <cell r="Q380" t="str">
            <v>Ostatní těžba a dobývání j. n.</v>
          </cell>
          <cell r="T380" t="str">
            <v>Ostatní těžba a dobývání j. n.</v>
          </cell>
          <cell r="W380" t="str">
            <v>Ostatní těžba a dobývání j. n.</v>
          </cell>
          <cell r="Z380" t="str">
            <v>Ostatní těžba a dobývání j. n.</v>
          </cell>
        </row>
        <row r="381">
          <cell r="Q381" t="str">
            <v>Sportovní činnosti</v>
          </cell>
          <cell r="T381" t="str">
            <v>Sportovní činnosti</v>
          </cell>
          <cell r="W381" t="str">
            <v>Sportovní činnosti</v>
          </cell>
          <cell r="Z381" t="str">
            <v>Sportovní činnosti</v>
          </cell>
        </row>
        <row r="382">
          <cell r="Q382" t="str">
            <v>Ostatní zábavní a rekreační činnosti</v>
          </cell>
          <cell r="T382" t="str">
            <v>Ostatní zábavní a rekreační činnosti</v>
          </cell>
          <cell r="W382" t="str">
            <v>Ostatní zábavní a rekreační činnosti</v>
          </cell>
          <cell r="Z382" t="str">
            <v>Ostatní zábavní a rekreační činnosti</v>
          </cell>
        </row>
        <row r="383">
          <cell r="Q383" t="str">
            <v>Činnosti podnikatelských, zaměstnavatelských a profesních organizací</v>
          </cell>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Q384" t="str">
            <v>Činnosti odborových svazů</v>
          </cell>
          <cell r="T384" t="str">
            <v>Činnosti odborových svazů</v>
          </cell>
          <cell r="W384" t="str">
            <v>Činnosti odborových svazů</v>
          </cell>
          <cell r="Z384" t="str">
            <v>Činnosti odborových svazů</v>
          </cell>
        </row>
        <row r="385">
          <cell r="Q385" t="str">
            <v>Činnosti ost.org.sdružujících osoby za účelem prosazování společných zájmů</v>
          </cell>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Q386" t="str">
            <v>Opravy počítačů a komunikačních zařízení</v>
          </cell>
          <cell r="T386" t="str">
            <v>Opravy počítačů a komunikačních zařízení</v>
          </cell>
          <cell r="W386" t="str">
            <v>Opravy počítačů a komunikačních zařízení</v>
          </cell>
          <cell r="Z386" t="str">
            <v>Opravy počítačů a komunikačních zařízení</v>
          </cell>
        </row>
        <row r="387">
          <cell r="Q387" t="str">
            <v>Opravy výrobků pro osobní potřebu a převážně pro domácnost</v>
          </cell>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Q388" t="str">
            <v>Činnosti domác.produk.blíže neurčené výrobky pro vlastní potřebu</v>
          </cell>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Q389" t="str">
            <v>Činnosti domácností poskyt.blíže neurčené služby pro vlastní potřebu</v>
          </cell>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Q390" t="str">
            <v>Zpracování a konzervování masa, kromě drůbežího</v>
          </cell>
          <cell r="T390" t="str">
            <v>Zpracování a konzervování masa, kromě drůbežího</v>
          </cell>
          <cell r="W390" t="str">
            <v>Zpracování a konzervování masa, kromě drůbežího</v>
          </cell>
          <cell r="Z390" t="str">
            <v>Zpracování a konzervování masa, kromě drůbežího</v>
          </cell>
        </row>
        <row r="391">
          <cell r="Q391" t="str">
            <v>Zpracování a konzervování drůbežího masa</v>
          </cell>
          <cell r="T391" t="str">
            <v>Zpracování a konzervování drůbežího masa</v>
          </cell>
          <cell r="W391" t="str">
            <v>Zpracování a konzervování drůbežího masa</v>
          </cell>
          <cell r="Z391" t="str">
            <v>Zpracování a konzervování drůbežího masa</v>
          </cell>
        </row>
        <row r="392">
          <cell r="Q392" t="str">
            <v>Výroba masných výrobků a výrobků z drůbežího masa</v>
          </cell>
          <cell r="T392" t="str">
            <v>Výroba masných výrobků a výrobků z drůbežího masa</v>
          </cell>
          <cell r="W392" t="str">
            <v>Výroba masných výrobků a výrobků z drůbežího masa</v>
          </cell>
          <cell r="Z392" t="str">
            <v>Výroba masných výrobků a výrobků z drůbežího masa</v>
          </cell>
        </row>
        <row r="393">
          <cell r="Q393" t="str">
            <v>Zpracování a konzervování brambor</v>
          </cell>
          <cell r="T393" t="str">
            <v>Zpracování a konzervování brambor</v>
          </cell>
          <cell r="W393" t="str">
            <v>Zpracování a konzervování brambor</v>
          </cell>
          <cell r="Z393" t="str">
            <v>Zpracování a konzervování brambor</v>
          </cell>
        </row>
        <row r="394">
          <cell r="Q394" t="str">
            <v>Výroba ovocných a zeleninových šťáv</v>
          </cell>
          <cell r="T394" t="str">
            <v>Výroba ovocných a zeleninových šťáv</v>
          </cell>
          <cell r="W394" t="str">
            <v>Výroba ovocných a zeleninových šťáv</v>
          </cell>
          <cell r="Z394" t="str">
            <v>Výroba ovocných a zeleninových šťáv</v>
          </cell>
        </row>
        <row r="395">
          <cell r="Q395" t="str">
            <v>Ostatní zpracování a konzervování ovoce a zeleniny</v>
          </cell>
          <cell r="T395" t="str">
            <v>Ostatní zpracování a konzervování ovoce a zeleniny</v>
          </cell>
          <cell r="W395" t="str">
            <v>Ostatní zpracování a konzervování ovoce a zeleniny</v>
          </cell>
          <cell r="Z395" t="str">
            <v>Ostatní zpracování a konzervování ovoce a zeleniny</v>
          </cell>
        </row>
        <row r="396">
          <cell r="Q396" t="str">
            <v>Výroba olejů a tuků</v>
          </cell>
          <cell r="T396" t="str">
            <v>Výroba olejů a tuků</v>
          </cell>
          <cell r="W396" t="str">
            <v>Výroba olejů a tuků</v>
          </cell>
          <cell r="Z396" t="str">
            <v>Výroba olejů a tuků</v>
          </cell>
        </row>
        <row r="397">
          <cell r="Q397" t="str">
            <v>Výroba margarínu a podobných jedlých tuků</v>
          </cell>
          <cell r="T397" t="str">
            <v>Výroba margarínu a podobných jedlých tuků</v>
          </cell>
          <cell r="W397" t="str">
            <v>Výroba margarínu a podobných jedlých tuků</v>
          </cell>
          <cell r="Z397" t="str">
            <v>Výroba margarínu a podobných jedlých tuků</v>
          </cell>
        </row>
        <row r="398">
          <cell r="Q398" t="str">
            <v>Zpracování mléka, výroba mléčných výrobků a sýrů</v>
          </cell>
          <cell r="T398" t="str">
            <v>Zpracování mléka, výroba mléčných výrobků a sýrů</v>
          </cell>
          <cell r="W398" t="str">
            <v>Zpracování mléka, výroba mléčných výrobků a sýrů</v>
          </cell>
          <cell r="Z398" t="str">
            <v>Zpracování mléka, výroba mléčných výrobků a sýrů</v>
          </cell>
        </row>
        <row r="399">
          <cell r="Q399" t="str">
            <v>Výroba zmrzliny</v>
          </cell>
          <cell r="T399" t="str">
            <v>Výroba zmrzliny</v>
          </cell>
          <cell r="W399" t="str">
            <v>Výroba zmrzliny</v>
          </cell>
          <cell r="Z399" t="str">
            <v>Výroba zmrzliny</v>
          </cell>
        </row>
        <row r="400">
          <cell r="Q400" t="str">
            <v>Výroba mlýnských výrobků</v>
          </cell>
          <cell r="T400" t="str">
            <v>Výroba mlýnských výrobků</v>
          </cell>
          <cell r="W400" t="str">
            <v>Výroba mlýnských výrobků</v>
          </cell>
          <cell r="Z400" t="str">
            <v>Výroba mlýnských výrobků</v>
          </cell>
        </row>
        <row r="401">
          <cell r="Q401" t="str">
            <v>Výroba škrobárenských výrobků</v>
          </cell>
          <cell r="T401" t="str">
            <v>Výroba škrobárenských výrobků</v>
          </cell>
          <cell r="W401" t="str">
            <v>Výroba škrobárenských výrobků</v>
          </cell>
          <cell r="Z401" t="str">
            <v>Výroba škrobárenských výrobků</v>
          </cell>
        </row>
        <row r="402">
          <cell r="Q402" t="str">
            <v>Výroba pekařských a cukrářských výrobků, kromě trvanlivých</v>
          </cell>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Q403" t="str">
            <v>Výroba sucharů a sušenek; výroba trvanlivých cukrářských výrobků</v>
          </cell>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Q404" t="str">
            <v>Výroba makaronů, nudlí, kuskusu a podobných moučných výrobků</v>
          </cell>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Q405" t="str">
            <v>Výroba cukru</v>
          </cell>
          <cell r="T405" t="str">
            <v>Výroba cukru</v>
          </cell>
          <cell r="W405" t="str">
            <v>Výroba cukru</v>
          </cell>
          <cell r="Z405" t="str">
            <v>Výroba cukru</v>
          </cell>
        </row>
        <row r="406">
          <cell r="Q406" t="str">
            <v>Výroba kakaa, čokolády a cukrovinek</v>
          </cell>
          <cell r="T406" t="str">
            <v>Výroba kakaa, čokolády a cukrovinek</v>
          </cell>
          <cell r="W406" t="str">
            <v>Výroba kakaa, čokolády a cukrovinek</v>
          </cell>
          <cell r="Z406" t="str">
            <v>Výroba kakaa, čokolády a cukrovinek</v>
          </cell>
        </row>
        <row r="407">
          <cell r="Q407" t="str">
            <v>Zpracování čaje a kávy</v>
          </cell>
          <cell r="T407" t="str">
            <v>Zpracování čaje a kávy</v>
          </cell>
          <cell r="W407" t="str">
            <v>Zpracování čaje a kávy</v>
          </cell>
          <cell r="Z407" t="str">
            <v>Zpracování čaje a kávy</v>
          </cell>
        </row>
        <row r="408">
          <cell r="Q408" t="str">
            <v>Výroba koření a aromatických výtažků</v>
          </cell>
          <cell r="T408" t="str">
            <v>Výroba koření a aromatických výtažků</v>
          </cell>
          <cell r="W408" t="str">
            <v>Výroba koření a aromatických výtažků</v>
          </cell>
          <cell r="Z408" t="str">
            <v>Výroba koření a aromatických výtažků</v>
          </cell>
        </row>
        <row r="409">
          <cell r="Q409" t="str">
            <v>Výroba hotových pokrmů</v>
          </cell>
          <cell r="T409" t="str">
            <v>Výroba hotových pokrmů</v>
          </cell>
          <cell r="W409" t="str">
            <v>Výroba hotových pokrmů</v>
          </cell>
          <cell r="Z409" t="str">
            <v>Výroba hotových pokrmů</v>
          </cell>
        </row>
        <row r="410">
          <cell r="Q410" t="str">
            <v>Výroba homogenizovaných potravinářských přípravků a dietních potravin</v>
          </cell>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Q411" t="str">
            <v>Výroba ostatních potravinářských výrobků j. n.</v>
          </cell>
          <cell r="T411" t="str">
            <v>Výroba ostatních potravinářských výrobků j. n.</v>
          </cell>
          <cell r="W411" t="str">
            <v>Výroba ostatních potravinářských výrobků j. n.</v>
          </cell>
          <cell r="Z411" t="str">
            <v>Výroba ostatních potravinářských výrobků j. n.</v>
          </cell>
        </row>
        <row r="412">
          <cell r="Q412" t="str">
            <v>Výroba průmyslových krmiv pro hospodářská zvířata</v>
          </cell>
          <cell r="T412" t="str">
            <v>Výroba průmyslových krmiv pro hospodářská zvířata</v>
          </cell>
          <cell r="W412" t="str">
            <v>Výroba průmyslových krmiv pro hospodářská zvířata</v>
          </cell>
          <cell r="Z412" t="str">
            <v>Výroba průmyslových krmiv pro hospodářská zvířata</v>
          </cell>
        </row>
        <row r="413">
          <cell r="Q413" t="str">
            <v>Výroba průmyslových krmiv pro zvířata v zájmovém chovu</v>
          </cell>
          <cell r="T413" t="str">
            <v>Výroba průmyslových krmiv pro zvířata v zájmovém chovu</v>
          </cell>
          <cell r="W413" t="str">
            <v>Výroba průmyslových krmiv pro zvířata v zájmovém chovu</v>
          </cell>
          <cell r="Z413" t="str">
            <v>Výroba průmyslových krmiv pro zvířata v zájmovém chovu</v>
          </cell>
        </row>
        <row r="414">
          <cell r="Q414" t="str">
            <v>Destilace, rektifikace a míchání lihovin</v>
          </cell>
          <cell r="T414" t="str">
            <v>Destilace, rektifikace a míchání lihovin</v>
          </cell>
          <cell r="W414" t="str">
            <v>Destilace, rektifikace a míchání lihovin</v>
          </cell>
          <cell r="Z414" t="str">
            <v>Destilace, rektifikace a míchání lihovin</v>
          </cell>
        </row>
        <row r="415">
          <cell r="Q415" t="str">
            <v>Výroba vína z vinných hroznů</v>
          </cell>
          <cell r="T415" t="str">
            <v>Výroba vína z vinných hroznů</v>
          </cell>
          <cell r="W415" t="str">
            <v>Výroba vína z vinných hroznů</v>
          </cell>
          <cell r="Z415" t="str">
            <v>Výroba vína z vinných hroznů</v>
          </cell>
        </row>
        <row r="416">
          <cell r="Q416" t="str">
            <v>Výroba jablečného vína a jiných ovocných vín</v>
          </cell>
          <cell r="T416" t="str">
            <v>Výroba jablečného vína a jiných ovocných vín</v>
          </cell>
          <cell r="W416" t="str">
            <v>Výroba jablečného vína a jiných ovocných vín</v>
          </cell>
          <cell r="Z416" t="str">
            <v>Výroba jablečného vína a jiných ovocných vín</v>
          </cell>
        </row>
        <row r="417">
          <cell r="Q417" t="str">
            <v>Výroba ostatních nedestilovaných kvašených nápojů</v>
          </cell>
          <cell r="T417" t="str">
            <v>Výroba ostatních nedestilovaných kvašených nápojů</v>
          </cell>
          <cell r="W417" t="str">
            <v>Výroba ostatních nedestilovaných kvašených nápojů</v>
          </cell>
          <cell r="Z417" t="str">
            <v>Výroba ostatních nedestilovaných kvašených nápojů</v>
          </cell>
        </row>
        <row r="418">
          <cell r="Q418" t="str">
            <v>Výroba piva</v>
          </cell>
          <cell r="T418" t="str">
            <v>Výroba piva</v>
          </cell>
          <cell r="W418" t="str">
            <v>Výroba piva</v>
          </cell>
          <cell r="Z418" t="str">
            <v>Výroba piva</v>
          </cell>
        </row>
        <row r="419">
          <cell r="Q419" t="str">
            <v>Výroba sladu</v>
          </cell>
          <cell r="T419" t="str">
            <v>Výroba sladu</v>
          </cell>
          <cell r="W419" t="str">
            <v>Výroba sladu</v>
          </cell>
          <cell r="Z419" t="str">
            <v>Výroba sladu</v>
          </cell>
        </row>
        <row r="420">
          <cell r="Q420" t="str">
            <v>Výroba nealkohol.nápojů;stáčení minerálních a ostatních vod do lahví</v>
          </cell>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Q421" t="str">
            <v>Výroba pletených a háčkovaných materiálů</v>
          </cell>
          <cell r="T421" t="str">
            <v>Výroba pletených a háčkovaných materiálů</v>
          </cell>
          <cell r="W421" t="str">
            <v>Výroba pletených a háčkovaných materiálů</v>
          </cell>
          <cell r="Z421" t="str">
            <v>Výroba pletených a háčkovaných materiálů</v>
          </cell>
        </row>
        <row r="422">
          <cell r="Q422" t="str">
            <v>Výroba konfekčních textilních výrobků, kromě oděvů</v>
          </cell>
          <cell r="T422" t="str">
            <v>Výroba konfekčních textilních výrobků, kromě oděvů</v>
          </cell>
          <cell r="W422" t="str">
            <v>Výroba konfekčních textilních výrobků, kromě oděvů</v>
          </cell>
          <cell r="Z422" t="str">
            <v>Výroba konfekčních textilních výrobků, kromě oděvů</v>
          </cell>
        </row>
        <row r="423">
          <cell r="Q423" t="str">
            <v>Výroba koberců a kobercových předložek</v>
          </cell>
          <cell r="T423" t="str">
            <v>Výroba koberců a kobercových předložek</v>
          </cell>
          <cell r="W423" t="str">
            <v>Výroba koberců a kobercových předložek</v>
          </cell>
          <cell r="Z423" t="str">
            <v>Výroba koberců a kobercových předložek</v>
          </cell>
        </row>
        <row r="424">
          <cell r="Q424" t="str">
            <v>Výroba lan, provazů a síťovaných výrobků</v>
          </cell>
          <cell r="T424" t="str">
            <v>Výroba lan, provazů a síťovaných výrobků</v>
          </cell>
          <cell r="W424" t="str">
            <v>Výroba lan, provazů a síťovaných výrobků</v>
          </cell>
          <cell r="Z424" t="str">
            <v>Výroba lan, provazů a síťovaných výrobků</v>
          </cell>
        </row>
        <row r="425">
          <cell r="Q425" t="str">
            <v>Výroba netkaných textilií a výrobků z nich, kromě oděvů</v>
          </cell>
          <cell r="T425" t="str">
            <v>Výroba netkaných textilií a výrobků z nich, kromě oděvů</v>
          </cell>
          <cell r="W425" t="str">
            <v>Výroba netkaných textilií a výrobků z nich, kromě oděvů</v>
          </cell>
          <cell r="Z425" t="str">
            <v>Výroba netkaných textilií a výrobků z nich, kromě oděvů</v>
          </cell>
        </row>
        <row r="426">
          <cell r="Q426" t="str">
            <v>Výroba ostatních technických a průmyslových textilií</v>
          </cell>
          <cell r="T426" t="str">
            <v>Výroba ostatních technických a průmyslových textilií</v>
          </cell>
          <cell r="W426" t="str">
            <v>Výroba ostatních technických a průmyslových textilií</v>
          </cell>
          <cell r="Z426" t="str">
            <v>Výroba ostatních technických a průmyslových textilií</v>
          </cell>
        </row>
        <row r="427">
          <cell r="Q427" t="str">
            <v>Výroba ostatních textilií j. n.</v>
          </cell>
          <cell r="T427" t="str">
            <v>Výroba ostatních textilií j. n.</v>
          </cell>
          <cell r="W427" t="str">
            <v>Výroba ostatních textilií j. n.</v>
          </cell>
          <cell r="Z427" t="str">
            <v>Výroba ostatních textilií j. n.</v>
          </cell>
        </row>
        <row r="428">
          <cell r="Q428" t="str">
            <v>Výroba kožených oděvů</v>
          </cell>
          <cell r="T428" t="str">
            <v>Výroba kožených oděvů</v>
          </cell>
          <cell r="W428" t="str">
            <v>Výroba kožených oděvů</v>
          </cell>
          <cell r="Z428" t="str">
            <v>Výroba kožených oděvů</v>
          </cell>
        </row>
        <row r="429">
          <cell r="Q429" t="str">
            <v>Výroba pracovních oděvů</v>
          </cell>
          <cell r="T429" t="str">
            <v>Výroba pracovních oděvů</v>
          </cell>
          <cell r="W429" t="str">
            <v>Výroba pracovních oděvů</v>
          </cell>
          <cell r="Z429" t="str">
            <v>Výroba pracovních oděvů</v>
          </cell>
        </row>
        <row r="430">
          <cell r="Q430" t="str">
            <v>Výroba ostatních svrchních oděvů</v>
          </cell>
          <cell r="T430" t="str">
            <v>Výroba ostatních svrchních oděvů</v>
          </cell>
          <cell r="W430" t="str">
            <v>Výroba ostatních svrchních oděvů</v>
          </cell>
          <cell r="Z430" t="str">
            <v>Výroba ostatních svrchních oděvů</v>
          </cell>
        </row>
        <row r="431">
          <cell r="Q431" t="str">
            <v>Výroba osobního prádla</v>
          </cell>
          <cell r="T431" t="str">
            <v>Výroba osobního prádla</v>
          </cell>
          <cell r="W431" t="str">
            <v>Výroba osobního prádla</v>
          </cell>
          <cell r="Z431" t="str">
            <v>Výroba osobního prádla</v>
          </cell>
        </row>
        <row r="432">
          <cell r="Q432" t="str">
            <v>Výroba ostatních oděvů a oděvních doplňků</v>
          </cell>
          <cell r="T432" t="str">
            <v>Výroba ostatních oděvů a oděvních doplňků</v>
          </cell>
          <cell r="W432" t="str">
            <v>Výroba ostatních oděvů a oděvních doplňků</v>
          </cell>
          <cell r="Z432" t="str">
            <v>Výroba ostatních oděvů a oděvních doplňků</v>
          </cell>
        </row>
        <row r="433">
          <cell r="Q433" t="str">
            <v>Výroba pletených a háčkovaných punčochových výrobků</v>
          </cell>
          <cell r="T433" t="str">
            <v>Výroba pletených a háčkovaných punčochových výrobků</v>
          </cell>
          <cell r="W433" t="str">
            <v>Výroba pletených a háčkovaných punčochových výrobků</v>
          </cell>
          <cell r="Z433" t="str">
            <v>Výroba pletených a háčkovaných punčochových výrobků</v>
          </cell>
        </row>
        <row r="434">
          <cell r="Q434" t="str">
            <v>Výroba ostatních pletených a háčkovaných oděvů</v>
          </cell>
          <cell r="T434" t="str">
            <v>Výroba ostatních pletených a háčkovaných oděvů</v>
          </cell>
          <cell r="W434" t="str">
            <v>Výroba ostatních pletených a háčkovaných oděvů</v>
          </cell>
          <cell r="Z434" t="str">
            <v>Výroba ostatních pletených a háčkovaných oděvů</v>
          </cell>
        </row>
        <row r="435">
          <cell r="Q435" t="str">
            <v>Chov drobných hospodářských zvířat</v>
          </cell>
          <cell r="T435" t="str">
            <v>Chov drobných hospodářských zvířat</v>
          </cell>
          <cell r="W435" t="str">
            <v>Chov drobných hospodářských zvířat</v>
          </cell>
          <cell r="Z435" t="str">
            <v>Chov drobných hospodářských zvířat</v>
          </cell>
        </row>
        <row r="436">
          <cell r="Q436" t="str">
            <v>Chov kožešinových zvířat</v>
          </cell>
          <cell r="T436" t="str">
            <v>Chov kožešinových zvířat</v>
          </cell>
          <cell r="W436" t="str">
            <v>Chov kožešinových zvířat</v>
          </cell>
          <cell r="Z436" t="str">
            <v>Chov kožešinových zvířat</v>
          </cell>
        </row>
        <row r="437">
          <cell r="Q437" t="str">
            <v>Chov zvířat pro zájmový chov</v>
          </cell>
          <cell r="T437" t="str">
            <v>Chov zvířat pro zájmový chov</v>
          </cell>
          <cell r="W437" t="str">
            <v>Chov zvířat pro zájmový chov</v>
          </cell>
          <cell r="Z437" t="str">
            <v>Chov zvířat pro zájmový chov</v>
          </cell>
        </row>
        <row r="438">
          <cell r="Q438" t="str">
            <v>Chov ostatních zvířat j. n.</v>
          </cell>
          <cell r="T438" t="str">
            <v>Chov ostatních zvířat j. n.</v>
          </cell>
          <cell r="W438" t="str">
            <v>Chov ostatních zvířat j. n.</v>
          </cell>
          <cell r="Z438" t="str">
            <v>Chov ostatních zvířat j. n.</v>
          </cell>
        </row>
        <row r="439">
          <cell r="Q439" t="str">
            <v>Činění a úprava usní (vyčiněných kůží); zpracování a barvení kožešin</v>
          </cell>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Q440" t="str">
            <v>Výroba brašnářských, sedlářských a podobných výrobků</v>
          </cell>
          <cell r="T440" t="str">
            <v>Výroba brašnářských, sedlářských a podobných výrobků</v>
          </cell>
          <cell r="W440" t="str">
            <v>Výroba brašnářských, sedlářských a podobných výrobků</v>
          </cell>
          <cell r="Z440" t="str">
            <v>Výroba brašnářských, sedlářských a podobných výrobků</v>
          </cell>
        </row>
        <row r="441">
          <cell r="Q441" t="str">
            <v>Výroba dýh a desek na bázi dřeva</v>
          </cell>
          <cell r="T441" t="str">
            <v>Výroba dýh a desek na bázi dřeva</v>
          </cell>
          <cell r="W441" t="str">
            <v>Výroba dýh a desek na bázi dřeva</v>
          </cell>
          <cell r="Z441" t="str">
            <v>Výroba dýh a desek na bázi dřeva</v>
          </cell>
        </row>
        <row r="442">
          <cell r="Q442" t="str">
            <v>Výroba sestavených parketových podlah</v>
          </cell>
          <cell r="T442" t="str">
            <v>Výroba sestavených parketových podlah</v>
          </cell>
          <cell r="W442" t="str">
            <v>Výroba sestavených parketových podlah</v>
          </cell>
          <cell r="Z442" t="str">
            <v>Výroba sestavených parketových podlah</v>
          </cell>
        </row>
        <row r="443">
          <cell r="Q443" t="str">
            <v>Výroba ostatních výrobků stavebního truhlářství a tesařství</v>
          </cell>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Q444" t="str">
            <v>Výroba dřevěných obalů</v>
          </cell>
          <cell r="T444" t="str">
            <v>Výroba dřevěných obalů</v>
          </cell>
          <cell r="W444" t="str">
            <v>Výroba dřevěných obalů</v>
          </cell>
          <cell r="Z444" t="str">
            <v>Výroba dřevěných obalů</v>
          </cell>
        </row>
        <row r="445">
          <cell r="Q445" t="str">
            <v>Výroba ost.dřevěných,korkových,proutěných a slaměných výr.,kromě nábytku</v>
          </cell>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Q446" t="str">
            <v>Výroba buničiny</v>
          </cell>
          <cell r="T446" t="str">
            <v>Výroba buničiny</v>
          </cell>
          <cell r="W446" t="str">
            <v>Výroba buničiny</v>
          </cell>
          <cell r="Z446" t="str">
            <v>Výroba buničiny</v>
          </cell>
        </row>
        <row r="447">
          <cell r="Q447" t="str">
            <v>Výroba papíru a lepenky</v>
          </cell>
          <cell r="T447" t="str">
            <v>Výroba papíru a lepenky</v>
          </cell>
          <cell r="W447" t="str">
            <v>Výroba papíru a lepenky</v>
          </cell>
          <cell r="Z447" t="str">
            <v>Výroba papíru a lepenky</v>
          </cell>
        </row>
        <row r="448">
          <cell r="Q448" t="str">
            <v>Výroba vlnitého papíru a lepenky, papírových a lepenkových obalů</v>
          </cell>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Q449" t="str">
            <v>Výroba domácích potřeb, hygienických a toaletních výrobků z papíru</v>
          </cell>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Q450" t="str">
            <v>Výroba kancelářských potřeb z papíru</v>
          </cell>
          <cell r="T450" t="str">
            <v>Výroba kancelářských potřeb z papíru</v>
          </cell>
          <cell r="W450" t="str">
            <v>Výroba kancelářských potřeb z papíru</v>
          </cell>
          <cell r="Z450" t="str">
            <v>Výroba kancelářských potřeb z papíru</v>
          </cell>
        </row>
        <row r="451">
          <cell r="Q451" t="str">
            <v>Výroba tapet</v>
          </cell>
          <cell r="T451" t="str">
            <v>Výroba tapet</v>
          </cell>
          <cell r="W451" t="str">
            <v>Výroba tapet</v>
          </cell>
          <cell r="Z451" t="str">
            <v>Výroba tapet</v>
          </cell>
        </row>
        <row r="452">
          <cell r="Q452" t="str">
            <v>Výroba ostatních výrobků z papíru a lepenky</v>
          </cell>
          <cell r="T452" t="str">
            <v>Výroba ostatních výrobků z papíru a lepenky</v>
          </cell>
          <cell r="W452" t="str">
            <v>Výroba ostatních výrobků z papíru a lepenky</v>
          </cell>
          <cell r="Z452" t="str">
            <v>Výroba ostatních výrobků z papíru a lepenky</v>
          </cell>
        </row>
        <row r="453">
          <cell r="Q453" t="str">
            <v>Tisk novin</v>
          </cell>
          <cell r="T453" t="str">
            <v>Tisk novin</v>
          </cell>
          <cell r="W453" t="str">
            <v>Tisk novin</v>
          </cell>
          <cell r="Z453" t="str">
            <v>Tisk novin</v>
          </cell>
        </row>
        <row r="454">
          <cell r="Q454" t="str">
            <v>Tisk ostatní, kromě novin</v>
          </cell>
          <cell r="T454" t="str">
            <v>Tisk ostatní, kromě novin</v>
          </cell>
          <cell r="W454" t="str">
            <v>Tisk ostatní, kromě novin</v>
          </cell>
          <cell r="Z454" t="str">
            <v>Tisk ostatní, kromě novin</v>
          </cell>
        </row>
        <row r="455">
          <cell r="Q455" t="str">
            <v>Příprava tisku a digitálních dat</v>
          </cell>
          <cell r="T455" t="str">
            <v>Příprava tisku a digitálních dat</v>
          </cell>
          <cell r="W455" t="str">
            <v>Příprava tisku a digitálních dat</v>
          </cell>
          <cell r="Z455" t="str">
            <v>Příprava tisku a digitálních dat</v>
          </cell>
        </row>
        <row r="456">
          <cell r="Q456" t="str">
            <v>Vázání a související činnosti</v>
          </cell>
          <cell r="T456" t="str">
            <v>Vázání a související činnosti</v>
          </cell>
          <cell r="W456" t="str">
            <v>Vázání a související činnosti</v>
          </cell>
          <cell r="Z456" t="str">
            <v>Vázání a související činnosti</v>
          </cell>
        </row>
        <row r="457">
          <cell r="Q457" t="str">
            <v>Výroba technických plynů</v>
          </cell>
          <cell r="T457" t="str">
            <v>Výroba technických plynů</v>
          </cell>
          <cell r="W457" t="str">
            <v>Výroba technických plynů</v>
          </cell>
          <cell r="Z457" t="str">
            <v>Výroba technických plynů</v>
          </cell>
        </row>
        <row r="458">
          <cell r="Q458" t="str">
            <v>Výroba barviv a pigmentů</v>
          </cell>
          <cell r="T458" t="str">
            <v>Výroba barviv a pigmentů</v>
          </cell>
          <cell r="W458" t="str">
            <v>Výroba barviv a pigmentů</v>
          </cell>
          <cell r="Z458" t="str">
            <v>Výroba barviv a pigmentů</v>
          </cell>
        </row>
        <row r="459">
          <cell r="Q459" t="str">
            <v>Výroba jiných základních anorganických chemických látek</v>
          </cell>
          <cell r="T459" t="str">
            <v>Výroba jiných základních anorganických chemických látek</v>
          </cell>
          <cell r="W459" t="str">
            <v>Výroba jiných základních anorganických chemických látek</v>
          </cell>
          <cell r="Z459" t="str">
            <v>Výroba jiných základních anorganických chemických látek</v>
          </cell>
        </row>
        <row r="460">
          <cell r="Q460" t="str">
            <v>Výroba jiných základních organických chemických látek</v>
          </cell>
          <cell r="T460" t="str">
            <v>Výroba jiných základních organických chemických látek</v>
          </cell>
          <cell r="W460" t="str">
            <v>Výroba jiných základních organických chemických látek</v>
          </cell>
          <cell r="Z460" t="str">
            <v>Výroba jiných základních organických chemických látek</v>
          </cell>
        </row>
        <row r="461">
          <cell r="Q461" t="str">
            <v>Výroba hnojiv a dusíkatých sloučenin</v>
          </cell>
          <cell r="T461" t="str">
            <v>Výroba hnojiv a dusíkatých sloučenin</v>
          </cell>
          <cell r="W461" t="str">
            <v>Výroba hnojiv a dusíkatých sloučenin</v>
          </cell>
          <cell r="Z461" t="str">
            <v>Výroba hnojiv a dusíkatých sloučenin</v>
          </cell>
        </row>
        <row r="462">
          <cell r="Q462" t="str">
            <v>Výroba plastů v primárních formách</v>
          </cell>
          <cell r="T462" t="str">
            <v>Výroba plastů v primárních formách</v>
          </cell>
          <cell r="W462" t="str">
            <v>Výroba plastů v primárních formách</v>
          </cell>
          <cell r="Z462" t="str">
            <v>Výroba plastů v primárních formách</v>
          </cell>
        </row>
        <row r="463">
          <cell r="Q463" t="str">
            <v>Výroba syntetického kaučuku v primárních formách</v>
          </cell>
          <cell r="T463" t="str">
            <v>Výroba syntetického kaučuku v primárních formách</v>
          </cell>
          <cell r="W463" t="str">
            <v>Výroba syntetického kaučuku v primárních formách</v>
          </cell>
          <cell r="Z463" t="str">
            <v>Výroba syntetického kaučuku v primárních formách</v>
          </cell>
        </row>
        <row r="464">
          <cell r="Q464" t="str">
            <v>Výroba mýdel a detergentů, čisticích a lešticích prostředků</v>
          </cell>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Q465" t="str">
            <v>Výroba parfémů a toaletních přípravků</v>
          </cell>
          <cell r="T465" t="str">
            <v>Výroba parfémů a toaletních přípravků</v>
          </cell>
          <cell r="W465" t="str">
            <v>Výroba parfémů a toaletních přípravků</v>
          </cell>
          <cell r="Z465" t="str">
            <v>Výroba parfémů a toaletních přípravků</v>
          </cell>
        </row>
        <row r="466">
          <cell r="Q466" t="str">
            <v>Výroba výbušnin</v>
          </cell>
          <cell r="T466" t="str">
            <v>Výroba výbušnin</v>
          </cell>
          <cell r="W466" t="str">
            <v>Výroba výbušnin</v>
          </cell>
          <cell r="Z466" t="str">
            <v>Výroba výbušnin</v>
          </cell>
        </row>
        <row r="467">
          <cell r="Q467" t="str">
            <v>Výroba klihů</v>
          </cell>
          <cell r="T467" t="str">
            <v>Výroba klihů</v>
          </cell>
          <cell r="W467" t="str">
            <v>Výroba klihů</v>
          </cell>
          <cell r="Z467" t="str">
            <v>Výroba klihů</v>
          </cell>
        </row>
        <row r="468">
          <cell r="Q468" t="str">
            <v>Výroba vonných silic</v>
          </cell>
          <cell r="T468" t="str">
            <v>Výroba vonných silic</v>
          </cell>
          <cell r="W468" t="str">
            <v>Výroba vonných silic</v>
          </cell>
          <cell r="Z468" t="str">
            <v>Výroba vonných silic</v>
          </cell>
        </row>
        <row r="469">
          <cell r="Q469" t="str">
            <v>Výroba ostatních chemických výrobků j. n.</v>
          </cell>
          <cell r="T469" t="str">
            <v>Výroba ostatních chemických výrobků j. n.</v>
          </cell>
          <cell r="W469" t="str">
            <v>Výroba ostatních chemických výrobků j. n.</v>
          </cell>
          <cell r="Z469" t="str">
            <v>Výroba ostatních chemických výrobků j. n.</v>
          </cell>
        </row>
        <row r="470">
          <cell r="Q470" t="str">
            <v>Výroba pryžových plášťů a duší; protektorování pneumatik</v>
          </cell>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Q471" t="str">
            <v>Výroba ostatních pryžových výrobků</v>
          </cell>
          <cell r="T471" t="str">
            <v>Výroba ostatních pryžových výrobků</v>
          </cell>
          <cell r="W471" t="str">
            <v>Výroba ostatních pryžových výrobků</v>
          </cell>
          <cell r="Z471" t="str">
            <v>Výroba ostatních pryžových výrobků</v>
          </cell>
        </row>
        <row r="472">
          <cell r="Q472" t="str">
            <v>Výroba plastových desek, fólií, hadic, trubek a profilů</v>
          </cell>
          <cell r="T472" t="str">
            <v>Výroba plastových desek, fólií, hadic, trubek a profilů</v>
          </cell>
          <cell r="W472" t="str">
            <v>Výroba plastových desek, fólií, hadic, trubek a profilů</v>
          </cell>
          <cell r="Z472" t="str">
            <v>Výroba plastových desek, fólií, hadic, trubek a profilů</v>
          </cell>
        </row>
        <row r="473">
          <cell r="Q473" t="str">
            <v>Výroba plastových obalů</v>
          </cell>
          <cell r="T473" t="str">
            <v>Výroba plastových obalů</v>
          </cell>
          <cell r="W473" t="str">
            <v>Výroba plastových obalů</v>
          </cell>
          <cell r="Z473" t="str">
            <v>Výroba plastových obalů</v>
          </cell>
        </row>
        <row r="474">
          <cell r="Q474" t="str">
            <v>Výroba plastových výrobků pro stavebnictví</v>
          </cell>
          <cell r="T474" t="str">
            <v>Výroba plastových výrobků pro stavebnictví</v>
          </cell>
          <cell r="W474" t="str">
            <v>Výroba plastových výrobků pro stavebnictví</v>
          </cell>
          <cell r="Z474" t="str">
            <v>Výroba plastových výrobků pro stavebnictví</v>
          </cell>
        </row>
        <row r="475">
          <cell r="Q475" t="str">
            <v>Výroba ostatních plastových výrobků</v>
          </cell>
          <cell r="T475" t="str">
            <v>Výroba ostatních plastových výrobků</v>
          </cell>
          <cell r="W475" t="str">
            <v>Výroba ostatních plastových výrobků</v>
          </cell>
          <cell r="Z475" t="str">
            <v>Výroba ostatních plastových výrobků</v>
          </cell>
        </row>
        <row r="476">
          <cell r="Q476" t="str">
            <v>Výroba plochého skla</v>
          </cell>
          <cell r="T476" t="str">
            <v>Výroba plochého skla</v>
          </cell>
          <cell r="W476" t="str">
            <v>Výroba plochého skla</v>
          </cell>
          <cell r="Z476" t="str">
            <v>Výroba plochého skla</v>
          </cell>
        </row>
        <row r="477">
          <cell r="Q477" t="str">
            <v>Tvarování a zpracování plochého skla</v>
          </cell>
          <cell r="T477" t="str">
            <v>Tvarování a zpracování plochého skla</v>
          </cell>
          <cell r="W477" t="str">
            <v>Tvarování a zpracování plochého skla</v>
          </cell>
          <cell r="Z477" t="str">
            <v>Tvarování a zpracování plochého skla</v>
          </cell>
        </row>
        <row r="478">
          <cell r="Q478" t="str">
            <v>Výroba dutého skla</v>
          </cell>
          <cell r="T478" t="str">
            <v>Výroba dutého skla</v>
          </cell>
          <cell r="W478" t="str">
            <v>Výroba dutého skla</v>
          </cell>
          <cell r="Z478" t="str">
            <v>Výroba dutého skla</v>
          </cell>
        </row>
        <row r="479">
          <cell r="Q479" t="str">
            <v>Výroba skleněných vláken</v>
          </cell>
          <cell r="T479" t="str">
            <v>Výroba skleněných vláken</v>
          </cell>
          <cell r="W479" t="str">
            <v>Výroba skleněných vláken</v>
          </cell>
          <cell r="Z479" t="str">
            <v>Výroba skleněných vláken</v>
          </cell>
        </row>
        <row r="480">
          <cell r="Q480" t="str">
            <v>Výroba a zpracování ostatního skla vč. technického</v>
          </cell>
          <cell r="T480" t="str">
            <v>Výroba a zpracování ostatního skla vč. technického</v>
          </cell>
          <cell r="W480" t="str">
            <v>Výroba a zpracování ostatního skla vč. technického</v>
          </cell>
          <cell r="Z480" t="str">
            <v>Výroba a zpracování ostatního skla vč. technického</v>
          </cell>
        </row>
        <row r="481">
          <cell r="Q481" t="str">
            <v>Výroba keramických obkládaček a dlaždic</v>
          </cell>
          <cell r="T481" t="str">
            <v>Výroba keramických obkládaček a dlaždic</v>
          </cell>
          <cell r="W481" t="str">
            <v>Výroba keramických obkládaček a dlaždic</v>
          </cell>
          <cell r="Z481" t="str">
            <v>Výroba keramických obkládaček a dlaždic</v>
          </cell>
        </row>
        <row r="482">
          <cell r="Q482" t="str">
            <v>Výroba pálených zdicích materiálů, tašek, dlaždic a podobných výrobků</v>
          </cell>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Q483" t="str">
            <v>Výroba keram.a porcelán.výrobků převážně pro domácnost a ozdob.předmětů</v>
          </cell>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Q484" t="str">
            <v>Výroba keramických sanitárních výrobků</v>
          </cell>
          <cell r="T484" t="str">
            <v>Výroba keramických sanitárních výrobků</v>
          </cell>
          <cell r="W484" t="str">
            <v>Výroba keramických sanitárních výrobků</v>
          </cell>
          <cell r="Z484" t="str">
            <v>Výroba keramických sanitárních výrobků</v>
          </cell>
        </row>
        <row r="485">
          <cell r="Q485" t="str">
            <v>Výroba keramických izolátorů a izolačního příslušenství</v>
          </cell>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Q486" t="str">
            <v>Výroba ostatních technických keramických výrobků</v>
          </cell>
          <cell r="T486" t="str">
            <v>Výroba ostatních technických keramických výrobků</v>
          </cell>
          <cell r="W486" t="str">
            <v>Výroba ostatních technických keramických výrobků</v>
          </cell>
          <cell r="Z486" t="str">
            <v>Výroba ostatních technických keramických výrobků</v>
          </cell>
        </row>
        <row r="487">
          <cell r="Q487" t="str">
            <v>Výroba ostatních keramických výrobků</v>
          </cell>
          <cell r="T487" t="str">
            <v>Výroba ostatních keramických výrobků</v>
          </cell>
          <cell r="W487" t="str">
            <v>Výroba ostatních keramických výrobků</v>
          </cell>
          <cell r="Z487" t="str">
            <v>Výroba ostatních keramických výrobků</v>
          </cell>
        </row>
        <row r="488">
          <cell r="Q488" t="str">
            <v>Výroba cementu</v>
          </cell>
          <cell r="T488" t="str">
            <v>Výroba cementu</v>
          </cell>
          <cell r="W488" t="str">
            <v>Výroba cementu</v>
          </cell>
          <cell r="Z488" t="str">
            <v>Výroba cementu</v>
          </cell>
        </row>
        <row r="489">
          <cell r="Q489" t="str">
            <v>Výroba vápna a sádry</v>
          </cell>
          <cell r="T489" t="str">
            <v>Výroba vápna a sádry</v>
          </cell>
          <cell r="W489" t="str">
            <v>Výroba vápna a sádry</v>
          </cell>
          <cell r="Z489" t="str">
            <v>Výroba vápna a sádry</v>
          </cell>
        </row>
        <row r="490">
          <cell r="Q490" t="str">
            <v>Výroba betonových výrobků pro stavební účely</v>
          </cell>
          <cell r="T490" t="str">
            <v>Výroba betonových výrobků pro stavební účely</v>
          </cell>
          <cell r="W490" t="str">
            <v>Výroba betonových výrobků pro stavební účely</v>
          </cell>
          <cell r="Z490" t="str">
            <v>Výroba betonových výrobků pro stavební účely</v>
          </cell>
        </row>
        <row r="491">
          <cell r="Q491" t="str">
            <v>Výroba sádrových výrobků pro stavební účely</v>
          </cell>
          <cell r="T491" t="str">
            <v>Výroba sádrových výrobků pro stavební účely</v>
          </cell>
          <cell r="W491" t="str">
            <v>Výroba sádrových výrobků pro stavební účely</v>
          </cell>
          <cell r="Z491" t="str">
            <v>Výroba sádrových výrobků pro stavební účely</v>
          </cell>
        </row>
        <row r="492">
          <cell r="Q492" t="str">
            <v>Výroba betonu připraveného k lití</v>
          </cell>
          <cell r="T492" t="str">
            <v>Výroba betonu připraveného k lití</v>
          </cell>
          <cell r="W492" t="str">
            <v>Výroba betonu připraveného k lití</v>
          </cell>
          <cell r="Z492" t="str">
            <v>Výroba betonu připraveného k lití</v>
          </cell>
        </row>
        <row r="493">
          <cell r="Q493" t="str">
            <v>Výroba malt</v>
          </cell>
          <cell r="T493" t="str">
            <v>Výroba malt</v>
          </cell>
          <cell r="W493" t="str">
            <v>Výroba malt</v>
          </cell>
          <cell r="Z493" t="str">
            <v>Výroba malt</v>
          </cell>
        </row>
        <row r="494">
          <cell r="Q494" t="str">
            <v>Výroba vláknitých cementů</v>
          </cell>
          <cell r="T494" t="str">
            <v>Výroba vláknitých cementů</v>
          </cell>
          <cell r="W494" t="str">
            <v>Výroba vláknitých cementů</v>
          </cell>
          <cell r="Z494" t="str">
            <v>Výroba vláknitých cementů</v>
          </cell>
        </row>
        <row r="495">
          <cell r="Q495" t="str">
            <v>Výroba ostatních betonových, cementových a sádrových výrobků</v>
          </cell>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Q496" t="str">
            <v>Výroba brusiv</v>
          </cell>
          <cell r="T496" t="str">
            <v>Výroba brusiv</v>
          </cell>
          <cell r="W496" t="str">
            <v>Výroba brusiv</v>
          </cell>
          <cell r="Z496" t="str">
            <v>Výroba brusiv</v>
          </cell>
        </row>
        <row r="497">
          <cell r="Q497" t="str">
            <v>Výroba ostatních nekovových minerálních výrobků j.n.</v>
          </cell>
          <cell r="T497" t="str">
            <v>Výroba ostatních nekovových minerálních výrobků j.n.</v>
          </cell>
          <cell r="W497" t="str">
            <v>Výroba ostatních nekovových minerálních výrobků j.n.</v>
          </cell>
          <cell r="Z497" t="str">
            <v>Výroba ostatních nekovových minerálních výrobků j.n.</v>
          </cell>
        </row>
        <row r="498">
          <cell r="Q498" t="str">
            <v>Tažení tyčí za studena</v>
          </cell>
          <cell r="T498" t="str">
            <v>Tažení tyčí za studena</v>
          </cell>
          <cell r="W498" t="str">
            <v>Tažení tyčí za studena</v>
          </cell>
          <cell r="Z498" t="str">
            <v>Tažení tyčí za studena</v>
          </cell>
        </row>
        <row r="499">
          <cell r="Q499" t="str">
            <v>Válcování ocelových úzkých pásů za studena</v>
          </cell>
          <cell r="T499" t="str">
            <v>Válcování ocelových úzkých pásů za studena</v>
          </cell>
          <cell r="W499" t="str">
            <v>Válcování ocelových úzkých pásů za studena</v>
          </cell>
          <cell r="Z499" t="str">
            <v>Válcování ocelových úzkých pásů za studena</v>
          </cell>
        </row>
        <row r="500">
          <cell r="Q500" t="str">
            <v>Tváření ocelových profilů za studena</v>
          </cell>
          <cell r="T500" t="str">
            <v>Tváření ocelových profilů za studena</v>
          </cell>
          <cell r="W500" t="str">
            <v>Tváření ocelových profilů za studena</v>
          </cell>
          <cell r="Z500" t="str">
            <v>Tváření ocelových profilů za studena</v>
          </cell>
        </row>
        <row r="501">
          <cell r="Q501" t="str">
            <v>Tažení ocelového drátu za studena</v>
          </cell>
          <cell r="T501" t="str">
            <v>Tažení ocelového drátu za studena</v>
          </cell>
          <cell r="W501" t="str">
            <v>Tažení ocelového drátu za studena</v>
          </cell>
          <cell r="Z501" t="str">
            <v>Tažení ocelového drátu za studena</v>
          </cell>
        </row>
        <row r="502">
          <cell r="Q502" t="str">
            <v>Výroba a hutní zpracování drahých kovů</v>
          </cell>
          <cell r="T502" t="str">
            <v>Výroba a hutní zpracování drahých kovů</v>
          </cell>
          <cell r="W502" t="str">
            <v>Výroba a hutní zpracování drahých kovů</v>
          </cell>
          <cell r="Z502" t="str">
            <v>Výroba a hutní zpracování drahých kovů</v>
          </cell>
        </row>
        <row r="503">
          <cell r="Q503" t="str">
            <v>Výroba a hutní zpracování hliníku</v>
          </cell>
          <cell r="T503" t="str">
            <v>Výroba a hutní zpracování hliníku</v>
          </cell>
          <cell r="W503" t="str">
            <v>Výroba a hutní zpracování hliníku</v>
          </cell>
          <cell r="Z503" t="str">
            <v>Výroba a hutní zpracování hliníku</v>
          </cell>
        </row>
        <row r="504">
          <cell r="Q504" t="str">
            <v>Výroba a hutní zpracování olova, zinku a cínu</v>
          </cell>
          <cell r="T504" t="str">
            <v>Výroba a hutní zpracování olova, zinku a cínu</v>
          </cell>
          <cell r="W504" t="str">
            <v>Výroba a hutní zpracování olova, zinku a cínu</v>
          </cell>
          <cell r="Z504" t="str">
            <v>Výroba a hutní zpracování olova, zinku a cínu</v>
          </cell>
        </row>
        <row r="505">
          <cell r="Q505" t="str">
            <v>Výroba a hutní zpracování mědi</v>
          </cell>
          <cell r="T505" t="str">
            <v>Výroba a hutní zpracování mědi</v>
          </cell>
          <cell r="W505" t="str">
            <v>Výroba a hutní zpracování mědi</v>
          </cell>
          <cell r="Z505" t="str">
            <v>Výroba a hutní zpracování mědi</v>
          </cell>
        </row>
        <row r="506">
          <cell r="Q506" t="str">
            <v>Výroba a hutní zpracování ostatních neželezných kovů</v>
          </cell>
          <cell r="T506" t="str">
            <v>Výroba a hutní zpracování ostatních neželezných kovů</v>
          </cell>
          <cell r="W506" t="str">
            <v>Výroba a hutní zpracování ostatních neželezných kovů</v>
          </cell>
          <cell r="Z506" t="str">
            <v>Výroba a hutní zpracování ostatních neželezných kovů</v>
          </cell>
        </row>
        <row r="507">
          <cell r="Q507" t="str">
            <v>Zpracování jaderného paliva</v>
          </cell>
          <cell r="T507" t="str">
            <v>Zpracování jaderného paliva</v>
          </cell>
          <cell r="W507" t="str">
            <v>Zpracování jaderného paliva</v>
          </cell>
          <cell r="Z507" t="str">
            <v>Zpracování jaderného paliva</v>
          </cell>
        </row>
        <row r="508">
          <cell r="Q508" t="str">
            <v>Výroba odlitků z litiny</v>
          </cell>
          <cell r="T508" t="str">
            <v>Výroba odlitků z litiny</v>
          </cell>
          <cell r="W508" t="str">
            <v>Výroba odlitků z litiny</v>
          </cell>
          <cell r="Z508" t="str">
            <v>Výroba odlitků z litiny</v>
          </cell>
        </row>
        <row r="509">
          <cell r="Q509" t="str">
            <v>Výroba odlitků z oceli</v>
          </cell>
          <cell r="T509" t="str">
            <v>Výroba odlitků z oceli</v>
          </cell>
          <cell r="W509" t="str">
            <v>Výroba odlitků z oceli</v>
          </cell>
          <cell r="Z509" t="str">
            <v>Výroba odlitků z oceli</v>
          </cell>
        </row>
        <row r="510">
          <cell r="Q510" t="str">
            <v>Výroba odlitků z lehkých neželezných kovů</v>
          </cell>
          <cell r="T510" t="str">
            <v>Výroba odlitků z lehkých neželezných kovů</v>
          </cell>
          <cell r="W510" t="str">
            <v>Výroba odlitků z lehkých neželezných kovů</v>
          </cell>
          <cell r="Z510" t="str">
            <v>Výroba odlitků z lehkých neželezných kovů</v>
          </cell>
        </row>
        <row r="511">
          <cell r="Q511" t="str">
            <v>Výroba odlitků z ostatních neželezných kovů</v>
          </cell>
          <cell r="T511" t="str">
            <v>Výroba odlitků z ostatních neželezných kovů</v>
          </cell>
          <cell r="W511" t="str">
            <v>Výroba odlitků z ostatních neželezných kovů</v>
          </cell>
          <cell r="Z511" t="str">
            <v>Výroba odlitků z ostatních neželezných kovů</v>
          </cell>
        </row>
        <row r="512">
          <cell r="Q512" t="str">
            <v>Výroba kovových konstrukcí a jejich dílů</v>
          </cell>
          <cell r="T512" t="str">
            <v>Výroba kovových konstrukcí a jejich dílů</v>
          </cell>
          <cell r="W512" t="str">
            <v>Výroba kovových konstrukcí a jejich dílů</v>
          </cell>
          <cell r="Z512" t="str">
            <v>Výroba kovových konstrukcí a jejich dílů</v>
          </cell>
        </row>
        <row r="513">
          <cell r="Q513" t="str">
            <v>Výroba kovových dveří a oken</v>
          </cell>
          <cell r="T513" t="str">
            <v>Výroba kovových dveří a oken</v>
          </cell>
          <cell r="W513" t="str">
            <v>Výroba kovových dveří a oken</v>
          </cell>
          <cell r="Z513" t="str">
            <v>Výroba kovových dveří a oken</v>
          </cell>
        </row>
        <row r="514">
          <cell r="Q514" t="str">
            <v>Výroba radiátorů a kotlů k ústřednímu topení</v>
          </cell>
          <cell r="T514" t="str">
            <v>Výroba radiátorů a kotlů k ústřednímu topení</v>
          </cell>
          <cell r="W514" t="str">
            <v>Výroba radiátorů a kotlů k ústřednímu topení</v>
          </cell>
          <cell r="Z514" t="str">
            <v>Výroba radiátorů a kotlů k ústřednímu topení</v>
          </cell>
        </row>
        <row r="515">
          <cell r="Q515" t="str">
            <v>Výroba kovových nádrží a zásobníků</v>
          </cell>
          <cell r="T515" t="str">
            <v>Výroba kovových nádrží a zásobníků</v>
          </cell>
          <cell r="W515" t="str">
            <v>Výroba kovových nádrží a zásobníků</v>
          </cell>
          <cell r="Z515" t="str">
            <v>Výroba kovových nádrží a zásobníků</v>
          </cell>
        </row>
        <row r="516">
          <cell r="Q516" t="str">
            <v>Povrchová úprava a zušlechťování kovů</v>
          </cell>
          <cell r="T516" t="str">
            <v>Povrchová úprava a zušlechťování kovů</v>
          </cell>
          <cell r="W516" t="str">
            <v>Povrchová úprava a zušlechťování kovů</v>
          </cell>
          <cell r="Z516" t="str">
            <v>Povrchová úprava a zušlechťování kovů</v>
          </cell>
        </row>
        <row r="517">
          <cell r="Q517" t="str">
            <v>Obrábění</v>
          </cell>
          <cell r="T517" t="str">
            <v>Obrábění</v>
          </cell>
          <cell r="W517" t="str">
            <v>Obrábění</v>
          </cell>
          <cell r="Z517" t="str">
            <v>Obrábění</v>
          </cell>
        </row>
        <row r="518">
          <cell r="Q518" t="str">
            <v>Výroba nožířských výrobků</v>
          </cell>
          <cell r="T518" t="str">
            <v>Výroba nožířských výrobků</v>
          </cell>
          <cell r="W518" t="str">
            <v>Výroba nožířských výrobků</v>
          </cell>
          <cell r="Z518" t="str">
            <v>Výroba nožířských výrobků</v>
          </cell>
        </row>
        <row r="519">
          <cell r="Q519" t="str">
            <v>Výroba zámků a kování</v>
          </cell>
          <cell r="T519" t="str">
            <v>Výroba zámků a kování</v>
          </cell>
          <cell r="W519" t="str">
            <v>Výroba zámků a kování</v>
          </cell>
          <cell r="Z519" t="str">
            <v>Výroba zámků a kování</v>
          </cell>
        </row>
        <row r="520">
          <cell r="Q520" t="str">
            <v>Výroba nástrojů a nářadí</v>
          </cell>
          <cell r="T520" t="str">
            <v>Výroba nástrojů a nářadí</v>
          </cell>
          <cell r="W520" t="str">
            <v>Výroba nástrojů a nářadí</v>
          </cell>
          <cell r="Z520" t="str">
            <v>Výroba nástrojů a nářadí</v>
          </cell>
        </row>
        <row r="521">
          <cell r="Q521" t="str">
            <v>Výroba ocelových sudů a podobných nádob</v>
          </cell>
          <cell r="T521" t="str">
            <v>Výroba ocelových sudů a podobných nádob</v>
          </cell>
          <cell r="W521" t="str">
            <v>Výroba ocelových sudů a podobných nádob</v>
          </cell>
          <cell r="Z521" t="str">
            <v>Výroba ocelových sudů a podobných nádob</v>
          </cell>
        </row>
        <row r="522">
          <cell r="Q522" t="str">
            <v>Výroba drobných kovových obalů</v>
          </cell>
          <cell r="T522" t="str">
            <v>Výroba drobných kovových obalů</v>
          </cell>
          <cell r="W522" t="str">
            <v>Výroba drobných kovových obalů</v>
          </cell>
          <cell r="Z522" t="str">
            <v>Výroba drobných kovových obalů</v>
          </cell>
        </row>
        <row r="523">
          <cell r="Q523" t="str">
            <v>Výroba drátěných výrobků, řetězů a pružin</v>
          </cell>
          <cell r="T523" t="str">
            <v>Výroba drátěných výrobků, řetězů a pružin</v>
          </cell>
          <cell r="W523" t="str">
            <v>Výroba drátěných výrobků, řetězů a pružin</v>
          </cell>
          <cell r="Z523" t="str">
            <v>Výroba drátěných výrobků, řetězů a pružin</v>
          </cell>
        </row>
        <row r="524">
          <cell r="Q524" t="str">
            <v>Výroba spojovacích materiálů a spojovacích výrobků se závity</v>
          </cell>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Q525" t="str">
            <v>Výroba ostatních kovodělných výrobků j. n.</v>
          </cell>
          <cell r="T525" t="str">
            <v>Výroba ostatních kovodělných výrobků j. n.</v>
          </cell>
          <cell r="W525" t="str">
            <v>Výroba ostatních kovodělných výrobků j. n.</v>
          </cell>
          <cell r="Z525" t="str">
            <v>Výroba ostatních kovodělných výrobků j. n.</v>
          </cell>
        </row>
        <row r="526">
          <cell r="Q526" t="str">
            <v>Výroba elektronických součástek</v>
          </cell>
          <cell r="T526" t="str">
            <v>Výroba elektronických součástek</v>
          </cell>
          <cell r="W526" t="str">
            <v>Výroba elektronických součástek</v>
          </cell>
          <cell r="Z526" t="str">
            <v>Výroba elektronických součástek</v>
          </cell>
        </row>
        <row r="527">
          <cell r="Q527" t="str">
            <v>Výroba osazených elektronických desek</v>
          </cell>
          <cell r="T527" t="str">
            <v>Výroba osazených elektronických desek</v>
          </cell>
          <cell r="W527" t="str">
            <v>Výroba osazených elektronických desek</v>
          </cell>
          <cell r="Z527" t="str">
            <v>Výroba osazených elektronických desek</v>
          </cell>
        </row>
        <row r="528">
          <cell r="Q528" t="str">
            <v>Výroba měřicích, zkušebních a navigačních přístrojů</v>
          </cell>
          <cell r="T528" t="str">
            <v>Výroba měřicích, zkušebních a navigačních přístrojů</v>
          </cell>
          <cell r="W528" t="str">
            <v>Výroba měřicích, zkušebních a navigačních přístrojů</v>
          </cell>
          <cell r="Z528" t="str">
            <v>Výroba měřicích, zkušebních a navigačních přístrojů</v>
          </cell>
        </row>
        <row r="529">
          <cell r="Q529" t="str">
            <v>Výroba časoměrných přístrojů</v>
          </cell>
          <cell r="T529" t="str">
            <v>Výroba časoměrných přístrojů</v>
          </cell>
          <cell r="W529" t="str">
            <v>Výroba časoměrných přístrojů</v>
          </cell>
          <cell r="Z529" t="str">
            <v>Výroba časoměrných přístrojů</v>
          </cell>
        </row>
        <row r="530">
          <cell r="Q530" t="str">
            <v>Výroba elektrických motorů, generátorů a transformátorů</v>
          </cell>
          <cell r="T530" t="str">
            <v>Výroba elektrických motorů, generátorů a transformátorů</v>
          </cell>
          <cell r="W530" t="str">
            <v>Výroba elektrických motorů, generátorů a transformátorů</v>
          </cell>
          <cell r="Z530" t="str">
            <v>Výroba elektrických motorů, generátorů a transformátorů</v>
          </cell>
        </row>
        <row r="531">
          <cell r="Q531" t="str">
            <v>Výroba elektrických rozvodných a kontrolních zařízení</v>
          </cell>
          <cell r="T531" t="str">
            <v>Výroba elektrických rozvodných a kontrolních zařízení</v>
          </cell>
          <cell r="W531" t="str">
            <v>Výroba elektrických rozvodných a kontrolních zařízení</v>
          </cell>
          <cell r="Z531" t="str">
            <v>Výroba elektrických rozvodných a kontrolních zařízení</v>
          </cell>
        </row>
        <row r="532">
          <cell r="Q532" t="str">
            <v>Výroba optických kabelů</v>
          </cell>
          <cell r="T532" t="str">
            <v>Výroba optických kabelů</v>
          </cell>
          <cell r="W532" t="str">
            <v>Výroba optických kabelů</v>
          </cell>
          <cell r="Z532" t="str">
            <v>Výroba optických kabelů</v>
          </cell>
        </row>
        <row r="533">
          <cell r="Q533" t="str">
            <v>Výroba elektrických vodičů a kabelů j. n.</v>
          </cell>
          <cell r="T533" t="str">
            <v>Výroba elektrických vodičů a kabelů j. n.</v>
          </cell>
          <cell r="W533" t="str">
            <v>Výroba elektrických vodičů a kabelů j. n.</v>
          </cell>
          <cell r="Z533" t="str">
            <v>Výroba elektrických vodičů a kabelů j. n.</v>
          </cell>
        </row>
        <row r="534">
          <cell r="Q534" t="str">
            <v>Výroba elektroinstalačních zařízení</v>
          </cell>
          <cell r="T534" t="str">
            <v>Výroba elektroinstalačních zařízení</v>
          </cell>
          <cell r="W534" t="str">
            <v>Výroba elektroinstalačních zařízení</v>
          </cell>
          <cell r="Z534" t="str">
            <v>Výroba elektroinstalačních zařízení</v>
          </cell>
        </row>
        <row r="535">
          <cell r="Q535" t="str">
            <v>Výroba elektrických spotřebičů převážně pro domácnost</v>
          </cell>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Q536" t="str">
            <v>Výroba neelektrických spotřebičů převážně pro domácnost</v>
          </cell>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Q537" t="str">
            <v>Výroba motorů a turbín, kromě motorů pro letadla, automobily a motocykly</v>
          </cell>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Q538" t="str">
            <v>Výroba hydraulických a pneumatických zařízení</v>
          </cell>
          <cell r="T538" t="str">
            <v>Výroba hydraulických a pneumatických zařízení</v>
          </cell>
          <cell r="W538" t="str">
            <v>Výroba hydraulických a pneumatických zařízení</v>
          </cell>
          <cell r="Z538" t="str">
            <v>Výroba hydraulických a pneumatických zařízení</v>
          </cell>
        </row>
        <row r="539">
          <cell r="Q539" t="str">
            <v>Výroba ostatních čerpadel a kompresorů</v>
          </cell>
          <cell r="T539" t="str">
            <v>Výroba ostatních čerpadel a kompresorů</v>
          </cell>
          <cell r="W539" t="str">
            <v>Výroba ostatních čerpadel a kompresorů</v>
          </cell>
          <cell r="Z539" t="str">
            <v>Výroba ostatních čerpadel a kompresorů</v>
          </cell>
        </row>
        <row r="540">
          <cell r="Q540" t="str">
            <v>Výroba ostatních potrubních armatur</v>
          </cell>
          <cell r="T540" t="str">
            <v>Výroba ostatních potrubních armatur</v>
          </cell>
          <cell r="W540" t="str">
            <v>Výroba ostatních potrubních armatur</v>
          </cell>
          <cell r="Z540" t="str">
            <v>Výroba ostatních potrubních armatur</v>
          </cell>
        </row>
        <row r="541">
          <cell r="Q541" t="str">
            <v>Výroba ložisek, ozubených kol, převodů a hnacích prvků</v>
          </cell>
          <cell r="T541" t="str">
            <v>Výroba ložisek, ozubených kol, převodů a hnacích prvků</v>
          </cell>
          <cell r="W541" t="str">
            <v>Výroba ložisek, ozubených kol, převodů a hnacích prvků</v>
          </cell>
          <cell r="Z541" t="str">
            <v>Výroba ložisek, ozubených kol, převodů a hnacích prvků</v>
          </cell>
        </row>
        <row r="542">
          <cell r="Q542" t="str">
            <v>Výroba pecí a hořáků pro topeniště</v>
          </cell>
          <cell r="T542" t="str">
            <v>Výroba pecí a hořáků pro topeniště</v>
          </cell>
          <cell r="W542" t="str">
            <v>Výroba pecí a hořáků pro topeniště</v>
          </cell>
          <cell r="Z542" t="str">
            <v>Výroba pecí a hořáků pro topeniště</v>
          </cell>
        </row>
        <row r="543">
          <cell r="Q543" t="str">
            <v>Výroba zdvihacích a manipulačních zařízení</v>
          </cell>
          <cell r="T543" t="str">
            <v>Výroba zdvihacích a manipulačních zařízení</v>
          </cell>
          <cell r="W543" t="str">
            <v>Výroba zdvihacích a manipulačních zařízení</v>
          </cell>
          <cell r="Z543" t="str">
            <v>Výroba zdvihacích a manipulačních zařízení</v>
          </cell>
        </row>
        <row r="544">
          <cell r="Q544" t="str">
            <v>Výroba kancelářských strojů a zařízení,kromě počítačů a perif.zařízení</v>
          </cell>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Q545" t="str">
            <v>Výroba ručních mechanizovaných nástrojů</v>
          </cell>
          <cell r="T545" t="str">
            <v>Výroba ručních mechanizovaných nástrojů</v>
          </cell>
          <cell r="W545" t="str">
            <v>Výroba ručních mechanizovaných nástrojů</v>
          </cell>
          <cell r="Z545" t="str">
            <v>Výroba ručních mechanizovaných nástrojů</v>
          </cell>
        </row>
        <row r="546">
          <cell r="Q546" t="str">
            <v>Výroba průmyslových chladicích a klimatizačních zařízení</v>
          </cell>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Q547" t="str">
            <v>Výroba ostatních strojů a zařízení pro všeobecné účely j. n.</v>
          </cell>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Q548" t="str">
            <v>Výroba kovoobráběcích strojů</v>
          </cell>
          <cell r="T548" t="str">
            <v>Výroba kovoobráběcích strojů</v>
          </cell>
          <cell r="W548" t="str">
            <v>Výroba kovoobráběcích strojů</v>
          </cell>
          <cell r="Z548" t="str">
            <v>Výroba kovoobráběcích strojů</v>
          </cell>
        </row>
        <row r="549">
          <cell r="Q549" t="str">
            <v>Výroba ostatních obráběcích strojů</v>
          </cell>
          <cell r="T549" t="str">
            <v>Výroba ostatních obráběcích strojů</v>
          </cell>
          <cell r="W549" t="str">
            <v>Výroba ostatních obráběcích strojů</v>
          </cell>
          <cell r="Z549" t="str">
            <v>Výroba ostatních obráběcích strojů</v>
          </cell>
        </row>
        <row r="550">
          <cell r="Q550" t="str">
            <v>Výroba strojů pro metalurgii</v>
          </cell>
          <cell r="T550" t="str">
            <v>Výroba strojů pro metalurgii</v>
          </cell>
          <cell r="W550" t="str">
            <v>Výroba strojů pro metalurgii</v>
          </cell>
          <cell r="Z550" t="str">
            <v>Výroba strojů pro metalurgii</v>
          </cell>
        </row>
        <row r="551">
          <cell r="Q551" t="str">
            <v>Výroba strojů pro těžbu, dobývání a stavebnictví</v>
          </cell>
          <cell r="T551" t="str">
            <v>Výroba strojů pro těžbu, dobývání a stavebnictví</v>
          </cell>
          <cell r="W551" t="str">
            <v>Výroba strojů pro těžbu, dobývání a stavebnictví</v>
          </cell>
          <cell r="Z551" t="str">
            <v>Výroba strojů pro těžbu, dobývání a stavebnictví</v>
          </cell>
        </row>
        <row r="552">
          <cell r="Q552" t="str">
            <v>Výroba strojů na výrobu potravin, nápojů a zpracování tabáku</v>
          </cell>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Q553" t="str">
            <v>Výroba strojů na výrobu textilu, oděvních výrobků a výrobků z usní</v>
          </cell>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Q554" t="str">
            <v>Výroba strojů a přístrojů na výrobu papíru a lepenky</v>
          </cell>
          <cell r="T554" t="str">
            <v>Výroba strojů a přístrojů na výrobu papíru a lepenky</v>
          </cell>
          <cell r="W554" t="str">
            <v>Výroba strojů a přístrojů na výrobu papíru a lepenky</v>
          </cell>
          <cell r="Z554" t="str">
            <v>Výroba strojů a přístrojů na výrobu papíru a lepenky</v>
          </cell>
        </row>
        <row r="555">
          <cell r="Q555" t="str">
            <v>Výroba strojů na výrobu plastů a pryže</v>
          </cell>
          <cell r="T555" t="str">
            <v>Výroba strojů na výrobu plastů a pryže</v>
          </cell>
          <cell r="W555" t="str">
            <v>Výroba strojů na výrobu plastů a pryže</v>
          </cell>
          <cell r="Z555" t="str">
            <v>Výroba strojů na výrobu plastů a pryže</v>
          </cell>
        </row>
        <row r="556">
          <cell r="Q556" t="str">
            <v>Výroba ostatních strojů pro speciální účely j. n.</v>
          </cell>
          <cell r="T556" t="str">
            <v>Výroba ostatních strojů pro speciální účely j. n.</v>
          </cell>
          <cell r="W556" t="str">
            <v>Výroba ostatních strojů pro speciální účely j. n.</v>
          </cell>
          <cell r="Z556" t="str">
            <v>Výroba ostatních strojů pro speciální účely j. n.</v>
          </cell>
        </row>
        <row r="557">
          <cell r="Q557" t="str">
            <v>Výroba elektrického a elektronického zařízení pro motorová vozidla</v>
          </cell>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Q558" t="str">
            <v>Výroba ostatních dílů a příslušenství pro motorová vozidla</v>
          </cell>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Q559" t="str">
            <v>Stavba lodí a plavidel</v>
          </cell>
          <cell r="T559" t="str">
            <v>Stavba lodí a plavidel</v>
          </cell>
          <cell r="W559" t="str">
            <v>Stavba lodí a plavidel</v>
          </cell>
          <cell r="Z559" t="str">
            <v>Stavba lodí a plavidel</v>
          </cell>
        </row>
        <row r="560">
          <cell r="Q560" t="str">
            <v>Stavba rekreačních a sportovních člunů</v>
          </cell>
          <cell r="T560" t="str">
            <v>Stavba rekreačních a sportovních člunů</v>
          </cell>
          <cell r="W560" t="str">
            <v>Stavba rekreačních a sportovních člunů</v>
          </cell>
          <cell r="Z560" t="str">
            <v>Stavba rekreačních a sportovních člunů</v>
          </cell>
        </row>
        <row r="561">
          <cell r="Q561" t="str">
            <v>Výroba motocyklů</v>
          </cell>
          <cell r="T561" t="str">
            <v>Výroba motocyklů</v>
          </cell>
          <cell r="W561" t="str">
            <v>Výroba motocyklů</v>
          </cell>
          <cell r="Z561" t="str">
            <v>Výroba motocyklů</v>
          </cell>
        </row>
        <row r="562">
          <cell r="Q562" t="str">
            <v>Výroba jízdních kol a vozíků pro invalidy</v>
          </cell>
          <cell r="T562" t="str">
            <v>Výroba jízdních kol a vozíků pro invalidy</v>
          </cell>
          <cell r="W562" t="str">
            <v>Výroba jízdních kol a vozíků pro invalidy</v>
          </cell>
          <cell r="Z562" t="str">
            <v>Výroba jízdních kol a vozíků pro invalidy</v>
          </cell>
        </row>
        <row r="563">
          <cell r="Q563" t="str">
            <v>Výroba ostatních dopravních prostředků a zařízení j. n.</v>
          </cell>
          <cell r="T563" t="str">
            <v>Výroba ostatních dopravních prostředků a zařízení j. n.</v>
          </cell>
          <cell r="W563" t="str">
            <v>Výroba ostatních dopravních prostředků a zařízení j. n.</v>
          </cell>
          <cell r="Z563" t="str">
            <v>Výroba ostatních dopravních prostředků a zařízení j. n.</v>
          </cell>
        </row>
        <row r="564">
          <cell r="Q564" t="str">
            <v>Výroba kancelářského nábytku a zařízení obchodů</v>
          </cell>
          <cell r="T564" t="str">
            <v>Výroba kancelářského nábytku a zařízení obchodů</v>
          </cell>
          <cell r="W564" t="str">
            <v>Výroba kancelářského nábytku a zařízení obchodů</v>
          </cell>
          <cell r="Z564" t="str">
            <v>Výroba kancelářského nábytku a zařízení obchodů</v>
          </cell>
        </row>
        <row r="565">
          <cell r="Q565" t="str">
            <v>Výroba kuchyňského nábytku</v>
          </cell>
          <cell r="T565" t="str">
            <v>Výroba kuchyňského nábytku</v>
          </cell>
          <cell r="W565" t="str">
            <v>Výroba kuchyňského nábytku</v>
          </cell>
          <cell r="Z565" t="str">
            <v>Výroba kuchyňského nábytku</v>
          </cell>
        </row>
        <row r="566">
          <cell r="Q566" t="str">
            <v>Výroba matrací</v>
          </cell>
          <cell r="T566" t="str">
            <v>Výroba matrací</v>
          </cell>
          <cell r="W566" t="str">
            <v>Výroba matrací</v>
          </cell>
          <cell r="Z566" t="str">
            <v>Výroba matrací</v>
          </cell>
        </row>
        <row r="567">
          <cell r="Q567" t="str">
            <v>Výroba ostatního nábytku</v>
          </cell>
          <cell r="T567" t="str">
            <v>Výroba ostatního nábytku</v>
          </cell>
          <cell r="W567" t="str">
            <v>Výroba ostatního nábytku</v>
          </cell>
          <cell r="Z567" t="str">
            <v>Výroba ostatního nábytku</v>
          </cell>
        </row>
        <row r="568">
          <cell r="Q568" t="str">
            <v>Ražení mincí</v>
          </cell>
          <cell r="T568" t="str">
            <v>Ražení mincí</v>
          </cell>
          <cell r="W568" t="str">
            <v>Ražení mincí</v>
          </cell>
          <cell r="Z568" t="str">
            <v>Ražení mincí</v>
          </cell>
        </row>
        <row r="569">
          <cell r="Q569" t="str">
            <v>Výroba klenotů a příbuzných výrobků</v>
          </cell>
          <cell r="T569" t="str">
            <v>Výroba klenotů a příbuzných výrobků</v>
          </cell>
          <cell r="W569" t="str">
            <v>Výroba klenotů a příbuzných výrobků</v>
          </cell>
          <cell r="Z569" t="str">
            <v>Výroba klenotů a příbuzných výrobků</v>
          </cell>
        </row>
        <row r="570">
          <cell r="Q570" t="str">
            <v>Výroba bižuterie a příbuzných výrobků</v>
          </cell>
          <cell r="T570" t="str">
            <v>Výroba bižuterie a příbuzných výrobků</v>
          </cell>
          <cell r="W570" t="str">
            <v>Výroba bižuterie a příbuzných výrobků</v>
          </cell>
          <cell r="Z570" t="str">
            <v>Výroba bižuterie a příbuzných výrobků</v>
          </cell>
        </row>
        <row r="571">
          <cell r="Q571" t="str">
            <v>Výroba košťat a kartáčnických výrobků</v>
          </cell>
          <cell r="T571" t="str">
            <v>Výroba košťat a kartáčnických výrobků</v>
          </cell>
          <cell r="W571" t="str">
            <v>Výroba košťat a kartáčnických výrobků</v>
          </cell>
          <cell r="Z571" t="str">
            <v>Výroba košťat a kartáčnických výrobků</v>
          </cell>
        </row>
        <row r="572">
          <cell r="Q572" t="str">
            <v>Ostatní zpracovatelský průmysl j. n.</v>
          </cell>
          <cell r="T572" t="str">
            <v>Ostatní zpracovatelský průmysl j. n.</v>
          </cell>
          <cell r="W572" t="str">
            <v>Ostatní zpracovatelský průmysl j. n.</v>
          </cell>
          <cell r="Z572" t="str">
            <v>Ostatní zpracovatelský průmysl j. n.</v>
          </cell>
        </row>
        <row r="573">
          <cell r="Q573" t="str">
            <v>Opravy kovodělných výrobků</v>
          </cell>
          <cell r="T573" t="str">
            <v>Opravy kovodělných výrobků</v>
          </cell>
          <cell r="W573" t="str">
            <v>Opravy kovodělných výrobků</v>
          </cell>
          <cell r="Z573" t="str">
            <v>Opravy kovodělných výrobků</v>
          </cell>
        </row>
        <row r="574">
          <cell r="Q574" t="str">
            <v>Opravy strojů</v>
          </cell>
          <cell r="T574" t="str">
            <v>Opravy strojů</v>
          </cell>
          <cell r="W574" t="str">
            <v>Opravy strojů</v>
          </cell>
          <cell r="Z574" t="str">
            <v>Opravy strojů</v>
          </cell>
        </row>
        <row r="575">
          <cell r="Q575" t="str">
            <v>Opravy elektronických a optických přístrojů a zařízení</v>
          </cell>
          <cell r="T575" t="str">
            <v>Opravy elektronických a optických přístrojů a zařízení</v>
          </cell>
          <cell r="W575" t="str">
            <v>Opravy elektronických a optických přístrojů a zařízení</v>
          </cell>
          <cell r="Z575" t="str">
            <v>Opravy elektronických a optických přístrojů a zařízení</v>
          </cell>
        </row>
        <row r="576">
          <cell r="Q576" t="str">
            <v>Opravy elektrických zařízen</v>
          </cell>
          <cell r="T576" t="str">
            <v>Opravy elektrických zařízen</v>
          </cell>
          <cell r="W576" t="str">
            <v>Opravy elektrických zařízen</v>
          </cell>
          <cell r="Z576" t="str">
            <v>Opravy elektrických zařízen</v>
          </cell>
        </row>
        <row r="577">
          <cell r="Q577" t="str">
            <v>Opravy a údržba lodí a člunů</v>
          </cell>
          <cell r="T577" t="str">
            <v>Opravy a údržba lodí a člunů</v>
          </cell>
          <cell r="W577" t="str">
            <v>Opravy a údržba lodí a člunů</v>
          </cell>
          <cell r="Z577" t="str">
            <v>Opravy a údržba lodí a člunů</v>
          </cell>
        </row>
        <row r="578">
          <cell r="Q578" t="str">
            <v>Opravy a údržba letadel a kosmických lodí</v>
          </cell>
          <cell r="T578" t="str">
            <v>Opravy a údržba letadel a kosmických lodí</v>
          </cell>
          <cell r="W578" t="str">
            <v>Opravy a údržba letadel a kosmických lodí</v>
          </cell>
          <cell r="Z578" t="str">
            <v>Opravy a údržba letadel a kosmických lodí</v>
          </cell>
        </row>
        <row r="579">
          <cell r="Q579" t="str">
            <v>Opravy a údržba ostatních dopravních prostředků a zařízení j. n.</v>
          </cell>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Q580" t="str">
            <v>Opravy ostatních zařízení</v>
          </cell>
          <cell r="T580" t="str">
            <v>Opravy ostatních zařízení</v>
          </cell>
          <cell r="W580" t="str">
            <v>Opravy ostatních zařízení</v>
          </cell>
          <cell r="Z580" t="str">
            <v>Opravy ostatních zařízení</v>
          </cell>
        </row>
        <row r="581">
          <cell r="Q581" t="str">
            <v>Výroba elektřiny</v>
          </cell>
          <cell r="T581" t="str">
            <v>Výroba elektřiny</v>
          </cell>
          <cell r="W581" t="str">
            <v>Výroba elektřiny</v>
          </cell>
          <cell r="Z581" t="str">
            <v>Výroba elektřiny</v>
          </cell>
        </row>
        <row r="582">
          <cell r="Q582" t="str">
            <v>Přenos elektřiny</v>
          </cell>
          <cell r="T582" t="str">
            <v>Přenos elektřiny</v>
          </cell>
          <cell r="W582" t="str">
            <v>Přenos elektřiny</v>
          </cell>
          <cell r="Z582" t="str">
            <v>Přenos elektřiny</v>
          </cell>
        </row>
        <row r="583">
          <cell r="Q583" t="str">
            <v>Rozvod elektřiny</v>
          </cell>
          <cell r="T583" t="str">
            <v>Rozvod elektřiny</v>
          </cell>
          <cell r="W583" t="str">
            <v>Rozvod elektřiny</v>
          </cell>
          <cell r="Z583" t="str">
            <v>Rozvod elektřiny</v>
          </cell>
        </row>
        <row r="584">
          <cell r="Q584" t="str">
            <v>Obchod s elektřinou</v>
          </cell>
          <cell r="T584" t="str">
            <v>Obchod s elektřinou</v>
          </cell>
          <cell r="W584" t="str">
            <v>Obchod s elektřinou</v>
          </cell>
          <cell r="Z584" t="str">
            <v>Obchod s elektřinou</v>
          </cell>
        </row>
        <row r="585">
          <cell r="Q585" t="str">
            <v>Výroba plynu</v>
          </cell>
          <cell r="T585" t="str">
            <v>Výroba plynu</v>
          </cell>
          <cell r="W585" t="str">
            <v>Výroba plynu</v>
          </cell>
          <cell r="Z585" t="str">
            <v>Výroba plynu</v>
          </cell>
        </row>
        <row r="586">
          <cell r="Q586" t="str">
            <v>Rozvod plynných paliv prostřednictvím sítí</v>
          </cell>
          <cell r="T586" t="str">
            <v>Rozvod plynných paliv prostřednictvím sítí</v>
          </cell>
          <cell r="W586" t="str">
            <v>Rozvod plynných paliv prostřednictvím sítí</v>
          </cell>
          <cell r="Z586" t="str">
            <v>Rozvod plynných paliv prostřednictvím sítí</v>
          </cell>
        </row>
        <row r="587">
          <cell r="Q587" t="str">
            <v>Obchod s plynem prostřednictvím sítí</v>
          </cell>
          <cell r="T587" t="str">
            <v>Obchod s plynem prostřednictvím sítí</v>
          </cell>
          <cell r="W587" t="str">
            <v>Obchod s plynem prostřednictvím sítí</v>
          </cell>
          <cell r="Z587" t="str">
            <v>Obchod s plynem prostřednictvím sítí</v>
          </cell>
        </row>
        <row r="588">
          <cell r="Q588" t="str">
            <v>Shromažďování a sběr odpadů, kromě nebezpečných</v>
          </cell>
          <cell r="T588" t="str">
            <v>Shromažďování a sběr odpadů, kromě nebezpečných</v>
          </cell>
          <cell r="W588" t="str">
            <v>Shromažďování a sběr odpadů, kromě nebezpečných</v>
          </cell>
          <cell r="Z588" t="str">
            <v>Shromažďování a sběr odpadů, kromě nebezpečných</v>
          </cell>
        </row>
        <row r="589">
          <cell r="Q589" t="str">
            <v>Shromažďování a sběr nebezpečných odpadů</v>
          </cell>
          <cell r="T589" t="str">
            <v>Shromažďování a sběr nebezpečných odpadů</v>
          </cell>
          <cell r="W589" t="str">
            <v>Shromažďování a sběr nebezpečných odpadů</v>
          </cell>
          <cell r="Z589" t="str">
            <v>Shromažďování a sběr nebezpečných odpadů</v>
          </cell>
        </row>
        <row r="590">
          <cell r="Q590" t="str">
            <v>Odstraňování odpadů, kromě nebezpečných</v>
          </cell>
          <cell r="T590" t="str">
            <v>Odstraňování odpadů, kromě nebezpečných</v>
          </cell>
          <cell r="W590" t="str">
            <v>Odstraňování odpadů, kromě nebezpečných</v>
          </cell>
          <cell r="Z590" t="str">
            <v>Odstraňování odpadů, kromě nebezpečných</v>
          </cell>
        </row>
        <row r="591">
          <cell r="Q591" t="str">
            <v>Odstraňování nebezpečných odpadů</v>
          </cell>
          <cell r="T591" t="str">
            <v>Odstraňování nebezpečných odpadů</v>
          </cell>
          <cell r="W591" t="str">
            <v>Odstraňování nebezpečných odpadů</v>
          </cell>
          <cell r="Z591" t="str">
            <v>Odstraňování nebezpečných odpadů</v>
          </cell>
        </row>
        <row r="592">
          <cell r="Q592" t="str">
            <v>Demontáž vraků a vyřazených strojů a zařízení pro účely recyklace</v>
          </cell>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Q593" t="str">
            <v>Úprava odpadů k dalšímu využití,kromě demontáže vraků,strojů a zařízení</v>
          </cell>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Q594" t="str">
            <v>Výstavba bytových budov</v>
          </cell>
          <cell r="T594" t="str">
            <v>Výstavba bytových budov</v>
          </cell>
          <cell r="W594" t="str">
            <v>Výstavba bytových budov</v>
          </cell>
          <cell r="Z594" t="str">
            <v>Výstavba bytových budov</v>
          </cell>
        </row>
        <row r="595">
          <cell r="Q595" t="str">
            <v>Výstavba silnic a dálnic</v>
          </cell>
          <cell r="T595" t="str">
            <v>Výstavba silnic a dálnic</v>
          </cell>
          <cell r="W595" t="str">
            <v>Výstavba silnic a dálnic</v>
          </cell>
          <cell r="Z595" t="str">
            <v>Výstavba silnic a dálnic</v>
          </cell>
        </row>
        <row r="596">
          <cell r="Q596" t="str">
            <v>Výstavba železnic a podzemních drah</v>
          </cell>
          <cell r="T596" t="str">
            <v>Výstavba železnic a podzemních drah</v>
          </cell>
          <cell r="W596" t="str">
            <v>Výstavba železnic a podzemních drah</v>
          </cell>
          <cell r="Z596" t="str">
            <v>Výstavba železnic a podzemních drah</v>
          </cell>
        </row>
        <row r="597">
          <cell r="Q597" t="str">
            <v>Výstavba mostů a tunelů</v>
          </cell>
          <cell r="T597" t="str">
            <v>Výstavba mostů a tunelů</v>
          </cell>
          <cell r="W597" t="str">
            <v>Výstavba mostů a tunelů</v>
          </cell>
          <cell r="Z597" t="str">
            <v>Výstavba mostů a tunelů</v>
          </cell>
        </row>
        <row r="598">
          <cell r="Q598" t="str">
            <v>Výstavba inženýrských sítí pro kapaliny a plyny</v>
          </cell>
          <cell r="T598" t="str">
            <v>Výstavba inženýrských sítí pro kapaliny a plyny</v>
          </cell>
          <cell r="W598" t="str">
            <v>Výstavba inženýrských sítí pro kapaliny a plyny</v>
          </cell>
          <cell r="Z598" t="str">
            <v>Výstavba inženýrských sítí pro kapaliny a plyny</v>
          </cell>
        </row>
        <row r="599">
          <cell r="Q599" t="str">
            <v>Výstavba inženýrských sítí pro elektřinu a telekomunikace</v>
          </cell>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Q600" t="str">
            <v>Výstavba vodních děl</v>
          </cell>
          <cell r="T600" t="str">
            <v>Výstavba vodních děl</v>
          </cell>
          <cell r="W600" t="str">
            <v>Výstavba vodních děl</v>
          </cell>
          <cell r="Z600" t="str">
            <v>Výstavba vodních děl</v>
          </cell>
        </row>
        <row r="601">
          <cell r="Q601" t="str">
            <v>Výstavba ostatních staveb j. n.</v>
          </cell>
          <cell r="T601" t="str">
            <v>Výstavba ostatních staveb j. n.</v>
          </cell>
          <cell r="W601" t="str">
            <v>Výstavba ostatních staveb j. n.</v>
          </cell>
          <cell r="Z601" t="str">
            <v>Výstavba ostatních staveb j. n.</v>
          </cell>
        </row>
        <row r="602">
          <cell r="Q602" t="str">
            <v>Demolice</v>
          </cell>
          <cell r="T602" t="str">
            <v>Demolice</v>
          </cell>
          <cell r="W602" t="str">
            <v>Demolice</v>
          </cell>
          <cell r="Z602" t="str">
            <v>Demolice</v>
          </cell>
        </row>
        <row r="603">
          <cell r="Q603" t="str">
            <v>Příprava staveniště</v>
          </cell>
          <cell r="T603" t="str">
            <v>Příprava staveniště</v>
          </cell>
          <cell r="W603" t="str">
            <v>Příprava staveniště</v>
          </cell>
          <cell r="Z603" t="str">
            <v>Příprava staveniště</v>
          </cell>
        </row>
        <row r="604">
          <cell r="Q604" t="str">
            <v>Průzkumné vrtné práce</v>
          </cell>
          <cell r="T604" t="str">
            <v>Průzkumné vrtné práce</v>
          </cell>
          <cell r="W604" t="str">
            <v>Průzkumné vrtné práce</v>
          </cell>
          <cell r="Z604" t="str">
            <v>Průzkumné vrtné práce</v>
          </cell>
        </row>
        <row r="605">
          <cell r="Q605" t="str">
            <v>Elektrické instalace</v>
          </cell>
          <cell r="T605" t="str">
            <v>Elektrické instalace</v>
          </cell>
          <cell r="W605" t="str">
            <v>Elektrické instalace</v>
          </cell>
          <cell r="Z605" t="str">
            <v>Elektrické instalace</v>
          </cell>
        </row>
        <row r="606">
          <cell r="Q606" t="str">
            <v>Instalace vody, odpadu, plynu, topení a klimatizace</v>
          </cell>
          <cell r="T606" t="str">
            <v>Instalace vody, odpadu, plynu, topení a klimatizace</v>
          </cell>
          <cell r="W606" t="str">
            <v>Instalace vody, odpadu, plynu, topení a klimatizace</v>
          </cell>
          <cell r="Z606" t="str">
            <v>Instalace vody, odpadu, plynu, topení a klimatizace</v>
          </cell>
        </row>
        <row r="607">
          <cell r="Q607" t="str">
            <v>Ostatní stavební instalace</v>
          </cell>
          <cell r="T607" t="str">
            <v>Ostatní stavební instalace</v>
          </cell>
          <cell r="W607" t="str">
            <v>Ostatní stavební instalace</v>
          </cell>
          <cell r="Z607" t="str">
            <v>Ostatní stavební instalace</v>
          </cell>
        </row>
        <row r="608">
          <cell r="Q608" t="str">
            <v>Omítkářské práce</v>
          </cell>
          <cell r="T608" t="str">
            <v>Omítkářské práce</v>
          </cell>
          <cell r="W608" t="str">
            <v>Omítkářské práce</v>
          </cell>
          <cell r="Z608" t="str">
            <v>Omítkářské práce</v>
          </cell>
        </row>
        <row r="609">
          <cell r="Q609" t="str">
            <v>Truhlářské práce</v>
          </cell>
          <cell r="T609" t="str">
            <v>Truhlářské práce</v>
          </cell>
          <cell r="W609" t="str">
            <v>Truhlářské práce</v>
          </cell>
          <cell r="Z609" t="str">
            <v>Truhlářské práce</v>
          </cell>
        </row>
        <row r="610">
          <cell r="Q610" t="str">
            <v>Obkládání stěn a pokládání podlahových krytin</v>
          </cell>
          <cell r="T610" t="str">
            <v>Obkládání stěn a pokládání podlahových krytin</v>
          </cell>
          <cell r="W610" t="str">
            <v>Obkládání stěn a pokládání podlahových krytin</v>
          </cell>
          <cell r="Z610" t="str">
            <v>Obkládání stěn a pokládání podlahových krytin</v>
          </cell>
        </row>
        <row r="611">
          <cell r="Q611" t="str">
            <v>Sklenářské, malířské a natěračské práce</v>
          </cell>
          <cell r="T611" t="str">
            <v>Sklenářské, malířské a natěračské práce</v>
          </cell>
          <cell r="W611" t="str">
            <v>Sklenářské, malířské a natěračské práce</v>
          </cell>
          <cell r="Z611" t="str">
            <v>Sklenářské, malířské a natěračské práce</v>
          </cell>
        </row>
        <row r="612">
          <cell r="Q612" t="str">
            <v>Ostatní kompletační a dokončovací práce</v>
          </cell>
          <cell r="T612" t="str">
            <v>Ostatní kompletační a dokončovací práce</v>
          </cell>
          <cell r="W612" t="str">
            <v>Ostatní kompletační a dokončovací práce</v>
          </cell>
          <cell r="Z612" t="str">
            <v>Ostatní kompletační a dokončovací práce</v>
          </cell>
        </row>
        <row r="613">
          <cell r="Q613" t="str">
            <v>Pokrývačské práce</v>
          </cell>
          <cell r="T613" t="str">
            <v>Pokrývačské práce</v>
          </cell>
          <cell r="W613" t="str">
            <v>Pokrývačské práce</v>
          </cell>
          <cell r="Z613" t="str">
            <v>Pokrývačské práce</v>
          </cell>
        </row>
        <row r="614">
          <cell r="Q614" t="str">
            <v>Ostatní specializované stavební činnosti j. n.</v>
          </cell>
          <cell r="T614" t="str">
            <v>Ostatní specializované stavební činnosti j. n.</v>
          </cell>
          <cell r="W614" t="str">
            <v>Ostatní specializované stavební činnosti j. n.</v>
          </cell>
          <cell r="Z614" t="str">
            <v>Ostatní specializované stavební činnosti j. n.</v>
          </cell>
        </row>
        <row r="615">
          <cell r="Q615" t="str">
            <v>Obchod s automobily a jinými lehkými motorovými vozidly</v>
          </cell>
          <cell r="T615" t="str">
            <v>Obchod s automobily a jinými lehkými motorovými vozidly</v>
          </cell>
          <cell r="W615" t="str">
            <v>Obchod s automobily a jinými lehkými motorovými vozidly</v>
          </cell>
          <cell r="Z615" t="str">
            <v>Obchod s automobily a jinými lehkými motorovými vozidly</v>
          </cell>
        </row>
        <row r="616">
          <cell r="Q616" t="str">
            <v>Obchod s ostatními motorovými vozidly, kromě motocyklů</v>
          </cell>
          <cell r="T616" t="str">
            <v>Obchod s ostatními motorovými vozidly, kromě motocyklů</v>
          </cell>
          <cell r="W616" t="str">
            <v>Obchod s ostatními motorovými vozidly, kromě motocyklů</v>
          </cell>
          <cell r="Z616" t="str">
            <v>Obchod s ostatními motorovými vozidly, kromě motocyklů</v>
          </cell>
        </row>
        <row r="617">
          <cell r="Q617" t="str">
            <v>Velkoobchod s díly a příslušenstvím pro motorová vozidla,kromě motocyklů</v>
          </cell>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Q618" t="str">
            <v>Maloobchod s díly a příslušenstvím pro motorová vozidla,kromě motocyklů</v>
          </cell>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Q619" t="str">
            <v>Zprostř.velkoob.a velkoob.v zast.se zákl.zem.pr.,živými zv.,text.sur.a pol.</v>
          </cell>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Q620" t="str">
            <v>Zprostř.velkoob.a velkoob.v zast.s palivy,rudami,kovy a prům.chemikáliemi</v>
          </cell>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Q621" t="str">
            <v>Zprostř.velkoobchodu a velkoobchod v zast.se dřevem a staveb.materiály</v>
          </cell>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Q622" t="str">
            <v>Zprostř.velkoobchodu a velkoob.v zast.se stroji,prům.zař.,loděmi a letadly</v>
          </cell>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Q623" t="str">
            <v>Zprostř.velkoob.a velkoob.v zast.s náb.,želez.zbožím a potř.převáž.pro dom.</v>
          </cell>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Q624" t="str">
            <v>Zprostř.velkoob.a velkoob.v zast.s text.,oděvy,kožešinami,obuví a kož.výr.</v>
          </cell>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Q625" t="str">
            <v>Zprostř.velkoob.a velkoob.v zast.s potr.,nápoji,tabákem a tabák.výrobky</v>
          </cell>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Q626" t="str">
            <v>Zprostř.specializ.velkoob.a specializ.velkoob.v zast.s ost.výrobky</v>
          </cell>
          <cell r="T626" t="str">
            <v>Zprostř.specializ.velkoob.a specializ.velkoob.v zast.s ost.výrobky</v>
          </cell>
          <cell r="W626" t="str">
            <v>Zprostř.specializ.velkoob.a specializ.velkoob.v zast.s ost.výrobky</v>
          </cell>
          <cell r="Z626" t="str">
            <v>Zprostř.specializ.velkoob.a specializ.velkoob.v zast.s ost.výrobky</v>
          </cell>
        </row>
        <row r="627">
          <cell r="Q627" t="str">
            <v>Zprostř.nespecializ.velkoobchodu a nespecializ.velkoobchod v zast.</v>
          </cell>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Q628" t="str">
            <v>Velkoobchod s obilím, surovým tabákem, osivy a krmivy</v>
          </cell>
          <cell r="T628" t="str">
            <v>Velkoobchod s obilím, surovým tabákem, osivy a krmivy</v>
          </cell>
          <cell r="W628" t="str">
            <v>Velkoobchod s obilím, surovým tabákem, osivy a krmivy</v>
          </cell>
          <cell r="Z628" t="str">
            <v>Velkoobchod s obilím, surovým tabákem, osivy a krmivy</v>
          </cell>
        </row>
        <row r="629">
          <cell r="Q629" t="str">
            <v>Velkoobchod s květinami a jinými rostlinami</v>
          </cell>
          <cell r="T629" t="str">
            <v>Velkoobchod s květinami a jinými rostlinami</v>
          </cell>
          <cell r="W629" t="str">
            <v>Velkoobchod s květinami a jinými rostlinami</v>
          </cell>
          <cell r="Z629" t="str">
            <v>Velkoobchod s květinami a jinými rostlinami</v>
          </cell>
        </row>
        <row r="630">
          <cell r="Q630" t="str">
            <v>Velkoobchod s živými zvířaty</v>
          </cell>
          <cell r="T630" t="str">
            <v>Velkoobchod s živými zvířaty</v>
          </cell>
          <cell r="W630" t="str">
            <v>Velkoobchod s živými zvířaty</v>
          </cell>
          <cell r="Z630" t="str">
            <v>Velkoobchod s živými zvířaty</v>
          </cell>
        </row>
        <row r="631">
          <cell r="Q631" t="str">
            <v>Velkoobchod se surovými kůžemi, kožešinami a usněmi</v>
          </cell>
          <cell r="T631" t="str">
            <v>Velkoobchod se surovými kůžemi, kožešinami a usněmi</v>
          </cell>
          <cell r="W631" t="str">
            <v>Velkoobchod se surovými kůžemi, kožešinami a usněmi</v>
          </cell>
          <cell r="Z631" t="str">
            <v>Velkoobchod se surovými kůžemi, kožešinami a usněmi</v>
          </cell>
        </row>
        <row r="632">
          <cell r="Q632" t="str">
            <v>Velkoobchod s ovocem a zeleninou</v>
          </cell>
          <cell r="T632" t="str">
            <v>Velkoobchod s ovocem a zeleninou</v>
          </cell>
          <cell r="W632" t="str">
            <v>Velkoobchod s ovocem a zeleninou</v>
          </cell>
          <cell r="Z632" t="str">
            <v>Velkoobchod s ovocem a zeleninou</v>
          </cell>
        </row>
        <row r="633">
          <cell r="Q633" t="str">
            <v>Velkoobchod s masem a masnými výrobky</v>
          </cell>
          <cell r="T633" t="str">
            <v>Velkoobchod s masem a masnými výrobky</v>
          </cell>
          <cell r="W633" t="str">
            <v>Velkoobchod s masem a masnými výrobky</v>
          </cell>
          <cell r="Z633" t="str">
            <v>Velkoobchod s masem a masnými výrobky</v>
          </cell>
        </row>
        <row r="634">
          <cell r="Q634" t="str">
            <v>Velkoobchod s mléčnými výrobky, vejci, jedlými oleji a tuky</v>
          </cell>
          <cell r="T634" t="str">
            <v>Velkoobchod s mléčnými výrobky, vejci, jedlými oleji a tuky</v>
          </cell>
          <cell r="W634" t="str">
            <v>Velkoobchod s mléčnými výrobky, vejci, jedlými oleji a tuky</v>
          </cell>
          <cell r="Z634" t="str">
            <v>Velkoobchod s mléčnými výrobky, vejci, jedlými oleji a tuky</v>
          </cell>
        </row>
        <row r="635">
          <cell r="Q635" t="str">
            <v>Velkoobchod s nápoji</v>
          </cell>
          <cell r="T635" t="str">
            <v>Velkoobchod s nápoji</v>
          </cell>
          <cell r="W635" t="str">
            <v>Velkoobchod s nápoji</v>
          </cell>
          <cell r="Z635" t="str">
            <v>Velkoobchod s nápoji</v>
          </cell>
        </row>
        <row r="636">
          <cell r="Q636" t="str">
            <v>Velkoobchod s tabákovými výrobky</v>
          </cell>
          <cell r="T636" t="str">
            <v>Velkoobchod s tabákovými výrobky</v>
          </cell>
          <cell r="W636" t="str">
            <v>Velkoobchod s tabákovými výrobky</v>
          </cell>
          <cell r="Z636" t="str">
            <v>Velkoobchod s tabákovými výrobky</v>
          </cell>
        </row>
        <row r="637">
          <cell r="Q637" t="str">
            <v>Velkoobchod s cukrem, čokoládou a cukrovinkami</v>
          </cell>
          <cell r="T637" t="str">
            <v>Velkoobchod s cukrem, čokoládou a cukrovinkami</v>
          </cell>
          <cell r="W637" t="str">
            <v>Velkoobchod s cukrem, čokoládou a cukrovinkami</v>
          </cell>
          <cell r="Z637" t="str">
            <v>Velkoobchod s cukrem, čokoládou a cukrovinkami</v>
          </cell>
        </row>
        <row r="638">
          <cell r="Q638" t="str">
            <v>Velkoobchod s kávou, čajem, kakaem a kořením</v>
          </cell>
          <cell r="T638" t="str">
            <v>Velkoobchod s kávou, čajem, kakaem a kořením</v>
          </cell>
          <cell r="W638" t="str">
            <v>Velkoobchod s kávou, čajem, kakaem a kořením</v>
          </cell>
          <cell r="Z638" t="str">
            <v>Velkoobchod s kávou, čajem, kakaem a kořením</v>
          </cell>
        </row>
        <row r="639">
          <cell r="Q639" t="str">
            <v>Specializ.velkoobchod s jinými potravinami,včetně ryb,korýšů a měkkýšů</v>
          </cell>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Q640" t="str">
            <v>Nespecializovaný velkoobchod s potravinami,nápoji a tabákovými výroby</v>
          </cell>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Q641" t="str">
            <v>Velkoobchod s textilem</v>
          </cell>
          <cell r="T641" t="str">
            <v>Velkoobchod s textilem</v>
          </cell>
          <cell r="W641" t="str">
            <v>Velkoobchod s textilem</v>
          </cell>
          <cell r="Z641" t="str">
            <v>Velkoobchod s textilem</v>
          </cell>
        </row>
        <row r="642">
          <cell r="Q642" t="str">
            <v>Velkoobchod s oděvy a obuví</v>
          </cell>
          <cell r="T642" t="str">
            <v>Velkoobchod s oděvy a obuví</v>
          </cell>
          <cell r="W642" t="str">
            <v>Velkoobchod s oděvy a obuví</v>
          </cell>
          <cell r="Z642" t="str">
            <v>Velkoobchod s oděvy a obuví</v>
          </cell>
        </row>
        <row r="643">
          <cell r="Q643" t="str">
            <v>Velkoobchod s elektrospotřebiči a elektronikou</v>
          </cell>
          <cell r="T643" t="str">
            <v>Velkoobchod s elektrospotřebiči a elektronikou</v>
          </cell>
          <cell r="W643" t="str">
            <v>Velkoobchod s elektrospotřebiči a elektronikou</v>
          </cell>
          <cell r="Z643" t="str">
            <v>Velkoobchod s elektrospotřebiči a elektronikou</v>
          </cell>
        </row>
        <row r="644">
          <cell r="Q644" t="str">
            <v>Velkoobchod s porcelán.,keram.a skleněnými výrobky a čisticími prostř.</v>
          </cell>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Q645" t="str">
            <v>Velkoobchod s kosmetickými výrobky</v>
          </cell>
          <cell r="T645" t="str">
            <v>Velkoobchod s kosmetickými výrobky</v>
          </cell>
          <cell r="W645" t="str">
            <v>Velkoobchod s kosmetickými výrobky</v>
          </cell>
          <cell r="Z645" t="str">
            <v>Velkoobchod s kosmetickými výrobky</v>
          </cell>
        </row>
        <row r="646">
          <cell r="Q646" t="str">
            <v>Velkoobchod s farmaceutickými výrobky</v>
          </cell>
          <cell r="T646" t="str">
            <v>Velkoobchod s farmaceutickými výrobky</v>
          </cell>
          <cell r="W646" t="str">
            <v>Velkoobchod s farmaceutickými výrobky</v>
          </cell>
          <cell r="Z646" t="str">
            <v>Velkoobchod s farmaceutickými výrobky</v>
          </cell>
        </row>
        <row r="647">
          <cell r="Q647" t="str">
            <v>Velkoobchod s nábytkem, koberci a svítidly</v>
          </cell>
          <cell r="T647" t="str">
            <v>Velkoobchod s nábytkem, koberci a svítidly</v>
          </cell>
          <cell r="W647" t="str">
            <v>Velkoobchod s nábytkem, koberci a svítidly</v>
          </cell>
          <cell r="Z647" t="str">
            <v>Velkoobchod s nábytkem, koberci a svítidly</v>
          </cell>
        </row>
        <row r="648">
          <cell r="Q648" t="str">
            <v>Velkoobchod s hodinami, hodinkami a klenoty</v>
          </cell>
          <cell r="T648" t="str">
            <v>Velkoobchod s hodinami, hodinkami a klenoty</v>
          </cell>
          <cell r="W648" t="str">
            <v>Velkoobchod s hodinami, hodinkami a klenoty</v>
          </cell>
          <cell r="Z648" t="str">
            <v>Velkoobchod s hodinami, hodinkami a klenoty</v>
          </cell>
        </row>
        <row r="649">
          <cell r="Q649" t="str">
            <v>Velkoobchod s ostatními výrobky převážně pro domácnost</v>
          </cell>
          <cell r="T649" t="str">
            <v>Velkoobchod s ostatními výrobky převážně pro domácnost</v>
          </cell>
          <cell r="W649" t="str">
            <v>Velkoobchod s ostatními výrobky převážně pro domácnost</v>
          </cell>
          <cell r="Z649" t="str">
            <v>Velkoobchod s ostatními výrobky převážně pro domácnost</v>
          </cell>
        </row>
        <row r="650">
          <cell r="Q650" t="str">
            <v>Velkoobchod s počítači, počítačovým periferním zařízením a softwarem</v>
          </cell>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Q651" t="str">
            <v>Velkoobchod s elektronickým a telekomunikačním zařízením a jeho díly</v>
          </cell>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Q652" t="str">
            <v>Velkoobchod se zemědělskými stroji, strojním zařízením a příslušenstvím</v>
          </cell>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Q653" t="str">
            <v>Velkoobchod s obráběcími stroji</v>
          </cell>
          <cell r="T653" t="str">
            <v>Velkoobchod s obráběcími stroji</v>
          </cell>
          <cell r="W653" t="str">
            <v>Velkoobchod s obráběcími stroji</v>
          </cell>
          <cell r="Z653" t="str">
            <v>Velkoobchod s obráběcími stroji</v>
          </cell>
        </row>
        <row r="654">
          <cell r="Q654" t="str">
            <v>Velkoobchod s těžebními a stavebními stroji a zařízením</v>
          </cell>
          <cell r="T654" t="str">
            <v>Velkoobchod s těžebními a stavebními stroji a zařízením</v>
          </cell>
          <cell r="W654" t="str">
            <v>Velkoobchod s těžebními a stavebními stroji a zařízením</v>
          </cell>
          <cell r="Z654" t="str">
            <v>Velkoobchod s těžebními a stavebními stroji a zařízením</v>
          </cell>
        </row>
        <row r="655">
          <cell r="Q655" t="str">
            <v>Velkoobchod se strojním zařízením pro text.průmysl,šicími a plet.stroji</v>
          </cell>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Q656" t="str">
            <v>Velkoobchod s kancelářským nábytkem</v>
          </cell>
          <cell r="T656" t="str">
            <v>Velkoobchod s kancelářským nábytkem</v>
          </cell>
          <cell r="W656" t="str">
            <v>Velkoobchod s kancelářským nábytkem</v>
          </cell>
          <cell r="Z656" t="str">
            <v>Velkoobchod s kancelářským nábytkem</v>
          </cell>
        </row>
        <row r="657">
          <cell r="Q657" t="str">
            <v>Velkoobchod s ostatními kancelářskými stroji a zařízením</v>
          </cell>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Q658" t="str">
            <v>Velkoobchod s ostatními stroji a zařízením</v>
          </cell>
          <cell r="T658" t="str">
            <v>Velkoobchod s ostatními stroji a zařízením</v>
          </cell>
          <cell r="W658" t="str">
            <v>Velkoobchod s ostatními stroji a zařízením</v>
          </cell>
          <cell r="Z658" t="str">
            <v>Velkoobchod s ostatními stroji a zařízením</v>
          </cell>
        </row>
        <row r="659">
          <cell r="Q659" t="str">
            <v>Velkoobchod s pevnými, kapalnými a plynnými palivy a příbuznými výrobky</v>
          </cell>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Q660" t="str">
            <v>Velkoobchod s rudami, kovy a hutními výrobky</v>
          </cell>
          <cell r="T660" t="str">
            <v>Velkoobchod s rudami, kovy a hutními výrobky</v>
          </cell>
          <cell r="W660" t="str">
            <v>Velkoobchod s rudami, kovy a hutními výrobky</v>
          </cell>
          <cell r="Z660" t="str">
            <v>Velkoobchod s rudami, kovy a hutními výrobky</v>
          </cell>
        </row>
        <row r="661">
          <cell r="Q661" t="str">
            <v>Velkoobchod se dřevem, stavebními materiály a sanitárním vybavením</v>
          </cell>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Q662" t="str">
            <v>Velkoobchod s železářským zbožím,instalatér.a topenářskými potřebami</v>
          </cell>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Q663" t="str">
            <v>Velkoobchod s chemickými výrobky</v>
          </cell>
          <cell r="T663" t="str">
            <v>Velkoobchod s chemickými výrobky</v>
          </cell>
          <cell r="W663" t="str">
            <v>Velkoobchod s chemickými výrobky</v>
          </cell>
          <cell r="Z663" t="str">
            <v>Velkoobchod s chemickými výrobky</v>
          </cell>
        </row>
        <row r="664">
          <cell r="Q664" t="str">
            <v>Velkoobchod s ostatními meziprodukty</v>
          </cell>
          <cell r="T664" t="str">
            <v>Velkoobchod s ostatními meziprodukty</v>
          </cell>
          <cell r="W664" t="str">
            <v>Velkoobchod s ostatními meziprodukty</v>
          </cell>
          <cell r="Z664" t="str">
            <v>Velkoobchod s ostatními meziprodukty</v>
          </cell>
        </row>
        <row r="665">
          <cell r="Q665" t="str">
            <v>Velkoobchod s odpadem a šrotem</v>
          </cell>
          <cell r="T665" t="str">
            <v>Velkoobchod s odpadem a šrotem</v>
          </cell>
          <cell r="W665" t="str">
            <v>Velkoobchod s odpadem a šrotem</v>
          </cell>
          <cell r="Z665" t="str">
            <v>Velkoobchod s odpadem a šrotem</v>
          </cell>
        </row>
        <row r="666">
          <cell r="Q666" t="str">
            <v>Maloobchod s převahou potravin,nápojů a tabák.výrobků v nespecializ.prod.</v>
          </cell>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Q667" t="str">
            <v>Ostatní maloobchod v nespecializovaných prodejnách</v>
          </cell>
          <cell r="T667" t="str">
            <v>Ostatní maloobchod v nespecializovaných prodejnách</v>
          </cell>
          <cell r="W667" t="str">
            <v>Ostatní maloobchod v nespecializovaných prodejnách</v>
          </cell>
          <cell r="Z667" t="str">
            <v>Ostatní maloobchod v nespecializovaných prodejnách</v>
          </cell>
        </row>
        <row r="668">
          <cell r="Q668" t="str">
            <v>Maloobchod s ovocem a zeleninou</v>
          </cell>
          <cell r="T668" t="str">
            <v>Maloobchod s ovocem a zeleninou</v>
          </cell>
          <cell r="W668" t="str">
            <v>Maloobchod s ovocem a zeleninou</v>
          </cell>
          <cell r="Z668" t="str">
            <v>Maloobchod s ovocem a zeleninou</v>
          </cell>
        </row>
        <row r="669">
          <cell r="Q669" t="str">
            <v>Maloobchod s masem a masnými výrobky</v>
          </cell>
          <cell r="T669" t="str">
            <v>Maloobchod s masem a masnými výrobky</v>
          </cell>
          <cell r="W669" t="str">
            <v>Maloobchod s masem a masnými výrobky</v>
          </cell>
          <cell r="Z669" t="str">
            <v>Maloobchod s masem a masnými výrobky</v>
          </cell>
        </row>
        <row r="670">
          <cell r="Q670" t="str">
            <v>Maloobchod s rybami, korýši a měkkýši</v>
          </cell>
          <cell r="T670" t="str">
            <v>Maloobchod s rybami, korýši a měkkýši</v>
          </cell>
          <cell r="W670" t="str">
            <v>Maloobchod s rybami, korýši a měkkýši</v>
          </cell>
          <cell r="Z670" t="str">
            <v>Maloobchod s rybami, korýši a měkkýši</v>
          </cell>
        </row>
        <row r="671">
          <cell r="Q671" t="str">
            <v>Maloobchod s chlebem, pečivem, cukrářskými výrobky a cukrovinkami</v>
          </cell>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Q672" t="str">
            <v>Maloobchod s nápoji</v>
          </cell>
          <cell r="T672" t="str">
            <v>Maloobchod s nápoji</v>
          </cell>
          <cell r="W672" t="str">
            <v>Maloobchod s nápoji</v>
          </cell>
          <cell r="Z672" t="str">
            <v>Maloobchod s nápoji</v>
          </cell>
        </row>
        <row r="673">
          <cell r="Q673" t="str">
            <v>Maloobchod s tabákovými výrobky</v>
          </cell>
          <cell r="T673" t="str">
            <v>Maloobchod s tabákovými výrobky</v>
          </cell>
          <cell r="W673" t="str">
            <v>Maloobchod s tabákovými výrobky</v>
          </cell>
          <cell r="Z673" t="str">
            <v>Maloobchod s tabákovými výrobky</v>
          </cell>
        </row>
        <row r="674">
          <cell r="Q674" t="str">
            <v>Ostatní maloobchod s potravinami ve specializovaných prodejnách</v>
          </cell>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Q675" t="str">
            <v>Maloobchod s počítači, počítačovým periferním zařízením a softwarem</v>
          </cell>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Q676" t="str">
            <v>Maloobchod s telekomunikačním zařízením</v>
          </cell>
          <cell r="T676" t="str">
            <v>Maloobchod s telekomunikačním zařízením</v>
          </cell>
          <cell r="W676" t="str">
            <v>Maloobchod s telekomunikačním zařízením</v>
          </cell>
          <cell r="Z676" t="str">
            <v>Maloobchod s telekomunikačním zařízením</v>
          </cell>
        </row>
        <row r="677">
          <cell r="Q677" t="str">
            <v>Maloobchod s audio- a videozařízením</v>
          </cell>
          <cell r="T677" t="str">
            <v>Maloobchod s audio- a videozařízením</v>
          </cell>
          <cell r="W677" t="str">
            <v>Maloobchod s audio- a videozařízením</v>
          </cell>
          <cell r="Z677" t="str">
            <v>Maloobchod s audio- a videozařízením</v>
          </cell>
        </row>
        <row r="678">
          <cell r="Q678" t="str">
            <v>Maloobchod s textilem</v>
          </cell>
          <cell r="T678" t="str">
            <v>Maloobchod s textilem</v>
          </cell>
          <cell r="W678" t="str">
            <v>Maloobchod s textilem</v>
          </cell>
          <cell r="Z678" t="str">
            <v>Maloobchod s textilem</v>
          </cell>
        </row>
        <row r="679">
          <cell r="Q679" t="str">
            <v>Maloobchod s železářským zbožím, barvami, sklem a potřebami pro kutily</v>
          </cell>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Q680" t="str">
            <v>Maloobchod s koberci, podlahovými krytinami a nástěnnými obklady</v>
          </cell>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Q681" t="str">
            <v>Maloobchod s elektrospotřebiči a elektronikou</v>
          </cell>
          <cell r="T681" t="str">
            <v>Maloobchod s elektrospotřebiči a elektronikou</v>
          </cell>
          <cell r="W681" t="str">
            <v>Maloobchod s elektrospotřebiči a elektronikou</v>
          </cell>
          <cell r="Z681" t="str">
            <v>Maloobchod s elektrospotřebiči a elektronikou</v>
          </cell>
        </row>
        <row r="682">
          <cell r="Q682" t="str">
            <v>Maloobchod s nábytkem,svítidly a ost.výr.přev.pro dom.ve specializ.prod.</v>
          </cell>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Q683" t="str">
            <v>Maloobchod s knihami</v>
          </cell>
          <cell r="T683" t="str">
            <v>Maloobchod s knihami</v>
          </cell>
          <cell r="W683" t="str">
            <v>Maloobchod s knihami</v>
          </cell>
          <cell r="Z683" t="str">
            <v>Maloobchod s knihami</v>
          </cell>
        </row>
        <row r="684">
          <cell r="Q684" t="str">
            <v>Maloobchod s novinami, časopisy a papírnickým zbožím</v>
          </cell>
          <cell r="T684" t="str">
            <v>Maloobchod s novinami, časopisy a papírnickým zbožím</v>
          </cell>
          <cell r="W684" t="str">
            <v>Maloobchod s novinami, časopisy a papírnickým zbožím</v>
          </cell>
          <cell r="Z684" t="str">
            <v>Maloobchod s novinami, časopisy a papírnickým zbožím</v>
          </cell>
        </row>
        <row r="685">
          <cell r="Q685" t="str">
            <v>Maloobchod s audio- a videozáznamy</v>
          </cell>
          <cell r="T685" t="str">
            <v>Maloobchod s audio- a videozáznamy</v>
          </cell>
          <cell r="W685" t="str">
            <v>Maloobchod s audio- a videozáznamy</v>
          </cell>
          <cell r="Z685" t="str">
            <v>Maloobchod s audio- a videozáznamy</v>
          </cell>
        </row>
        <row r="686">
          <cell r="Q686" t="str">
            <v>Maloobchod se sportovním vybavením</v>
          </cell>
          <cell r="T686" t="str">
            <v>Maloobchod se sportovním vybavením</v>
          </cell>
          <cell r="W686" t="str">
            <v>Maloobchod se sportovním vybavením</v>
          </cell>
          <cell r="Z686" t="str">
            <v>Maloobchod se sportovním vybavením</v>
          </cell>
        </row>
        <row r="687">
          <cell r="Q687" t="str">
            <v>Maloobchod s hrami a hračkami</v>
          </cell>
          <cell r="T687" t="str">
            <v>Maloobchod s hrami a hračkami</v>
          </cell>
          <cell r="W687" t="str">
            <v>Maloobchod s hrami a hračkami</v>
          </cell>
          <cell r="Z687" t="str">
            <v>Maloobchod s hrami a hračkami</v>
          </cell>
        </row>
        <row r="688">
          <cell r="Q688" t="str">
            <v>Maloobchod s oděvy</v>
          </cell>
          <cell r="T688" t="str">
            <v>Maloobchod s oděvy</v>
          </cell>
          <cell r="W688" t="str">
            <v>Maloobchod s oděvy</v>
          </cell>
          <cell r="Z688" t="str">
            <v>Maloobchod s oděvy</v>
          </cell>
        </row>
        <row r="689">
          <cell r="Q689" t="str">
            <v>Maloobchod s obuví a koženými výrobky</v>
          </cell>
          <cell r="T689" t="str">
            <v>Maloobchod s obuví a koženými výrobky</v>
          </cell>
          <cell r="W689" t="str">
            <v>Maloobchod s obuví a koženými výrobky</v>
          </cell>
          <cell r="Z689" t="str">
            <v>Maloobchod s obuví a koženými výrobky</v>
          </cell>
        </row>
        <row r="690">
          <cell r="Q690" t="str">
            <v>Maloobchod s farmaceutickými přípravky</v>
          </cell>
          <cell r="T690" t="str">
            <v>Maloobchod s farmaceutickými přípravky</v>
          </cell>
          <cell r="W690" t="str">
            <v>Maloobchod s farmaceutickými přípravky</v>
          </cell>
          <cell r="Z690" t="str">
            <v>Maloobchod s farmaceutickými přípravky</v>
          </cell>
        </row>
        <row r="691">
          <cell r="Q691" t="str">
            <v>Maloobchod se zdravotnickými a ortopedickými výrobky</v>
          </cell>
          <cell r="T691" t="str">
            <v>Maloobchod se zdravotnickými a ortopedickými výrobky</v>
          </cell>
          <cell r="W691" t="str">
            <v>Maloobchod se zdravotnickými a ortopedickými výrobky</v>
          </cell>
          <cell r="Z691" t="str">
            <v>Maloobchod se zdravotnickými a ortopedickými výrobky</v>
          </cell>
        </row>
        <row r="692">
          <cell r="Q692" t="str">
            <v>Maloobchod s kosmetickými a toaletními výrobky</v>
          </cell>
          <cell r="T692" t="str">
            <v>Maloobchod s kosmetickými a toaletními výrobky</v>
          </cell>
          <cell r="W692" t="str">
            <v>Maloobchod s kosmetickými a toaletními výrobky</v>
          </cell>
          <cell r="Z692" t="str">
            <v>Maloobchod s kosmetickými a toaletními výrobky</v>
          </cell>
        </row>
        <row r="693">
          <cell r="Q693" t="str">
            <v>Maloob.s květinami,rostl.,osivy,hnoj.,zvířaty pro záj.chov a krmivy pro ně</v>
          </cell>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Q694" t="str">
            <v>Maloobchod s hodinami, hodinkami a klenoty</v>
          </cell>
          <cell r="T694" t="str">
            <v>Maloobchod s hodinami, hodinkami a klenoty</v>
          </cell>
          <cell r="W694" t="str">
            <v>Maloobchod s hodinami, hodinkami a klenoty</v>
          </cell>
          <cell r="Z694" t="str">
            <v>Maloobchod s hodinami, hodinkami a klenoty</v>
          </cell>
        </row>
        <row r="695">
          <cell r="Q695" t="str">
            <v>Ostatní maloobchod s novým zbožím ve specializovaných prodejnách</v>
          </cell>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Q696" t="str">
            <v>Maloobchod s použitým zbožím v prodejnách</v>
          </cell>
          <cell r="T696" t="str">
            <v>Maloobchod s použitým zbožím v prodejnách</v>
          </cell>
          <cell r="W696" t="str">
            <v>Maloobchod s použitým zbožím v prodejnách</v>
          </cell>
          <cell r="Z696" t="str">
            <v>Maloobchod s použitým zbožím v prodejnách</v>
          </cell>
        </row>
        <row r="697">
          <cell r="Q697" t="str">
            <v>Maloobchod s potravinami,nápoji a tabák.výrobky ve stáncích a na trzích</v>
          </cell>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Q698" t="str">
            <v>Maloobchod s textilem, oděvy a obuví ve stáncích a na trzích</v>
          </cell>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Q699" t="str">
            <v>Maloobchod s ostatním zbožím ve stáncích a na trzích</v>
          </cell>
          <cell r="T699" t="str">
            <v>Maloobchod s ostatním zbožím ve stáncích a na trzích</v>
          </cell>
          <cell r="W699" t="str">
            <v>Maloobchod s ostatním zbožím ve stáncích a na trzích</v>
          </cell>
          <cell r="Z699" t="str">
            <v>Maloobchod s ostatním zbožím ve stáncích a na trzích</v>
          </cell>
        </row>
        <row r="700">
          <cell r="Q700" t="str">
            <v>Maloobchod prostřednictvím internetu nebo zásilkové služby</v>
          </cell>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Q701" t="str">
            <v>Ostatní maloobchod mimo prodejny, stánky a trhy</v>
          </cell>
          <cell r="T701" t="str">
            <v>Ostatní maloobchod mimo prodejny, stánky a trhy</v>
          </cell>
          <cell r="W701" t="str">
            <v>Ostatní maloobchod mimo prodejny, stánky a trhy</v>
          </cell>
          <cell r="Z701" t="str">
            <v>Ostatní maloobchod mimo prodejny, stánky a trhy</v>
          </cell>
        </row>
        <row r="702">
          <cell r="Q702" t="str">
            <v>Městská a příměstská pozemní osobní doprava</v>
          </cell>
          <cell r="T702" t="str">
            <v>Městská a příměstská pozemní osobní doprava</v>
          </cell>
          <cell r="W702" t="str">
            <v>Městská a příměstská pozemní osobní doprava</v>
          </cell>
          <cell r="Z702" t="str">
            <v>Městská a příměstská pozemní osobní doprava</v>
          </cell>
        </row>
        <row r="703">
          <cell r="Q703" t="str">
            <v>Taxislužba a pronájem osobních vozů s řidičem</v>
          </cell>
          <cell r="T703" t="str">
            <v>Taxislužba a pronájem osobních vozů s řidičem</v>
          </cell>
          <cell r="W703" t="str">
            <v>Taxislužba a pronájem osobních vozů s řidičem</v>
          </cell>
          <cell r="Z703" t="str">
            <v>Taxislužba a pronájem osobních vozů s řidičem</v>
          </cell>
        </row>
        <row r="704">
          <cell r="Q704" t="str">
            <v>Ostatní pozemní osobní doprava j. n.</v>
          </cell>
          <cell r="T704" t="str">
            <v>Ostatní pozemní osobní doprava j. n.</v>
          </cell>
          <cell r="W704" t="str">
            <v>Ostatní pozemní osobní doprava j. n.</v>
          </cell>
          <cell r="Z704" t="str">
            <v>Ostatní pozemní osobní doprava j. n.</v>
          </cell>
        </row>
        <row r="705">
          <cell r="Q705" t="str">
            <v>Silniční nákladní doprava</v>
          </cell>
          <cell r="T705" t="str">
            <v>Silniční nákladní doprava</v>
          </cell>
          <cell r="W705" t="str">
            <v>Silniční nákladní doprava</v>
          </cell>
          <cell r="Z705" t="str">
            <v>Silniční nákladní doprava</v>
          </cell>
        </row>
        <row r="706">
          <cell r="Q706" t="str">
            <v>Stěhovací služby</v>
          </cell>
          <cell r="T706" t="str">
            <v>Stěhovací služby</v>
          </cell>
          <cell r="W706" t="str">
            <v>Stěhovací služby</v>
          </cell>
          <cell r="Z706" t="str">
            <v>Stěhovací služby</v>
          </cell>
        </row>
        <row r="707">
          <cell r="Q707" t="str">
            <v>Těžba černého uhlí</v>
          </cell>
          <cell r="T707" t="str">
            <v>Těžba černého uhlí</v>
          </cell>
          <cell r="W707" t="str">
            <v>Těžba černého uhlí</v>
          </cell>
          <cell r="Z707" t="str">
            <v>Těžba černého uhlí</v>
          </cell>
        </row>
        <row r="708">
          <cell r="Q708" t="str">
            <v>Úprava černého uhlí</v>
          </cell>
          <cell r="T708" t="str">
            <v>Úprava černého uhlí</v>
          </cell>
          <cell r="W708" t="str">
            <v>Úprava černého uhlí</v>
          </cell>
          <cell r="Z708" t="str">
            <v>Úprava černého uhlí</v>
          </cell>
        </row>
        <row r="709">
          <cell r="Q709" t="str">
            <v>Letecká nákladní doprava</v>
          </cell>
          <cell r="T709" t="str">
            <v>Letecká nákladní doprava</v>
          </cell>
          <cell r="W709" t="str">
            <v>Letecká nákladní doprava</v>
          </cell>
          <cell r="Z709" t="str">
            <v>Letecká nákladní doprava</v>
          </cell>
        </row>
        <row r="710">
          <cell r="Q710" t="str">
            <v>Kosmická doprava</v>
          </cell>
          <cell r="T710" t="str">
            <v>Kosmická doprava</v>
          </cell>
          <cell r="W710" t="str">
            <v>Kosmická doprava</v>
          </cell>
          <cell r="Z710" t="str">
            <v>Kosmická doprava</v>
          </cell>
        </row>
        <row r="711">
          <cell r="Q711" t="str">
            <v>Těžba hnědého uhlí, kromě lignitu</v>
          </cell>
          <cell r="T711" t="str">
            <v>Těžba hnědého uhlí, kromě lignitu</v>
          </cell>
          <cell r="W711" t="str">
            <v>Těžba hnědého uhlí, kromě lignitu</v>
          </cell>
          <cell r="Z711" t="str">
            <v>Těžba hnědého uhlí, kromě lignitu</v>
          </cell>
        </row>
        <row r="712">
          <cell r="Q712" t="str">
            <v>Úprava hnědého uhlí, kromě lignitu</v>
          </cell>
          <cell r="T712" t="str">
            <v>Úprava hnědého uhlí, kromě lignitu</v>
          </cell>
          <cell r="W712" t="str">
            <v>Úprava hnědého uhlí, kromě lignitu</v>
          </cell>
          <cell r="Z712" t="str">
            <v>Úprava hnědého uhlí, kromě lignitu</v>
          </cell>
        </row>
        <row r="713">
          <cell r="Q713" t="str">
            <v>Těžba lignitu</v>
          </cell>
          <cell r="T713" t="str">
            <v>Těžba lignitu</v>
          </cell>
          <cell r="W713" t="str">
            <v>Těžba lignitu</v>
          </cell>
          <cell r="Z713" t="str">
            <v>Těžba lignitu</v>
          </cell>
        </row>
        <row r="714">
          <cell r="Q714" t="str">
            <v>Úprava lignitu</v>
          </cell>
          <cell r="T714" t="str">
            <v>Úprava lignitu</v>
          </cell>
          <cell r="W714" t="str">
            <v>Úprava lignitu</v>
          </cell>
          <cell r="Z714" t="str">
            <v>Úprava lignitu</v>
          </cell>
        </row>
        <row r="715">
          <cell r="Q715" t="str">
            <v>Činnosti související s pozemní dopravou</v>
          </cell>
          <cell r="T715" t="str">
            <v>Činnosti související s pozemní dopravou</v>
          </cell>
          <cell r="W715" t="str">
            <v>Činnosti související s pozemní dopravou</v>
          </cell>
          <cell r="Z715" t="str">
            <v>Činnosti související s pozemní dopravou</v>
          </cell>
        </row>
        <row r="716">
          <cell r="Q716" t="str">
            <v>Činnosti související s vodní dopravou</v>
          </cell>
          <cell r="T716" t="str">
            <v>Činnosti související s vodní dopravou</v>
          </cell>
          <cell r="W716" t="str">
            <v>Činnosti související s vodní dopravou</v>
          </cell>
          <cell r="Z716" t="str">
            <v>Činnosti související s vodní dopravou</v>
          </cell>
        </row>
        <row r="717">
          <cell r="Q717" t="str">
            <v>Činnosti související s leteckou dopravou</v>
          </cell>
          <cell r="T717" t="str">
            <v>Činnosti související s leteckou dopravou</v>
          </cell>
          <cell r="W717" t="str">
            <v>Činnosti související s leteckou dopravou</v>
          </cell>
          <cell r="Z717" t="str">
            <v>Činnosti související s leteckou dopravou</v>
          </cell>
        </row>
        <row r="718">
          <cell r="Q718" t="str">
            <v>Manipulace s nákladem</v>
          </cell>
          <cell r="T718" t="str">
            <v>Manipulace s nákladem</v>
          </cell>
          <cell r="W718" t="str">
            <v>Manipulace s nákladem</v>
          </cell>
          <cell r="Z718" t="str">
            <v>Manipulace s nákladem</v>
          </cell>
        </row>
        <row r="719">
          <cell r="Q719" t="str">
            <v>Ostatní vedlejší činnosti v dopravě</v>
          </cell>
          <cell r="T719" t="str">
            <v>Ostatní vedlejší činnosti v dopravě</v>
          </cell>
          <cell r="W719" t="str">
            <v>Ostatní vedlejší činnosti v dopravě</v>
          </cell>
          <cell r="Z719" t="str">
            <v>Ostatní vedlejší činnosti v dopravě</v>
          </cell>
        </row>
        <row r="720">
          <cell r="Q720" t="str">
            <v>Poskytování cateringových služeb</v>
          </cell>
          <cell r="T720" t="str">
            <v>Poskytování cateringových služeb</v>
          </cell>
          <cell r="W720" t="str">
            <v>Poskytování cateringových služeb</v>
          </cell>
          <cell r="Z720" t="str">
            <v>Poskytování cateringových služeb</v>
          </cell>
        </row>
        <row r="721">
          <cell r="Q721" t="str">
            <v>Poskytování ostatních stravovacích služeb</v>
          </cell>
          <cell r="T721" t="str">
            <v>Poskytování ostatních stravovacích služeb</v>
          </cell>
          <cell r="W721" t="str">
            <v>Poskytování ostatních stravovacích služeb</v>
          </cell>
          <cell r="Z721" t="str">
            <v>Poskytování ostatních stravovacích služeb</v>
          </cell>
        </row>
        <row r="722">
          <cell r="Q722" t="str">
            <v>Vydávání knih</v>
          </cell>
          <cell r="T722" t="str">
            <v>Vydávání knih</v>
          </cell>
          <cell r="W722" t="str">
            <v>Vydávání knih</v>
          </cell>
          <cell r="Z722" t="str">
            <v>Vydávání knih</v>
          </cell>
        </row>
        <row r="723">
          <cell r="Q723" t="str">
            <v>Vydávání adresářů a jiných seznamů</v>
          </cell>
          <cell r="T723" t="str">
            <v>Vydávání adresářů a jiných seznamů</v>
          </cell>
          <cell r="W723" t="str">
            <v>Vydávání adresářů a jiných seznamů</v>
          </cell>
          <cell r="Z723" t="str">
            <v>Vydávání adresářů a jiných seznamů</v>
          </cell>
        </row>
        <row r="724">
          <cell r="Q724" t="str">
            <v>Vydávání novin</v>
          </cell>
          <cell r="T724" t="str">
            <v>Vydávání novin</v>
          </cell>
          <cell r="W724" t="str">
            <v>Vydávání novin</v>
          </cell>
          <cell r="Z724" t="str">
            <v>Vydávání novin</v>
          </cell>
        </row>
        <row r="725">
          <cell r="Q725" t="str">
            <v>Vydávání časopisů a ostatních periodických publikací</v>
          </cell>
          <cell r="T725" t="str">
            <v>Vydávání časopisů a ostatních periodických publikací</v>
          </cell>
          <cell r="W725" t="str">
            <v>Vydávání časopisů a ostatních periodických publikací</v>
          </cell>
          <cell r="Z725" t="str">
            <v>Vydávání časopisů a ostatních periodických publikací</v>
          </cell>
        </row>
        <row r="726">
          <cell r="Q726" t="str">
            <v>Ostatní vydavatelské činnosti</v>
          </cell>
          <cell r="T726" t="str">
            <v>Ostatní vydavatelské činnosti</v>
          </cell>
          <cell r="W726" t="str">
            <v>Ostatní vydavatelské činnosti</v>
          </cell>
          <cell r="Z726" t="str">
            <v>Ostatní vydavatelské činnosti</v>
          </cell>
        </row>
        <row r="727">
          <cell r="Q727" t="str">
            <v>Vydávání počítačových her</v>
          </cell>
          <cell r="T727" t="str">
            <v>Vydávání počítačových her</v>
          </cell>
          <cell r="W727" t="str">
            <v>Vydávání počítačových her</v>
          </cell>
          <cell r="Z727" t="str">
            <v>Vydávání počítačových her</v>
          </cell>
        </row>
        <row r="728">
          <cell r="Q728" t="str">
            <v>Ostatní vydávání softwaru</v>
          </cell>
          <cell r="T728" t="str">
            <v>Ostatní vydávání softwaru</v>
          </cell>
          <cell r="W728" t="str">
            <v>Ostatní vydávání softwaru</v>
          </cell>
          <cell r="Z728" t="str">
            <v>Ostatní vydávání softwaru</v>
          </cell>
        </row>
        <row r="729">
          <cell r="Q729" t="str">
            <v>Produkce filmů, videozáznamů a televizních programů</v>
          </cell>
          <cell r="T729" t="str">
            <v>Produkce filmů, videozáznamů a televizních programů</v>
          </cell>
          <cell r="W729" t="str">
            <v>Produkce filmů, videozáznamů a televizních programů</v>
          </cell>
          <cell r="Z729" t="str">
            <v>Produkce filmů, videozáznamů a televizních programů</v>
          </cell>
        </row>
        <row r="730">
          <cell r="Q730" t="str">
            <v>Postprodukce filmů, videozáznamů a televizních programů</v>
          </cell>
          <cell r="T730" t="str">
            <v>Postprodukce filmů, videozáznamů a televizních programů</v>
          </cell>
          <cell r="W730" t="str">
            <v>Postprodukce filmů, videozáznamů a televizních programů</v>
          </cell>
          <cell r="Z730" t="str">
            <v>Postprodukce filmů, videozáznamů a televizních programů</v>
          </cell>
        </row>
        <row r="731">
          <cell r="Q731" t="str">
            <v>Distribuce filmů, videozáznamů a televizních programů</v>
          </cell>
          <cell r="T731" t="str">
            <v>Distribuce filmů, videozáznamů a televizních programů</v>
          </cell>
          <cell r="W731" t="str">
            <v>Distribuce filmů, videozáznamů a televizních programů</v>
          </cell>
          <cell r="Z731" t="str">
            <v>Distribuce filmů, videozáznamů a televizních programů</v>
          </cell>
        </row>
        <row r="732">
          <cell r="Q732" t="str">
            <v>Promítání filmů</v>
          </cell>
          <cell r="T732" t="str">
            <v>Promítání filmů</v>
          </cell>
          <cell r="W732" t="str">
            <v>Promítání filmů</v>
          </cell>
          <cell r="Z732" t="str">
            <v>Promítání filmů</v>
          </cell>
        </row>
        <row r="733">
          <cell r="Q733" t="str">
            <v>Programování</v>
          </cell>
          <cell r="T733" t="str">
            <v>Programování</v>
          </cell>
          <cell r="W733" t="str">
            <v>Programování</v>
          </cell>
          <cell r="Z733" t="str">
            <v>Programování</v>
          </cell>
        </row>
        <row r="734">
          <cell r="Q734" t="str">
            <v>Poradenství v oblasti informačních technologií</v>
          </cell>
          <cell r="T734" t="str">
            <v>Poradenství v oblasti informačních technologií</v>
          </cell>
          <cell r="W734" t="str">
            <v>Poradenství v oblasti informačních technologií</v>
          </cell>
          <cell r="Z734" t="str">
            <v>Poradenství v oblasti informačních technologií</v>
          </cell>
        </row>
        <row r="735">
          <cell r="Q735" t="str">
            <v>Správa počítačového vybavení</v>
          </cell>
          <cell r="T735" t="str">
            <v>Správa počítačového vybavení</v>
          </cell>
          <cell r="W735" t="str">
            <v>Správa počítačového vybavení</v>
          </cell>
          <cell r="Z735" t="str">
            <v>Správa počítačového vybavení</v>
          </cell>
        </row>
        <row r="736">
          <cell r="Q736" t="str">
            <v>Ostatní činnosti v oblasti informačních technologií</v>
          </cell>
          <cell r="T736" t="str">
            <v>Ostatní činnosti v oblasti informačních technologií</v>
          </cell>
          <cell r="W736" t="str">
            <v>Ostatní činnosti v oblasti informačních technologií</v>
          </cell>
          <cell r="Z736" t="str">
            <v>Ostatní činnosti v oblasti informačních technologií</v>
          </cell>
        </row>
        <row r="737">
          <cell r="Q737" t="str">
            <v>Činnosti související se zpracováním dat a hostingem</v>
          </cell>
          <cell r="T737" t="str">
            <v>Činnosti související se zpracováním dat a hostingem</v>
          </cell>
          <cell r="W737" t="str">
            <v>Činnosti související se zpracováním dat a hostingem</v>
          </cell>
          <cell r="Z737" t="str">
            <v>Činnosti související se zpracováním dat a hostingem</v>
          </cell>
        </row>
        <row r="738">
          <cell r="Q738" t="str">
            <v>Činnosti související s webovými portály</v>
          </cell>
          <cell r="T738" t="str">
            <v>Činnosti související s webovými portály</v>
          </cell>
          <cell r="W738" t="str">
            <v>Činnosti související s webovými portály</v>
          </cell>
          <cell r="Z738" t="str">
            <v>Činnosti související s webovými portály</v>
          </cell>
        </row>
        <row r="739">
          <cell r="Q739" t="str">
            <v>Činnosti zpravodajských tiskových kanceláří a agentur</v>
          </cell>
          <cell r="T739" t="str">
            <v>Činnosti zpravodajských tiskových kanceláří a agentur</v>
          </cell>
          <cell r="W739" t="str">
            <v>Činnosti zpravodajských tiskových kanceláří a agentur</v>
          </cell>
          <cell r="Z739" t="str">
            <v>Činnosti zpravodajských tiskových kanceláří a agentur</v>
          </cell>
        </row>
        <row r="740">
          <cell r="Q740" t="str">
            <v>Ostatní informační činnosti j. n.</v>
          </cell>
          <cell r="T740" t="str">
            <v>Ostatní informační činnosti j. n.</v>
          </cell>
          <cell r="W740" t="str">
            <v>Ostatní informační činnosti j. n.</v>
          </cell>
          <cell r="Z740" t="str">
            <v>Ostatní informační činnosti j. n.</v>
          </cell>
        </row>
        <row r="741">
          <cell r="Q741" t="str">
            <v>Centrální bankovnictví</v>
          </cell>
          <cell r="T741" t="str">
            <v>Centrální bankovnictví</v>
          </cell>
          <cell r="W741" t="str">
            <v>Centrální bankovnictví</v>
          </cell>
          <cell r="Z741" t="str">
            <v>Centrální bankovnictví</v>
          </cell>
        </row>
        <row r="742">
          <cell r="Q742" t="str">
            <v>Ostatní peněžní zprostředkování</v>
          </cell>
          <cell r="T742" t="str">
            <v>Ostatní peněžní zprostředkování</v>
          </cell>
          <cell r="W742" t="str">
            <v>Ostatní peněžní zprostředkování</v>
          </cell>
          <cell r="Z742" t="str">
            <v>Ostatní peněžní zprostředkování</v>
          </cell>
        </row>
        <row r="743">
          <cell r="Q743" t="str">
            <v>Finanční leasing</v>
          </cell>
          <cell r="T743" t="str">
            <v>Finanční leasing</v>
          </cell>
          <cell r="W743" t="str">
            <v>Finanční leasing</v>
          </cell>
          <cell r="Z743" t="str">
            <v>Finanční leasing</v>
          </cell>
        </row>
        <row r="744">
          <cell r="Q744" t="str">
            <v>Ostatní poskytování úvěrů</v>
          </cell>
          <cell r="T744" t="str">
            <v>Ostatní poskytování úvěrů</v>
          </cell>
          <cell r="W744" t="str">
            <v>Ostatní poskytování úvěrů</v>
          </cell>
          <cell r="Z744" t="str">
            <v>Ostatní poskytování úvěrů</v>
          </cell>
        </row>
        <row r="745">
          <cell r="Q745" t="str">
            <v>Ostatní finanční zprostředkování j. n.</v>
          </cell>
          <cell r="T745" t="str">
            <v>Ostatní finanční zprostředkování j. n.</v>
          </cell>
          <cell r="W745" t="str">
            <v>Ostatní finanční zprostředkování j. n.</v>
          </cell>
          <cell r="Z745" t="str">
            <v>Ostatní finanční zprostředkování j. n.</v>
          </cell>
        </row>
        <row r="746">
          <cell r="Q746" t="str">
            <v>životní pojištění</v>
          </cell>
          <cell r="T746" t="str">
            <v>životní pojištění</v>
          </cell>
          <cell r="W746" t="str">
            <v>životní pojištění</v>
          </cell>
          <cell r="Z746" t="str">
            <v>životní pojištění</v>
          </cell>
        </row>
        <row r="747">
          <cell r="Q747" t="str">
            <v>Neživotní pojištění</v>
          </cell>
          <cell r="T747" t="str">
            <v>Neživotní pojištění</v>
          </cell>
          <cell r="W747" t="str">
            <v>Neživotní pojištění</v>
          </cell>
          <cell r="Z747" t="str">
            <v>Neživotní pojištění</v>
          </cell>
        </row>
        <row r="748">
          <cell r="Q748" t="str">
            <v>Řízení a správa finančních trhů</v>
          </cell>
          <cell r="T748" t="str">
            <v>Řízení a správa finančních trhů</v>
          </cell>
          <cell r="W748" t="str">
            <v>Řízení a správa finančních trhů</v>
          </cell>
          <cell r="Z748" t="str">
            <v>Řízení a správa finančních trhů</v>
          </cell>
        </row>
        <row r="749">
          <cell r="Q749" t="str">
            <v>Obchodování s cennými papíry a komoditami na burzách</v>
          </cell>
          <cell r="T749" t="str">
            <v>Obchodování s cennými papíry a komoditami na burzách</v>
          </cell>
          <cell r="W749" t="str">
            <v>Obchodování s cennými papíry a komoditami na burzách</v>
          </cell>
          <cell r="Z749" t="str">
            <v>Obchodování s cennými papíry a komoditami na burzách</v>
          </cell>
        </row>
        <row r="750">
          <cell r="Q750" t="str">
            <v>Ostatní pomocné činnosti související s finančním zprostředkováním</v>
          </cell>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Q751" t="str">
            <v>Vyhodnocování rizik a škod</v>
          </cell>
          <cell r="T751" t="str">
            <v>Vyhodnocování rizik a škod</v>
          </cell>
          <cell r="W751" t="str">
            <v>Vyhodnocování rizik a škod</v>
          </cell>
          <cell r="Z751" t="str">
            <v>Vyhodnocování rizik a škod</v>
          </cell>
        </row>
        <row r="752">
          <cell r="Q752" t="str">
            <v>Činnosti zástupců pojišťovny a makléřů</v>
          </cell>
          <cell r="T752" t="str">
            <v>Činnosti zástupců pojišťovny a makléřů</v>
          </cell>
          <cell r="W752" t="str">
            <v>Činnosti zástupců pojišťovny a makléřů</v>
          </cell>
          <cell r="Z752" t="str">
            <v>Činnosti zástupců pojišťovny a makléřů</v>
          </cell>
        </row>
        <row r="753">
          <cell r="Q753" t="str">
            <v>Ostatní pomocné činnosti související s pojišťovnictvím a penz.fin.</v>
          </cell>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Q754" t="str">
            <v>Zprostředkovatelské činnosti realitních agentur</v>
          </cell>
          <cell r="T754" t="str">
            <v>Zprostředkovatelské činnosti realitních agentur</v>
          </cell>
          <cell r="W754" t="str">
            <v>Zprostředkovatelské činnosti realitních agentur</v>
          </cell>
          <cell r="Z754" t="str">
            <v>Zprostředkovatelské činnosti realitních agentur</v>
          </cell>
        </row>
        <row r="755">
          <cell r="Q755" t="str">
            <v>Správa nemovitostí na základě smlouvy</v>
          </cell>
          <cell r="T755" t="str">
            <v>Správa nemovitostí na základě smlouvy</v>
          </cell>
          <cell r="W755" t="str">
            <v>Správa nemovitostí na základě smlouvy</v>
          </cell>
          <cell r="Z755" t="str">
            <v>Správa nemovitostí na základě smlouvy</v>
          </cell>
        </row>
        <row r="756">
          <cell r="Q756" t="str">
            <v>Poradenství v oblasti vztahů s veřejností a komunikace</v>
          </cell>
          <cell r="T756" t="str">
            <v>Poradenství v oblasti vztahů s veřejností a komunikace</v>
          </cell>
          <cell r="W756" t="str">
            <v>Poradenství v oblasti vztahů s veřejností a komunikace</v>
          </cell>
          <cell r="Z756" t="str">
            <v>Poradenství v oblasti vztahů s veřejností a komunikace</v>
          </cell>
        </row>
        <row r="757">
          <cell r="Q757" t="str">
            <v>Ostatní poradenství v oblasti podnikání a řízení</v>
          </cell>
          <cell r="T757" t="str">
            <v>Ostatní poradenství v oblasti podnikání a řízení</v>
          </cell>
          <cell r="W757" t="str">
            <v>Ostatní poradenství v oblasti podnikání a řízení</v>
          </cell>
          <cell r="Z757" t="str">
            <v>Ostatní poradenství v oblasti podnikání a řízení</v>
          </cell>
        </row>
        <row r="758">
          <cell r="Q758" t="str">
            <v>Těžba železných rud</v>
          </cell>
          <cell r="T758" t="str">
            <v>Těžba železných rud</v>
          </cell>
          <cell r="W758" t="str">
            <v>Těžba železných rud</v>
          </cell>
          <cell r="Z758" t="str">
            <v>Těžba železných rud</v>
          </cell>
        </row>
        <row r="759">
          <cell r="Q759" t="str">
            <v>Úprava železných rud</v>
          </cell>
          <cell r="T759" t="str">
            <v>Úprava železných rud</v>
          </cell>
          <cell r="W759" t="str">
            <v>Úprava železných rud</v>
          </cell>
          <cell r="Z759" t="str">
            <v>Úprava železných rud</v>
          </cell>
        </row>
        <row r="760">
          <cell r="Q760" t="str">
            <v>Architektonické činnosti</v>
          </cell>
          <cell r="T760" t="str">
            <v>Architektonické činnosti</v>
          </cell>
          <cell r="W760" t="str">
            <v>Architektonické činnosti</v>
          </cell>
          <cell r="Z760" t="str">
            <v>Architektonické činnosti</v>
          </cell>
        </row>
        <row r="761">
          <cell r="Q761" t="str">
            <v>Inženýrské činnosti a související technické poradenství</v>
          </cell>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Q762" t="str">
            <v>Výzkum a vývoj v oblasti biotechnologie</v>
          </cell>
          <cell r="T762" t="str">
            <v>Výzkum a vývoj v oblasti biotechnologie</v>
          </cell>
          <cell r="W762" t="str">
            <v>Výzkum a vývoj v oblasti biotechnologie</v>
          </cell>
          <cell r="Z762" t="str">
            <v>Výzkum a vývoj v oblasti biotechnologie</v>
          </cell>
        </row>
        <row r="763">
          <cell r="Q763" t="str">
            <v>Těžba uranových a thoriových rud</v>
          </cell>
          <cell r="T763" t="str">
            <v>Těžba uranových a thoriových rud</v>
          </cell>
          <cell r="W763" t="str">
            <v>Těžba uranových a thoriových rud</v>
          </cell>
          <cell r="Z763" t="str">
            <v>Těžba uranových a thoriových rud</v>
          </cell>
        </row>
        <row r="764">
          <cell r="Q764" t="str">
            <v>Úprava uranových a thoriových rud</v>
          </cell>
          <cell r="T764" t="str">
            <v>Úprava uranových a thoriových rud</v>
          </cell>
          <cell r="W764" t="str">
            <v>Úprava uranových a thoriových rud</v>
          </cell>
          <cell r="Z764" t="str">
            <v>Úprava uranových a thoriových rud</v>
          </cell>
        </row>
        <row r="765">
          <cell r="Q765" t="str">
            <v>Ostatní výzkum a vývoj voblasti přírodních atechnických věd</v>
          </cell>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Q766" t="str">
            <v>Těžba ostatních neželezných rud</v>
          </cell>
          <cell r="T766" t="str">
            <v>Těžba ostatních neželezných rud</v>
          </cell>
          <cell r="W766" t="str">
            <v>Těžba ostatních neželezných rud</v>
          </cell>
          <cell r="Z766" t="str">
            <v>Těžba ostatních neželezných rud</v>
          </cell>
        </row>
        <row r="767">
          <cell r="Q767" t="str">
            <v>Úprava ostatních neželezných rud</v>
          </cell>
          <cell r="T767" t="str">
            <v>Úprava ostatních neželezných rud</v>
          </cell>
          <cell r="W767" t="str">
            <v>Úprava ostatních neželezných rud</v>
          </cell>
          <cell r="Z767" t="str">
            <v>Úprava ostatních neželezných rud</v>
          </cell>
        </row>
        <row r="768">
          <cell r="Q768" t="str">
            <v>Činnosti reklamních agentur</v>
          </cell>
          <cell r="T768" t="str">
            <v>Činnosti reklamních agentur</v>
          </cell>
          <cell r="W768" t="str">
            <v>Činnosti reklamních agentur</v>
          </cell>
          <cell r="Z768" t="str">
            <v>Činnosti reklamních agentur</v>
          </cell>
        </row>
        <row r="769">
          <cell r="Q769" t="str">
            <v>Zastupování médií při prodeji reklamního času a prostoru</v>
          </cell>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Q770" t="str">
            <v>Pronájem a leasing automob.a jiných lehkých motor.vozidel,kromě motocyklů</v>
          </cell>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Q771" t="str">
            <v>Pronájem a leasing nákladních automobilů</v>
          </cell>
          <cell r="T771" t="str">
            <v>Pronájem a leasing nákladních automobilů</v>
          </cell>
          <cell r="W771" t="str">
            <v>Pronájem a leasing nákladních automobilů</v>
          </cell>
          <cell r="Z771" t="str">
            <v>Pronájem a leasing nákladních automobilů</v>
          </cell>
        </row>
        <row r="772">
          <cell r="Q772" t="str">
            <v>Pronájem a leasing rekreačních a sportovních potřeb</v>
          </cell>
          <cell r="T772" t="str">
            <v>Pronájem a leasing rekreačních a sportovních potřeb</v>
          </cell>
          <cell r="W772" t="str">
            <v>Pronájem a leasing rekreačních a sportovních potřeb</v>
          </cell>
          <cell r="Z772" t="str">
            <v>Pronájem a leasing rekreačních a sportovních potřeb</v>
          </cell>
        </row>
        <row r="773">
          <cell r="Q773" t="str">
            <v>Pronájem videokazet a disků</v>
          </cell>
          <cell r="T773" t="str">
            <v>Pronájem videokazet a disků</v>
          </cell>
          <cell r="W773" t="str">
            <v>Pronájem videokazet a disků</v>
          </cell>
          <cell r="Z773" t="str">
            <v>Pronájem videokazet a disků</v>
          </cell>
        </row>
        <row r="774">
          <cell r="Q774" t="str">
            <v>Pronájem a leasing ost.výrobků pro osob.potřebu a převážně pro domácnost</v>
          </cell>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Q775" t="str">
            <v>Pronájem a leasing zemědělských strojů a zařízení</v>
          </cell>
          <cell r="T775" t="str">
            <v>Pronájem a leasing zemědělských strojů a zařízení</v>
          </cell>
          <cell r="W775" t="str">
            <v>Pronájem a leasing zemědělských strojů a zařízení</v>
          </cell>
          <cell r="Z775" t="str">
            <v>Pronájem a leasing zemědělských strojů a zařízení</v>
          </cell>
        </row>
        <row r="776">
          <cell r="Q776" t="str">
            <v>Pronájem a leasing stavebních strojů a zařízení</v>
          </cell>
          <cell r="T776" t="str">
            <v>Pronájem a leasing stavebních strojů a zařízení</v>
          </cell>
          <cell r="W776" t="str">
            <v>Pronájem a leasing stavebních strojů a zařízení</v>
          </cell>
          <cell r="Z776" t="str">
            <v>Pronájem a leasing stavebních strojů a zařízení</v>
          </cell>
        </row>
        <row r="777">
          <cell r="Q777" t="str">
            <v>Pronájem a leasing kancelářských strojů a zařízení, včetně počítačů</v>
          </cell>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Q778" t="str">
            <v>Pronájem a leasing vodních dopravních prostředků</v>
          </cell>
          <cell r="T778" t="str">
            <v>Pronájem a leasing vodních dopravních prostředků</v>
          </cell>
          <cell r="W778" t="str">
            <v>Pronájem a leasing vodních dopravních prostředků</v>
          </cell>
          <cell r="Z778" t="str">
            <v>Pronájem a leasing vodních dopravních prostředků</v>
          </cell>
        </row>
        <row r="779">
          <cell r="Q779" t="str">
            <v>Pronájem a leasing leteckých dopravních prostředků</v>
          </cell>
          <cell r="T779" t="str">
            <v>Pronájem a leasing leteckých dopravních prostředků</v>
          </cell>
          <cell r="W779" t="str">
            <v>Pronájem a leasing leteckých dopravních prostředků</v>
          </cell>
          <cell r="Z779" t="str">
            <v>Pronájem a leasing leteckých dopravních prostředků</v>
          </cell>
        </row>
        <row r="780">
          <cell r="Q780" t="str">
            <v>Pronájem a leasing ostatních strojů, zařízení a výrobků j. n.</v>
          </cell>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Q781" t="str">
            <v>Činnosti cestovních agentur</v>
          </cell>
          <cell r="T781" t="str">
            <v>Činnosti cestovních agentur</v>
          </cell>
          <cell r="W781" t="str">
            <v>Činnosti cestovních agentur</v>
          </cell>
          <cell r="Z781" t="str">
            <v>Činnosti cestovních agentur</v>
          </cell>
        </row>
        <row r="782">
          <cell r="Q782" t="str">
            <v>Činnosti cestovních kanceláří</v>
          </cell>
          <cell r="T782" t="str">
            <v>Činnosti cestovních kanceláří</v>
          </cell>
          <cell r="W782" t="str">
            <v>Činnosti cestovních kanceláří</v>
          </cell>
          <cell r="Z782" t="str">
            <v>Činnosti cestovních kanceláří</v>
          </cell>
        </row>
        <row r="783">
          <cell r="Q783" t="str">
            <v>Všeobecný úklid budov</v>
          </cell>
          <cell r="T783" t="str">
            <v>Všeobecný úklid budov</v>
          </cell>
          <cell r="W783" t="str">
            <v>Všeobecný úklid budov</v>
          </cell>
          <cell r="Z783" t="str">
            <v>Všeobecný úklid budov</v>
          </cell>
        </row>
        <row r="784">
          <cell r="Q784" t="str">
            <v>Specializované čištění a úklid budov a průmyslových zařízení</v>
          </cell>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Q785" t="str">
            <v>Ostatní úklidové činnosti</v>
          </cell>
          <cell r="T785" t="str">
            <v>Ostatní úklidové činnosti</v>
          </cell>
          <cell r="W785" t="str">
            <v>Ostatní úklidové činnosti</v>
          </cell>
          <cell r="Z785" t="str">
            <v>Ostatní úklidové činnosti</v>
          </cell>
        </row>
        <row r="786">
          <cell r="Q786" t="str">
            <v>Univerzální administrativní činnosti</v>
          </cell>
          <cell r="T786" t="str">
            <v>Univerzální administrativní činnosti</v>
          </cell>
          <cell r="W786" t="str">
            <v>Univerzální administrativní činnosti</v>
          </cell>
          <cell r="Z786" t="str">
            <v>Univerzální administrativní činnosti</v>
          </cell>
        </row>
        <row r="787">
          <cell r="Q787" t="str">
            <v>Kopírování,příprava dokumentů a ost.specializ.kancel.podpůrné činnosti</v>
          </cell>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Q788" t="str">
            <v>Inkasní činnosti, ověřování solventnosti zákazníka</v>
          </cell>
          <cell r="T788" t="str">
            <v>Inkasní činnosti, ověřování solventnosti zákazníka</v>
          </cell>
          <cell r="W788" t="str">
            <v>Inkasní činnosti, ověřování solventnosti zákazníka</v>
          </cell>
          <cell r="Z788" t="str">
            <v>Inkasní činnosti, ověřování solventnosti zákazníka</v>
          </cell>
        </row>
        <row r="789">
          <cell r="Q789" t="str">
            <v>Balicí činnosti</v>
          </cell>
          <cell r="T789" t="str">
            <v>Balicí činnosti</v>
          </cell>
          <cell r="W789" t="str">
            <v>Balicí činnosti</v>
          </cell>
          <cell r="Z789" t="str">
            <v>Balicí činnosti</v>
          </cell>
        </row>
        <row r="790">
          <cell r="Q790" t="str">
            <v>Ostatní podpůrné činnosti pro podnikání j. n.</v>
          </cell>
          <cell r="T790" t="str">
            <v>Ostatní podpůrné činnosti pro podnikání j. n.</v>
          </cell>
          <cell r="W790" t="str">
            <v>Ostatní podpůrné činnosti pro podnikání j. n.</v>
          </cell>
          <cell r="Z790" t="str">
            <v>Ostatní podpůrné činnosti pro podnikání j. n.</v>
          </cell>
        </row>
        <row r="791">
          <cell r="Q791" t="str">
            <v>Všeobecné činnosti veřejné správy</v>
          </cell>
          <cell r="T791" t="str">
            <v>Všeobecné činnosti veřejné správy</v>
          </cell>
          <cell r="W791" t="str">
            <v>Všeobecné činnosti veřejné správy</v>
          </cell>
          <cell r="Z791" t="str">
            <v>Všeobecné činnosti veřejné správy</v>
          </cell>
        </row>
        <row r="792">
          <cell r="Q792" t="str">
            <v>Regul.čin.souvis.s poskyt.zdr.péče,vzděl.,kulturou a soc.péčí,kromě soc.z.</v>
          </cell>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Q793" t="str">
            <v>Regulace a podpora podnikatelského prostředí</v>
          </cell>
          <cell r="T793" t="str">
            <v>Regulace a podpora podnikatelského prostředí</v>
          </cell>
          <cell r="W793" t="str">
            <v>Regulace a podpora podnikatelského prostředí</v>
          </cell>
          <cell r="Z793" t="str">
            <v>Regulace a podpora podnikatelského prostředí</v>
          </cell>
        </row>
        <row r="794">
          <cell r="Q794" t="str">
            <v>Činnosti v oblasti zahraničních věcí</v>
          </cell>
          <cell r="T794" t="str">
            <v>Činnosti v oblasti zahraničních věcí</v>
          </cell>
          <cell r="W794" t="str">
            <v>Činnosti v oblasti zahraničních věcí</v>
          </cell>
          <cell r="Z794" t="str">
            <v>Činnosti v oblasti zahraničních věcí</v>
          </cell>
        </row>
        <row r="795">
          <cell r="Q795" t="str">
            <v>Činnosti v oblasti obrany</v>
          </cell>
          <cell r="T795" t="str">
            <v>Činnosti v oblasti obrany</v>
          </cell>
          <cell r="W795" t="str">
            <v>Činnosti v oblasti obrany</v>
          </cell>
          <cell r="Z795" t="str">
            <v>Činnosti v oblasti obrany</v>
          </cell>
        </row>
        <row r="796">
          <cell r="Q796" t="str">
            <v>Činnosti v oblasti spravedlnosti a soudnictví</v>
          </cell>
          <cell r="T796" t="str">
            <v>Činnosti v oblasti spravedlnosti a soudnictví</v>
          </cell>
          <cell r="W796" t="str">
            <v>Činnosti v oblasti spravedlnosti a soudnictví</v>
          </cell>
          <cell r="Z796" t="str">
            <v>Činnosti v oblasti spravedlnosti a soudnictví</v>
          </cell>
        </row>
        <row r="797">
          <cell r="Q797" t="str">
            <v>Činnosti v oblasti veřejného pořádku a bezpečnosti</v>
          </cell>
          <cell r="T797" t="str">
            <v>Činnosti v oblasti veřejného pořádku a bezpečnosti</v>
          </cell>
          <cell r="W797" t="str">
            <v>Činnosti v oblasti veřejného pořádku a bezpečnosti</v>
          </cell>
          <cell r="Z797" t="str">
            <v>Činnosti v oblasti veřejného pořádku a bezpečnosti</v>
          </cell>
        </row>
        <row r="798">
          <cell r="Q798" t="str">
            <v>Činnosti v oblasti protipožární ochrany</v>
          </cell>
          <cell r="T798" t="str">
            <v>Činnosti v oblasti protipožární ochrany</v>
          </cell>
          <cell r="W798" t="str">
            <v>Činnosti v oblasti protipožární ochrany</v>
          </cell>
          <cell r="Z798" t="str">
            <v>Činnosti v oblasti protipožární ochrany</v>
          </cell>
        </row>
        <row r="799">
          <cell r="Q799" t="str">
            <v>Sekundární všeobecné vzdělávání</v>
          </cell>
          <cell r="T799" t="str">
            <v>Sekundární všeobecné vzdělávání</v>
          </cell>
          <cell r="W799" t="str">
            <v>Sekundární všeobecné vzdělávání</v>
          </cell>
          <cell r="Z799" t="str">
            <v>Sekundární všeobecné vzdělávání</v>
          </cell>
        </row>
        <row r="800">
          <cell r="Q800" t="str">
            <v>Sekundární odborné vzdělávání</v>
          </cell>
          <cell r="T800" t="str">
            <v>Sekundární odborné vzdělávání</v>
          </cell>
          <cell r="W800" t="str">
            <v>Sekundární odborné vzdělávání</v>
          </cell>
          <cell r="Z800" t="str">
            <v>Sekundární odborné vzdělávání</v>
          </cell>
        </row>
        <row r="801">
          <cell r="Q801" t="str">
            <v>Postsekundární nikoli terciární vzdělávání</v>
          </cell>
          <cell r="T801" t="str">
            <v>Postsekundární nikoli terciární vzdělávání</v>
          </cell>
          <cell r="W801" t="str">
            <v>Postsekundární nikoli terciární vzdělávání</v>
          </cell>
          <cell r="Z801" t="str">
            <v>Postsekundární nikoli terciární vzdělávání</v>
          </cell>
        </row>
        <row r="802">
          <cell r="Q802" t="str">
            <v>Terciární vzdělávání</v>
          </cell>
          <cell r="T802" t="str">
            <v>Terciární vzdělávání</v>
          </cell>
          <cell r="W802" t="str">
            <v>Terciární vzdělávání</v>
          </cell>
          <cell r="Z802" t="str">
            <v>Terciární vzdělávání</v>
          </cell>
        </row>
        <row r="803">
          <cell r="Q803" t="str">
            <v>Sportovní a rekreační vzdělávání</v>
          </cell>
          <cell r="T803" t="str">
            <v>Sportovní a rekreační vzdělávání</v>
          </cell>
          <cell r="W803" t="str">
            <v>Sportovní a rekreační vzdělávání</v>
          </cell>
          <cell r="Z803" t="str">
            <v>Sportovní a rekreační vzdělávání</v>
          </cell>
        </row>
        <row r="804">
          <cell r="Q804" t="str">
            <v>Umělecké vzdělávání</v>
          </cell>
          <cell r="T804" t="str">
            <v>Umělecké vzdělávání</v>
          </cell>
          <cell r="W804" t="str">
            <v>Umělecké vzdělávání</v>
          </cell>
          <cell r="Z804" t="str">
            <v>Umělecké vzdělávání</v>
          </cell>
        </row>
        <row r="805">
          <cell r="Q805" t="str">
            <v>Činnosti autoškol a jiných škol řízení</v>
          </cell>
          <cell r="T805" t="str">
            <v>Činnosti autoškol a jiných škol řízení</v>
          </cell>
          <cell r="W805" t="str">
            <v>Činnosti autoškol a jiných škol řízení</v>
          </cell>
          <cell r="Z805" t="str">
            <v>Činnosti autoškol a jiných škol řízení</v>
          </cell>
        </row>
        <row r="806">
          <cell r="Q806" t="str">
            <v>Ostatní vzdělávání j. n.</v>
          </cell>
          <cell r="T806" t="str">
            <v>Ostatní vzdělávání j. n.</v>
          </cell>
          <cell r="W806" t="str">
            <v>Ostatní vzdělávání j. n.</v>
          </cell>
          <cell r="Z806" t="str">
            <v>Ostatní vzdělávání j. n.</v>
          </cell>
        </row>
        <row r="807">
          <cell r="Q807" t="str">
            <v>Všeobecná ambulantní zdravotní péče</v>
          </cell>
          <cell r="T807" t="str">
            <v>Všeobecná ambulantní zdravotní péče</v>
          </cell>
          <cell r="W807" t="str">
            <v>Všeobecná ambulantní zdravotní péče</v>
          </cell>
          <cell r="Z807" t="str">
            <v>Všeobecná ambulantní zdravotní péče</v>
          </cell>
        </row>
        <row r="808">
          <cell r="Q808" t="str">
            <v>Specializovaná ambulantní zdravotní péče</v>
          </cell>
          <cell r="T808" t="str">
            <v>Specializovaná ambulantní zdravotní péče</v>
          </cell>
          <cell r="W808" t="str">
            <v>Specializovaná ambulantní zdravotní péče</v>
          </cell>
          <cell r="Z808" t="str">
            <v>Specializovaná ambulantní zdravotní péče</v>
          </cell>
        </row>
        <row r="809">
          <cell r="Q809" t="str">
            <v>Zubní péče</v>
          </cell>
          <cell r="T809" t="str">
            <v>Zubní péče</v>
          </cell>
          <cell r="W809" t="str">
            <v>Zubní péče</v>
          </cell>
          <cell r="Z809" t="str">
            <v>Zubní péče</v>
          </cell>
        </row>
        <row r="810">
          <cell r="Q810" t="str">
            <v>Sociální služby poskytované dětem</v>
          </cell>
          <cell r="T810" t="str">
            <v>Sociální služby poskytované dětem</v>
          </cell>
          <cell r="W810" t="str">
            <v>Sociální služby poskytované dětem</v>
          </cell>
          <cell r="Z810" t="str">
            <v>Sociální služby poskytované dětem</v>
          </cell>
        </row>
        <row r="811">
          <cell r="Q811" t="str">
            <v>Ostatní ambulantní nebo terénní sociální služby j. n.</v>
          </cell>
          <cell r="T811" t="str">
            <v>Ostatní ambulantní nebo terénní sociální služby j. n.</v>
          </cell>
          <cell r="W811" t="str">
            <v>Ostatní ambulantní nebo terénní sociální služby j. n.</v>
          </cell>
          <cell r="Z811" t="str">
            <v>Ostatní ambulantní nebo terénní sociální služby j. n.</v>
          </cell>
        </row>
        <row r="812">
          <cell r="Q812" t="str">
            <v>Scénická umění</v>
          </cell>
          <cell r="T812" t="str">
            <v>Scénická umění</v>
          </cell>
          <cell r="W812" t="str">
            <v>Scénická umění</v>
          </cell>
          <cell r="Z812" t="str">
            <v>Scénická umění</v>
          </cell>
        </row>
        <row r="813">
          <cell r="Q813" t="str">
            <v>Podpůrné činnosti pro scénická umění</v>
          </cell>
          <cell r="T813" t="str">
            <v>Podpůrné činnosti pro scénická umění</v>
          </cell>
          <cell r="W813" t="str">
            <v>Podpůrné činnosti pro scénická umění</v>
          </cell>
          <cell r="Z813" t="str">
            <v>Podpůrné činnosti pro scénická umění</v>
          </cell>
        </row>
        <row r="814">
          <cell r="Q814" t="str">
            <v>Umělecká tvorba</v>
          </cell>
          <cell r="T814" t="str">
            <v>Umělecká tvorba</v>
          </cell>
          <cell r="W814" t="str">
            <v>Umělecká tvorba</v>
          </cell>
          <cell r="Z814" t="str">
            <v>Umělecká tvorba</v>
          </cell>
        </row>
        <row r="815">
          <cell r="Q815" t="str">
            <v>Provozování kulturních zařízení</v>
          </cell>
          <cell r="T815" t="str">
            <v>Provozování kulturních zařízení</v>
          </cell>
          <cell r="W815" t="str">
            <v>Provozování kulturních zařízení</v>
          </cell>
          <cell r="Z815" t="str">
            <v>Provozování kulturních zařízení</v>
          </cell>
        </row>
        <row r="816">
          <cell r="Q816" t="str">
            <v>Činnosti knihoven a archivů</v>
          </cell>
          <cell r="T816" t="str">
            <v>Činnosti knihoven a archivů</v>
          </cell>
          <cell r="W816" t="str">
            <v>Činnosti knihoven a archivů</v>
          </cell>
          <cell r="Z816" t="str">
            <v>Činnosti knihoven a archivů</v>
          </cell>
        </row>
        <row r="817">
          <cell r="Q817" t="str">
            <v>Činnosti muzeí</v>
          </cell>
          <cell r="T817" t="str">
            <v>Činnosti muzeí</v>
          </cell>
          <cell r="W817" t="str">
            <v>Činnosti muzeí</v>
          </cell>
          <cell r="Z817" t="str">
            <v>Činnosti muzeí</v>
          </cell>
        </row>
        <row r="818">
          <cell r="Q818" t="str">
            <v>Provozování kultur.památek,histor.staveb a obdobných turist.zajímavostí</v>
          </cell>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Q819" t="str">
            <v>Činnosti botanických a zoologických zahrad,přír.rezervací a národ.parků</v>
          </cell>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Q820" t="str">
            <v>Provozování sportovních zařízení</v>
          </cell>
          <cell r="T820" t="str">
            <v>Provozování sportovních zařízení</v>
          </cell>
          <cell r="W820" t="str">
            <v>Provozování sportovních zařízení</v>
          </cell>
          <cell r="Z820" t="str">
            <v>Provozování sportovních zařízení</v>
          </cell>
        </row>
        <row r="821">
          <cell r="Q821" t="str">
            <v>Činnosti sportovních klubů</v>
          </cell>
          <cell r="T821" t="str">
            <v>Činnosti sportovních klubů</v>
          </cell>
          <cell r="W821" t="str">
            <v>Činnosti sportovních klubů</v>
          </cell>
          <cell r="Z821" t="str">
            <v>Činnosti sportovních klubů</v>
          </cell>
        </row>
        <row r="822">
          <cell r="Q822" t="str">
            <v>Činnosti fitcenter</v>
          </cell>
          <cell r="T822" t="str">
            <v>Činnosti fitcenter</v>
          </cell>
          <cell r="W822" t="str">
            <v>Činnosti fitcenter</v>
          </cell>
          <cell r="Z822" t="str">
            <v>Činnosti fitcenter</v>
          </cell>
        </row>
        <row r="823">
          <cell r="Q823" t="str">
            <v>Ostatní sportovní činnosti</v>
          </cell>
          <cell r="T823" t="str">
            <v>Ostatní sportovní činnosti</v>
          </cell>
          <cell r="W823" t="str">
            <v>Ostatní sportovní činnosti</v>
          </cell>
          <cell r="Z823" t="str">
            <v>Ostatní sportovní činnosti</v>
          </cell>
        </row>
        <row r="824">
          <cell r="Q824" t="str">
            <v>Činnosti lunaparků a zábavních parků</v>
          </cell>
          <cell r="T824" t="str">
            <v>Činnosti lunaparků a zábavních parků</v>
          </cell>
          <cell r="W824" t="str">
            <v>Činnosti lunaparků a zábavních parků</v>
          </cell>
          <cell r="Z824" t="str">
            <v>Činnosti lunaparků a zábavních parků</v>
          </cell>
        </row>
        <row r="825">
          <cell r="Q825" t="str">
            <v>Ostatní zábavní a rekreační činnosti j. n.</v>
          </cell>
          <cell r="T825" t="str">
            <v>Ostatní zábavní a rekreační činnosti j. n.</v>
          </cell>
          <cell r="W825" t="str">
            <v>Ostatní zábavní a rekreační činnosti j. n.</v>
          </cell>
          <cell r="Z825" t="str">
            <v>Ostatní zábavní a rekreační činnosti j. n.</v>
          </cell>
        </row>
        <row r="826">
          <cell r="Q826" t="str">
            <v>Činnosti podnikatelských a zaměstnavatelských organizací</v>
          </cell>
          <cell r="T826" t="str">
            <v>Činnosti podnikatelských a zaměstnavatelských organizací</v>
          </cell>
          <cell r="W826" t="str">
            <v>Činnosti podnikatelských a zaměstnavatelských organizací</v>
          </cell>
          <cell r="Z826" t="str">
            <v>Činnosti podnikatelských a zaměstnavatelských organizací</v>
          </cell>
        </row>
        <row r="827">
          <cell r="Q827" t="str">
            <v>Činnosti profesních organizací</v>
          </cell>
          <cell r="T827" t="str">
            <v>Činnosti profesních organizací</v>
          </cell>
          <cell r="W827" t="str">
            <v>Činnosti profesních organizací</v>
          </cell>
          <cell r="Z827" t="str">
            <v>Činnosti profesních organizací</v>
          </cell>
        </row>
        <row r="828">
          <cell r="Q828" t="str">
            <v>Činnosti náboženských organizací</v>
          </cell>
          <cell r="T828" t="str">
            <v>Činnosti náboženských organizací</v>
          </cell>
          <cell r="W828" t="str">
            <v>Činnosti náboženských organizací</v>
          </cell>
          <cell r="Z828" t="str">
            <v>Činnosti náboženských organizací</v>
          </cell>
        </row>
        <row r="829">
          <cell r="Q829" t="str">
            <v>Činnosti politických stran a organizací</v>
          </cell>
          <cell r="T829" t="str">
            <v>Činnosti politických stran a organizací</v>
          </cell>
          <cell r="W829" t="str">
            <v>Činnosti politických stran a organizací</v>
          </cell>
          <cell r="Z829" t="str">
            <v>Činnosti politických stran a organizací</v>
          </cell>
        </row>
        <row r="830">
          <cell r="Q830" t="str">
            <v>Činnosti ost.org.sdružujících osoby za účelem prosazování spol.zájmů j.n.</v>
          </cell>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Q831" t="str">
            <v>Opravy počítačů a periferních zařízení</v>
          </cell>
          <cell r="T831" t="str">
            <v>Opravy počítačů a periferních zařízení</v>
          </cell>
          <cell r="W831" t="str">
            <v>Opravy počítačů a periferních zařízení</v>
          </cell>
          <cell r="Z831" t="str">
            <v>Opravy počítačů a periferních zařízení</v>
          </cell>
        </row>
        <row r="832">
          <cell r="Q832" t="str">
            <v>Opravy komunikačních zařízení</v>
          </cell>
          <cell r="T832" t="str">
            <v>Opravy komunikačních zařízení</v>
          </cell>
          <cell r="W832" t="str">
            <v>Opravy komunikačních zařízení</v>
          </cell>
          <cell r="Z832" t="str">
            <v>Opravy komunikačních zařízení</v>
          </cell>
        </row>
        <row r="833">
          <cell r="Q833" t="str">
            <v>Opravy spotřební elektroniky</v>
          </cell>
          <cell r="T833" t="str">
            <v>Opravy spotřební elektroniky</v>
          </cell>
          <cell r="W833" t="str">
            <v>Opravy spotřební elektroniky</v>
          </cell>
          <cell r="Z833" t="str">
            <v>Opravy spotřební elektroniky</v>
          </cell>
        </row>
        <row r="834">
          <cell r="Q834" t="str">
            <v>Opravy přístrojů a zařízení převážně pro domácnost, dům a zahradu</v>
          </cell>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Q835" t="str">
            <v>Opravy obuvi a kožených výrobků</v>
          </cell>
          <cell r="T835" t="str">
            <v>Opravy obuvi a kožených výrobků</v>
          </cell>
          <cell r="W835" t="str">
            <v>Opravy obuvi a kožených výrobků</v>
          </cell>
          <cell r="Z835" t="str">
            <v>Opravy obuvi a kožených výrobků</v>
          </cell>
        </row>
        <row r="836">
          <cell r="Q836" t="str">
            <v>Opravy nábytku a bytového zařízení</v>
          </cell>
          <cell r="T836" t="str">
            <v>Opravy nábytku a bytového zařízení</v>
          </cell>
          <cell r="W836" t="str">
            <v>Opravy nábytku a bytového zařízení</v>
          </cell>
          <cell r="Z836" t="str">
            <v>Opravy nábytku a bytového zařízení</v>
          </cell>
        </row>
        <row r="837">
          <cell r="Q837" t="str">
            <v>Opravy hodin, hodinek a klenotnických výrobků</v>
          </cell>
          <cell r="T837" t="str">
            <v>Opravy hodin, hodinek a klenotnických výrobků</v>
          </cell>
          <cell r="W837" t="str">
            <v>Opravy hodin, hodinek a klenotnických výrobků</v>
          </cell>
          <cell r="Z837" t="str">
            <v>Opravy hodin, hodinek a klenotnických výrobků</v>
          </cell>
        </row>
        <row r="838">
          <cell r="Q838" t="str">
            <v>Opravy ostatních výrobků pro osobní potřebu a převážně pro domácnost</v>
          </cell>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Q839" t="str">
            <v>Praní a chemické čištění textilních a kožešinových výrobků</v>
          </cell>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Q840" t="str">
            <v>Kadeřnické, kosmetické a podobné činnosti</v>
          </cell>
          <cell r="T840" t="str">
            <v>Kadeřnické, kosmetické a podobné činnosti</v>
          </cell>
          <cell r="W840" t="str">
            <v>Kadeřnické, kosmetické a podobné činnosti</v>
          </cell>
          <cell r="Z840" t="str">
            <v>Kadeřnické, kosmetické a podobné činnosti</v>
          </cell>
        </row>
        <row r="841">
          <cell r="Q841" t="str">
            <v>Pohřební a související činnosti</v>
          </cell>
          <cell r="T841" t="str">
            <v>Pohřební a související činnosti</v>
          </cell>
          <cell r="W841" t="str">
            <v>Pohřební a související činnosti</v>
          </cell>
          <cell r="Z841" t="str">
            <v>Pohřební a související činnosti</v>
          </cell>
        </row>
        <row r="842">
          <cell r="Q842" t="str">
            <v>Činnosti pro osobní a fyzickou pohodu</v>
          </cell>
          <cell r="T842" t="str">
            <v>Činnosti pro osobní a fyzickou pohodu</v>
          </cell>
          <cell r="W842" t="str">
            <v>Činnosti pro osobní a fyzickou pohodu</v>
          </cell>
          <cell r="Z842" t="str">
            <v>Činnosti pro osobní a fyzickou pohodu</v>
          </cell>
        </row>
        <row r="843">
          <cell r="Q843" t="str">
            <v>Poskytování ostatních osobních služeb j. n.</v>
          </cell>
          <cell r="T843" t="str">
            <v>Poskytování ostatních osobních služeb j. n.</v>
          </cell>
          <cell r="W843" t="str">
            <v>Poskytování ostatních osobních služeb j. n.</v>
          </cell>
          <cell r="Z843" t="str">
            <v>Poskytování ostatních osobních služeb j. n.</v>
          </cell>
        </row>
        <row r="844">
          <cell r="Q844" t="str">
            <v>Činnosti domácností produk.blíže neurčené výrobky pro vlastní potřebu</v>
          </cell>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Q845" t="str">
            <v>Výroba obuvi s usňovým svrškem</v>
          </cell>
          <cell r="T845" t="str">
            <v>Výroba obuvi s usňovým svrškem</v>
          </cell>
          <cell r="W845" t="str">
            <v>Výroba obuvi s usňovým svrškem</v>
          </cell>
          <cell r="Z845" t="str">
            <v>Výroba obuvi s usňovým svrškem</v>
          </cell>
        </row>
        <row r="846">
          <cell r="Q846" t="str">
            <v>Výroba obuvi z ostatních materiálů</v>
          </cell>
          <cell r="T846" t="str">
            <v>Výroba obuvi z ostatních materiálů</v>
          </cell>
          <cell r="W846" t="str">
            <v>Výroba obuvi z ostatních materiálů</v>
          </cell>
          <cell r="Z846" t="str">
            <v>Výroba obuvi z ostatních materiálů</v>
          </cell>
        </row>
        <row r="847">
          <cell r="Q847" t="str">
            <v>Výroba chemických buničin</v>
          </cell>
          <cell r="T847" t="str">
            <v>Výroba chemických buničin</v>
          </cell>
          <cell r="W847" t="str">
            <v>Výroba chemických buničin</v>
          </cell>
          <cell r="Z847" t="str">
            <v>Výroba chemických buničin</v>
          </cell>
        </row>
        <row r="848">
          <cell r="Q848" t="str">
            <v>Výroba mechanických vláknin</v>
          </cell>
          <cell r="T848" t="str">
            <v>Výroba mechanických vláknin</v>
          </cell>
          <cell r="W848" t="str">
            <v>Výroba mechanických vláknin</v>
          </cell>
          <cell r="Z848" t="str">
            <v>Výroba mechanických vláknin</v>
          </cell>
        </row>
        <row r="849">
          <cell r="Q849" t="str">
            <v>Výroba ostatních papírenských vláknin</v>
          </cell>
          <cell r="T849" t="str">
            <v>Výroba ostatních papírenských vláknin</v>
          </cell>
          <cell r="W849" t="str">
            <v>Výroba ostatních papírenských vláknin</v>
          </cell>
          <cell r="Z849" t="str">
            <v>Výroba ostatních papírenských vláknin</v>
          </cell>
        </row>
        <row r="850">
          <cell r="Q850" t="str">
            <v>Výroba bioet.(biolihu)pro pohon motorů a pro výr.směsí a komp.paliv</v>
          </cell>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Q851" t="str">
            <v>Výroba ostatních základních organických chemických látek</v>
          </cell>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Q852" t="str">
            <v>Výr.metylesterů a etylesterů mast.kys.pro pohon motorů a pro výr.sm.p.</v>
          </cell>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Q853" t="str">
            <v>Výroba jiných chemických výrobků j. n.</v>
          </cell>
          <cell r="T853" t="str">
            <v>Výroba jiných chemických výrobků j. n.</v>
          </cell>
          <cell r="W853" t="str">
            <v>Výroba jiných chemických výrobků j. n.</v>
          </cell>
          <cell r="Z853" t="str">
            <v>Výroba jiných chemických výrobků j. n.</v>
          </cell>
        </row>
        <row r="854">
          <cell r="Q854" t="str">
            <v>Výroba surového železa, oceli a feroslitin</v>
          </cell>
          <cell r="T854" t="str">
            <v>Výroba surového železa, oceli a feroslitin</v>
          </cell>
          <cell r="W854" t="str">
            <v>Výroba surového železa, oceli a feroslitin</v>
          </cell>
          <cell r="Z854" t="str">
            <v>Výroba surového železa, oceli a feroslitin</v>
          </cell>
        </row>
        <row r="855">
          <cell r="Q855" t="str">
            <v>Výroba plochých výrobků (kromě pásky za studena)</v>
          </cell>
          <cell r="T855" t="str">
            <v>Výroba plochých výrobků (kromě pásky za studena)</v>
          </cell>
          <cell r="W855" t="str">
            <v>Výroba plochých výrobků (kromě pásky za studena)</v>
          </cell>
          <cell r="Z855" t="str">
            <v>Výroba plochých výrobků (kromě pásky za studena)</v>
          </cell>
        </row>
        <row r="856">
          <cell r="Q856" t="str">
            <v>Tváření výrobků za tepla</v>
          </cell>
          <cell r="T856" t="str">
            <v>Tváření výrobků za tepla</v>
          </cell>
          <cell r="W856" t="str">
            <v>Tváření výrobků za tepla</v>
          </cell>
          <cell r="Z856" t="str">
            <v>Tváření výrobků za tepla</v>
          </cell>
        </row>
        <row r="857">
          <cell r="Q857" t="str">
            <v>Výroba odlitků z litiny s lupínkovým grafitem</v>
          </cell>
          <cell r="T857" t="str">
            <v>Výroba odlitků z litiny s lupínkovým grafitem</v>
          </cell>
          <cell r="W857" t="str">
            <v>Výroba odlitků z litiny s lupínkovým grafitem</v>
          </cell>
          <cell r="Z857" t="str">
            <v>Výroba odlitků z litiny s lupínkovým grafitem</v>
          </cell>
        </row>
        <row r="858">
          <cell r="Q858" t="str">
            <v>Výroba odlitků z litiny s kuličkovým grafitem</v>
          </cell>
          <cell r="T858" t="str">
            <v>Výroba odlitků z litiny s kuličkovým grafitem</v>
          </cell>
          <cell r="W858" t="str">
            <v>Výroba odlitků z litiny s kuličkovým grafitem</v>
          </cell>
          <cell r="Z858" t="str">
            <v>Výroba odlitků z litiny s kuličkovým grafitem</v>
          </cell>
        </row>
        <row r="859">
          <cell r="Q859" t="str">
            <v>Výroba ostatních odlitků z litiny</v>
          </cell>
          <cell r="T859" t="str">
            <v>Výroba ostatních odlitků z litiny</v>
          </cell>
          <cell r="W859" t="str">
            <v>Výroba ostatních odlitků z litiny</v>
          </cell>
          <cell r="Z859" t="str">
            <v>Výroba ostatních odlitků z litiny</v>
          </cell>
        </row>
        <row r="860">
          <cell r="Q860" t="str">
            <v>Výroba odlitků z uhlíkatých ocelí</v>
          </cell>
          <cell r="T860" t="str">
            <v>Výroba odlitků z uhlíkatých ocelí</v>
          </cell>
          <cell r="W860" t="str">
            <v>Výroba odlitků z uhlíkatých ocelí</v>
          </cell>
          <cell r="Z860" t="str">
            <v>Výroba odlitků z uhlíkatých ocelí</v>
          </cell>
        </row>
        <row r="861">
          <cell r="Q861" t="str">
            <v>Výroba odlitků z legovaných ocelí</v>
          </cell>
          <cell r="T861" t="str">
            <v>Výroba odlitků z legovaných ocelí</v>
          </cell>
          <cell r="W861" t="str">
            <v>Výroba odlitků z legovaných ocelí</v>
          </cell>
          <cell r="Z861" t="str">
            <v>Výroba odlitků z legovaných ocelí</v>
          </cell>
        </row>
        <row r="862">
          <cell r="Q862" t="str">
            <v>Opravy a údržba kolejových vozidel</v>
          </cell>
          <cell r="T862" t="str">
            <v>Opravy a údržba kolejových vozidel</v>
          </cell>
          <cell r="W862" t="str">
            <v>Opravy a údržba kolejových vozidel</v>
          </cell>
          <cell r="Z862" t="str">
            <v>Opravy a údržba kolejových vozidel</v>
          </cell>
        </row>
        <row r="863">
          <cell r="Q863" t="str">
            <v>Opravy a údržba ostat.dopr.prostředků a zařízení j.n.kromě kolej.vozidel</v>
          </cell>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Q864" t="str">
            <v>Výroba a rozvod tepla a klimatizovaného vzduchu,výroba ledu</v>
          </cell>
          <cell r="T864" t="str">
            <v>Výroba a rozvod tepla a klimatizovaného vzduchu,výroba ledu</v>
          </cell>
          <cell r="W864" t="str">
            <v>Výroba a rozvod tepla a klimatizovaného vzduchu,výroba ledu</v>
          </cell>
          <cell r="Z864" t="str">
            <v>Výroba a rozvod tepla a klimatizovaného vzduchu,výroba ledu</v>
          </cell>
        </row>
        <row r="865">
          <cell r="Q865" t="str">
            <v>Výroba tepla</v>
          </cell>
          <cell r="T865" t="str">
            <v>Výroba tepla</v>
          </cell>
          <cell r="W865" t="str">
            <v>Výroba tepla</v>
          </cell>
          <cell r="Z865" t="str">
            <v>Výroba tepla</v>
          </cell>
        </row>
        <row r="866">
          <cell r="Q866" t="str">
            <v>Rozvod tepla</v>
          </cell>
          <cell r="T866" t="str">
            <v>Rozvod tepla</v>
          </cell>
          <cell r="W866" t="str">
            <v>Rozvod tepla</v>
          </cell>
          <cell r="Z866" t="str">
            <v>Rozvod tepla</v>
          </cell>
        </row>
        <row r="867">
          <cell r="Q867" t="str">
            <v>Výroba klimatizovaného vzduchu</v>
          </cell>
          <cell r="T867" t="str">
            <v>Výroba klimatizovaného vzduchu</v>
          </cell>
          <cell r="W867" t="str">
            <v>Výroba klimatizovaného vzduchu</v>
          </cell>
          <cell r="Z867" t="str">
            <v>Výroba klimatizovaného vzduchu</v>
          </cell>
        </row>
        <row r="868">
          <cell r="Q868" t="str">
            <v>Rozvod klimatizovaného vzduchu</v>
          </cell>
          <cell r="T868" t="str">
            <v>Rozvod klimatizovaného vzduchu</v>
          </cell>
          <cell r="W868" t="str">
            <v>Rozvod klimatizovaného vzduchu</v>
          </cell>
          <cell r="Z868" t="str">
            <v>Rozvod klimatizovaného vzduchu</v>
          </cell>
        </row>
        <row r="869">
          <cell r="Q869" t="str">
            <v>Výroba chladicí vody</v>
          </cell>
          <cell r="T869" t="str">
            <v>Výroba chladicí vody</v>
          </cell>
          <cell r="W869" t="str">
            <v>Výroba chladicí vody</v>
          </cell>
          <cell r="Z869" t="str">
            <v>Výroba chladicí vody</v>
          </cell>
        </row>
        <row r="870">
          <cell r="Q870" t="str">
            <v>Rozvod chladicí vody</v>
          </cell>
          <cell r="T870" t="str">
            <v>Rozvod chladicí vody</v>
          </cell>
          <cell r="W870" t="str">
            <v>Rozvod chladicí vody</v>
          </cell>
          <cell r="Z870" t="str">
            <v>Rozvod chladicí vody</v>
          </cell>
        </row>
        <row r="871">
          <cell r="Q871" t="str">
            <v>Výroba ledu</v>
          </cell>
          <cell r="T871" t="str">
            <v>Výroba ledu</v>
          </cell>
          <cell r="W871" t="str">
            <v>Výroba ledu</v>
          </cell>
          <cell r="Z871" t="str">
            <v>Výroba ledu</v>
          </cell>
        </row>
        <row r="872">
          <cell r="Q872" t="str">
            <v>Výstavba nebytových budov</v>
          </cell>
          <cell r="T872" t="str">
            <v>Výstavba nebytových budov</v>
          </cell>
          <cell r="W872" t="str">
            <v>Výstavba nebytových budov</v>
          </cell>
          <cell r="Z872" t="str">
            <v>Výstavba nebytových budov</v>
          </cell>
        </row>
        <row r="873">
          <cell r="Q873" t="str">
            <v>Výstavba inženýrských sítí pro kapaliny</v>
          </cell>
          <cell r="T873" t="str">
            <v>Výstavba inženýrských sítí pro kapaliny</v>
          </cell>
          <cell r="W873" t="str">
            <v>Výstavba inženýrských sítí pro kapaliny</v>
          </cell>
          <cell r="Z873" t="str">
            <v>Výstavba inženýrských sítí pro kapaliny</v>
          </cell>
        </row>
        <row r="874">
          <cell r="Q874" t="str">
            <v>Výstavba inženýrských sítí pro plyny</v>
          </cell>
          <cell r="T874" t="str">
            <v>Výstavba inženýrských sítí pro plyny</v>
          </cell>
          <cell r="W874" t="str">
            <v>Výstavba inženýrských sítí pro plyny</v>
          </cell>
          <cell r="Z874" t="str">
            <v>Výstavba inženýrských sítí pro plyny</v>
          </cell>
        </row>
        <row r="875">
          <cell r="Q875" t="str">
            <v>Sklenářské práce</v>
          </cell>
          <cell r="T875" t="str">
            <v>Sklenářské práce</v>
          </cell>
          <cell r="W875" t="str">
            <v>Sklenářské práce</v>
          </cell>
          <cell r="Z875" t="str">
            <v>Sklenářské práce</v>
          </cell>
        </row>
        <row r="876">
          <cell r="Q876" t="str">
            <v>Malířské a natěračské práce</v>
          </cell>
          <cell r="T876" t="str">
            <v>Malířské a natěračské práce</v>
          </cell>
          <cell r="W876" t="str">
            <v>Malířské a natěračské práce</v>
          </cell>
          <cell r="Z876" t="str">
            <v>Malířské a natěračské práce</v>
          </cell>
        </row>
        <row r="877">
          <cell r="Q877" t="str">
            <v>Montáž a demontáž lešení a bednění</v>
          </cell>
          <cell r="T877" t="str">
            <v>Montáž a demontáž lešení a bednění</v>
          </cell>
          <cell r="W877" t="str">
            <v>Montáž a demontáž lešení a bednění</v>
          </cell>
          <cell r="Z877" t="str">
            <v>Montáž a demontáž lešení a bednění</v>
          </cell>
        </row>
        <row r="878">
          <cell r="Q878" t="str">
            <v>Jiné specializované stavební činnosti j. n.</v>
          </cell>
          <cell r="T878" t="str">
            <v>Jiné specializované stavební činnosti j. n.</v>
          </cell>
          <cell r="W878" t="str">
            <v>Jiné specializované stavební činnosti j. n.</v>
          </cell>
          <cell r="Z878" t="str">
            <v>Jiné specializované stavební činnosti j. n.</v>
          </cell>
        </row>
        <row r="879">
          <cell r="Q879" t="str">
            <v>Zprostředkování velkoobchodu a velkoobchod v zastoupení s papír.výrobky</v>
          </cell>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Q880" t="str">
            <v>Zprostř.specializ.velkoobchodu a velkoobchod v zast.s ost.výrobky j.n.</v>
          </cell>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Q881" t="str">
            <v>Velkoobchod s oděvy</v>
          </cell>
          <cell r="T881" t="str">
            <v>Velkoobchod s oděvy</v>
          </cell>
          <cell r="W881" t="str">
            <v>Velkoobchod s oděvy</v>
          </cell>
          <cell r="Z881" t="str">
            <v>Velkoobchod s oděvy</v>
          </cell>
        </row>
        <row r="882">
          <cell r="Q882" t="str">
            <v>Velkoobchod s obuví</v>
          </cell>
          <cell r="T882" t="str">
            <v>Velkoobchod s obuví</v>
          </cell>
          <cell r="W882" t="str">
            <v>Velkoobchod s obuví</v>
          </cell>
          <cell r="Z882" t="str">
            <v>Velkoobchod s obuví</v>
          </cell>
        </row>
        <row r="883">
          <cell r="Q883" t="str">
            <v>Velkoobchod s porcelánovými, keramickými a skleněnými výrobky</v>
          </cell>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Q884" t="str">
            <v>Velkoobchod s pracími a čisticími prostředky</v>
          </cell>
          <cell r="T884" t="str">
            <v>Velkoobchod s pracími a čisticími prostředky</v>
          </cell>
          <cell r="W884" t="str">
            <v>Velkoobchod s pracími a čisticími prostředky</v>
          </cell>
          <cell r="Z884" t="str">
            <v>Velkoobchod s pracími a čisticími prostředky</v>
          </cell>
        </row>
        <row r="885">
          <cell r="Q885" t="str">
            <v>Velkoobchod s pevnými palivy a příbuznými výrobky</v>
          </cell>
          <cell r="T885" t="str">
            <v>Velkoobchod s pevnými palivy a příbuznými výrobky</v>
          </cell>
          <cell r="W885" t="str">
            <v>Velkoobchod s pevnými palivy a příbuznými výrobky</v>
          </cell>
          <cell r="Z885" t="str">
            <v>Velkoobchod s pevnými palivy a příbuznými výrobky</v>
          </cell>
        </row>
        <row r="886">
          <cell r="Q886" t="str">
            <v>Velkoobchod s kapalnými palivy a příbuznými výrobky</v>
          </cell>
          <cell r="T886" t="str">
            <v>Velkoobchod s kapalnými palivy a příbuznými výrobky</v>
          </cell>
          <cell r="W886" t="str">
            <v>Velkoobchod s kapalnými palivy a příbuznými výrobky</v>
          </cell>
          <cell r="Z886" t="str">
            <v>Velkoobchod s kapalnými palivy a příbuznými výrobky</v>
          </cell>
        </row>
        <row r="887">
          <cell r="Q887" t="str">
            <v>Velkoobchod s plynnými palivy a příbuznými výrobky</v>
          </cell>
          <cell r="T887" t="str">
            <v>Velkoobchod s plynnými palivy a příbuznými výrobky</v>
          </cell>
          <cell r="W887" t="str">
            <v>Velkoobchod s plynnými palivy a příbuznými výrobky</v>
          </cell>
          <cell r="Z887" t="str">
            <v>Velkoobchod s plynnými palivy a příbuznými výrobky</v>
          </cell>
        </row>
        <row r="888">
          <cell r="Q888" t="str">
            <v>Velkoobchod s papírenskými meziprodukty</v>
          </cell>
          <cell r="T888" t="str">
            <v>Velkoobchod s papírenskými meziprodukty</v>
          </cell>
          <cell r="W888" t="str">
            <v>Velkoobchod s papírenskými meziprodukty</v>
          </cell>
          <cell r="Z888" t="str">
            <v>Velkoobchod s papírenskými meziprodukty</v>
          </cell>
        </row>
        <row r="889">
          <cell r="Q889" t="str">
            <v>Velkoobchod s ostatními meziprodukty j. n.</v>
          </cell>
          <cell r="T889" t="str">
            <v>Velkoobchod s ostatními meziprodukty j. n.</v>
          </cell>
          <cell r="W889" t="str">
            <v>Velkoobchod s ostatními meziprodukty j. n.</v>
          </cell>
          <cell r="Z889" t="str">
            <v>Velkoobchod s ostatními meziprodukty j. n.</v>
          </cell>
        </row>
        <row r="890">
          <cell r="Q890" t="str">
            <v>Maloobchod s fotografickým a optickým zařízením a potřebami</v>
          </cell>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Q891" t="str">
            <v>Maloobchod s pevnými palivy</v>
          </cell>
          <cell r="T891" t="str">
            <v>Maloobchod s pevnými palivy</v>
          </cell>
          <cell r="W891" t="str">
            <v>Maloobchod s pevnými palivy</v>
          </cell>
          <cell r="Z891" t="str">
            <v>Maloobchod s pevnými palivy</v>
          </cell>
        </row>
        <row r="892">
          <cell r="Q892" t="str">
            <v>Maloobchod s kapalnými palivy (kromě pohonných hmot)</v>
          </cell>
          <cell r="T892" t="str">
            <v>Maloobchod s kapalnými palivy (kromě pohonných hmot)</v>
          </cell>
          <cell r="W892" t="str">
            <v>Maloobchod s kapalnými palivy (kromě pohonných hmot)</v>
          </cell>
          <cell r="Z892" t="str">
            <v>Maloobchod s kapalnými palivy (kromě pohonných hmot)</v>
          </cell>
        </row>
        <row r="893">
          <cell r="Q893" t="str">
            <v>Maloobchod s plynnými palivy (kromě pohonných hmot)</v>
          </cell>
          <cell r="T893" t="str">
            <v>Maloobchod s plynnými palivy (kromě pohonných hmot)</v>
          </cell>
          <cell r="W893" t="str">
            <v>Maloobchod s plynnými palivy (kromě pohonných hmot)</v>
          </cell>
          <cell r="Z893" t="str">
            <v>Maloobchod s plynnými palivy (kromě pohonných hmot)</v>
          </cell>
        </row>
        <row r="894">
          <cell r="Q894" t="str">
            <v>Ostatní maloobchod s novým zbožím ve specializovaných prodejnách j. n.</v>
          </cell>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Q895" t="str">
            <v>Maloobchod prostřednictvím internetu</v>
          </cell>
          <cell r="T895" t="str">
            <v>Maloobchod prostřednictvím internetu</v>
          </cell>
          <cell r="W895" t="str">
            <v>Maloobchod prostřednictvím internetu</v>
          </cell>
          <cell r="Z895" t="str">
            <v>Maloobchod prostřednictvím internetu</v>
          </cell>
        </row>
        <row r="896">
          <cell r="Q896" t="str">
            <v>Maloobchod prostřednictvím zásilkové služby(jiný než prostř.internetu)</v>
          </cell>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Q897" t="str">
            <v>Meziměstská pravidelná pozemní osobní doprava</v>
          </cell>
          <cell r="T897" t="str">
            <v>Meziměstská pravidelná pozemní osobní doprava</v>
          </cell>
          <cell r="W897" t="str">
            <v>Meziměstská pravidelná pozemní osobní doprava</v>
          </cell>
          <cell r="Z897" t="str">
            <v>Meziměstská pravidelná pozemní osobní doprava</v>
          </cell>
        </row>
        <row r="898">
          <cell r="Q898" t="str">
            <v>Osobní doprava lanovkou nebo vlekem</v>
          </cell>
          <cell r="T898" t="str">
            <v>Osobní doprava lanovkou nebo vlekem</v>
          </cell>
          <cell r="W898" t="str">
            <v>Osobní doprava lanovkou nebo vlekem</v>
          </cell>
          <cell r="Z898" t="str">
            <v>Osobní doprava lanovkou nebo vlekem</v>
          </cell>
        </row>
        <row r="899">
          <cell r="Q899" t="str">
            <v>Nepravidelná pozemní osobní doprava</v>
          </cell>
          <cell r="T899" t="str">
            <v>Nepravidelná pozemní osobní doprava</v>
          </cell>
          <cell r="W899" t="str">
            <v>Nepravidelná pozemní osobní doprava</v>
          </cell>
          <cell r="Z899" t="str">
            <v>Nepravidelná pozemní osobní doprava</v>
          </cell>
        </row>
        <row r="900">
          <cell r="Q900" t="str">
            <v>Jiná pozemní osobní doprava j. n.</v>
          </cell>
          <cell r="T900" t="str">
            <v>Jiná pozemní osobní doprava j. n.</v>
          </cell>
          <cell r="W900" t="str">
            <v>Jiná pozemní osobní doprava j. n.</v>
          </cell>
          <cell r="Z900" t="str">
            <v>Jiná pozemní osobní doprava j. n.</v>
          </cell>
        </row>
        <row r="901">
          <cell r="Q901" t="str">
            <v>Potrubní doprava ropovodem</v>
          </cell>
          <cell r="T901" t="str">
            <v>Potrubní doprava ropovodem</v>
          </cell>
          <cell r="W901" t="str">
            <v>Potrubní doprava ropovodem</v>
          </cell>
          <cell r="Z901" t="str">
            <v>Potrubní doprava ropovodem</v>
          </cell>
        </row>
        <row r="902">
          <cell r="Q902" t="str">
            <v>Potrubní doprava plynovodem</v>
          </cell>
          <cell r="T902" t="str">
            <v>Potrubní doprava plynovodem</v>
          </cell>
          <cell r="W902" t="str">
            <v>Potrubní doprava plynovodem</v>
          </cell>
          <cell r="Z902" t="str">
            <v>Potrubní doprava plynovodem</v>
          </cell>
        </row>
        <row r="903">
          <cell r="Q903" t="str">
            <v>Potrubní doprava ostatní</v>
          </cell>
          <cell r="T903" t="str">
            <v>Potrubní doprava ostatní</v>
          </cell>
          <cell r="W903" t="str">
            <v>Potrubní doprava ostatní</v>
          </cell>
          <cell r="Z903" t="str">
            <v>Potrubní doprava ostatní</v>
          </cell>
        </row>
        <row r="904">
          <cell r="Q904" t="str">
            <v>Vnitrostátní pravidelná letecká osobní doprava</v>
          </cell>
          <cell r="T904" t="str">
            <v>Vnitrostátní pravidelná letecká osobní doprava</v>
          </cell>
          <cell r="W904" t="str">
            <v>Vnitrostátní pravidelná letecká osobní doprava</v>
          </cell>
          <cell r="Z904" t="str">
            <v>Vnitrostátní pravidelná letecká osobní doprava</v>
          </cell>
        </row>
        <row r="905">
          <cell r="Q905" t="str">
            <v>Vnitrostátní nepravidelná letecká osobní doprava</v>
          </cell>
          <cell r="T905" t="str">
            <v>Vnitrostátní nepravidelná letecká osobní doprava</v>
          </cell>
          <cell r="W905" t="str">
            <v>Vnitrostátní nepravidelná letecká osobní doprava</v>
          </cell>
          <cell r="Z905" t="str">
            <v>Vnitrostátní nepravidelná letecká osobní doprava</v>
          </cell>
        </row>
        <row r="906">
          <cell r="Q906" t="str">
            <v>Mezinárodní pravidelná letecká osobní doprava</v>
          </cell>
          <cell r="T906" t="str">
            <v>Mezinárodní pravidelná letecká osobní doprava</v>
          </cell>
          <cell r="W906" t="str">
            <v>Mezinárodní pravidelná letecká osobní doprava</v>
          </cell>
          <cell r="Z906" t="str">
            <v>Mezinárodní pravidelná letecká osobní doprava</v>
          </cell>
        </row>
        <row r="907">
          <cell r="Q907" t="str">
            <v>Mezinárodní nepravidelná letecká osobní doprava</v>
          </cell>
          <cell r="T907" t="str">
            <v>Mezinárodní nepravidelná letecká osobní doprava</v>
          </cell>
          <cell r="W907" t="str">
            <v>Mezinárodní nepravidelná letecká osobní doprava</v>
          </cell>
          <cell r="Z907" t="str">
            <v>Mezinárodní nepravidelná letecká osobní doprava</v>
          </cell>
        </row>
        <row r="908">
          <cell r="Q908" t="str">
            <v>Ostatní letecká osobní doprava</v>
          </cell>
          <cell r="T908" t="str">
            <v>Ostatní letecká osobní doprava</v>
          </cell>
          <cell r="W908" t="str">
            <v>Ostatní letecká osobní doprava</v>
          </cell>
          <cell r="Z908" t="str">
            <v>Ostatní letecká osobní doprava</v>
          </cell>
        </row>
        <row r="909">
          <cell r="Q909" t="str">
            <v>Hotely</v>
          </cell>
          <cell r="T909" t="str">
            <v>Hotely</v>
          </cell>
          <cell r="W909" t="str">
            <v>Hotely</v>
          </cell>
          <cell r="Z909" t="str">
            <v>Hotely</v>
          </cell>
        </row>
        <row r="910">
          <cell r="Q910" t="str">
            <v>Motely, botely</v>
          </cell>
          <cell r="T910" t="str">
            <v>Motely, botely</v>
          </cell>
          <cell r="W910" t="str">
            <v>Motely, botely</v>
          </cell>
          <cell r="Z910" t="str">
            <v>Motely, botely</v>
          </cell>
        </row>
        <row r="911">
          <cell r="Q911" t="str">
            <v>Ostatní podobná ubytovací zařízení</v>
          </cell>
          <cell r="T911" t="str">
            <v>Ostatní podobná ubytovací zařízení</v>
          </cell>
          <cell r="W911" t="str">
            <v>Ostatní podobná ubytovací zařízení</v>
          </cell>
          <cell r="Z911" t="str">
            <v>Ostatní podobná ubytovací zařízení</v>
          </cell>
        </row>
        <row r="912">
          <cell r="Q912" t="str">
            <v>Ubytování v zařízených pronájmech</v>
          </cell>
          <cell r="T912" t="str">
            <v>Ubytování v zařízených pronájmech</v>
          </cell>
          <cell r="W912" t="str">
            <v>Ubytování v zařízených pronájmech</v>
          </cell>
          <cell r="Z912" t="str">
            <v>Ubytování v zařízených pronájmech</v>
          </cell>
        </row>
        <row r="913">
          <cell r="Q913" t="str">
            <v>Ubytování ve vysokoškolských kolejích, domovech mládeže</v>
          </cell>
          <cell r="T913" t="str">
            <v>Ubytování ve vysokoškolských kolejích, domovech mládeže</v>
          </cell>
          <cell r="W913" t="str">
            <v>Ubytování ve vysokoškolských kolejích, domovech mládeže</v>
          </cell>
          <cell r="Z913" t="str">
            <v>Ubytování ve vysokoškolských kolejích, domovech mládeže</v>
          </cell>
        </row>
        <row r="914">
          <cell r="Q914" t="str">
            <v>Ostatní ubytování j. n.</v>
          </cell>
          <cell r="T914" t="str">
            <v>Ostatní ubytování j. n.</v>
          </cell>
          <cell r="W914" t="str">
            <v>Ostatní ubytování j. n.</v>
          </cell>
          <cell r="Z914" t="str">
            <v>Ostatní ubytování j. n.</v>
          </cell>
        </row>
        <row r="915">
          <cell r="Q915" t="str">
            <v>Stravování v závodních kuchyních</v>
          </cell>
          <cell r="T915" t="str">
            <v>Stravování v závodních kuchyních</v>
          </cell>
          <cell r="W915" t="str">
            <v>Stravování v závodních kuchyních</v>
          </cell>
          <cell r="Z915" t="str">
            <v>Stravování v závodních kuchyních</v>
          </cell>
        </row>
        <row r="916">
          <cell r="Q916" t="str">
            <v>Stravování ve školních zařízeních, menzách</v>
          </cell>
          <cell r="T916" t="str">
            <v>Stravování ve školních zařízeních, menzách</v>
          </cell>
          <cell r="W916" t="str">
            <v>Stravování ve školních zařízeních, menzách</v>
          </cell>
          <cell r="Z916" t="str">
            <v>Stravování ve školních zařízeních, menzách</v>
          </cell>
        </row>
        <row r="917">
          <cell r="Q917" t="str">
            <v>Poskytování jiných stravovacích služeb j. n.</v>
          </cell>
          <cell r="T917" t="str">
            <v>Poskytování jiných stravovacích služeb j. n.</v>
          </cell>
          <cell r="W917" t="str">
            <v>Poskytování jiných stravovacích služeb j. n.</v>
          </cell>
          <cell r="Z917" t="str">
            <v>Poskytování jiných stravovacích služeb j. n.</v>
          </cell>
        </row>
        <row r="918">
          <cell r="Q918" t="str">
            <v>Poskytování hlasových služeb přes pevnou telekomunikační síť</v>
          </cell>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Q919" t="str">
            <v>Pronájem pevné telekomunikační sítě</v>
          </cell>
          <cell r="T919" t="str">
            <v>Pronájem pevné telekomunikační sítě</v>
          </cell>
          <cell r="W919" t="str">
            <v>Pronájem pevné telekomunikační sítě</v>
          </cell>
          <cell r="Z919" t="str">
            <v>Pronájem pevné telekomunikační sítě</v>
          </cell>
        </row>
        <row r="920">
          <cell r="Q920" t="str">
            <v>Přenos dat přes pevnou telekomunikační síť</v>
          </cell>
          <cell r="T920" t="str">
            <v>Přenos dat přes pevnou telekomunikační síť</v>
          </cell>
          <cell r="W920" t="str">
            <v>Přenos dat přes pevnou telekomunikační síť</v>
          </cell>
          <cell r="Z920" t="str">
            <v>Přenos dat přes pevnou telekomunikační síť</v>
          </cell>
        </row>
        <row r="921">
          <cell r="Q921" t="str">
            <v>Poskytování přístupu k internetu přes pevnou telekomunikační síť</v>
          </cell>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Q922" t="str">
            <v>Ostatní činnosti související s pevnou telekomunikační sítí</v>
          </cell>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Q923" t="str">
            <v>Poskytování hlasových služeb přes bezdrátovou telekomunikační síť</v>
          </cell>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Q924" t="str">
            <v>Pronájem bezdrátové telekomunikační sítě</v>
          </cell>
          <cell r="T924" t="str">
            <v>Pronájem bezdrátové telekomunikační sítě</v>
          </cell>
          <cell r="W924" t="str">
            <v>Pronájem bezdrátové telekomunikační sítě</v>
          </cell>
          <cell r="Z924" t="str">
            <v>Pronájem bezdrátové telekomunikační sítě</v>
          </cell>
        </row>
        <row r="925">
          <cell r="Q925" t="str">
            <v>Přenos dat přes bezdrátovou telekomunikační síť</v>
          </cell>
          <cell r="T925" t="str">
            <v>Přenos dat přes bezdrátovou telekomunikační síť</v>
          </cell>
          <cell r="W925" t="str">
            <v>Přenos dat přes bezdrátovou telekomunikační síť</v>
          </cell>
          <cell r="Z925" t="str">
            <v>Přenos dat přes bezdrátovou telekomunikační síť</v>
          </cell>
        </row>
        <row r="926">
          <cell r="Q926" t="str">
            <v>Poskytování přístupu k internetu přes bezdrátovou telekomunikační síť</v>
          </cell>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Q927" t="str">
            <v>Ostatní činnosti související s bezdrátovou telekomunikační sítí</v>
          </cell>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Q928" t="str">
            <v>Poskytování úvěrů společnostmi, které nepřijímají vklady</v>
          </cell>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Q929" t="str">
            <v>Poskytování obchodních úvěrů</v>
          </cell>
          <cell r="T929" t="str">
            <v>Poskytování obchodních úvěrů</v>
          </cell>
          <cell r="W929" t="str">
            <v>Poskytování obchodních úvěrů</v>
          </cell>
          <cell r="Z929" t="str">
            <v>Poskytování obchodních úvěrů</v>
          </cell>
        </row>
        <row r="930">
          <cell r="Q930" t="str">
            <v>Činnosti zastaváren</v>
          </cell>
          <cell r="T930" t="str">
            <v>Činnosti zastaváren</v>
          </cell>
          <cell r="W930" t="str">
            <v>Činnosti zastaváren</v>
          </cell>
          <cell r="Z930" t="str">
            <v>Činnosti zastaváren</v>
          </cell>
        </row>
        <row r="931">
          <cell r="Q931" t="str">
            <v>Ostatní poskytování úvěrů j. n.</v>
          </cell>
          <cell r="T931" t="str">
            <v>Ostatní poskytování úvěrů j. n.</v>
          </cell>
          <cell r="W931" t="str">
            <v>Ostatní poskytování úvěrů j. n.</v>
          </cell>
          <cell r="Z931" t="str">
            <v>Ostatní poskytování úvěrů j. n.</v>
          </cell>
        </row>
        <row r="932">
          <cell r="Q932" t="str">
            <v>Faktoringové činnosti</v>
          </cell>
          <cell r="T932" t="str">
            <v>Faktoringové činnosti</v>
          </cell>
          <cell r="W932" t="str">
            <v>Faktoringové činnosti</v>
          </cell>
          <cell r="Z932" t="str">
            <v>Faktoringové činnosti</v>
          </cell>
        </row>
        <row r="933">
          <cell r="Q933" t="str">
            <v>Obchodování s cennými papíry na vlastní účet</v>
          </cell>
          <cell r="T933" t="str">
            <v>Obchodování s cennými papíry na vlastní účet</v>
          </cell>
          <cell r="W933" t="str">
            <v>Obchodování s cennými papíry na vlastní účet</v>
          </cell>
          <cell r="Z933" t="str">
            <v>Obchodování s cennými papíry na vlastní účet</v>
          </cell>
        </row>
        <row r="934">
          <cell r="Q934" t="str">
            <v>Jiné finanční zprostředkování j. n.</v>
          </cell>
          <cell r="T934" t="str">
            <v>Jiné finanční zprostředkování j. n.</v>
          </cell>
          <cell r="W934" t="str">
            <v>Jiné finanční zprostředkování j. n.</v>
          </cell>
          <cell r="Z934" t="str">
            <v>Jiné finanční zprostředkování j. n.</v>
          </cell>
        </row>
        <row r="935">
          <cell r="Q935" t="str">
            <v>Pronájem vlastních nebo pronajatých nemovitostí s bytovými prostory</v>
          </cell>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Q936" t="str">
            <v>Pronájem vlastních nebo pronajatých nemovitostí s nebytovými prostory</v>
          </cell>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Q937" t="str">
            <v>Správa vlastních nebo pronajatých nemovitostí s bytovými prostory</v>
          </cell>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Q938" t="str">
            <v>Správa vlastních nebo pronajatých nemovitostí s nebytovými prostory</v>
          </cell>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Q939" t="str">
            <v>Geologický průzkum</v>
          </cell>
          <cell r="T939" t="str">
            <v>Geologický průzkum</v>
          </cell>
          <cell r="W939" t="str">
            <v>Geologický průzkum</v>
          </cell>
          <cell r="Z939" t="str">
            <v>Geologický průzkum</v>
          </cell>
        </row>
        <row r="940">
          <cell r="Q940" t="str">
            <v>Zeměměřické a kartografické činnosti</v>
          </cell>
          <cell r="T940" t="str">
            <v>Zeměměřické a kartografické činnosti</v>
          </cell>
          <cell r="W940" t="str">
            <v>Zeměměřické a kartografické činnosti</v>
          </cell>
          <cell r="Z940" t="str">
            <v>Zeměměřické a kartografické činnosti</v>
          </cell>
        </row>
        <row r="941">
          <cell r="Q941" t="str">
            <v>Hydrometeorologické a meteorologické činnosti</v>
          </cell>
          <cell r="T941" t="str">
            <v>Hydrometeorologické a meteorologické činnosti</v>
          </cell>
          <cell r="W941" t="str">
            <v>Hydrometeorologické a meteorologické činnosti</v>
          </cell>
          <cell r="Z941" t="str">
            <v>Hydrometeorologické a meteorologické činnosti</v>
          </cell>
        </row>
        <row r="942">
          <cell r="Q942" t="str">
            <v>Ostatní inženýrské činnosti a související technické poradenství j. n.</v>
          </cell>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Q943" t="str">
            <v>Zkoušky a analýzy vyhrazených technických zařízení</v>
          </cell>
          <cell r="T943" t="str">
            <v>Zkoušky a analýzy vyhrazených technických zařízení</v>
          </cell>
          <cell r="W943" t="str">
            <v>Zkoušky a analýzy vyhrazených technických zařízení</v>
          </cell>
          <cell r="Z943" t="str">
            <v>Zkoušky a analýzy vyhrazených technických zařízení</v>
          </cell>
        </row>
        <row r="944">
          <cell r="Q944" t="str">
            <v>Ostatní technické zkouky a analýzy</v>
          </cell>
          <cell r="T944" t="str">
            <v>Ostatní technické zkouky a analýzy</v>
          </cell>
          <cell r="W944" t="str">
            <v>Ostatní technické zkouky a analýzy</v>
          </cell>
          <cell r="Z944" t="str">
            <v>Ostatní technické zkouky a analýzy</v>
          </cell>
        </row>
        <row r="945">
          <cell r="Q945" t="str">
            <v>Ostatní výzkum a vývoj v oblasti přírodních a technických věd</v>
          </cell>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Q946" t="str">
            <v>Výzkum a vývoj v oblasti lékařských věd</v>
          </cell>
          <cell r="T946" t="str">
            <v>Výzkum a vývoj v oblasti lékařských věd</v>
          </cell>
          <cell r="W946" t="str">
            <v>Výzkum a vývoj v oblasti lékařských věd</v>
          </cell>
          <cell r="Z946" t="str">
            <v>Výzkum a vývoj v oblasti lékařských věd</v>
          </cell>
        </row>
        <row r="947">
          <cell r="Q947" t="str">
            <v>Výzkum a vývoj v oblasti technických věd</v>
          </cell>
          <cell r="T947" t="str">
            <v>Výzkum a vývoj v oblasti technických věd</v>
          </cell>
          <cell r="W947" t="str">
            <v>Výzkum a vývoj v oblasti technických věd</v>
          </cell>
          <cell r="Z947" t="str">
            <v>Výzkum a vývoj v oblasti technických věd</v>
          </cell>
        </row>
        <row r="948">
          <cell r="Q948" t="str">
            <v>Výzkum a vývoj v oblasti jiných přírodních věd</v>
          </cell>
          <cell r="T948" t="str">
            <v>Výzkum a vývoj v oblasti jiných přírodních věd</v>
          </cell>
          <cell r="W948" t="str">
            <v>Výzkum a vývoj v oblasti jiných přírodních věd</v>
          </cell>
          <cell r="Z948" t="str">
            <v>Výzkum a vývoj v oblasti jiných přírodních věd</v>
          </cell>
        </row>
        <row r="949">
          <cell r="Q949" t="str">
            <v>Ostatní profesní,vědecké a technické činnosti j.n.</v>
          </cell>
          <cell r="T949" t="str">
            <v>Ostatní profesní,vědecké a technické činnosti j.n.</v>
          </cell>
          <cell r="W949" t="str">
            <v>Ostatní profesní,vědecké a technické činnosti j.n.</v>
          </cell>
          <cell r="Z949" t="str">
            <v>Ostatní profesní,vědecké a technické činnosti j.n.</v>
          </cell>
        </row>
        <row r="950">
          <cell r="Q950" t="str">
            <v>Poradenství v oblasti bezpečnosti a ochrany zdraví při práci</v>
          </cell>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Q951" t="str">
            <v>Poradenství v oblasti požární ochrany</v>
          </cell>
          <cell r="T951" t="str">
            <v>Poradenství v oblasti požární ochrany</v>
          </cell>
          <cell r="W951" t="str">
            <v>Poradenství v oblasti požární ochrany</v>
          </cell>
          <cell r="Z951" t="str">
            <v>Poradenství v oblasti požární ochrany</v>
          </cell>
        </row>
        <row r="952">
          <cell r="Q952" t="str">
            <v>Jiné profesní, vědecké a technické činnosti j. n.</v>
          </cell>
          <cell r="T952" t="str">
            <v>Jiné profesní, vědecké a technické činnosti j. n.</v>
          </cell>
          <cell r="W952" t="str">
            <v>Jiné profesní, vědecké a technické činnosti j. n.</v>
          </cell>
          <cell r="Z952" t="str">
            <v>Jiné profesní, vědecké a technické činnosti j. n.</v>
          </cell>
        </row>
        <row r="953">
          <cell r="Q953" t="str">
            <v>Průvodcovské činnosti</v>
          </cell>
          <cell r="T953" t="str">
            <v>Průvodcovské činnosti</v>
          </cell>
          <cell r="W953" t="str">
            <v>Průvodcovské činnosti</v>
          </cell>
          <cell r="Z953" t="str">
            <v>Průvodcovské činnosti</v>
          </cell>
        </row>
        <row r="954">
          <cell r="Q954" t="str">
            <v>Ostatní rezervační a související činnosti j. n.</v>
          </cell>
          <cell r="T954" t="str">
            <v>Ostatní rezervační a související činnosti j. n.</v>
          </cell>
          <cell r="W954" t="str">
            <v>Ostatní rezervační a související činnosti j. n.</v>
          </cell>
          <cell r="Z954" t="str">
            <v>Ostatní rezervační a související činnosti j. n.</v>
          </cell>
        </row>
        <row r="955">
          <cell r="Q955" t="str">
            <v>Pomoc cizím zemím při katastrof.nebo v nouz.sit.přímo nebo prostř.mez.org.</v>
          </cell>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Q956" t="str">
            <v>Rozvíjení vzájemného přátelství a porozumění mezi národy</v>
          </cell>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Q957" t="str">
            <v>Ostatní činnosti v oblasti zahraničních věcí</v>
          </cell>
          <cell r="T957" t="str">
            <v>Ostatní činnosti v oblasti zahraničních věcí</v>
          </cell>
          <cell r="W957" t="str">
            <v>Ostatní činnosti v oblasti zahraničních věcí</v>
          </cell>
          <cell r="Z957" t="str">
            <v>Ostatní činnosti v oblasti zahraničních věcí</v>
          </cell>
        </row>
        <row r="958">
          <cell r="Q958" t="str">
            <v>Základní vzdělávání na druhém stupni základních škol</v>
          </cell>
          <cell r="T958" t="str">
            <v>Základní vzdělávání na druhém stupni základních škol</v>
          </cell>
          <cell r="W958" t="str">
            <v>Základní vzdělávání na druhém stupni základních škol</v>
          </cell>
          <cell r="Z958" t="str">
            <v>Základní vzdělávání na druhém stupni základních škol</v>
          </cell>
        </row>
        <row r="959">
          <cell r="Q959" t="str">
            <v>Střední všeobecné vzdělávání</v>
          </cell>
          <cell r="T959" t="str">
            <v>Střední všeobecné vzdělávání</v>
          </cell>
          <cell r="W959" t="str">
            <v>Střední všeobecné vzdělávání</v>
          </cell>
          <cell r="Z959" t="str">
            <v>Střední všeobecné vzdělávání</v>
          </cell>
        </row>
        <row r="960">
          <cell r="Q960" t="str">
            <v>Střední odborné vzdělávání na učilištích</v>
          </cell>
          <cell r="T960" t="str">
            <v>Střední odborné vzdělávání na učilištích</v>
          </cell>
          <cell r="W960" t="str">
            <v>Střední odborné vzdělávání na učilištích</v>
          </cell>
          <cell r="Z960" t="str">
            <v>Střední odborné vzdělávání na učilištích</v>
          </cell>
        </row>
        <row r="961">
          <cell r="Q961" t="str">
            <v>Střední odborné vzdělávání na středních odborných školách</v>
          </cell>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Q962" t="str">
            <v>Činnosti autoškol</v>
          </cell>
          <cell r="T962" t="str">
            <v>Činnosti autoškol</v>
          </cell>
          <cell r="W962" t="str">
            <v>Činnosti autoškol</v>
          </cell>
          <cell r="Z962" t="str">
            <v>Činnosti autoškol</v>
          </cell>
        </row>
        <row r="963">
          <cell r="Q963" t="str">
            <v>Činnosti leteckých škol</v>
          </cell>
          <cell r="T963" t="str">
            <v>Činnosti leteckých škol</v>
          </cell>
          <cell r="W963" t="str">
            <v>Činnosti leteckých škol</v>
          </cell>
          <cell r="Z963" t="str">
            <v>Činnosti leteckých škol</v>
          </cell>
        </row>
        <row r="964">
          <cell r="Q964" t="str">
            <v>Činnosti ostatních škol řízení</v>
          </cell>
          <cell r="T964" t="str">
            <v>Činnosti ostatních škol řízení</v>
          </cell>
          <cell r="W964" t="str">
            <v>Činnosti ostatních škol řízení</v>
          </cell>
          <cell r="Z964" t="str">
            <v>Činnosti ostatních škol řízení</v>
          </cell>
        </row>
        <row r="965">
          <cell r="Q965" t="str">
            <v>Vzdělávání v jazykových školách</v>
          </cell>
          <cell r="T965" t="str">
            <v>Vzdělávání v jazykových školách</v>
          </cell>
          <cell r="W965" t="str">
            <v>Vzdělávání v jazykových školách</v>
          </cell>
          <cell r="Z965" t="str">
            <v>Vzdělávání v jazykových školách</v>
          </cell>
        </row>
        <row r="966">
          <cell r="Q966" t="str">
            <v>Environmentální vzdělávání</v>
          </cell>
          <cell r="T966" t="str">
            <v>Environmentální vzdělávání</v>
          </cell>
          <cell r="W966" t="str">
            <v>Environmentální vzdělávání</v>
          </cell>
          <cell r="Z966" t="str">
            <v>Environmentální vzdělávání</v>
          </cell>
        </row>
        <row r="967">
          <cell r="Q967" t="str">
            <v>Inovační vzdělávání</v>
          </cell>
          <cell r="T967" t="str">
            <v>Inovační vzdělávání</v>
          </cell>
          <cell r="W967" t="str">
            <v>Inovační vzdělávání</v>
          </cell>
          <cell r="Z967" t="str">
            <v>Inovační vzdělávání</v>
          </cell>
        </row>
        <row r="968">
          <cell r="Q968" t="str">
            <v>Jiné vzdělávání j. n.</v>
          </cell>
          <cell r="T968" t="str">
            <v>Jiné vzdělávání j. n.</v>
          </cell>
          <cell r="W968" t="str">
            <v>Jiné vzdělávání j. n.</v>
          </cell>
          <cell r="Z968" t="str">
            <v>Jiné vzdělávání j. n.</v>
          </cell>
        </row>
        <row r="969">
          <cell r="Q969" t="str">
            <v>Činnosti související s ochranou veřejného zdraví</v>
          </cell>
          <cell r="T969" t="str">
            <v>Činnosti související s ochranou veřejného zdraví</v>
          </cell>
          <cell r="W969" t="str">
            <v>Činnosti související s ochranou veřejného zdraví</v>
          </cell>
          <cell r="Z969" t="str">
            <v>Činnosti související s ochranou veřejného zdraví</v>
          </cell>
        </row>
        <row r="970">
          <cell r="Q970" t="str">
            <v>Ostatní činnosti související se zdravotní péčí j. n.</v>
          </cell>
          <cell r="T970" t="str">
            <v>Ostatní činnosti související se zdravotní péčí j. n.</v>
          </cell>
          <cell r="W970" t="str">
            <v>Ostatní činnosti související se zdravotní péčí j. n.</v>
          </cell>
          <cell r="Z970" t="str">
            <v>Ostatní činnosti související se zdravotní péčí j. n.</v>
          </cell>
        </row>
        <row r="971">
          <cell r="Q971" t="str">
            <v>Sociální péče v zařízeních pro osoby s chronickým duševním onemocněním</v>
          </cell>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Q972" t="str">
            <v>Sociální péče v zařízeních pro osoby závislé na návykových látkách</v>
          </cell>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Q973" t="str">
            <v>Sociální péče v domovech pro seniory</v>
          </cell>
          <cell r="T973" t="str">
            <v>Sociální péče v domovech pro seniory</v>
          </cell>
          <cell r="W973" t="str">
            <v>Sociální péče v domovech pro seniory</v>
          </cell>
          <cell r="Z973" t="str">
            <v>Sociální péče v domovech pro seniory</v>
          </cell>
        </row>
        <row r="974">
          <cell r="Q974" t="str">
            <v>Sociální péče v domovech pro osoby se zdravotním postižením</v>
          </cell>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Q975" t="str">
            <v>Mimoústavní sociální péče o seniory a zdravotně postižené osoby</v>
          </cell>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Q976" t="str">
            <v>Ambulantní nebo terénní sociální služby pro seniory</v>
          </cell>
          <cell r="T976" t="str">
            <v>Ambulantní nebo terénní sociální služby pro seniory</v>
          </cell>
          <cell r="W976" t="str">
            <v>Ambulantní nebo terénní sociální služby pro seniory</v>
          </cell>
          <cell r="Z976" t="str">
            <v>Ambulantní nebo terénní sociální služby pro seniory</v>
          </cell>
        </row>
        <row r="977">
          <cell r="Q977" t="str">
            <v>Ambulantní nebo terénní sociální služby pro osoby se zdrav.postižením</v>
          </cell>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Q978" t="str">
            <v>Sociální služby pro uprchlíky, oběti katastrof</v>
          </cell>
          <cell r="T978" t="str">
            <v>Sociální služby pro uprchlíky, oběti katastrof</v>
          </cell>
          <cell r="W978" t="str">
            <v>Sociální služby pro uprchlíky, oběti katastrof</v>
          </cell>
          <cell r="Z978" t="str">
            <v>Sociální služby pro uprchlíky, oběti katastrof</v>
          </cell>
        </row>
        <row r="979">
          <cell r="Q979" t="str">
            <v>Sociální prevence</v>
          </cell>
          <cell r="T979" t="str">
            <v>Sociální prevence</v>
          </cell>
          <cell r="W979" t="str">
            <v>Sociální prevence</v>
          </cell>
          <cell r="Z979" t="str">
            <v>Sociální prevence</v>
          </cell>
        </row>
        <row r="980">
          <cell r="Q980" t="str">
            <v>Sociální rehabilitace</v>
          </cell>
          <cell r="T980" t="str">
            <v>Sociální rehabilitace</v>
          </cell>
          <cell r="W980" t="str">
            <v>Sociální rehabilitace</v>
          </cell>
          <cell r="Z980" t="str">
            <v>Sociální rehabilitace</v>
          </cell>
        </row>
        <row r="981">
          <cell r="Q981" t="str">
            <v>Jiné ambulantní nebo terénní sociální služby j. n.</v>
          </cell>
          <cell r="T981" t="str">
            <v>Jiné ambulantní nebo terénní sociální služby j. n.</v>
          </cell>
          <cell r="W981" t="str">
            <v>Jiné ambulantní nebo terénní sociální služby j. n.</v>
          </cell>
          <cell r="Z981" t="str">
            <v>Jiné ambulantní nebo terénní sociální služby j. n.</v>
          </cell>
        </row>
        <row r="982">
          <cell r="Q982" t="str">
            <v>Činnosti botanických a zoologických zahrad,přírod.rezervací a národ.parků</v>
          </cell>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Q983" t="str">
            <v>Činnosti botanických a zoologických zahrad</v>
          </cell>
          <cell r="T983" t="str">
            <v>Činnosti botanických a zoologických zahrad</v>
          </cell>
          <cell r="W983" t="str">
            <v>Činnosti botanických a zoologických zahrad</v>
          </cell>
          <cell r="Z983" t="str">
            <v>Činnosti botanických a zoologických zahrad</v>
          </cell>
        </row>
        <row r="984">
          <cell r="Q984" t="str">
            <v>Činnosti přírodních rezervací a národních parků</v>
          </cell>
          <cell r="T984" t="str">
            <v>Činnosti přírodních rezervací a národních parků</v>
          </cell>
          <cell r="W984" t="str">
            <v>Činnosti přírodních rezervací a národních parků</v>
          </cell>
          <cell r="Z984" t="str">
            <v>Činnosti přírodních rezervací a národních parků</v>
          </cell>
        </row>
        <row r="985">
          <cell r="Q985" t="str">
            <v>Činnosti organizací dětí a mládeže</v>
          </cell>
          <cell r="T985" t="str">
            <v>Činnosti organizací dětí a mládeže</v>
          </cell>
          <cell r="W985" t="str">
            <v>Činnosti organizací dětí a mládeže</v>
          </cell>
          <cell r="Z985" t="str">
            <v>Činnosti organizací dětí a mládeže</v>
          </cell>
        </row>
        <row r="986">
          <cell r="Q986" t="str">
            <v>Činnosti organizací na podporu kulturní činnosti</v>
          </cell>
          <cell r="T986" t="str">
            <v>Činnosti organizací na podporu kulturní činnosti</v>
          </cell>
          <cell r="W986" t="str">
            <v>Činnosti organizací na podporu kulturní činnosti</v>
          </cell>
          <cell r="Z986" t="str">
            <v>Činnosti organizací na podporu kulturní činnosti</v>
          </cell>
        </row>
        <row r="987">
          <cell r="Q987" t="str">
            <v>Činnosti organizací na podporu rekreační a zájmové činnosti</v>
          </cell>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Q988" t="str">
            <v>Činnosti spotřebitelských organizací</v>
          </cell>
          <cell r="T988" t="str">
            <v>Činnosti spotřebitelských organizací</v>
          </cell>
          <cell r="W988" t="str">
            <v>Činnosti spotřebitelských organizací</v>
          </cell>
          <cell r="Z988" t="str">
            <v>Činnosti spotřebitelských organizací</v>
          </cell>
        </row>
        <row r="989">
          <cell r="Q989" t="str">
            <v>Činnosti environmentálních a ekologických hnutí</v>
          </cell>
          <cell r="T989" t="str">
            <v>Činnosti environmentálních a ekologických hnutí</v>
          </cell>
          <cell r="W989" t="str">
            <v>Činnosti environmentálních a ekologických hnutí</v>
          </cell>
          <cell r="Z989" t="str">
            <v>Činnosti environmentálních a ekologických hnutí</v>
          </cell>
        </row>
        <row r="990">
          <cell r="Q990" t="str">
            <v>Čin.org.na ochranu a zlepšení postavení etnických,menšin.a jiných spec.sk.</v>
          </cell>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Q991" t="str">
            <v>Činnosti občanských iniciativ, protestních hnutí</v>
          </cell>
          <cell r="T991" t="str">
            <v>Činnosti občanských iniciativ, protestních hnutí</v>
          </cell>
          <cell r="W991" t="str">
            <v>Činnosti občanských iniciativ, protestních hnutí</v>
          </cell>
          <cell r="Z991" t="str">
            <v>Činnosti občanských iniciativ, protestních hnutí</v>
          </cell>
        </row>
        <row r="992">
          <cell r="Q992" t="str">
            <v>Činnosti ostatních organizací j. n.</v>
          </cell>
          <cell r="T992" t="str">
            <v>Činnosti ostatních organizací j. n.</v>
          </cell>
          <cell r="W992" t="str">
            <v>Činnosti ostatních organizací j. n.</v>
          </cell>
          <cell r="Z992" t="str">
            <v>Činnosti ostatních organizací j. n.</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FU"/>
      <sheetName val="XML export"/>
      <sheetName val="UVOD"/>
      <sheetName val="ZAKL_DATA"/>
      <sheetName val="XML_export"/>
      <sheetName val="DAP1"/>
      <sheetName val="DAP2"/>
      <sheetName val="DAP3"/>
      <sheetName val="DAP4"/>
      <sheetName val="ZAV"/>
      <sheetName val="1Př1"/>
      <sheetName val="1Př2"/>
      <sheetName val="2Př"/>
      <sheetName val="3Př"/>
      <sheetName val="4Př"/>
      <sheetName val="3Př_a"/>
      <sheetName val="6Př"/>
      <sheetName val="Př_b"/>
      <sheetName val="Příl_děti"/>
      <sheetName val="Potvr_ZAM"/>
      <sheetName val="Prohl_manž"/>
      <sheetName val="Zálohy"/>
    </sheetNames>
    <sheetDataSet>
      <sheetData sheetId="0">
        <row r="3">
          <cell r="B3" t="str">
            <v>HLAVNÍ MĚSTO PRAHA</v>
          </cell>
          <cell r="H3" t="str">
            <v>PRAHA 1</v>
          </cell>
          <cell r="J3" t="str">
            <v>ČESKÁ REPUBLIKA</v>
          </cell>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B4" t="str">
            <v>STŘEDOČESKÝ KRAJ</v>
          </cell>
          <cell r="H4" t="str">
            <v>PRAHA 2</v>
          </cell>
          <cell r="J4" t="str">
            <v>Afghánská islámská republika</v>
          </cell>
          <cell r="Q4" t="str">
            <v>Lesnictví a těžba dřeva</v>
          </cell>
          <cell r="T4" t="str">
            <v>Lesnictví a těžba dřeva</v>
          </cell>
          <cell r="W4" t="str">
            <v>Lesnictví a těžba dřeva</v>
          </cell>
          <cell r="Z4" t="str">
            <v>Lesnictví a těžba dřeva</v>
          </cell>
        </row>
        <row r="5">
          <cell r="B5" t="str">
            <v>JIHOČESKÝ KRAJ</v>
          </cell>
          <cell r="H5" t="str">
            <v>PRAHA 3</v>
          </cell>
          <cell r="J5" t="str">
            <v>Provincie Alandy</v>
          </cell>
          <cell r="Q5" t="str">
            <v>Rybolov a akvakultura</v>
          </cell>
          <cell r="T5" t="str">
            <v>Rybolov a akvakultura</v>
          </cell>
          <cell r="W5" t="str">
            <v>Rybolov a akvakultura</v>
          </cell>
          <cell r="Z5" t="str">
            <v>Rybolov a akvakultura</v>
          </cell>
        </row>
        <row r="6">
          <cell r="B6" t="str">
            <v>PLZEŇSKÝ KRAJ</v>
          </cell>
          <cell r="H6" t="str">
            <v>PRAHA 4</v>
          </cell>
          <cell r="J6" t="str">
            <v>Albánská republika</v>
          </cell>
          <cell r="Q6" t="str">
            <v>Těžba a úprava černého a hnědého uhlí</v>
          </cell>
          <cell r="T6" t="str">
            <v>Těžba a úprava černého a hnědého uhlí</v>
          </cell>
          <cell r="W6" t="str">
            <v>Těžba a úprava černého a hnědého uhlí</v>
          </cell>
          <cell r="Z6" t="str">
            <v>Těžba a úprava černého a hnědého uhlí</v>
          </cell>
        </row>
        <row r="7">
          <cell r="B7" t="str">
            <v>KARLOVARSKÝ KRAJ</v>
          </cell>
          <cell r="H7" t="str">
            <v>PRAHA 5</v>
          </cell>
          <cell r="J7" t="str">
            <v>Alžírská demokratická a lidová republika</v>
          </cell>
          <cell r="Q7" t="str">
            <v>Těžba ropy a zemního plynu</v>
          </cell>
          <cell r="T7" t="str">
            <v>Těžba ropy a zemního plynu</v>
          </cell>
          <cell r="W7" t="str">
            <v>Těžba ropy a zemního plynu</v>
          </cell>
          <cell r="Z7" t="str">
            <v>Těžba ropy a zemního plynu</v>
          </cell>
        </row>
        <row r="8">
          <cell r="B8" t="str">
            <v>ÚSTECKÝ KRAJ</v>
          </cell>
          <cell r="H8" t="str">
            <v>PRAHA 6</v>
          </cell>
          <cell r="J8" t="str">
            <v>Území Americká Samoa</v>
          </cell>
          <cell r="Q8" t="str">
            <v>Těžba a úprava rud</v>
          </cell>
          <cell r="T8" t="str">
            <v>Těžba a úprava rud</v>
          </cell>
          <cell r="W8" t="str">
            <v>Těžba a úprava rud</v>
          </cell>
          <cell r="Z8" t="str">
            <v>Těžba a úprava rud</v>
          </cell>
        </row>
        <row r="9">
          <cell r="B9" t="str">
            <v>LIBERECKÝ KRAJ</v>
          </cell>
          <cell r="H9" t="str">
            <v>PRAHA 7</v>
          </cell>
          <cell r="J9" t="str">
            <v>Americké Panenské ostrovy</v>
          </cell>
          <cell r="Q9" t="str">
            <v>Ostatní těžba a dobývání</v>
          </cell>
          <cell r="T9" t="str">
            <v>Ostatní těžba a dobývání</v>
          </cell>
          <cell r="W9" t="str">
            <v>Ostatní těžba a dobývání</v>
          </cell>
          <cell r="Z9" t="str">
            <v>Ostatní těžba a dobývání</v>
          </cell>
        </row>
        <row r="10">
          <cell r="B10" t="str">
            <v>KRÁLOVÉHRADEC. KR.</v>
          </cell>
          <cell r="H10" t="str">
            <v>PRAHA 8</v>
          </cell>
          <cell r="J10" t="str">
            <v>Andorrské knížectví</v>
          </cell>
          <cell r="Q10" t="str">
            <v>Podpůrné činnosti při těžbě</v>
          </cell>
          <cell r="T10" t="str">
            <v>Podpůrné činnosti při těžbě</v>
          </cell>
          <cell r="W10" t="str">
            <v>Podpůrné činnosti při těžbě</v>
          </cell>
          <cell r="Z10" t="str">
            <v>Podpůrné činnosti při těžbě</v>
          </cell>
        </row>
        <row r="11">
          <cell r="B11" t="str">
            <v>PARDUBICKÝ KRAJ</v>
          </cell>
          <cell r="H11" t="str">
            <v>PRAHA 9</v>
          </cell>
          <cell r="J11" t="str">
            <v>Angolská republika</v>
          </cell>
          <cell r="Q11" t="str">
            <v>Výroba potravinářských výrobků</v>
          </cell>
          <cell r="T11" t="str">
            <v>Výroba potravinářských výrobků</v>
          </cell>
          <cell r="W11" t="str">
            <v>Výroba potravinářských výrobků</v>
          </cell>
          <cell r="Z11" t="str">
            <v>Výroba potravinářských výrobků</v>
          </cell>
        </row>
        <row r="12">
          <cell r="B12" t="str">
            <v>KRAJ VYSOČINA</v>
          </cell>
          <cell r="H12" t="str">
            <v>PRAHA 10</v>
          </cell>
          <cell r="J12" t="str">
            <v>Anguilla</v>
          </cell>
          <cell r="Q12" t="str">
            <v>Výroba nápojů</v>
          </cell>
          <cell r="T12" t="str">
            <v>Výroba nápojů</v>
          </cell>
          <cell r="W12" t="str">
            <v>Výroba nápojů</v>
          </cell>
          <cell r="Z12" t="str">
            <v>Výroba nápojů</v>
          </cell>
        </row>
        <row r="13">
          <cell r="B13" t="str">
            <v>JIHOMORAVSKÝ KRAJ</v>
          </cell>
          <cell r="H13" t="str">
            <v>PRAHA-JIŽNÍ MĚSTO</v>
          </cell>
          <cell r="J13" t="str">
            <v>Antarktida</v>
          </cell>
          <cell r="Q13" t="str">
            <v>Pěstování plodin jiných než trvalých</v>
          </cell>
          <cell r="T13" t="str">
            <v>Pěstování plodin jiných než trvalých</v>
          </cell>
          <cell r="W13" t="str">
            <v>Pěstování plodin jiných než trvalých</v>
          </cell>
          <cell r="Z13" t="str">
            <v>Pěstování plodin jiných než trvalých</v>
          </cell>
        </row>
        <row r="14">
          <cell r="B14" t="str">
            <v>OLOMOUCKÝ KRAJ</v>
          </cell>
          <cell r="H14" t="str">
            <v>PRAHA-MODŘANY</v>
          </cell>
          <cell r="J14" t="str">
            <v>Antigua a Barbuda</v>
          </cell>
          <cell r="Q14" t="str">
            <v>Výroba tabákových výrobků</v>
          </cell>
          <cell r="T14" t="str">
            <v>Výroba tabákových výrobků</v>
          </cell>
          <cell r="W14" t="str">
            <v>Výroba tabákových výrobků</v>
          </cell>
          <cell r="Z14" t="str">
            <v>Výroba tabákových výrobků</v>
          </cell>
        </row>
        <row r="15">
          <cell r="B15" t="str">
            <v>MORAVSKOSLEZS. KR.</v>
          </cell>
          <cell r="H15" t="str">
            <v>PRAHA - VÝCHOD</v>
          </cell>
          <cell r="J15" t="str">
            <v>Argentinská republika</v>
          </cell>
          <cell r="Q15" t="str">
            <v>Pěstování trvalých plodin</v>
          </cell>
          <cell r="T15" t="str">
            <v>Pěstování trvalých plodin</v>
          </cell>
          <cell r="W15" t="str">
            <v>Pěstování trvalých plodin</v>
          </cell>
          <cell r="Z15" t="str">
            <v>Pěstování trvalých plodin</v>
          </cell>
        </row>
        <row r="16">
          <cell r="B16" t="str">
            <v>ZLÍNSKÝ KRAJ</v>
          </cell>
          <cell r="H16" t="str">
            <v>PRAHA ZÁPAD</v>
          </cell>
          <cell r="J16" t="str">
            <v>Arménská republika</v>
          </cell>
          <cell r="Q16" t="str">
            <v>Výroba textilií</v>
          </cell>
          <cell r="T16" t="str">
            <v>Výroba textilií</v>
          </cell>
          <cell r="W16" t="str">
            <v>Výroba textilií</v>
          </cell>
          <cell r="Z16" t="str">
            <v>Výroba textilií</v>
          </cell>
        </row>
        <row r="17">
          <cell r="B17" t="str">
            <v>SPECIALIZOVANÝ</v>
          </cell>
          <cell r="H17" t="str">
            <v>BENEŠOV</v>
          </cell>
          <cell r="J17" t="str">
            <v>Aruba</v>
          </cell>
          <cell r="Q17" t="str">
            <v>Množení rostlin</v>
          </cell>
          <cell r="T17" t="str">
            <v>Množení rostlin</v>
          </cell>
          <cell r="W17" t="str">
            <v>Množení rostlin</v>
          </cell>
          <cell r="Z17" t="str">
            <v>Množení rostlin</v>
          </cell>
        </row>
        <row r="18">
          <cell r="H18" t="str">
            <v>BEROUN</v>
          </cell>
          <cell r="J18" t="str">
            <v>Australské společenství</v>
          </cell>
          <cell r="Q18" t="str">
            <v>Výroba oděvů</v>
          </cell>
          <cell r="T18" t="str">
            <v>Výroba oděvů</v>
          </cell>
          <cell r="W18" t="str">
            <v>Výroba oděvů</v>
          </cell>
          <cell r="Z18" t="str">
            <v>Výroba oděvů</v>
          </cell>
        </row>
        <row r="19">
          <cell r="H19" t="str">
            <v>BRANDÝS N.L. - ST.BOL.</v>
          </cell>
          <cell r="J19" t="str">
            <v>Ázerbájdžánská republika</v>
          </cell>
          <cell r="Q19" t="str">
            <v>živočišná výroba</v>
          </cell>
          <cell r="T19" t="str">
            <v>živočišná výroba</v>
          </cell>
          <cell r="W19" t="str">
            <v>živočišná výroba</v>
          </cell>
          <cell r="Z19" t="str">
            <v>živočišná výroba</v>
          </cell>
        </row>
        <row r="20">
          <cell r="H20" t="str">
            <v>ČÁSLAV</v>
          </cell>
          <cell r="J20" t="str">
            <v>Bahamské společenství</v>
          </cell>
          <cell r="Q20" t="str">
            <v>Výroba usní a souvisejících výrobků</v>
          </cell>
          <cell r="T20" t="str">
            <v>Výroba usní a souvisejících výrobků</v>
          </cell>
          <cell r="W20" t="str">
            <v>Výroba usní a souvisejících výrobků</v>
          </cell>
          <cell r="Z20" t="str">
            <v>Výroba usní a souvisejících výrobků</v>
          </cell>
        </row>
        <row r="21">
          <cell r="H21" t="str">
            <v>ČESKÝ BROD</v>
          </cell>
          <cell r="J21" t="str">
            <v>Království Bahrajn</v>
          </cell>
          <cell r="Q21" t="str">
            <v>Smíšené hospodářství</v>
          </cell>
          <cell r="T21" t="str">
            <v>Smíšené hospodářství</v>
          </cell>
          <cell r="W21" t="str">
            <v>Smíšené hospodářství</v>
          </cell>
          <cell r="Z21" t="str">
            <v>Smíšené hospodářství</v>
          </cell>
        </row>
        <row r="22">
          <cell r="H22" t="str">
            <v>DOBŘÍŠ</v>
          </cell>
          <cell r="J22" t="str">
            <v>Bangladéšská lidová republika</v>
          </cell>
          <cell r="Q22" t="str">
            <v>Zprac.dřeva,výroba dřevěných,korkových,proutěných a slam.výr.,kromě nábytku</v>
          </cell>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H23" t="str">
            <v>HOŘOVICE</v>
          </cell>
          <cell r="J23" t="str">
            <v>Barbados</v>
          </cell>
          <cell r="Q23" t="str">
            <v>Podpůrné činnosti pro zemědělství a posklizňové činnosti</v>
          </cell>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H24" t="str">
            <v>KLADNO</v>
          </cell>
          <cell r="J24" t="str">
            <v>Belgické království</v>
          </cell>
          <cell r="Q24" t="str">
            <v>Výroba papíru a výrobků z papíru</v>
          </cell>
          <cell r="T24" t="str">
            <v>Výroba papíru a výrobků z papíru</v>
          </cell>
          <cell r="W24" t="str">
            <v>Výroba papíru a výrobků z papíru</v>
          </cell>
          <cell r="Z24" t="str">
            <v>Výroba papíru a výrobků z papíru</v>
          </cell>
        </row>
        <row r="25">
          <cell r="H25" t="str">
            <v>KOLÍN</v>
          </cell>
          <cell r="J25" t="str">
            <v>Belize</v>
          </cell>
          <cell r="Q25" t="str">
            <v>Lov a odchyt divokých zvířat a související činnosti</v>
          </cell>
          <cell r="T25" t="str">
            <v>Lov a odchyt divokých zvířat a související činnosti</v>
          </cell>
          <cell r="W25" t="str">
            <v>Lov a odchyt divokých zvířat a související činnosti</v>
          </cell>
          <cell r="Z25" t="str">
            <v>Lov a odchyt divokých zvířat a související činnosti</v>
          </cell>
        </row>
        <row r="26">
          <cell r="H26" t="str">
            <v>KRALUPY NAD VLTAVOU</v>
          </cell>
          <cell r="J26" t="str">
            <v>Běloruská republika</v>
          </cell>
          <cell r="Q26" t="str">
            <v>Tisk a rozmnožování nahraných nosičů</v>
          </cell>
          <cell r="T26" t="str">
            <v>Tisk a rozmnožování nahraných nosičů</v>
          </cell>
          <cell r="W26" t="str">
            <v>Tisk a rozmnožování nahraných nosičů</v>
          </cell>
          <cell r="Z26" t="str">
            <v>Tisk a rozmnožování nahraných nosičů</v>
          </cell>
        </row>
        <row r="27">
          <cell r="H27" t="str">
            <v>KUTNÁ HORA</v>
          </cell>
          <cell r="J27" t="str">
            <v>Beninská republika</v>
          </cell>
          <cell r="Q27" t="str">
            <v>Výroba koksu a rafinovaných ropných produktů</v>
          </cell>
          <cell r="T27" t="str">
            <v>Výroba koksu a rafinovaných ropných produktů</v>
          </cell>
          <cell r="W27" t="str">
            <v>Výroba koksu a rafinovaných ropných produktů</v>
          </cell>
          <cell r="Z27" t="str">
            <v>Výroba koksu a rafinovaných ropných produktů</v>
          </cell>
        </row>
        <row r="28">
          <cell r="H28" t="str">
            <v>MĚLNÍK</v>
          </cell>
          <cell r="J28" t="str">
            <v>Bermudy</v>
          </cell>
          <cell r="Q28" t="str">
            <v>Výroba chemických látek a chemických přípravků</v>
          </cell>
          <cell r="T28" t="str">
            <v>Výroba chemických látek a chemických přípravků</v>
          </cell>
          <cell r="W28" t="str">
            <v>Výroba chemických látek a chemických přípravků</v>
          </cell>
          <cell r="Z28" t="str">
            <v>Výroba chemických látek a chemických přípravků</v>
          </cell>
        </row>
        <row r="29">
          <cell r="H29" t="str">
            <v>MLADÁ BOLESLAV</v>
          </cell>
          <cell r="J29" t="str">
            <v>Bhútánské království</v>
          </cell>
          <cell r="Q29" t="str">
            <v>Výroba základních farmaceutických výrobků a farmaceutických přípravků</v>
          </cell>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H30" t="str">
            <v>MNICHOVO HRADIŠTĚ</v>
          </cell>
          <cell r="J30" t="str">
            <v>Mnohonárodní stát Bolívie</v>
          </cell>
          <cell r="Q30" t="str">
            <v>Lesní hospodářství a jiné činnosti v oblasti lesnictví</v>
          </cell>
          <cell r="T30" t="str">
            <v>Lesní hospodářství a jiné činnosti v oblasti lesnictví</v>
          </cell>
          <cell r="W30" t="str">
            <v>Lesní hospodářství a jiné činnosti v oblasti lesnictví</v>
          </cell>
          <cell r="Z30" t="str">
            <v>Lesní hospodářství a jiné činnosti v oblasti lesnictví</v>
          </cell>
        </row>
        <row r="31">
          <cell r="H31" t="str">
            <v>NERATOVICE</v>
          </cell>
          <cell r="J31" t="str">
            <v>Bonaire, Svatý Eustach a Saba</v>
          </cell>
          <cell r="Q31" t="str">
            <v>Výroba pryžových a plastových výrobků</v>
          </cell>
          <cell r="T31" t="str">
            <v>Výroba pryžových a plastových výrobků</v>
          </cell>
          <cell r="W31" t="str">
            <v>Výroba pryžových a plastových výrobků</v>
          </cell>
          <cell r="Z31" t="str">
            <v>Výroba pryžových a plastových výrobků</v>
          </cell>
        </row>
        <row r="32">
          <cell r="H32" t="str">
            <v>NYMBURK</v>
          </cell>
          <cell r="J32" t="str">
            <v>Bosna a Hercegovina</v>
          </cell>
          <cell r="Q32" t="str">
            <v>Těžba dřeva</v>
          </cell>
          <cell r="T32" t="str">
            <v>Těžba dřeva</v>
          </cell>
          <cell r="W32" t="str">
            <v>Těžba dřeva</v>
          </cell>
          <cell r="Z32" t="str">
            <v>Těžba dřeva</v>
          </cell>
        </row>
        <row r="33">
          <cell r="H33" t="str">
            <v>PODĚBRADY</v>
          </cell>
          <cell r="J33" t="str">
            <v>Botswanská republika</v>
          </cell>
          <cell r="Q33" t="str">
            <v>Výroba ostatních nekovových minerálních výrobků</v>
          </cell>
          <cell r="T33" t="str">
            <v>Výroba ostatních nekovových minerálních výrobků</v>
          </cell>
          <cell r="W33" t="str">
            <v>Výroba ostatních nekovových minerálních výrobků</v>
          </cell>
          <cell r="Z33" t="str">
            <v>Výroba ostatních nekovových minerálních výrobků</v>
          </cell>
        </row>
        <row r="34">
          <cell r="H34" t="str">
            <v>PŘÍBRAM</v>
          </cell>
          <cell r="J34" t="str">
            <v>Bouvetův ostrov</v>
          </cell>
          <cell r="Q34" t="str">
            <v>Sběr a získávání volně rostoucích plodů a materiálů, kromě dřeva</v>
          </cell>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H35" t="str">
            <v>RAKOVNÍK</v>
          </cell>
          <cell r="J35" t="str">
            <v>Brazilská federativní republika</v>
          </cell>
          <cell r="Q35" t="str">
            <v>Výroba základních kovů, hutní zpracování kovů; slévárenství</v>
          </cell>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H36" t="str">
            <v>ŘÍČANY</v>
          </cell>
          <cell r="J36" t="str">
            <v>Britské území v Indickém oceánu</v>
          </cell>
          <cell r="Q36" t="str">
            <v>Podpůrné činnosti pro lesnictví</v>
          </cell>
          <cell r="T36" t="str">
            <v>Podpůrné činnosti pro lesnictví</v>
          </cell>
          <cell r="W36" t="str">
            <v>Podpůrné činnosti pro lesnictví</v>
          </cell>
          <cell r="Z36" t="str">
            <v>Podpůrné činnosti pro lesnictví</v>
          </cell>
        </row>
        <row r="37">
          <cell r="H37" t="str">
            <v>SEDLČANY</v>
          </cell>
          <cell r="J37" t="str">
            <v>Britské Panenské ostrovy</v>
          </cell>
          <cell r="Q37" t="str">
            <v>Výroba kovových konstrukcí a kovodělných výrobků, kromě strojů a zařízení</v>
          </cell>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H38" t="str">
            <v>SLANÝ</v>
          </cell>
          <cell r="J38" t="str">
            <v>Stát Brunej Darussalam</v>
          </cell>
          <cell r="Q38" t="str">
            <v>Výroba počítačů, elektronických a optických přístrojů a zařízení</v>
          </cell>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H39" t="str">
            <v>VLAŠIM</v>
          </cell>
          <cell r="J39" t="str">
            <v>Bulharská republika</v>
          </cell>
          <cell r="Q39" t="str">
            <v>Výroba elektrických zařízení</v>
          </cell>
          <cell r="T39" t="str">
            <v>Výroba elektrických zařízení</v>
          </cell>
          <cell r="W39" t="str">
            <v>Výroba elektrických zařízení</v>
          </cell>
          <cell r="Z39" t="str">
            <v>Výroba elektrických zařízení</v>
          </cell>
        </row>
        <row r="40">
          <cell r="H40" t="str">
            <v>VOTICE</v>
          </cell>
          <cell r="J40" t="str">
            <v>Burkina Faso</v>
          </cell>
          <cell r="Q40" t="str">
            <v>Výroba strojů a zařízení j. n.</v>
          </cell>
          <cell r="T40" t="str">
            <v>Výroba strojů a zařízení j. n.</v>
          </cell>
          <cell r="W40" t="str">
            <v>Výroba strojů a zařízení j. n.</v>
          </cell>
          <cell r="Z40" t="str">
            <v>Výroba strojů a zařízení j. n.</v>
          </cell>
        </row>
        <row r="41">
          <cell r="H41" t="str">
            <v>ČESKÉ BUDĚJOVICE</v>
          </cell>
          <cell r="J41" t="str">
            <v>Burundská republika</v>
          </cell>
          <cell r="Q41" t="str">
            <v>Výroba motorových vozidel (kromě motocyklů), přívěsů a návěsů</v>
          </cell>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H42" t="str">
            <v>BLATNÁ</v>
          </cell>
          <cell r="J42" t="str">
            <v>Cookovy ostrovy</v>
          </cell>
          <cell r="Q42" t="str">
            <v>Výroba ostatních dopravních prostředků a zařízení</v>
          </cell>
          <cell r="T42" t="str">
            <v>Výroba ostatních dopravních prostředků a zařízení</v>
          </cell>
          <cell r="W42" t="str">
            <v>Výroba ostatních dopravních prostředků a zařízení</v>
          </cell>
          <cell r="Z42" t="str">
            <v>Výroba ostatních dopravních prostředků a zařízení</v>
          </cell>
        </row>
        <row r="43">
          <cell r="H43" t="str">
            <v>ČESKÝ KRUMLOV</v>
          </cell>
          <cell r="J43" t="str">
            <v>Curaçao</v>
          </cell>
          <cell r="Q43" t="str">
            <v>Výroba nábytku</v>
          </cell>
          <cell r="T43" t="str">
            <v>Výroba nábytku</v>
          </cell>
          <cell r="W43" t="str">
            <v>Výroba nábytku</v>
          </cell>
          <cell r="Z43" t="str">
            <v>Výroba nábytku</v>
          </cell>
        </row>
        <row r="44">
          <cell r="H44" t="str">
            <v>DAČICE</v>
          </cell>
          <cell r="J44" t="str">
            <v>Čadská republika</v>
          </cell>
          <cell r="Q44" t="str">
            <v>Rybolov</v>
          </cell>
          <cell r="T44" t="str">
            <v>Rybolov</v>
          </cell>
          <cell r="W44" t="str">
            <v>Rybolov</v>
          </cell>
          <cell r="Z44" t="str">
            <v>Rybolov</v>
          </cell>
        </row>
        <row r="45">
          <cell r="H45" t="str">
            <v>JINDŘICHŮV HRADEC</v>
          </cell>
          <cell r="J45" t="str">
            <v>Černá Hora</v>
          </cell>
          <cell r="Q45" t="str">
            <v>Ostatní zpracovatelský průmysl</v>
          </cell>
          <cell r="T45" t="str">
            <v>Ostatní zpracovatelský průmysl</v>
          </cell>
          <cell r="W45" t="str">
            <v>Ostatní zpracovatelský průmysl</v>
          </cell>
          <cell r="Z45" t="str">
            <v>Ostatní zpracovatelský průmysl</v>
          </cell>
        </row>
        <row r="46">
          <cell r="H46" t="str">
            <v>KAPLICE</v>
          </cell>
          <cell r="J46" t="str">
            <v>Česká republika</v>
          </cell>
          <cell r="Q46" t="str">
            <v>Akvakultura</v>
          </cell>
          <cell r="T46" t="str">
            <v>Akvakultura</v>
          </cell>
          <cell r="W46" t="str">
            <v>Akvakultura</v>
          </cell>
          <cell r="Z46" t="str">
            <v>Akvakultura</v>
          </cell>
        </row>
        <row r="47">
          <cell r="H47" t="str">
            <v>MILEVSKO</v>
          </cell>
          <cell r="J47" t="str">
            <v>Čínská lidová republika</v>
          </cell>
          <cell r="Q47" t="str">
            <v>Opravy a instalace strojů a zařízení</v>
          </cell>
          <cell r="T47" t="str">
            <v>Opravy a instalace strojů a zařízení</v>
          </cell>
          <cell r="W47" t="str">
            <v>Opravy a instalace strojů a zařízení</v>
          </cell>
          <cell r="Z47" t="str">
            <v>Opravy a instalace strojů a zařízení</v>
          </cell>
        </row>
        <row r="48">
          <cell r="H48" t="str">
            <v>PÍSEK</v>
          </cell>
          <cell r="J48" t="str">
            <v>Dánské království</v>
          </cell>
          <cell r="Q48" t="str">
            <v>Výroba a rozvod elektřiny, plynu, tepla a klimatizovaného vzduchu</v>
          </cell>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H49" t="str">
            <v>PRACHATICE</v>
          </cell>
          <cell r="J49" t="str">
            <v>Demokratická republika Kongo</v>
          </cell>
          <cell r="Q49" t="str">
            <v>Shromažďování, úprava a rozvod vody</v>
          </cell>
          <cell r="T49" t="str">
            <v>Shromažďování, úprava a rozvod vody</v>
          </cell>
          <cell r="W49" t="str">
            <v>Shromažďování, úprava a rozvod vody</v>
          </cell>
          <cell r="Z49" t="str">
            <v>Shromažďování, úprava a rozvod vody</v>
          </cell>
        </row>
        <row r="50">
          <cell r="H50" t="str">
            <v>SOBĚSLAV</v>
          </cell>
          <cell r="J50" t="str">
            <v>Dominické společenství</v>
          </cell>
          <cell r="Q50" t="str">
            <v>Činnosti související s odpadními vodami</v>
          </cell>
          <cell r="T50" t="str">
            <v>Činnosti související s odpadními vodami</v>
          </cell>
          <cell r="W50" t="str">
            <v>Činnosti související s odpadními vodami</v>
          </cell>
          <cell r="Z50" t="str">
            <v>Činnosti související s odpadními vodami</v>
          </cell>
        </row>
        <row r="51">
          <cell r="H51" t="str">
            <v>STRAKONICE</v>
          </cell>
          <cell r="J51" t="str">
            <v>Dominikánská republika</v>
          </cell>
          <cell r="Q51" t="str">
            <v>Shromažďování,sběr a odstraňování odpadů,úprava odpadů k dalšímu využití</v>
          </cell>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H52" t="str">
            <v>TÁBOR</v>
          </cell>
          <cell r="J52" t="str">
            <v>Džibutská republika</v>
          </cell>
          <cell r="Q52" t="str">
            <v>Sanace a jiné činnosti související s odpady</v>
          </cell>
          <cell r="T52" t="str">
            <v>Sanace a jiné činnosti související s odpady</v>
          </cell>
          <cell r="W52" t="str">
            <v>Sanace a jiné činnosti související s odpady</v>
          </cell>
          <cell r="Z52" t="str">
            <v>Sanace a jiné činnosti související s odpady</v>
          </cell>
        </row>
        <row r="53">
          <cell r="H53" t="str">
            <v>TRHOVÉ SVINY</v>
          </cell>
          <cell r="J53" t="str">
            <v>Egyptská arabská republika</v>
          </cell>
          <cell r="Q53" t="str">
            <v>Výstavba budov</v>
          </cell>
          <cell r="T53" t="str">
            <v>Výstavba budov</v>
          </cell>
          <cell r="W53" t="str">
            <v>Výstavba budov</v>
          </cell>
          <cell r="Z53" t="str">
            <v>Výstavba budov</v>
          </cell>
        </row>
        <row r="54">
          <cell r="H54" t="str">
            <v>TŘEBOŇ</v>
          </cell>
          <cell r="J54" t="str">
            <v>Ekvádorská republika</v>
          </cell>
          <cell r="Q54" t="str">
            <v>Inženýrské stavitelství</v>
          </cell>
          <cell r="T54" t="str">
            <v>Inženýrské stavitelství</v>
          </cell>
          <cell r="W54" t="str">
            <v>Inženýrské stavitelství</v>
          </cell>
          <cell r="Z54" t="str">
            <v>Inženýrské stavitelství</v>
          </cell>
        </row>
        <row r="55">
          <cell r="H55" t="str">
            <v>TÝN NAD VLTAVOU</v>
          </cell>
          <cell r="J55" t="str">
            <v>Stát Eritrea</v>
          </cell>
          <cell r="Q55" t="str">
            <v>Specializované stavební činnosti</v>
          </cell>
          <cell r="T55" t="str">
            <v>Specializované stavební činnosti</v>
          </cell>
          <cell r="W55" t="str">
            <v>Specializované stavební činnosti</v>
          </cell>
          <cell r="Z55" t="str">
            <v>Specializované stavební činnosti</v>
          </cell>
        </row>
        <row r="56">
          <cell r="H56" t="str">
            <v>VIMPERK</v>
          </cell>
          <cell r="J56" t="str">
            <v>Estonská republika</v>
          </cell>
          <cell r="Q56" t="str">
            <v>Velkoobchod, maloobchod a opravy motorových vozidel</v>
          </cell>
          <cell r="T56" t="str">
            <v>Velkoobchod, maloobchod a opravy motorových vozidel</v>
          </cell>
          <cell r="W56" t="str">
            <v>Velkoobchod, maloobchod a opravy motorových vozidel</v>
          </cell>
          <cell r="Z56" t="str">
            <v>Velkoobchod, maloobchod a opravy motorových vozidel</v>
          </cell>
        </row>
        <row r="57">
          <cell r="H57" t="str">
            <v>VODŇANY</v>
          </cell>
          <cell r="J57" t="str">
            <v>Etiopská federativní demokratická republika</v>
          </cell>
          <cell r="Q57" t="str">
            <v>Velkoobchod, kromě motorových vozidel</v>
          </cell>
          <cell r="T57" t="str">
            <v>Velkoobchod, kromě motorových vozidel</v>
          </cell>
          <cell r="W57" t="str">
            <v>Velkoobchod, kromě motorových vozidel</v>
          </cell>
          <cell r="Z57" t="str">
            <v>Velkoobchod, kromě motorových vozidel</v>
          </cell>
        </row>
        <row r="58">
          <cell r="H58" t="str">
            <v>PLZEŇ</v>
          </cell>
          <cell r="J58" t="str">
            <v>Faerské ostrovy</v>
          </cell>
          <cell r="Q58" t="str">
            <v>Maloobchod, kromě motorových vozidel</v>
          </cell>
          <cell r="T58" t="str">
            <v>Maloobchod, kromě motorových vozidel</v>
          </cell>
          <cell r="W58" t="str">
            <v>Maloobchod, kromě motorových vozidel</v>
          </cell>
          <cell r="Z58" t="str">
            <v>Maloobchod, kromě motorových vozidel</v>
          </cell>
        </row>
        <row r="59">
          <cell r="H59" t="str">
            <v>PLZEŇ-SEVER</v>
          </cell>
          <cell r="J59" t="str">
            <v>Falklandské ostrovy</v>
          </cell>
          <cell r="Q59" t="str">
            <v>Pozemní a potrubní doprava</v>
          </cell>
          <cell r="T59" t="str">
            <v>Pozemní a potrubní doprava</v>
          </cell>
          <cell r="W59" t="str">
            <v>Pozemní a potrubní doprava</v>
          </cell>
          <cell r="Z59" t="str">
            <v>Pozemní a potrubní doprava</v>
          </cell>
        </row>
        <row r="60">
          <cell r="H60" t="str">
            <v>PLZEŇ-JIH</v>
          </cell>
          <cell r="J60" t="str">
            <v>Fidžijská republika</v>
          </cell>
          <cell r="Q60" t="str">
            <v>Vodní doprava</v>
          </cell>
          <cell r="T60" t="str">
            <v>Vodní doprava</v>
          </cell>
          <cell r="W60" t="str">
            <v>Vodní doprava</v>
          </cell>
          <cell r="Z60" t="str">
            <v>Vodní doprava</v>
          </cell>
        </row>
        <row r="61">
          <cell r="H61" t="str">
            <v>BLOVICE</v>
          </cell>
          <cell r="J61" t="str">
            <v>Filipínská republika</v>
          </cell>
          <cell r="Q61" t="str">
            <v>Letecká doprava</v>
          </cell>
          <cell r="T61" t="str">
            <v>Letecká doprava</v>
          </cell>
          <cell r="W61" t="str">
            <v>Letecká doprava</v>
          </cell>
          <cell r="Z61" t="str">
            <v>Letecká doprava</v>
          </cell>
        </row>
        <row r="62">
          <cell r="H62" t="str">
            <v>DOMAŽLICE</v>
          </cell>
          <cell r="J62" t="str">
            <v>Finská republika</v>
          </cell>
          <cell r="Q62" t="str">
            <v>Těžba a úprava černého uhlí</v>
          </cell>
          <cell r="T62" t="str">
            <v>Těžba a úprava černého uhlí</v>
          </cell>
          <cell r="W62" t="str">
            <v>Těžba a úprava černého uhlí</v>
          </cell>
          <cell r="Z62" t="str">
            <v>Těžba a úprava černého uhlí</v>
          </cell>
        </row>
        <row r="63">
          <cell r="H63" t="str">
            <v>HORAŽĎOVICE</v>
          </cell>
          <cell r="J63" t="str">
            <v>Francouzská republika</v>
          </cell>
          <cell r="Q63" t="str">
            <v>Skladování a vedlejší činnosti v dopravě</v>
          </cell>
          <cell r="T63" t="str">
            <v>Skladování a vedlejší činnosti v dopravě</v>
          </cell>
          <cell r="W63" t="str">
            <v>Skladování a vedlejší činnosti v dopravě</v>
          </cell>
          <cell r="Z63" t="str">
            <v>Skladování a vedlejší činnosti v dopravě</v>
          </cell>
        </row>
        <row r="64">
          <cell r="H64" t="str">
            <v>HORŠOVSKÝ TÝN</v>
          </cell>
          <cell r="J64" t="str">
            <v>Region Francouzská Guyana</v>
          </cell>
          <cell r="Q64" t="str">
            <v>Těžba a úprava hnědého uhlí</v>
          </cell>
          <cell r="T64" t="str">
            <v>Těžba a úprava hnědého uhlí</v>
          </cell>
          <cell r="W64" t="str">
            <v>Těžba a úprava hnědého uhlí</v>
          </cell>
          <cell r="Z64" t="str">
            <v>Těžba a úprava hnědého uhlí</v>
          </cell>
        </row>
        <row r="65">
          <cell r="H65" t="str">
            <v>KLATOVY</v>
          </cell>
          <cell r="J65" t="str">
            <v>Teritorium Francouzská jižní a antarktická území</v>
          </cell>
          <cell r="Q65" t="str">
            <v>Poštovní a kurýrní činnosti</v>
          </cell>
          <cell r="T65" t="str">
            <v>Poštovní a kurýrní činnosti</v>
          </cell>
          <cell r="W65" t="str">
            <v>Poštovní a kurýrní činnosti</v>
          </cell>
          <cell r="Z65" t="str">
            <v>Poštovní a kurýrní činnosti</v>
          </cell>
        </row>
        <row r="66">
          <cell r="H66" t="str">
            <v>KRALOVICE</v>
          </cell>
          <cell r="J66" t="str">
            <v>Francouzská Polynésie</v>
          </cell>
          <cell r="Q66" t="str">
            <v>Ubytování</v>
          </cell>
          <cell r="T66" t="str">
            <v>Ubytování</v>
          </cell>
          <cell r="W66" t="str">
            <v>Ubytování</v>
          </cell>
          <cell r="Z66" t="str">
            <v>Ubytování</v>
          </cell>
        </row>
        <row r="67">
          <cell r="H67" t="str">
            <v>NEPOMUK</v>
          </cell>
          <cell r="J67" t="str">
            <v>Gabonská republika</v>
          </cell>
          <cell r="Q67" t="str">
            <v>Stravování a pohostinství</v>
          </cell>
          <cell r="T67" t="str">
            <v>Stravování a pohostinství</v>
          </cell>
          <cell r="W67" t="str">
            <v>Stravování a pohostinství</v>
          </cell>
          <cell r="Z67" t="str">
            <v>Stravování a pohostinství</v>
          </cell>
        </row>
        <row r="68">
          <cell r="H68" t="str">
            <v>PŘEŠTICE</v>
          </cell>
          <cell r="J68" t="str">
            <v>Gambijská republika</v>
          </cell>
          <cell r="Q68" t="str">
            <v>Vydavatelské činnosti</v>
          </cell>
          <cell r="T68" t="str">
            <v>Vydavatelské činnosti</v>
          </cell>
          <cell r="W68" t="str">
            <v>Vydavatelské činnosti</v>
          </cell>
          <cell r="Z68" t="str">
            <v>Vydavatelské činnosti</v>
          </cell>
        </row>
        <row r="69">
          <cell r="H69" t="str">
            <v>ROKYCANY</v>
          </cell>
          <cell r="J69" t="str">
            <v>Ghanská republika</v>
          </cell>
          <cell r="Q69" t="str">
            <v>Čin.v obl.filmů,videozázn.a tel.programů,pořiz.zvuk.nahr.a hudeb.vyd.čin.</v>
          </cell>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H70" t="str">
            <v>TACHOV</v>
          </cell>
          <cell r="J70" t="str">
            <v>Gibraltar</v>
          </cell>
          <cell r="Q70" t="str">
            <v>Tvorba programů a vysílání</v>
          </cell>
          <cell r="T70" t="str">
            <v>Tvorba programů a vysílání</v>
          </cell>
          <cell r="W70" t="str">
            <v>Tvorba programů a vysílání</v>
          </cell>
          <cell r="Z70" t="str">
            <v>Tvorba programů a vysílání</v>
          </cell>
        </row>
        <row r="71">
          <cell r="H71" t="str">
            <v>STŘÍBRO</v>
          </cell>
          <cell r="J71" t="str">
            <v>Grenadský stát</v>
          </cell>
          <cell r="Q71" t="str">
            <v>Telekomunikační činnosti</v>
          </cell>
          <cell r="T71" t="str">
            <v>Telekomunikační činnosti</v>
          </cell>
          <cell r="W71" t="str">
            <v>Telekomunikační činnosti</v>
          </cell>
          <cell r="Z71" t="str">
            <v>Telekomunikační činnosti</v>
          </cell>
        </row>
        <row r="72">
          <cell r="H72" t="str">
            <v>SUŠICE</v>
          </cell>
          <cell r="J72" t="str">
            <v>Grónsko</v>
          </cell>
          <cell r="Q72" t="str">
            <v>Těžba ropy</v>
          </cell>
          <cell r="T72" t="str">
            <v>Těžba ropy</v>
          </cell>
          <cell r="W72" t="str">
            <v>Těžba ropy</v>
          </cell>
          <cell r="Z72" t="str">
            <v>Těžba ropy</v>
          </cell>
        </row>
        <row r="73">
          <cell r="H73" t="str">
            <v>KARLOVY VARY</v>
          </cell>
          <cell r="J73" t="str">
            <v>Gruzie</v>
          </cell>
          <cell r="Q73" t="str">
            <v>Činnosti v oblasti informačních technologií</v>
          </cell>
          <cell r="T73" t="str">
            <v>Činnosti v oblasti informačních technologií</v>
          </cell>
          <cell r="W73" t="str">
            <v>Činnosti v oblasti informačních technologií</v>
          </cell>
          <cell r="Z73" t="str">
            <v>Činnosti v oblasti informačních technologií</v>
          </cell>
        </row>
        <row r="74">
          <cell r="H74" t="str">
            <v>AŠ</v>
          </cell>
          <cell r="J74" t="str">
            <v>Region Guadeloupe</v>
          </cell>
          <cell r="Q74" t="str">
            <v>Těžba zemního plynu</v>
          </cell>
          <cell r="T74" t="str">
            <v>Těžba zemního plynu</v>
          </cell>
          <cell r="W74" t="str">
            <v>Těžba zemního plynu</v>
          </cell>
          <cell r="Z74" t="str">
            <v>Těžba zemního plynu</v>
          </cell>
        </row>
        <row r="75">
          <cell r="H75" t="str">
            <v>CHEB</v>
          </cell>
          <cell r="J75" t="str">
            <v>Teritorium Guam</v>
          </cell>
          <cell r="Q75" t="str">
            <v>Informační činnosti</v>
          </cell>
          <cell r="T75" t="str">
            <v>Informační činnosti</v>
          </cell>
          <cell r="W75" t="str">
            <v>Informační činnosti</v>
          </cell>
          <cell r="Z75" t="str">
            <v>Informační činnosti</v>
          </cell>
        </row>
        <row r="76">
          <cell r="H76" t="str">
            <v>KRASLICE</v>
          </cell>
          <cell r="J76" t="str">
            <v>Guatemalská republika</v>
          </cell>
          <cell r="Q76" t="str">
            <v>Finanční zprostředkování, kromě pojišťovnictví a penzijního financování</v>
          </cell>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H77" t="str">
            <v>MARIÁNSKÉ LÁZNĚ</v>
          </cell>
          <cell r="J77" t="str">
            <v>Bailiwick Guernsey</v>
          </cell>
          <cell r="Q77" t="str">
            <v>Pojištění,zajištění a penzijní financování,kromě povinného soc.zabezpečení</v>
          </cell>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H78" t="str">
            <v>OSTROV NAD OHŘÍ</v>
          </cell>
          <cell r="J78" t="str">
            <v>Guinejská republika</v>
          </cell>
          <cell r="Q78" t="str">
            <v>Ostatní finanční činnosti</v>
          </cell>
          <cell r="T78" t="str">
            <v>Ostatní finanční činnosti</v>
          </cell>
          <cell r="W78" t="str">
            <v>Ostatní finanční činnosti</v>
          </cell>
          <cell r="Z78" t="str">
            <v>Ostatní finanční činnosti</v>
          </cell>
        </row>
        <row r="79">
          <cell r="H79" t="str">
            <v>SOKOLOV</v>
          </cell>
          <cell r="J79" t="str">
            <v>Republika Guinea-Bissau</v>
          </cell>
          <cell r="Q79" t="str">
            <v>Činnosti v oblasti nemovitostí</v>
          </cell>
          <cell r="T79" t="str">
            <v>Činnosti v oblasti nemovitostí</v>
          </cell>
          <cell r="W79" t="str">
            <v>Činnosti v oblasti nemovitostí</v>
          </cell>
          <cell r="Z79" t="str">
            <v>Činnosti v oblasti nemovitostí</v>
          </cell>
        </row>
        <row r="80">
          <cell r="H80" t="str">
            <v>ÚSTÍ NAD LABEM</v>
          </cell>
          <cell r="J80" t="str">
            <v>Guyanská kooperativní republika</v>
          </cell>
          <cell r="Q80" t="str">
            <v>Právní a účetnické činnosti</v>
          </cell>
          <cell r="T80" t="str">
            <v>Právní a účetnické činnosti</v>
          </cell>
          <cell r="W80" t="str">
            <v>Právní a účetnické činnosti</v>
          </cell>
          <cell r="Z80" t="str">
            <v>Právní a účetnické činnosti</v>
          </cell>
        </row>
        <row r="81">
          <cell r="H81" t="str">
            <v>BÍLINA</v>
          </cell>
          <cell r="J81" t="str">
            <v>Republika Haiti</v>
          </cell>
          <cell r="Q81" t="str">
            <v>Činnosti vedení podniků; poradenství v oblasti řízení</v>
          </cell>
          <cell r="T81" t="str">
            <v>Činnosti vedení podniků; poradenství v oblasti řízení</v>
          </cell>
          <cell r="W81" t="str">
            <v>Činnosti vedení podniků; poradenství v oblasti řízení</v>
          </cell>
          <cell r="Z81" t="str">
            <v>Činnosti vedení podniků; poradenství v oblasti řízení</v>
          </cell>
        </row>
        <row r="82">
          <cell r="H82" t="str">
            <v>DĚČÍN</v>
          </cell>
          <cell r="J82" t="str">
            <v>Heardův ostrov a MacDonaldovy ostrovy</v>
          </cell>
          <cell r="Q82" t="str">
            <v>Architektonické a inženýrské činnosti; technické zkoušky a analýzy</v>
          </cell>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H83" t="str">
            <v>CHOMUTOV</v>
          </cell>
          <cell r="J83" t="str">
            <v>Honduraská republika</v>
          </cell>
          <cell r="Q83" t="str">
            <v>Těžba a úprava železných rud</v>
          </cell>
          <cell r="T83" t="str">
            <v>Těžba a úprava železných rud</v>
          </cell>
          <cell r="W83" t="str">
            <v>Těžba a úprava železných rud</v>
          </cell>
          <cell r="Z83" t="str">
            <v>Těžba a úprava železných rud</v>
          </cell>
        </row>
        <row r="84">
          <cell r="H84" t="str">
            <v>KADAŇ</v>
          </cell>
          <cell r="J84" t="str">
            <v>Zvláštní administrativní oblast Čínské lidové republiky Hongkong</v>
          </cell>
          <cell r="Q84" t="str">
            <v>Výzkum a vývoj</v>
          </cell>
          <cell r="T84" t="str">
            <v>Výzkum a vývoj</v>
          </cell>
          <cell r="W84" t="str">
            <v>Výzkum a vývoj</v>
          </cell>
          <cell r="Z84" t="str">
            <v>Výzkum a vývoj</v>
          </cell>
        </row>
        <row r="85">
          <cell r="H85" t="str">
            <v>LIBOCHOVICE</v>
          </cell>
          <cell r="J85" t="str">
            <v>Chilská republika</v>
          </cell>
          <cell r="Q85" t="str">
            <v>Těžba a úprava neželezných rud</v>
          </cell>
          <cell r="T85" t="str">
            <v>Těžba a úprava neželezných rud</v>
          </cell>
          <cell r="W85" t="str">
            <v>Těžba a úprava neželezných rud</v>
          </cell>
          <cell r="Z85" t="str">
            <v>Těžba a úprava neželezných rud</v>
          </cell>
        </row>
        <row r="86">
          <cell r="H86" t="str">
            <v>LITOMĚŘICE</v>
          </cell>
          <cell r="J86" t="str">
            <v>Chorvatská republika</v>
          </cell>
          <cell r="Q86" t="str">
            <v>Reklama a průzkum trhu</v>
          </cell>
          <cell r="T86" t="str">
            <v>Reklama a průzkum trhu</v>
          </cell>
          <cell r="W86" t="str">
            <v>Reklama a průzkum trhu</v>
          </cell>
          <cell r="Z86" t="str">
            <v>Reklama a průzkum trhu</v>
          </cell>
        </row>
        <row r="87">
          <cell r="H87" t="str">
            <v>LITVÍNOV</v>
          </cell>
          <cell r="J87" t="str">
            <v>Indická republika</v>
          </cell>
          <cell r="Q87" t="str">
            <v>Ostatní profesní, vědecké a technické činnosti</v>
          </cell>
          <cell r="T87" t="str">
            <v>Ostatní profesní, vědecké a technické činnosti</v>
          </cell>
          <cell r="W87" t="str">
            <v>Ostatní profesní, vědecké a technické činnosti</v>
          </cell>
          <cell r="Z87" t="str">
            <v>Ostatní profesní, vědecké a technické činnosti</v>
          </cell>
        </row>
        <row r="88">
          <cell r="H88" t="str">
            <v>LOUNY</v>
          </cell>
          <cell r="J88" t="str">
            <v>Indonéská republika</v>
          </cell>
          <cell r="Q88" t="str">
            <v>Veterinární činnosti</v>
          </cell>
          <cell r="T88" t="str">
            <v>Veterinární činnosti</v>
          </cell>
          <cell r="W88" t="str">
            <v>Veterinární činnosti</v>
          </cell>
          <cell r="Z88" t="str">
            <v>Veterinární činnosti</v>
          </cell>
        </row>
        <row r="89">
          <cell r="H89" t="str">
            <v>MOST</v>
          </cell>
          <cell r="J89" t="str">
            <v>Irácká republika</v>
          </cell>
          <cell r="Q89" t="str">
            <v>Činnosti v oblasti pronájmu a operativního leasingu</v>
          </cell>
          <cell r="T89" t="str">
            <v>Činnosti v oblasti pronájmu a operativního leasingu</v>
          </cell>
          <cell r="W89" t="str">
            <v>Činnosti v oblasti pronájmu a operativního leasingu</v>
          </cell>
          <cell r="Z89" t="str">
            <v>Činnosti v oblasti pronájmu a operativního leasingu</v>
          </cell>
        </row>
        <row r="90">
          <cell r="H90" t="str">
            <v>PODBOŘANY</v>
          </cell>
          <cell r="J90" t="str">
            <v>Íránská islámská republika</v>
          </cell>
          <cell r="Q90" t="str">
            <v>Činnosti související se zaměstnáním</v>
          </cell>
          <cell r="T90" t="str">
            <v>Činnosti související se zaměstnáním</v>
          </cell>
          <cell r="W90" t="str">
            <v>Činnosti související se zaměstnáním</v>
          </cell>
          <cell r="Z90" t="str">
            <v>Činnosti související se zaměstnáním</v>
          </cell>
        </row>
        <row r="91">
          <cell r="H91" t="str">
            <v>ROUDNICE NAD LABEM</v>
          </cell>
          <cell r="J91" t="str">
            <v>Irsko</v>
          </cell>
          <cell r="Q91" t="str">
            <v>Činnosti cest.agentur,kanceláří a jiné rezervační a související činnosti</v>
          </cell>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H92" t="str">
            <v>RUMBURK</v>
          </cell>
          <cell r="J92" t="str">
            <v>Islandská republika</v>
          </cell>
          <cell r="Q92" t="str">
            <v>Bezpečnostní a pátrací činnosti</v>
          </cell>
          <cell r="T92" t="str">
            <v>Bezpečnostní a pátrací činnosti</v>
          </cell>
          <cell r="W92" t="str">
            <v>Bezpečnostní a pátrací činnosti</v>
          </cell>
          <cell r="Z92" t="str">
            <v>Bezpečnostní a pátrací činnosti</v>
          </cell>
        </row>
        <row r="93">
          <cell r="H93" t="str">
            <v>TEPLICE</v>
          </cell>
          <cell r="J93" t="str">
            <v>Italská republika</v>
          </cell>
          <cell r="Q93" t="str">
            <v>Činnosti související se stavbami a úpravou krajiny</v>
          </cell>
          <cell r="T93" t="str">
            <v>Činnosti související se stavbami a úpravou krajiny</v>
          </cell>
          <cell r="W93" t="str">
            <v>Činnosti související se stavbami a úpravou krajiny</v>
          </cell>
          <cell r="Z93" t="str">
            <v>Činnosti související se stavbami a úpravou krajiny</v>
          </cell>
        </row>
        <row r="94">
          <cell r="H94" t="str">
            <v>ŽATEC</v>
          </cell>
          <cell r="J94" t="str">
            <v>Stát Izrael</v>
          </cell>
          <cell r="Q94" t="str">
            <v>Dobývání kamene, písků a jílů</v>
          </cell>
          <cell r="T94" t="str">
            <v>Dobývání kamene, písků a jílů</v>
          </cell>
          <cell r="W94" t="str">
            <v>Dobývání kamene, písků a jílů</v>
          </cell>
          <cell r="Z94" t="str">
            <v>Dobývání kamene, písků a jílů</v>
          </cell>
        </row>
        <row r="95">
          <cell r="H95" t="str">
            <v>LIBEREC</v>
          </cell>
          <cell r="J95" t="str">
            <v>Jamajka</v>
          </cell>
          <cell r="Q95" t="str">
            <v>Administrativní, kancelářské a jiné podpůrné činnosti pro podnikání</v>
          </cell>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H96" t="str">
            <v>ČESKÁ LÍPA</v>
          </cell>
          <cell r="J96" t="str">
            <v>Japonsko</v>
          </cell>
          <cell r="Q96" t="str">
            <v>Veřejná správa a obrana; povinné sociální zabezpečení</v>
          </cell>
          <cell r="T96" t="str">
            <v>Veřejná správa a obrana; povinné sociální zabezpečení</v>
          </cell>
          <cell r="W96" t="str">
            <v>Veřejná správa a obrana; povinné sociální zabezpečení</v>
          </cell>
          <cell r="Z96" t="str">
            <v>Veřejná správa a obrana; povinné sociální zabezpečení</v>
          </cell>
        </row>
        <row r="97">
          <cell r="H97" t="str">
            <v>FRÝDLANT</v>
          </cell>
          <cell r="J97" t="str">
            <v>Jemenská republika</v>
          </cell>
          <cell r="Q97" t="str">
            <v>Vzdělávání</v>
          </cell>
          <cell r="T97" t="str">
            <v>Vzdělávání</v>
          </cell>
          <cell r="W97" t="str">
            <v>Vzdělávání</v>
          </cell>
          <cell r="Z97" t="str">
            <v>Vzdělávání</v>
          </cell>
        </row>
        <row r="98">
          <cell r="H98" t="str">
            <v>JABLONEC NAD NISOU</v>
          </cell>
          <cell r="J98" t="str">
            <v>Bailiwick Jersey</v>
          </cell>
          <cell r="Q98" t="str">
            <v>Zdravotní péče</v>
          </cell>
          <cell r="T98" t="str">
            <v>Zdravotní péče</v>
          </cell>
          <cell r="W98" t="str">
            <v>Zdravotní péče</v>
          </cell>
          <cell r="Z98" t="str">
            <v>Zdravotní péče</v>
          </cell>
        </row>
        <row r="99">
          <cell r="H99" t="str">
            <v>JILEMNICE</v>
          </cell>
          <cell r="J99" t="str">
            <v>Jihoafrická republika</v>
          </cell>
          <cell r="Q99" t="str">
            <v>Pobytové služby sociální péče</v>
          </cell>
          <cell r="T99" t="str">
            <v>Pobytové služby sociální péče</v>
          </cell>
          <cell r="W99" t="str">
            <v>Pobytové služby sociální péče</v>
          </cell>
          <cell r="Z99" t="str">
            <v>Pobytové služby sociální péče</v>
          </cell>
        </row>
        <row r="100">
          <cell r="H100" t="str">
            <v>NOVÝ BOR</v>
          </cell>
          <cell r="J100" t="str">
            <v>Jižní Georgie a Jižní Sandwichovy ostrovy</v>
          </cell>
          <cell r="Q100" t="str">
            <v>Ambulantní nebo terénní sociální služby</v>
          </cell>
          <cell r="T100" t="str">
            <v>Ambulantní nebo terénní sociální služby</v>
          </cell>
          <cell r="W100" t="str">
            <v>Ambulantní nebo terénní sociální služby</v>
          </cell>
          <cell r="Z100" t="str">
            <v>Ambulantní nebo terénní sociální služby</v>
          </cell>
        </row>
        <row r="101">
          <cell r="H101" t="str">
            <v>SEMILY</v>
          </cell>
          <cell r="J101" t="str">
            <v>Jihosúdánská republika</v>
          </cell>
          <cell r="Q101" t="str">
            <v>Těžba a dobývání j. n.</v>
          </cell>
          <cell r="T101" t="str">
            <v>Těžba a dobývání j. n.</v>
          </cell>
          <cell r="W101" t="str">
            <v>Těžba a dobývání j. n.</v>
          </cell>
          <cell r="Z101" t="str">
            <v>Těžba a dobývání j. n.</v>
          </cell>
        </row>
        <row r="102">
          <cell r="H102" t="str">
            <v>TANVALD</v>
          </cell>
          <cell r="J102" t="str">
            <v>Jordánské hášimovské království</v>
          </cell>
          <cell r="Q102" t="str">
            <v>Tvůrčí, umělecké a zábavní činnosti</v>
          </cell>
          <cell r="T102" t="str">
            <v>Tvůrčí, umělecké a zábavní činnosti</v>
          </cell>
          <cell r="W102" t="str">
            <v>Tvůrčí, umělecké a zábavní činnosti</v>
          </cell>
          <cell r="Z102" t="str">
            <v>Tvůrčí, umělecké a zábavní činnosti</v>
          </cell>
        </row>
        <row r="103">
          <cell r="H103" t="str">
            <v>TURNOV</v>
          </cell>
          <cell r="J103" t="str">
            <v>Kajmanské ostrovy</v>
          </cell>
          <cell r="Q103" t="str">
            <v>Činnosti knihoven, archivů, muzeí a jiných kulturních zařízení</v>
          </cell>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H104" t="str">
            <v>ŽELEZNÝ BROD</v>
          </cell>
          <cell r="J104" t="str">
            <v>Kambodžské království</v>
          </cell>
          <cell r="Q104" t="str">
            <v>Podpůrné činnosti při těžbě ropy a zemního plynu</v>
          </cell>
          <cell r="T104" t="str">
            <v>Podpůrné činnosti při těžbě ropy a zemního plynu</v>
          </cell>
          <cell r="W104" t="str">
            <v>Podpůrné činnosti při těžbě ropy a zemního plynu</v>
          </cell>
          <cell r="Z104" t="str">
            <v>Podpůrné činnosti při těžbě ropy a zemního plynu</v>
          </cell>
        </row>
        <row r="105">
          <cell r="H105" t="str">
            <v>HRADEC KRÁLOVÉ</v>
          </cell>
          <cell r="J105" t="str">
            <v>Kamerunská republika</v>
          </cell>
          <cell r="Q105" t="str">
            <v>Činnosti heren, kasin a sázkových kanceláří</v>
          </cell>
          <cell r="T105" t="str">
            <v>Činnosti heren, kasin a sázkových kanceláří</v>
          </cell>
          <cell r="W105" t="str">
            <v>Činnosti heren, kasin a sázkových kanceláří</v>
          </cell>
          <cell r="Z105" t="str">
            <v>Činnosti heren, kasin a sázkových kanceláří</v>
          </cell>
        </row>
        <row r="106">
          <cell r="H106" t="str">
            <v>BROUMOV</v>
          </cell>
          <cell r="J106" t="str">
            <v>Kanada</v>
          </cell>
          <cell r="Q106" t="str">
            <v>Sportovní, zábavní a rekreační činnosti</v>
          </cell>
          <cell r="T106" t="str">
            <v>Sportovní, zábavní a rekreační činnosti</v>
          </cell>
          <cell r="W106" t="str">
            <v>Sportovní, zábavní a rekreační činnosti</v>
          </cell>
          <cell r="Z106" t="str">
            <v>Sportovní, zábavní a rekreační činnosti</v>
          </cell>
        </row>
        <row r="107">
          <cell r="H107" t="str">
            <v>DOBRUŠKA</v>
          </cell>
          <cell r="J107" t="str">
            <v>Kapverdská republika</v>
          </cell>
          <cell r="Q107" t="str">
            <v>Činnosti organizací sdružujících osoby za účelem prosazování spol.zájmů</v>
          </cell>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H108" t="str">
            <v>DVŮR KRÁLOVÉ</v>
          </cell>
          <cell r="J108" t="str">
            <v>Stát Katar</v>
          </cell>
          <cell r="Q108" t="str">
            <v>Opravy počítačů a výrobků pro osobní potřebu a převážně pro domácnost</v>
          </cell>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H109" t="str">
            <v>HOŘICE</v>
          </cell>
          <cell r="J109" t="str">
            <v>Republika Kazachstán</v>
          </cell>
          <cell r="Q109" t="str">
            <v>Poskytování ostatních osobních služeb</v>
          </cell>
          <cell r="T109" t="str">
            <v>Poskytování ostatních osobních služeb</v>
          </cell>
          <cell r="W109" t="str">
            <v>Poskytování ostatních osobních služeb</v>
          </cell>
          <cell r="Z109" t="str">
            <v>Poskytování ostatních osobních služeb</v>
          </cell>
        </row>
        <row r="110">
          <cell r="H110" t="str">
            <v>JAROMĚŘ</v>
          </cell>
          <cell r="J110" t="str">
            <v>Keňská republika</v>
          </cell>
          <cell r="Q110" t="str">
            <v>Činnosti domácností jako zaměstnavatelů domácího personálu</v>
          </cell>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H111" t="str">
            <v>JIČÍN</v>
          </cell>
          <cell r="J111" t="str">
            <v>Republika Kiribati</v>
          </cell>
          <cell r="Q111" t="str">
            <v>Činnosti domác.produk.blíže neurčené výrobky a služby pro vlast.potřebu</v>
          </cell>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H112" t="str">
            <v>KOSTELEC NAD ORLICÍ</v>
          </cell>
          <cell r="J112" t="str">
            <v>Území Kokosové (Keelingovy) ostrovy</v>
          </cell>
          <cell r="Q112" t="str">
            <v>Činnosti exteritoriálních organizací a orgánů</v>
          </cell>
          <cell r="T112" t="str">
            <v>Činnosti exteritoriálních organizací a orgánů</v>
          </cell>
          <cell r="W112" t="str">
            <v>Činnosti exteritoriálních organizací a orgánů</v>
          </cell>
          <cell r="Z112" t="str">
            <v>Činnosti exteritoriálních organizací a orgánů</v>
          </cell>
        </row>
        <row r="113">
          <cell r="H113" t="str">
            <v>NÁCHOD</v>
          </cell>
          <cell r="J113" t="str">
            <v>Kolumbijská republika</v>
          </cell>
          <cell r="Q113" t="str">
            <v>Podpůrné činnosti při ostatní těžbě a dobývání</v>
          </cell>
          <cell r="T113" t="str">
            <v>Podpůrné činnosti při ostatní těžbě a dobývání</v>
          </cell>
          <cell r="W113" t="str">
            <v>Podpůrné činnosti při ostatní těžbě a dobývání</v>
          </cell>
          <cell r="Z113" t="str">
            <v>Podpůrné činnosti při ostatní těžbě a dobývání</v>
          </cell>
        </row>
        <row r="114">
          <cell r="H114" t="str">
            <v>NOVÁ PAKA</v>
          </cell>
          <cell r="J114" t="str">
            <v>Komorský svaz</v>
          </cell>
          <cell r="Q114" t="str">
            <v>Zpracování a konzervování masa a výroba masných výrobků</v>
          </cell>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H115" t="str">
            <v>NOVÝ BYDŽOV</v>
          </cell>
          <cell r="J115" t="str">
            <v>Konžská republika</v>
          </cell>
          <cell r="Q115" t="str">
            <v>Zpracování a konzervování ryb, korýšů a měkkýšů</v>
          </cell>
          <cell r="T115" t="str">
            <v>Zpracování a konzervování ryb, korýšů a měkkýšů</v>
          </cell>
          <cell r="W115" t="str">
            <v>Zpracování a konzervování ryb, korýšů a měkkýšů</v>
          </cell>
          <cell r="Z115" t="str">
            <v>Zpracování a konzervování ryb, korýšů a měkkýšů</v>
          </cell>
        </row>
        <row r="116">
          <cell r="H116" t="str">
            <v>RYCHNOV NAD KNĚŽ.</v>
          </cell>
          <cell r="J116" t="str">
            <v>Korejská lidově demokratická republika</v>
          </cell>
          <cell r="Q116" t="str">
            <v>Zpracování a konzervování ovoce a zeleniny</v>
          </cell>
          <cell r="T116" t="str">
            <v>Zpracování a konzervování ovoce a zeleniny</v>
          </cell>
          <cell r="W116" t="str">
            <v>Zpracování a konzervování ovoce a zeleniny</v>
          </cell>
          <cell r="Z116" t="str">
            <v>Zpracování a konzervování ovoce a zeleniny</v>
          </cell>
        </row>
        <row r="117">
          <cell r="H117" t="str">
            <v>TRUTNOV</v>
          </cell>
          <cell r="J117" t="str">
            <v>Korejská republika</v>
          </cell>
          <cell r="Q117" t="str">
            <v>Výroba rostlinných a živočišných olejů a tuků</v>
          </cell>
          <cell r="T117" t="str">
            <v>Výroba rostlinných a živočišných olejů a tuků</v>
          </cell>
          <cell r="W117" t="str">
            <v>Výroba rostlinných a živočišných olejů a tuků</v>
          </cell>
          <cell r="Z117" t="str">
            <v>Výroba rostlinných a živočišných olejů a tuků</v>
          </cell>
        </row>
        <row r="118">
          <cell r="H118" t="str">
            <v>VRCHLABÍ</v>
          </cell>
          <cell r="J118" t="str">
            <v>Kosovská republika</v>
          </cell>
          <cell r="Q118" t="str">
            <v>Výroba mléčných výrobků</v>
          </cell>
          <cell r="T118" t="str">
            <v>Výroba mléčných výrobků</v>
          </cell>
          <cell r="W118" t="str">
            <v>Výroba mléčných výrobků</v>
          </cell>
          <cell r="Z118" t="str">
            <v>Výroba mléčných výrobků</v>
          </cell>
        </row>
        <row r="119">
          <cell r="H119" t="str">
            <v>PARDUBICE</v>
          </cell>
          <cell r="J119" t="str">
            <v>Kostarická republika</v>
          </cell>
          <cell r="Q119" t="str">
            <v>Výroba mlýnských a škrobárenských výrobků</v>
          </cell>
          <cell r="T119" t="str">
            <v>Výroba mlýnských a škrobárenských výrobků</v>
          </cell>
          <cell r="W119" t="str">
            <v>Výroba mlýnských a škrobárenských výrobků</v>
          </cell>
          <cell r="Z119" t="str">
            <v>Výroba mlýnských a škrobárenských výrobků</v>
          </cell>
        </row>
        <row r="120">
          <cell r="H120" t="str">
            <v>HLINSKO</v>
          </cell>
          <cell r="J120" t="str">
            <v>Kubánská republika</v>
          </cell>
          <cell r="Q120" t="str">
            <v>Výroba pekařských, cukrářských a jiných moučných výrobků</v>
          </cell>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H121" t="str">
            <v>HOLICE</v>
          </cell>
          <cell r="J121" t="str">
            <v>Kuvajtský stát</v>
          </cell>
          <cell r="Q121" t="str">
            <v>Výroba ostatních potravinářských výrobků</v>
          </cell>
          <cell r="T121" t="str">
            <v>Výroba ostatních potravinářských výrobků</v>
          </cell>
          <cell r="W121" t="str">
            <v>Výroba ostatních potravinářských výrobků</v>
          </cell>
          <cell r="Z121" t="str">
            <v>Výroba ostatních potravinářských výrobků</v>
          </cell>
        </row>
        <row r="122">
          <cell r="H122" t="str">
            <v>CHRUDIM</v>
          </cell>
          <cell r="J122" t="str">
            <v>Kyperská republika</v>
          </cell>
          <cell r="Q122" t="str">
            <v>Výroba průmyslových krmiv</v>
          </cell>
          <cell r="T122" t="str">
            <v>Výroba průmyslových krmiv</v>
          </cell>
          <cell r="W122" t="str">
            <v>Výroba průmyslových krmiv</v>
          </cell>
          <cell r="Z122" t="str">
            <v>Výroba průmyslových krmiv</v>
          </cell>
        </row>
        <row r="123">
          <cell r="H123" t="str">
            <v>LITOMYŠL</v>
          </cell>
          <cell r="J123" t="str">
            <v>Kyrgyzská republika</v>
          </cell>
          <cell r="Q123" t="str">
            <v>Pěstování obilovin (kromě rýže), luštěnin a olejnatých semen</v>
          </cell>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H124" t="str">
            <v>MORAVSKÁ TŘEBOVÁ</v>
          </cell>
          <cell r="J124" t="str">
            <v>Laoská lidově demokratická republika</v>
          </cell>
          <cell r="Q124" t="str">
            <v>Pěstování rýže</v>
          </cell>
          <cell r="T124" t="str">
            <v>Pěstování rýže</v>
          </cell>
          <cell r="W124" t="str">
            <v>Pěstování rýže</v>
          </cell>
          <cell r="Z124" t="str">
            <v>Pěstování rýže</v>
          </cell>
        </row>
        <row r="125">
          <cell r="H125" t="str">
            <v>PŘELOUČ</v>
          </cell>
          <cell r="J125" t="str">
            <v>Lesothské království</v>
          </cell>
          <cell r="Q125" t="str">
            <v>Pěstování zeleniny a melounů, kořenů a hlíz</v>
          </cell>
          <cell r="T125" t="str">
            <v>Pěstování zeleniny a melounů, kořenů a hlíz</v>
          </cell>
          <cell r="W125" t="str">
            <v>Pěstování zeleniny a melounů, kořenů a hlíz</v>
          </cell>
          <cell r="Z125" t="str">
            <v>Pěstování zeleniny a melounů, kořenů a hlíz</v>
          </cell>
        </row>
        <row r="126">
          <cell r="H126" t="str">
            <v>SVITAVY</v>
          </cell>
          <cell r="J126" t="str">
            <v>Libanonská republika</v>
          </cell>
          <cell r="Q126" t="str">
            <v>Pěstování tabáku</v>
          </cell>
          <cell r="T126" t="str">
            <v>Pěstování tabáku</v>
          </cell>
          <cell r="W126" t="str">
            <v>Pěstování tabáku</v>
          </cell>
          <cell r="Z126" t="str">
            <v>Pěstování tabáku</v>
          </cell>
        </row>
        <row r="127">
          <cell r="H127" t="str">
            <v>ÚSTÍ NAD ORLICÍ</v>
          </cell>
          <cell r="J127" t="str">
            <v>Liberijská republika</v>
          </cell>
          <cell r="Q127" t="str">
            <v>Pěstování přadných rostlin</v>
          </cell>
          <cell r="T127" t="str">
            <v>Pěstování přadných rostlin</v>
          </cell>
          <cell r="W127" t="str">
            <v>Pěstování přadných rostlin</v>
          </cell>
          <cell r="Z127" t="str">
            <v>Pěstování přadných rostlin</v>
          </cell>
        </row>
        <row r="128">
          <cell r="H128" t="str">
            <v>VYSOKÉ MÝTO</v>
          </cell>
          <cell r="J128" t="str">
            <v>Libyjský stát</v>
          </cell>
          <cell r="Q128" t="str">
            <v>Pěstování ostatních plodin jiných než trvalých</v>
          </cell>
          <cell r="T128" t="str">
            <v>Pěstování ostatních plodin jiných než trvalých</v>
          </cell>
          <cell r="W128" t="str">
            <v>Pěstování ostatních plodin jiných než trvalých</v>
          </cell>
          <cell r="Z128" t="str">
            <v>Pěstování ostatních plodin jiných než trvalých</v>
          </cell>
        </row>
        <row r="129">
          <cell r="H129" t="str">
            <v>ŽAMBERK</v>
          </cell>
          <cell r="J129" t="str">
            <v>Lichtenštejnské knížectví</v>
          </cell>
          <cell r="Q129" t="str">
            <v>Pěstování vinných hroznů</v>
          </cell>
          <cell r="T129" t="str">
            <v>Pěstování vinných hroznů</v>
          </cell>
          <cell r="W129" t="str">
            <v>Pěstování vinných hroznů</v>
          </cell>
          <cell r="Z129" t="str">
            <v>Pěstování vinných hroznů</v>
          </cell>
        </row>
        <row r="130">
          <cell r="H130" t="str">
            <v>JIHLAVA</v>
          </cell>
          <cell r="J130" t="str">
            <v>Litevská republika</v>
          </cell>
          <cell r="Q130" t="str">
            <v>Pěstování tropického a subtropického ovoce</v>
          </cell>
          <cell r="T130" t="str">
            <v>Pěstování tropického a subtropického ovoce</v>
          </cell>
          <cell r="W130" t="str">
            <v>Pěstování tropického a subtropického ovoce</v>
          </cell>
          <cell r="Z130" t="str">
            <v>Pěstování tropického a subtropického ovoce</v>
          </cell>
        </row>
        <row r="131">
          <cell r="H131" t="str">
            <v>BYSTŘICE NAD PERN.</v>
          </cell>
          <cell r="J131" t="str">
            <v>Lotyšská republika</v>
          </cell>
          <cell r="Q131" t="str">
            <v>Pěstování citrusových plodů</v>
          </cell>
          <cell r="T131" t="str">
            <v>Pěstování citrusových plodů</v>
          </cell>
          <cell r="W131" t="str">
            <v>Pěstování citrusových plodů</v>
          </cell>
          <cell r="Z131" t="str">
            <v>Pěstování citrusových plodů</v>
          </cell>
        </row>
        <row r="132">
          <cell r="H132" t="str">
            <v>HAVLÍČKŮV BROD</v>
          </cell>
          <cell r="J132" t="str">
            <v>Lucemburské velkovévodství</v>
          </cell>
          <cell r="Q132" t="str">
            <v>Pěstování jádrového a peckového ovoce</v>
          </cell>
          <cell r="T132" t="str">
            <v>Pěstování jádrového a peckového ovoce</v>
          </cell>
          <cell r="W132" t="str">
            <v>Pěstování jádrového a peckového ovoce</v>
          </cell>
          <cell r="Z132" t="str">
            <v>Pěstování jádrového a peckového ovoce</v>
          </cell>
        </row>
        <row r="133">
          <cell r="H133" t="str">
            <v>HUMPOLEC</v>
          </cell>
          <cell r="J133" t="str">
            <v>Zvláštní administrativní oblast Čínské lidové republiky Macao</v>
          </cell>
          <cell r="Q133" t="str">
            <v>Pěstování ostatního stromového a keřového ovoce a ořechů</v>
          </cell>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H134" t="str">
            <v>CHOTĚBOŘ</v>
          </cell>
          <cell r="J134" t="str">
            <v>Madagaskarská republika</v>
          </cell>
          <cell r="Q134" t="str">
            <v>Pěstování olejnatých plodů</v>
          </cell>
          <cell r="T134" t="str">
            <v>Pěstování olejnatých plodů</v>
          </cell>
          <cell r="W134" t="str">
            <v>Pěstování olejnatých plodů</v>
          </cell>
          <cell r="Z134" t="str">
            <v>Pěstování olejnatých plodů</v>
          </cell>
        </row>
        <row r="135">
          <cell r="H135" t="str">
            <v>LEDEČ NAD SÁZAVOU</v>
          </cell>
          <cell r="J135" t="str">
            <v>Maďarsko</v>
          </cell>
          <cell r="Q135" t="str">
            <v>Pěstování rostlin pro výrobu nápojů</v>
          </cell>
          <cell r="T135" t="str">
            <v>Pěstování rostlin pro výrobu nápojů</v>
          </cell>
          <cell r="W135" t="str">
            <v>Pěstování rostlin pro výrobu nápojů</v>
          </cell>
          <cell r="Z135" t="str">
            <v>Pěstování rostlin pro výrobu nápojů</v>
          </cell>
        </row>
        <row r="136">
          <cell r="H136" t="str">
            <v>MORAVSKÉ BUDĚJOVICE</v>
          </cell>
          <cell r="J136" t="str">
            <v>Bývalá jugoslávská republika Makedonie</v>
          </cell>
          <cell r="Q136" t="str">
            <v>Pěstování koření, aromatických, léčivých a farmaceutických rostlin</v>
          </cell>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H137" t="str">
            <v>NÁMĚŠŤ NAD OSLAVOU</v>
          </cell>
          <cell r="J137" t="str">
            <v>Malajsie</v>
          </cell>
          <cell r="Q137" t="str">
            <v>Pěstování ostatních trvalých plodin</v>
          </cell>
          <cell r="T137" t="str">
            <v>Pěstování ostatních trvalých plodin</v>
          </cell>
          <cell r="W137" t="str">
            <v>Pěstování ostatních trvalých plodin</v>
          </cell>
          <cell r="Z137" t="str">
            <v>Pěstování ostatních trvalých plodin</v>
          </cell>
        </row>
        <row r="138">
          <cell r="H138" t="str">
            <v>PACOV</v>
          </cell>
          <cell r="J138" t="str">
            <v>Malawiská republika</v>
          </cell>
          <cell r="Q138" t="str">
            <v>Úprava a spřádání textilních vláken a příze</v>
          </cell>
          <cell r="T138" t="str">
            <v>Úprava a spřádání textilních vláken a příze</v>
          </cell>
          <cell r="W138" t="str">
            <v>Úprava a spřádání textilních vláken a příze</v>
          </cell>
          <cell r="Z138" t="str">
            <v>Úprava a spřádání textilních vláken a příze</v>
          </cell>
        </row>
        <row r="139">
          <cell r="H139" t="str">
            <v>PELHŘIMOV</v>
          </cell>
          <cell r="J139" t="str">
            <v>Maledivská republika</v>
          </cell>
          <cell r="Q139" t="str">
            <v>Tkaní textilií</v>
          </cell>
          <cell r="T139" t="str">
            <v>Tkaní textilií</v>
          </cell>
          <cell r="W139" t="str">
            <v>Tkaní textilií</v>
          </cell>
          <cell r="Z139" t="str">
            <v>Tkaní textilií</v>
          </cell>
        </row>
        <row r="140">
          <cell r="H140" t="str">
            <v>TELČ</v>
          </cell>
          <cell r="J140" t="str">
            <v>Republika Mali</v>
          </cell>
          <cell r="Q140" t="str">
            <v>Konečná úprava textilií</v>
          </cell>
          <cell r="T140" t="str">
            <v>Konečná úprava textilií</v>
          </cell>
          <cell r="W140" t="str">
            <v>Konečná úprava textilií</v>
          </cell>
          <cell r="Z140" t="str">
            <v>Konečná úprava textilií</v>
          </cell>
        </row>
        <row r="141">
          <cell r="H141" t="str">
            <v>TŘEBÍČ</v>
          </cell>
          <cell r="J141" t="str">
            <v>Maltská republika</v>
          </cell>
          <cell r="Q141" t="str">
            <v>Výroba ostatních textilií</v>
          </cell>
          <cell r="T141" t="str">
            <v>Výroba ostatních textilií</v>
          </cell>
          <cell r="W141" t="str">
            <v>Výroba ostatních textilií</v>
          </cell>
          <cell r="Z141" t="str">
            <v>Výroba ostatních textilií</v>
          </cell>
        </row>
        <row r="142">
          <cell r="H142" t="str">
            <v>VELKÉ MEZIŘÍČÍ</v>
          </cell>
          <cell r="J142" t="str">
            <v>Ostrov Man</v>
          </cell>
          <cell r="Q142" t="str">
            <v>Pěstování cukrové třtiny</v>
          </cell>
          <cell r="T142" t="str">
            <v>Pěstování cukrové třtiny</v>
          </cell>
          <cell r="W142" t="str">
            <v>Pěstování cukrové třtiny</v>
          </cell>
          <cell r="Z142" t="str">
            <v>Pěstování cukrové třtiny</v>
          </cell>
        </row>
        <row r="143">
          <cell r="H143" t="str">
            <v>ŽĎÁR NAD SÁZAVOU</v>
          </cell>
          <cell r="J143" t="str">
            <v>Marocké království</v>
          </cell>
          <cell r="Q143" t="str">
            <v>Výroba oděvů, kromě kožešinových výrobků</v>
          </cell>
          <cell r="T143" t="str">
            <v>Výroba oděvů, kromě kožešinových výrobků</v>
          </cell>
          <cell r="W143" t="str">
            <v>Výroba oděvů, kromě kožešinových výrobků</v>
          </cell>
          <cell r="Z143" t="str">
            <v>Výroba oděvů, kromě kožešinových výrobků</v>
          </cell>
        </row>
        <row r="144">
          <cell r="H144" t="str">
            <v>BRNO I</v>
          </cell>
          <cell r="J144" t="str">
            <v>Republika Marshallovy ostrovy</v>
          </cell>
          <cell r="Q144" t="str">
            <v>Chov mléčného skotu</v>
          </cell>
          <cell r="T144" t="str">
            <v>Chov mléčného skotu</v>
          </cell>
          <cell r="W144" t="str">
            <v>Chov mléčného skotu</v>
          </cell>
          <cell r="Z144" t="str">
            <v>Chov mléčného skotu</v>
          </cell>
        </row>
        <row r="145">
          <cell r="H145" t="str">
            <v>BRNO II</v>
          </cell>
          <cell r="J145" t="str">
            <v>Region Martinik</v>
          </cell>
          <cell r="Q145" t="str">
            <v>Výroba kožešinových výrobků</v>
          </cell>
          <cell r="T145" t="str">
            <v>Výroba kožešinových výrobků</v>
          </cell>
          <cell r="W145" t="str">
            <v>Výroba kožešinových výrobků</v>
          </cell>
          <cell r="Z145" t="str">
            <v>Výroba kožešinových výrobků</v>
          </cell>
        </row>
        <row r="146">
          <cell r="H146" t="str">
            <v>BRNO III</v>
          </cell>
          <cell r="J146" t="str">
            <v>Mauricijská republika</v>
          </cell>
          <cell r="Q146" t="str">
            <v>Chov jiného skotu</v>
          </cell>
          <cell r="T146" t="str">
            <v>Chov jiného skotu</v>
          </cell>
          <cell r="W146" t="str">
            <v>Chov jiného skotu</v>
          </cell>
          <cell r="Z146" t="str">
            <v>Chov jiného skotu</v>
          </cell>
        </row>
        <row r="147">
          <cell r="H147" t="str">
            <v>BRNO IV</v>
          </cell>
          <cell r="J147" t="str">
            <v>Mauritánská islámská republika</v>
          </cell>
          <cell r="Q147" t="str">
            <v>Výroba pletených a háčkovaných oděvů</v>
          </cell>
          <cell r="T147" t="str">
            <v>Výroba pletených a háčkovaných oděvů</v>
          </cell>
          <cell r="W147" t="str">
            <v>Výroba pletených a háčkovaných oděvů</v>
          </cell>
          <cell r="Z147" t="str">
            <v>Výroba pletených a háčkovaných oděvů</v>
          </cell>
        </row>
        <row r="148">
          <cell r="H148" t="str">
            <v>BRNO VENKOV</v>
          </cell>
          <cell r="J148" t="str">
            <v>Departementní společenství Mayotte</v>
          </cell>
          <cell r="Q148" t="str">
            <v>Chov koní a jiných koňovitých</v>
          </cell>
          <cell r="T148" t="str">
            <v>Chov koní a jiných koňovitých</v>
          </cell>
          <cell r="W148" t="str">
            <v>Chov koní a jiných koňovitých</v>
          </cell>
          <cell r="Z148" t="str">
            <v>Chov koní a jiných koňovitých</v>
          </cell>
        </row>
        <row r="149">
          <cell r="H149" t="str">
            <v>BLANSKO</v>
          </cell>
          <cell r="J149" t="str">
            <v>Menší odlehlé ostrovy USA</v>
          </cell>
          <cell r="Q149" t="str">
            <v>Chov velbloudů a velbloudovitých</v>
          </cell>
          <cell r="T149" t="str">
            <v>Chov velbloudů a velbloudovitých</v>
          </cell>
          <cell r="W149" t="str">
            <v>Chov velbloudů a velbloudovitých</v>
          </cell>
          <cell r="Z149" t="str">
            <v>Chov velbloudů a velbloudovitých</v>
          </cell>
        </row>
        <row r="150">
          <cell r="H150" t="str">
            <v>BOSKOVICE</v>
          </cell>
          <cell r="J150" t="str">
            <v>Spojené státy mexické</v>
          </cell>
          <cell r="Q150" t="str">
            <v>Chov ovcí a koz</v>
          </cell>
          <cell r="T150" t="str">
            <v>Chov ovcí a koz</v>
          </cell>
          <cell r="W150" t="str">
            <v>Chov ovcí a koz</v>
          </cell>
          <cell r="Z150" t="str">
            <v>Chov ovcí a koz</v>
          </cell>
        </row>
        <row r="151">
          <cell r="H151" t="str">
            <v>BŘECLAV</v>
          </cell>
          <cell r="J151" t="str">
            <v>Federativní státy Mikronésie</v>
          </cell>
          <cell r="Q151" t="str">
            <v>Chov prasat</v>
          </cell>
          <cell r="T151" t="str">
            <v>Chov prasat</v>
          </cell>
          <cell r="W151" t="str">
            <v>Chov prasat</v>
          </cell>
          <cell r="Z151" t="str">
            <v>Chov prasat</v>
          </cell>
        </row>
        <row r="152">
          <cell r="H152" t="str">
            <v>BUČOVICE</v>
          </cell>
          <cell r="J152" t="str">
            <v>Moldavská republika</v>
          </cell>
          <cell r="Q152" t="str">
            <v>Chov drůbeže</v>
          </cell>
          <cell r="T152" t="str">
            <v>Chov drůbeže</v>
          </cell>
          <cell r="W152" t="str">
            <v>Chov drůbeže</v>
          </cell>
          <cell r="Z152" t="str">
            <v>Chov drůbeže</v>
          </cell>
        </row>
        <row r="153">
          <cell r="H153" t="str">
            <v>HODONÍN</v>
          </cell>
          <cell r="J153" t="str">
            <v>Monacké knížectví</v>
          </cell>
          <cell r="Q153" t="str">
            <v>Chov ostatních zvířat</v>
          </cell>
          <cell r="T153" t="str">
            <v>Chov ostatních zvířat</v>
          </cell>
          <cell r="W153" t="str">
            <v>Chov ostatních zvířat</v>
          </cell>
          <cell r="Z153" t="str">
            <v>Chov ostatních zvířat</v>
          </cell>
        </row>
        <row r="154">
          <cell r="H154" t="str">
            <v>HUSTOPEČE</v>
          </cell>
          <cell r="J154" t="str">
            <v>Mongolsko</v>
          </cell>
          <cell r="Q154" t="str">
            <v>Činění a úprava usní (vyčiněných kůží); zpracování a barvení kožešin; výrob</v>
          </cell>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H155" t="str">
            <v>IVANČICE</v>
          </cell>
          <cell r="J155" t="str">
            <v>Montserrat</v>
          </cell>
          <cell r="Q155" t="str">
            <v>Výroba obuvi</v>
          </cell>
          <cell r="T155" t="str">
            <v>Výroba obuvi</v>
          </cell>
          <cell r="W155" t="str">
            <v>Výroba obuvi</v>
          </cell>
          <cell r="Z155" t="str">
            <v>Výroba obuvi</v>
          </cell>
        </row>
        <row r="156">
          <cell r="H156" t="str">
            <v>KYJOV</v>
          </cell>
          <cell r="J156" t="str">
            <v>Mosambická republika</v>
          </cell>
          <cell r="Q156" t="str">
            <v>Výroba pilařská a impregnace dřeva</v>
          </cell>
          <cell r="T156" t="str">
            <v>Výroba pilařská a impregnace dřeva</v>
          </cell>
          <cell r="W156" t="str">
            <v>Výroba pilařská a impregnace dřeva</v>
          </cell>
          <cell r="Z156" t="str">
            <v>Výroba pilařská a impregnace dřeva</v>
          </cell>
        </row>
        <row r="157">
          <cell r="H157" t="str">
            <v>MIKULOV</v>
          </cell>
          <cell r="J157" t="str">
            <v>Republika Myanmarský svaz</v>
          </cell>
          <cell r="Q157" t="str">
            <v>Podpůrné činnosti pro rostlinnou výrobu</v>
          </cell>
          <cell r="T157" t="str">
            <v>Podpůrné činnosti pro rostlinnou výrobu</v>
          </cell>
          <cell r="W157" t="str">
            <v>Podpůrné činnosti pro rostlinnou výrobu</v>
          </cell>
          <cell r="Z157" t="str">
            <v>Podpůrné činnosti pro rostlinnou výrobu</v>
          </cell>
        </row>
        <row r="158">
          <cell r="H158" t="str">
            <v>MORAVSKÝ KRUMLOV</v>
          </cell>
          <cell r="J158" t="str">
            <v>Namibijská republika</v>
          </cell>
          <cell r="Q158" t="str">
            <v>Výroba dřevěných,korkových,proutěných a slaměných výrobků,kromě nábytku</v>
          </cell>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H159" t="str">
            <v>SLAVKOV U BRNA</v>
          </cell>
          <cell r="J159" t="str">
            <v>Republika Nauru</v>
          </cell>
          <cell r="Q159" t="str">
            <v>Podpůrné činnosti pro živočišnou výrobu</v>
          </cell>
          <cell r="T159" t="str">
            <v>Podpůrné činnosti pro živočišnou výrobu</v>
          </cell>
          <cell r="W159" t="str">
            <v>Podpůrné činnosti pro živočišnou výrobu</v>
          </cell>
          <cell r="Z159" t="str">
            <v>Podpůrné činnosti pro živočišnou výrobu</v>
          </cell>
        </row>
        <row r="160">
          <cell r="H160" t="str">
            <v>TIŠNOV</v>
          </cell>
          <cell r="J160" t="str">
            <v>Spolková republika Německo</v>
          </cell>
          <cell r="Q160" t="str">
            <v>Posklizňové činnosti</v>
          </cell>
          <cell r="T160" t="str">
            <v>Posklizňové činnosti</v>
          </cell>
          <cell r="W160" t="str">
            <v>Posklizňové činnosti</v>
          </cell>
          <cell r="Z160" t="str">
            <v>Posklizňové činnosti</v>
          </cell>
        </row>
        <row r="161">
          <cell r="H161" t="str">
            <v>VESELÍ NAD MORAVOU</v>
          </cell>
          <cell r="J161" t="str">
            <v>Nepálská federativní demokratická republika</v>
          </cell>
          <cell r="Q161" t="str">
            <v>Zpracování osiva pro účely množení</v>
          </cell>
          <cell r="T161" t="str">
            <v>Zpracování osiva pro účely množení</v>
          </cell>
          <cell r="W161" t="str">
            <v>Zpracování osiva pro účely množení</v>
          </cell>
          <cell r="Z161" t="str">
            <v>Zpracování osiva pro účely množení</v>
          </cell>
        </row>
        <row r="162">
          <cell r="H162" t="str">
            <v>VYŠKOV</v>
          </cell>
          <cell r="J162" t="str">
            <v>Nigerská republika</v>
          </cell>
          <cell r="Q162" t="str">
            <v>Výroba buničiny, papíru a lepenky</v>
          </cell>
          <cell r="T162" t="str">
            <v>Výroba buničiny, papíru a lepenky</v>
          </cell>
          <cell r="W162" t="str">
            <v>Výroba buničiny, papíru a lepenky</v>
          </cell>
          <cell r="Z162" t="str">
            <v>Výroba buničiny, papíru a lepenky</v>
          </cell>
        </row>
        <row r="163">
          <cell r="H163" t="str">
            <v>ZNOJMO</v>
          </cell>
          <cell r="J163" t="str">
            <v>Nigerijská federativní republika</v>
          </cell>
          <cell r="Q163" t="str">
            <v>Výroba výrobků z papíru a lepenky</v>
          </cell>
          <cell r="T163" t="str">
            <v>Výroba výrobků z papíru a lepenky</v>
          </cell>
          <cell r="W163" t="str">
            <v>Výroba výrobků z papíru a lepenky</v>
          </cell>
          <cell r="Z163" t="str">
            <v>Výroba výrobků z papíru a lepenky</v>
          </cell>
        </row>
        <row r="164">
          <cell r="H164" t="str">
            <v>OLOMOUC</v>
          </cell>
          <cell r="J164" t="str">
            <v>Nikaragujská republika</v>
          </cell>
          <cell r="Q164" t="str">
            <v>Tisk a činnosti související s tiskem</v>
          </cell>
          <cell r="T164" t="str">
            <v>Tisk a činnosti související s tiskem</v>
          </cell>
          <cell r="W164" t="str">
            <v>Tisk a činnosti související s tiskem</v>
          </cell>
          <cell r="Z164" t="str">
            <v>Tisk a činnosti související s tiskem</v>
          </cell>
        </row>
        <row r="165">
          <cell r="H165" t="str">
            <v>HRANICE</v>
          </cell>
          <cell r="J165" t="str">
            <v>Niue</v>
          </cell>
          <cell r="Q165" t="str">
            <v>Rozmnožování nahraných nosičů</v>
          </cell>
          <cell r="T165" t="str">
            <v>Rozmnožování nahraných nosičů</v>
          </cell>
          <cell r="W165" t="str">
            <v>Rozmnožování nahraných nosičů</v>
          </cell>
          <cell r="Z165" t="str">
            <v>Rozmnožování nahraných nosičů</v>
          </cell>
        </row>
        <row r="166">
          <cell r="H166" t="str">
            <v>JESENÍK</v>
          </cell>
          <cell r="J166" t="str">
            <v>Nizozemsko</v>
          </cell>
          <cell r="Q166" t="str">
            <v>Výroba koksárenských produktů</v>
          </cell>
          <cell r="T166" t="str">
            <v>Výroba koksárenských produktů</v>
          </cell>
          <cell r="W166" t="str">
            <v>Výroba koksárenských produktů</v>
          </cell>
          <cell r="Z166" t="str">
            <v>Výroba koksárenských produktů</v>
          </cell>
        </row>
        <row r="167">
          <cell r="H167" t="str">
            <v>KONICE</v>
          </cell>
          <cell r="J167" t="str">
            <v>Území Norfolk</v>
          </cell>
          <cell r="Q167" t="str">
            <v>Výroba rafinovaných ropných produktů</v>
          </cell>
          <cell r="T167" t="str">
            <v>Výroba rafinovaných ropných produktů</v>
          </cell>
          <cell r="W167" t="str">
            <v>Výroba rafinovaných ropných produktů</v>
          </cell>
          <cell r="Z167" t="str">
            <v>Výroba rafinovaných ropných produktů</v>
          </cell>
        </row>
        <row r="168">
          <cell r="H168" t="str">
            <v>LITOVEL</v>
          </cell>
          <cell r="J168" t="str">
            <v>Norské království</v>
          </cell>
          <cell r="Q168" t="str">
            <v>Výroba zákl.chem.látek,hnojiv a dusík.sl.,plastů a synt.kaučuku v prim.f.</v>
          </cell>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H169" t="str">
            <v>PROSTĚJOV</v>
          </cell>
          <cell r="J169" t="str">
            <v>Nová Kaledonie</v>
          </cell>
          <cell r="Q169" t="str">
            <v>Výroba pesticidů a jiných agrochemických přípravků</v>
          </cell>
          <cell r="T169" t="str">
            <v>Výroba pesticidů a jiných agrochemických přípravků</v>
          </cell>
          <cell r="W169" t="str">
            <v>Výroba pesticidů a jiných agrochemických přípravků</v>
          </cell>
          <cell r="Z169" t="str">
            <v>Výroba pesticidů a jiných agrochemických přípravků</v>
          </cell>
        </row>
        <row r="170">
          <cell r="H170" t="str">
            <v>PŘEROV</v>
          </cell>
          <cell r="J170" t="str">
            <v>Nový Zéland</v>
          </cell>
          <cell r="Q170" t="str">
            <v>Výroba nátěr.barev,laků a jiných nátěrových mater.,tisk.barev a tmelů</v>
          </cell>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H171" t="str">
            <v>ŠTERNBERK</v>
          </cell>
          <cell r="J171" t="str">
            <v>Sultanát Omán</v>
          </cell>
          <cell r="Q171" t="str">
            <v>Výroba mýdel a detergentů,čist.a lešticích prostř.,parfémů a toal. přípr.</v>
          </cell>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H172" t="str">
            <v>ŠUMPERK</v>
          </cell>
          <cell r="J172" t="str">
            <v>Pákistánská islámská republika</v>
          </cell>
          <cell r="Q172" t="str">
            <v>Výroba ostatních chemických výrobků</v>
          </cell>
          <cell r="T172" t="str">
            <v>Výroba ostatních chemických výrobků</v>
          </cell>
          <cell r="W172" t="str">
            <v>Výroba ostatních chemických výrobků</v>
          </cell>
          <cell r="Z172" t="str">
            <v>Výroba ostatních chemických výrobků</v>
          </cell>
        </row>
        <row r="173">
          <cell r="H173" t="str">
            <v>ZÁBŘEH</v>
          </cell>
          <cell r="J173" t="str">
            <v>Republika Palau</v>
          </cell>
          <cell r="Q173" t="str">
            <v>Výroba chemických vláken</v>
          </cell>
          <cell r="T173" t="str">
            <v>Výroba chemických vláken</v>
          </cell>
          <cell r="W173" t="str">
            <v>Výroba chemických vláken</v>
          </cell>
          <cell r="Z173" t="str">
            <v>Výroba chemických vláken</v>
          </cell>
        </row>
        <row r="174">
          <cell r="H174" t="str">
            <v>OSTRAVA I</v>
          </cell>
          <cell r="J174" t="str">
            <v>Palestinská autonomní území</v>
          </cell>
          <cell r="Q174" t="str">
            <v>Výroba základních farmaceutických výrobků</v>
          </cell>
          <cell r="T174" t="str">
            <v>Výroba základních farmaceutických výrobků</v>
          </cell>
          <cell r="W174" t="str">
            <v>Výroba základních farmaceutických výrobků</v>
          </cell>
          <cell r="Z174" t="str">
            <v>Výroba základních farmaceutických výrobků</v>
          </cell>
        </row>
        <row r="175">
          <cell r="H175" t="str">
            <v>OSTRAVA II</v>
          </cell>
          <cell r="J175" t="str">
            <v>Panamská republika</v>
          </cell>
          <cell r="Q175" t="str">
            <v>Výroba farmaceutických přípravků</v>
          </cell>
          <cell r="T175" t="str">
            <v>Výroba farmaceutických přípravků</v>
          </cell>
          <cell r="W175" t="str">
            <v>Výroba farmaceutických přípravků</v>
          </cell>
          <cell r="Z175" t="str">
            <v>Výroba farmaceutických přípravků</v>
          </cell>
        </row>
        <row r="176">
          <cell r="H176" t="str">
            <v>OSTRAVA III</v>
          </cell>
          <cell r="J176" t="str">
            <v>Nezávislý stát Papua Nová Guinea</v>
          </cell>
          <cell r="Q176" t="str">
            <v>Výroba pryžových výrobků</v>
          </cell>
          <cell r="T176" t="str">
            <v>Výroba pryžových výrobků</v>
          </cell>
          <cell r="W176" t="str">
            <v>Výroba pryžových výrobků</v>
          </cell>
          <cell r="Z176" t="str">
            <v>Výroba pryžových výrobků</v>
          </cell>
        </row>
        <row r="177">
          <cell r="H177" t="str">
            <v>BOHUMÍN</v>
          </cell>
          <cell r="J177" t="str">
            <v>Paraguayská republika</v>
          </cell>
          <cell r="Q177" t="str">
            <v>Výroba plastových výrobků</v>
          </cell>
          <cell r="T177" t="str">
            <v>Výroba plastových výrobků</v>
          </cell>
          <cell r="W177" t="str">
            <v>Výroba plastových výrobků</v>
          </cell>
          <cell r="Z177" t="str">
            <v>Výroba plastových výrobků</v>
          </cell>
        </row>
        <row r="178">
          <cell r="H178" t="str">
            <v>BRUNTÁL</v>
          </cell>
          <cell r="J178" t="str">
            <v>Peruánská republika</v>
          </cell>
          <cell r="Q178" t="str">
            <v>Výroba skla a skleněných výrobků</v>
          </cell>
          <cell r="T178" t="str">
            <v>Výroba skla a skleněných výrobků</v>
          </cell>
          <cell r="W178" t="str">
            <v>Výroba skla a skleněných výrobků</v>
          </cell>
          <cell r="Z178" t="str">
            <v>Výroba skla a skleněných výrobků</v>
          </cell>
        </row>
        <row r="179">
          <cell r="H179" t="str">
            <v>ČESKÝ TĚŠÍN</v>
          </cell>
          <cell r="J179" t="str">
            <v>Pitcairnovy ostrovy</v>
          </cell>
          <cell r="Q179" t="str">
            <v>Výroba žáruvzdorných výrobků</v>
          </cell>
          <cell r="T179" t="str">
            <v>Výroba žáruvzdorných výrobků</v>
          </cell>
          <cell r="W179" t="str">
            <v>Výroba žáruvzdorných výrobků</v>
          </cell>
          <cell r="Z179" t="str">
            <v>Výroba žáruvzdorných výrobků</v>
          </cell>
        </row>
        <row r="180">
          <cell r="H180" t="str">
            <v>FRÝDEK-MÍSTEK</v>
          </cell>
          <cell r="J180" t="str">
            <v>Republika Pobřeží slonoviny</v>
          </cell>
          <cell r="Q180" t="str">
            <v>Výroba stavebních výrobků z jílovitých materiálů</v>
          </cell>
          <cell r="T180" t="str">
            <v>Výroba stavebních výrobků z jílovitých materiálů</v>
          </cell>
          <cell r="W180" t="str">
            <v>Výroba stavebních výrobků z jílovitých materiálů</v>
          </cell>
          <cell r="Z180" t="str">
            <v>Výroba stavebních výrobků z jílovitých materiálů</v>
          </cell>
        </row>
        <row r="181">
          <cell r="H181" t="str">
            <v>FRÝDLANT NAD OSTRAV.</v>
          </cell>
          <cell r="J181" t="str">
            <v>Polská republika</v>
          </cell>
          <cell r="Q181" t="str">
            <v>Výroba ostatních porcelánových a keramických výrobků</v>
          </cell>
          <cell r="T181" t="str">
            <v>Výroba ostatních porcelánových a keramických výrobků</v>
          </cell>
          <cell r="W181" t="str">
            <v>Výroba ostatních porcelánových a keramických výrobků</v>
          </cell>
          <cell r="Z181" t="str">
            <v>Výroba ostatních porcelánových a keramických výrobků</v>
          </cell>
        </row>
        <row r="182">
          <cell r="H182" t="str">
            <v>FULNEK</v>
          </cell>
          <cell r="J182" t="str">
            <v>Portorické společenství</v>
          </cell>
          <cell r="Q182" t="str">
            <v>Výroba cementu, vápna a sádry</v>
          </cell>
          <cell r="T182" t="str">
            <v>Výroba cementu, vápna a sádry</v>
          </cell>
          <cell r="W182" t="str">
            <v>Výroba cementu, vápna a sádry</v>
          </cell>
          <cell r="Z182" t="str">
            <v>Výroba cementu, vápna a sádry</v>
          </cell>
        </row>
        <row r="183">
          <cell r="H183" t="str">
            <v>HAVÍŘOV</v>
          </cell>
          <cell r="J183" t="str">
            <v>Portugalská republika</v>
          </cell>
          <cell r="Q183" t="str">
            <v>Výroba betonových, cementových a sádrových výrobků</v>
          </cell>
          <cell r="T183" t="str">
            <v>Výroba betonových, cementových a sádrových výrobků</v>
          </cell>
          <cell r="W183" t="str">
            <v>Výroba betonových, cementových a sádrových výrobků</v>
          </cell>
          <cell r="Z183" t="str">
            <v>Výroba betonových, cementových a sádrových výrobků</v>
          </cell>
        </row>
        <row r="184">
          <cell r="H184" t="str">
            <v>HLUČÍN</v>
          </cell>
          <cell r="J184" t="str">
            <v>Rakouská republika</v>
          </cell>
          <cell r="Q184" t="str">
            <v>Řezání, tvarování a konečná úprava kamenů</v>
          </cell>
          <cell r="T184" t="str">
            <v>Řezání, tvarování a konečná úprava kamenů</v>
          </cell>
          <cell r="W184" t="str">
            <v>Řezání, tvarování a konečná úprava kamenů</v>
          </cell>
          <cell r="Z184" t="str">
            <v>Řezání, tvarování a konečná úprava kamenů</v>
          </cell>
        </row>
        <row r="185">
          <cell r="H185" t="str">
            <v>KARVINÁ</v>
          </cell>
          <cell r="J185" t="str">
            <v>Region Réunion</v>
          </cell>
          <cell r="Q185" t="str">
            <v>Výroba brusiv a ostatních nekovových minerálních výrobků j. n.</v>
          </cell>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H186" t="str">
            <v>KOPŘIVNICE</v>
          </cell>
          <cell r="J186" t="str">
            <v>Republika Rovníková Guinea</v>
          </cell>
          <cell r="Q186" t="str">
            <v>Výroba sur.železa,oceli a feroslitin,ploch.výr.,tváření výrobků za tepla</v>
          </cell>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H187" t="str">
            <v>KRNOV</v>
          </cell>
          <cell r="J187" t="str">
            <v>Rumunsko</v>
          </cell>
          <cell r="Q187" t="str">
            <v>Výroba ocelových trub,trubek,dutých profilů a souvis.potrubních tvarovek</v>
          </cell>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H188" t="str">
            <v>NOVÝ JIČÍN</v>
          </cell>
          <cell r="J188" t="str">
            <v>Ruská federace</v>
          </cell>
          <cell r="Q188" t="str">
            <v>Výroba ostatních výrobků získaných jednostupňovým zpracováním oceli</v>
          </cell>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H189" t="str">
            <v>OPAVA</v>
          </cell>
          <cell r="J189" t="str">
            <v>Rwandská republika</v>
          </cell>
          <cell r="Q189" t="str">
            <v>Výroba a hutní zpracování drahých a neželezných kovů</v>
          </cell>
          <cell r="T189" t="str">
            <v>Výroba a hutní zpracování drahých a neželezných kovů</v>
          </cell>
          <cell r="W189" t="str">
            <v>Výroba a hutní zpracování drahých a neželezných kovů</v>
          </cell>
          <cell r="Z189" t="str">
            <v>Výroba a hutní zpracování drahých a neželezných kovů</v>
          </cell>
        </row>
        <row r="190">
          <cell r="H190" t="str">
            <v>ORLOVÁ</v>
          </cell>
          <cell r="J190" t="str">
            <v>Řecká republika</v>
          </cell>
          <cell r="Q190" t="str">
            <v>Slévárenství</v>
          </cell>
          <cell r="T190" t="str">
            <v>Slévárenství</v>
          </cell>
          <cell r="W190" t="str">
            <v>Slévárenství</v>
          </cell>
          <cell r="Z190" t="str">
            <v>Slévárenství</v>
          </cell>
        </row>
        <row r="191">
          <cell r="H191" t="str">
            <v>TŘINEC</v>
          </cell>
          <cell r="J191" t="str">
            <v>Územní společenství Saint Pierre a Miquelon</v>
          </cell>
          <cell r="Q191" t="str">
            <v>Výroba konstrukčních kovových výrobků</v>
          </cell>
          <cell r="T191" t="str">
            <v>Výroba konstrukčních kovových výrobků</v>
          </cell>
          <cell r="W191" t="str">
            <v>Výroba konstrukčních kovových výrobků</v>
          </cell>
          <cell r="Z191" t="str">
            <v>Výroba konstrukčních kovových výrobků</v>
          </cell>
        </row>
        <row r="192">
          <cell r="H192" t="str">
            <v>ZLÍN</v>
          </cell>
          <cell r="J192" t="str">
            <v>Salvadorská republika</v>
          </cell>
          <cell r="Q192" t="str">
            <v>Výroba radiátorů a kotlů k ústřednímu topení, kovových nádrží a zásobníků</v>
          </cell>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H193" t="str">
            <v>BYSTŘICE POD HOSTÝNEM</v>
          </cell>
          <cell r="J193" t="str">
            <v>Nezávislý stát Samoa</v>
          </cell>
          <cell r="Q193" t="str">
            <v>Výroba parních kotlů, kromě kotlů pro ústřední topení</v>
          </cell>
          <cell r="T193" t="str">
            <v>Výroba parních kotlů, kromě kotlů pro ústřední topení</v>
          </cell>
          <cell r="W193" t="str">
            <v>Výroba parních kotlů, kromě kotlů pro ústřední topení</v>
          </cell>
          <cell r="Z193" t="str">
            <v>Výroba parních kotlů, kromě kotlů pro ústřední topení</v>
          </cell>
        </row>
        <row r="194">
          <cell r="H194" t="str">
            <v>HOLEŠOV</v>
          </cell>
          <cell r="J194" t="str">
            <v>Republika San Marino</v>
          </cell>
          <cell r="Q194" t="str">
            <v>Výroba zbraní a střeliva</v>
          </cell>
          <cell r="T194" t="str">
            <v>Výroba zbraní a střeliva</v>
          </cell>
          <cell r="W194" t="str">
            <v>Výroba zbraní a střeliva</v>
          </cell>
          <cell r="Z194" t="str">
            <v>Výroba zbraní a střeliva</v>
          </cell>
        </row>
        <row r="195">
          <cell r="H195" t="str">
            <v>KROMĚŘÍŽ</v>
          </cell>
          <cell r="J195" t="str">
            <v>Království Saúdská Arábie</v>
          </cell>
          <cell r="Q195" t="str">
            <v>Kování,lisování,ražení,válcování a protlačování kovů;prášková metalurgie</v>
          </cell>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H196" t="str">
            <v>LUHAČOVICE</v>
          </cell>
          <cell r="J196" t="str">
            <v>Senegalská republika</v>
          </cell>
          <cell r="Q196" t="str">
            <v>Povrchová úprava a zušlechťování kovů; obrábění</v>
          </cell>
          <cell r="T196" t="str">
            <v>Povrchová úprava a zušlechťování kovů; obrábění</v>
          </cell>
          <cell r="W196" t="str">
            <v>Povrchová úprava a zušlechťování kovů; obrábění</v>
          </cell>
          <cell r="Z196" t="str">
            <v>Povrchová úprava a zušlechťování kovů; obrábění</v>
          </cell>
        </row>
        <row r="197">
          <cell r="H197" t="str">
            <v>OTROKOVICE</v>
          </cell>
          <cell r="J197" t="str">
            <v>Společenství Severní Mariany</v>
          </cell>
          <cell r="Q197" t="str">
            <v>Výroba nožířských výrobků, nástrojů a železářských výrobků</v>
          </cell>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H198" t="str">
            <v>ROŽNOV POD RADH.</v>
          </cell>
          <cell r="J198" t="str">
            <v>Seychelská republika</v>
          </cell>
          <cell r="Q198" t="str">
            <v>Výroba ostatních kovodělných výrobků</v>
          </cell>
          <cell r="T198" t="str">
            <v>Výroba ostatních kovodělných výrobků</v>
          </cell>
          <cell r="W198" t="str">
            <v>Výroba ostatních kovodělných výrobků</v>
          </cell>
          <cell r="Z198" t="str">
            <v>Výroba ostatních kovodělných výrobků</v>
          </cell>
        </row>
        <row r="199">
          <cell r="H199" t="str">
            <v>UHERSKÝ BROD</v>
          </cell>
          <cell r="J199" t="str">
            <v>Republika Sierra Leone</v>
          </cell>
          <cell r="Q199" t="str">
            <v>Výroba elektronických součástek a desek</v>
          </cell>
          <cell r="T199" t="str">
            <v>Výroba elektronických součástek a desek</v>
          </cell>
          <cell r="W199" t="str">
            <v>Výroba elektronických součástek a desek</v>
          </cell>
          <cell r="Z199" t="str">
            <v>Výroba elektronických součástek a desek</v>
          </cell>
        </row>
        <row r="200">
          <cell r="H200" t="str">
            <v>UHERSKÉ HRADIŠTĚ</v>
          </cell>
          <cell r="J200" t="str">
            <v>Singapurská republika</v>
          </cell>
          <cell r="Q200" t="str">
            <v>Výroba počítačů a periferních zařízení</v>
          </cell>
          <cell r="T200" t="str">
            <v>Výroba počítačů a periferních zařízení</v>
          </cell>
          <cell r="W200" t="str">
            <v>Výroba počítačů a periferních zařízení</v>
          </cell>
          <cell r="Z200" t="str">
            <v>Výroba počítačů a periferních zařízení</v>
          </cell>
        </row>
        <row r="201">
          <cell r="H201" t="str">
            <v>VALAŠSKÉ MEZIŘÍČÍ</v>
          </cell>
          <cell r="J201" t="str">
            <v>Slovenská republika</v>
          </cell>
          <cell r="Q201" t="str">
            <v>Výroba komunikačních zařízení</v>
          </cell>
          <cell r="T201" t="str">
            <v>Výroba komunikačních zařízení</v>
          </cell>
          <cell r="W201" t="str">
            <v>Výroba komunikačních zařízení</v>
          </cell>
          <cell r="Z201" t="str">
            <v>Výroba komunikačních zařízení</v>
          </cell>
        </row>
        <row r="202">
          <cell r="H202" t="str">
            <v>VALAŠSKÉ KLOBOUKY</v>
          </cell>
          <cell r="J202" t="str">
            <v>Slovinská republika</v>
          </cell>
          <cell r="Q202" t="str">
            <v>Výroba spotřební elektroniky</v>
          </cell>
          <cell r="T202" t="str">
            <v>Výroba spotřební elektroniky</v>
          </cell>
          <cell r="W202" t="str">
            <v>Výroba spotřební elektroniky</v>
          </cell>
          <cell r="Z202" t="str">
            <v>Výroba spotřební elektroniky</v>
          </cell>
        </row>
        <row r="203">
          <cell r="H203" t="str">
            <v>VSETÍN</v>
          </cell>
          <cell r="J203" t="str">
            <v>Somálská federativní republika</v>
          </cell>
          <cell r="Q203" t="str">
            <v>Výroba měřicích,zkušebních a navigačních přístrojů;výroba časoměr.přístrojů</v>
          </cell>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H204" t="str">
            <v>SPECIALIZOVANÝ</v>
          </cell>
          <cell r="J204" t="str">
            <v>Stát Spojené arabské emiráty</v>
          </cell>
          <cell r="Q204" t="str">
            <v>Výroba ozařovacích, elektroléčebných a elektroterapeutických přístrojů</v>
          </cell>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J205" t="str">
            <v>Spojené státy americké</v>
          </cell>
          <cell r="Q205" t="str">
            <v>Výroba optických a fotografických přístrojů a zařízení</v>
          </cell>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J206" t="str">
            <v>Srbská republika</v>
          </cell>
          <cell r="Q206" t="str">
            <v>Výroba magnetických a optických médií</v>
          </cell>
          <cell r="T206" t="str">
            <v>Výroba magnetických a optických médií</v>
          </cell>
          <cell r="W206" t="str">
            <v>Výroba magnetických a optických médií</v>
          </cell>
          <cell r="Z206" t="str">
            <v>Výroba magnetických a optických médií</v>
          </cell>
        </row>
        <row r="207">
          <cell r="J207" t="str">
            <v>Středoafrická republika</v>
          </cell>
          <cell r="Q207" t="str">
            <v>Výroba elektr.motorů,generátorů,transformátorů a elektr.rozvod.a kontrol.z.</v>
          </cell>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J208" t="str">
            <v>Súdánská republika</v>
          </cell>
          <cell r="Q208" t="str">
            <v>Výroba baterií a akumulátorů</v>
          </cell>
          <cell r="T208" t="str">
            <v>Výroba baterií a akumulátorů</v>
          </cell>
          <cell r="W208" t="str">
            <v>Výroba baterií a akumulátorů</v>
          </cell>
          <cell r="Z208" t="str">
            <v>Výroba baterií a akumulátorů</v>
          </cell>
        </row>
        <row r="209">
          <cell r="J209" t="str">
            <v>Surinamská republika</v>
          </cell>
          <cell r="Q209" t="str">
            <v>Výroba optických a elektr.kabelů,elektr.vodičů a elektroinstal.zařízení</v>
          </cell>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J210" t="str">
            <v>Svatá Helena, Ascension a Tristan da Cunha</v>
          </cell>
          <cell r="Q210" t="str">
            <v>Výroba elektrických osvětlovacích zařízení</v>
          </cell>
          <cell r="T210" t="str">
            <v>Výroba elektrických osvětlovacích zařízení</v>
          </cell>
          <cell r="W210" t="str">
            <v>Výroba elektrických osvětlovacích zařízení</v>
          </cell>
          <cell r="Z210" t="str">
            <v>Výroba elektrických osvětlovacích zařízení</v>
          </cell>
        </row>
        <row r="211">
          <cell r="J211" t="str">
            <v>Svatá Lucie</v>
          </cell>
          <cell r="Q211" t="str">
            <v>Výroba spotřebičů převážně pro domácnost</v>
          </cell>
          <cell r="T211" t="str">
            <v>Výroba spotřebičů převážně pro domácnost</v>
          </cell>
          <cell r="W211" t="str">
            <v>Výroba spotřebičů převážně pro domácnost</v>
          </cell>
          <cell r="Z211" t="str">
            <v>Výroba spotřebičů převážně pro domácnost</v>
          </cell>
        </row>
        <row r="212">
          <cell r="J212" t="str">
            <v>Společenství Svatý Bartoloměj</v>
          </cell>
          <cell r="Q212" t="str">
            <v>Výroba ostatních elektrických zařízení</v>
          </cell>
          <cell r="T212" t="str">
            <v>Výroba ostatních elektrických zařízení</v>
          </cell>
          <cell r="W212" t="str">
            <v>Výroba ostatních elektrických zařízení</v>
          </cell>
          <cell r="Z212" t="str">
            <v>Výroba ostatních elektrických zařízení</v>
          </cell>
        </row>
        <row r="213">
          <cell r="J213" t="str">
            <v>Federace Svatý Kryštof a Nevis</v>
          </cell>
          <cell r="Q213" t="str">
            <v>Výroba strojů a zařízení pro všeobecné účely</v>
          </cell>
          <cell r="T213" t="str">
            <v>Výroba strojů a zařízení pro všeobecné účely</v>
          </cell>
          <cell r="W213" t="str">
            <v>Výroba strojů a zařízení pro všeobecné účely</v>
          </cell>
          <cell r="Z213" t="str">
            <v>Výroba strojů a zařízení pro všeobecné účely</v>
          </cell>
        </row>
        <row r="214">
          <cell r="J214" t="str">
            <v>Společenství Svatý Martin</v>
          </cell>
          <cell r="Q214" t="str">
            <v>Výroba ostatních strojů a zařízení pro všeobecné účely</v>
          </cell>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J215" t="str">
            <v>Svatý Martin (NL)</v>
          </cell>
          <cell r="Q215" t="str">
            <v>Výroba zemědělských a lesnických strojů</v>
          </cell>
          <cell r="T215" t="str">
            <v>Výroba zemědělských a lesnických strojů</v>
          </cell>
          <cell r="W215" t="str">
            <v>Výroba zemědělských a lesnických strojů</v>
          </cell>
          <cell r="Z215" t="str">
            <v>Výroba zemědělských a lesnických strojů</v>
          </cell>
        </row>
        <row r="216">
          <cell r="J216" t="str">
            <v>Demokratická republika Svatý Tomáš a Princův ostrov</v>
          </cell>
          <cell r="Q216" t="str">
            <v>Výroba kovoobráběcích a ostatních obráběcích strojů</v>
          </cell>
          <cell r="T216" t="str">
            <v>Výroba kovoobráběcích a ostatních obráběcích strojů</v>
          </cell>
          <cell r="W216" t="str">
            <v>Výroba kovoobráběcích a ostatních obráběcích strojů</v>
          </cell>
          <cell r="Z216" t="str">
            <v>Výroba kovoobráběcích a ostatních obráběcích strojů</v>
          </cell>
        </row>
        <row r="217">
          <cell r="J217" t="str">
            <v>Svatý Vincenc a Grenadiny</v>
          </cell>
          <cell r="Q217" t="str">
            <v>Výroba ostatních strojů pro speciální účely</v>
          </cell>
          <cell r="T217" t="str">
            <v>Výroba ostatních strojů pro speciální účely</v>
          </cell>
          <cell r="W217" t="str">
            <v>Výroba ostatních strojů pro speciální účely</v>
          </cell>
          <cell r="Z217" t="str">
            <v>Výroba ostatních strojů pro speciální účely</v>
          </cell>
        </row>
        <row r="218">
          <cell r="J218" t="str">
            <v>Svazijské království</v>
          </cell>
          <cell r="Q218" t="str">
            <v>Výroba motorových vozidel a jejich motorů</v>
          </cell>
          <cell r="T218" t="str">
            <v>Výroba motorových vozidel a jejich motorů</v>
          </cell>
          <cell r="W218" t="str">
            <v>Výroba motorových vozidel a jejich motorů</v>
          </cell>
          <cell r="Z218" t="str">
            <v>Výroba motorových vozidel a jejich motorů</v>
          </cell>
        </row>
        <row r="219">
          <cell r="J219" t="str">
            <v>Syrská arabská republika</v>
          </cell>
          <cell r="Q219" t="str">
            <v>Výroba karoserií motorových vozidel; výroba přívěsů a návěsů</v>
          </cell>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J220" t="str">
            <v>Šalomounovy ostrovy</v>
          </cell>
          <cell r="Q220" t="str">
            <v>Výroba dílů a příslušenství pro motorová vozidla a jejich motory</v>
          </cell>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J221" t="str">
            <v>Španělské království</v>
          </cell>
          <cell r="Q221" t="str">
            <v>Stavba lodí a člunů</v>
          </cell>
          <cell r="T221" t="str">
            <v>Stavba lodí a člunů</v>
          </cell>
          <cell r="W221" t="str">
            <v>Stavba lodí a člunů</v>
          </cell>
          <cell r="Z221" t="str">
            <v>Stavba lodí a člunů</v>
          </cell>
        </row>
        <row r="222">
          <cell r="J222" t="str">
            <v>Špicberky a Jan Mayen</v>
          </cell>
          <cell r="Q222" t="str">
            <v>Výroba železničních lokomotiv a vozového parku</v>
          </cell>
          <cell r="T222" t="str">
            <v>Výroba železničních lokomotiv a vozového parku</v>
          </cell>
          <cell r="W222" t="str">
            <v>Výroba železničních lokomotiv a vozového parku</v>
          </cell>
          <cell r="Z222" t="str">
            <v>Výroba železničních lokomotiv a vozového parku</v>
          </cell>
        </row>
        <row r="223">
          <cell r="J223" t="str">
            <v>Šrílanská demokratická socialistická republika</v>
          </cell>
          <cell r="Q223" t="str">
            <v>Výroba letadel a jejich motorů,kosmických lodí a souvisejících zařízení</v>
          </cell>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J224" t="str">
            <v>Švédské království</v>
          </cell>
          <cell r="Q224" t="str">
            <v>Výroba vojenských bojových vozidel</v>
          </cell>
          <cell r="T224" t="str">
            <v>Výroba vojenských bojových vozidel</v>
          </cell>
          <cell r="W224" t="str">
            <v>Výroba vojenských bojových vozidel</v>
          </cell>
          <cell r="Z224" t="str">
            <v>Výroba vojenských bojových vozidel</v>
          </cell>
        </row>
        <row r="225">
          <cell r="J225" t="str">
            <v>Švýcarská konfederace</v>
          </cell>
          <cell r="Q225" t="str">
            <v>Výroba dopravních prostředků a zařízení j. n.</v>
          </cell>
          <cell r="T225" t="str">
            <v>Výroba dopravních prostředků a zařízení j. n.</v>
          </cell>
          <cell r="W225" t="str">
            <v>Výroba dopravních prostředků a zařízení j. n.</v>
          </cell>
          <cell r="Z225" t="str">
            <v>Výroba dopravních prostředků a zařízení j. n.</v>
          </cell>
        </row>
        <row r="226">
          <cell r="J226" t="str">
            <v>Republika Tádžikistán</v>
          </cell>
          <cell r="Q226" t="str">
            <v>Mořský rybolov</v>
          </cell>
          <cell r="T226" t="str">
            <v>Mořský rybolov</v>
          </cell>
          <cell r="W226" t="str">
            <v>Mořský rybolov</v>
          </cell>
          <cell r="Z226" t="str">
            <v>Mořský rybolov</v>
          </cell>
        </row>
        <row r="227">
          <cell r="J227" t="str">
            <v>Tanzanská sjednocená republika</v>
          </cell>
          <cell r="Q227" t="str">
            <v>Sladkovodní rybolov</v>
          </cell>
          <cell r="T227" t="str">
            <v>Sladkovodní rybolov</v>
          </cell>
          <cell r="W227" t="str">
            <v>Sladkovodní rybolov</v>
          </cell>
          <cell r="Z227" t="str">
            <v>Sladkovodní rybolov</v>
          </cell>
        </row>
        <row r="228">
          <cell r="J228" t="str">
            <v>Thajské království</v>
          </cell>
          <cell r="Q228" t="str">
            <v>Výroba klenotů, bižuterie a příbuzných výrobků</v>
          </cell>
          <cell r="T228" t="str">
            <v>Výroba klenotů, bižuterie a příbuzných výrobků</v>
          </cell>
          <cell r="W228" t="str">
            <v>Výroba klenotů, bižuterie a příbuzných výrobků</v>
          </cell>
          <cell r="Z228" t="str">
            <v>Výroba klenotů, bižuterie a příbuzných výrobků</v>
          </cell>
        </row>
        <row r="229">
          <cell r="J229" t="str">
            <v>Čínská republika (Tchaj-wan)</v>
          </cell>
          <cell r="Q229" t="str">
            <v>Mořská akvakultura</v>
          </cell>
          <cell r="T229" t="str">
            <v>Mořská akvakultura</v>
          </cell>
          <cell r="W229" t="str">
            <v>Mořská akvakultura</v>
          </cell>
          <cell r="Z229" t="str">
            <v>Mořská akvakultura</v>
          </cell>
        </row>
        <row r="230">
          <cell r="J230" t="str">
            <v>Tožská republika</v>
          </cell>
          <cell r="Q230" t="str">
            <v>Výroba hudebních nástrojů</v>
          </cell>
          <cell r="T230" t="str">
            <v>Výroba hudebních nástrojů</v>
          </cell>
          <cell r="W230" t="str">
            <v>Výroba hudebních nástrojů</v>
          </cell>
          <cell r="Z230" t="str">
            <v>Výroba hudebních nástrojů</v>
          </cell>
        </row>
        <row r="231">
          <cell r="J231" t="str">
            <v>Tokelau</v>
          </cell>
          <cell r="Q231" t="str">
            <v>Sladkovodní akvakultura</v>
          </cell>
          <cell r="T231" t="str">
            <v>Sladkovodní akvakultura</v>
          </cell>
          <cell r="W231" t="str">
            <v>Sladkovodní akvakultura</v>
          </cell>
          <cell r="Z231" t="str">
            <v>Sladkovodní akvakultura</v>
          </cell>
        </row>
        <row r="232">
          <cell r="J232" t="str">
            <v>Království Tonga</v>
          </cell>
          <cell r="Q232" t="str">
            <v>Výroba sportovních potřeb</v>
          </cell>
          <cell r="T232" t="str">
            <v>Výroba sportovních potřeb</v>
          </cell>
          <cell r="W232" t="str">
            <v>Výroba sportovních potřeb</v>
          </cell>
          <cell r="Z232" t="str">
            <v>Výroba sportovních potřeb</v>
          </cell>
        </row>
        <row r="233">
          <cell r="J233" t="str">
            <v>Republika Trinidad a Tobago</v>
          </cell>
          <cell r="Q233" t="str">
            <v>Výroba her a hraček</v>
          </cell>
          <cell r="T233" t="str">
            <v>Výroba her a hraček</v>
          </cell>
          <cell r="W233" t="str">
            <v>Výroba her a hraček</v>
          </cell>
          <cell r="Z233" t="str">
            <v>Výroba her a hraček</v>
          </cell>
        </row>
        <row r="234">
          <cell r="J234" t="str">
            <v>Tuniská republika</v>
          </cell>
          <cell r="Q234" t="str">
            <v>Výroba lékařských a dentálních nástrojů a potřeb</v>
          </cell>
          <cell r="T234" t="str">
            <v>Výroba lékařských a dentálních nástrojů a potřeb</v>
          </cell>
          <cell r="W234" t="str">
            <v>Výroba lékařských a dentálních nástrojů a potřeb</v>
          </cell>
          <cell r="Z234" t="str">
            <v>Výroba lékařských a dentálních nástrojů a potřeb</v>
          </cell>
        </row>
        <row r="235">
          <cell r="J235" t="str">
            <v>Turecká republika</v>
          </cell>
          <cell r="Q235" t="str">
            <v>Zpracovatelský průmysl j. n.</v>
          </cell>
          <cell r="T235" t="str">
            <v>Zpracovatelský průmysl j. n.</v>
          </cell>
          <cell r="W235" t="str">
            <v>Zpracovatelský průmysl j. n.</v>
          </cell>
          <cell r="Z235" t="str">
            <v>Zpracovatelský průmysl j. n.</v>
          </cell>
        </row>
        <row r="236">
          <cell r="J236" t="str">
            <v>Turkmenistán</v>
          </cell>
          <cell r="Q236" t="str">
            <v>Opravy kovodělných výrobků, strojů a zařízení</v>
          </cell>
          <cell r="T236" t="str">
            <v>Opravy kovodělných výrobků, strojů a zařízení</v>
          </cell>
          <cell r="W236" t="str">
            <v>Opravy kovodělných výrobků, strojů a zařízení</v>
          </cell>
          <cell r="Z236" t="str">
            <v>Opravy kovodělných výrobků, strojů a zařízení</v>
          </cell>
        </row>
        <row r="237">
          <cell r="J237" t="str">
            <v>Ostrovy Turks a Caicos</v>
          </cell>
          <cell r="Q237" t="str">
            <v>Instalace průmyslových strojů a zařízení</v>
          </cell>
          <cell r="T237" t="str">
            <v>Instalace průmyslových strojů a zařízení</v>
          </cell>
          <cell r="W237" t="str">
            <v>Instalace průmyslových strojů a zařízení</v>
          </cell>
          <cell r="Z237" t="str">
            <v>Instalace průmyslových strojů a zařízení</v>
          </cell>
        </row>
        <row r="238">
          <cell r="J238" t="str">
            <v>Tuvalu</v>
          </cell>
          <cell r="Q238" t="str">
            <v>Výroba, přenos a rozvod elektřiny</v>
          </cell>
          <cell r="T238" t="str">
            <v>Výroba, přenos a rozvod elektřiny</v>
          </cell>
          <cell r="W238" t="str">
            <v>Výroba, přenos a rozvod elektřiny</v>
          </cell>
          <cell r="Z238" t="str">
            <v>Výroba, přenos a rozvod elektřiny</v>
          </cell>
        </row>
        <row r="239">
          <cell r="J239" t="str">
            <v>Ugandská republika</v>
          </cell>
          <cell r="Q239" t="str">
            <v>Výroba plynu; rozvod plynných paliv prostřednictvím sítí</v>
          </cell>
          <cell r="T239" t="str">
            <v>Výroba plynu; rozvod plynných paliv prostřednictvím sítí</v>
          </cell>
          <cell r="W239" t="str">
            <v>Výroba plynu; rozvod plynných paliv prostřednictvím sítí</v>
          </cell>
          <cell r="Z239" t="str">
            <v>Výroba plynu; rozvod plynných paliv prostřednictvím sítí</v>
          </cell>
        </row>
        <row r="240">
          <cell r="J240" t="str">
            <v>Ukrajina</v>
          </cell>
          <cell r="Q240" t="str">
            <v>Výroba a rozvod tepla a klimatizovaného vzduchu, výroba ledu</v>
          </cell>
          <cell r="T240" t="str">
            <v>Výroba a rozvod tepla a klimatizovaného vzduchu, výroba ledu</v>
          </cell>
          <cell r="W240" t="str">
            <v>Výroba a rozvod tepla a klimatizovaného vzduchu, výroba ledu</v>
          </cell>
          <cell r="Z240" t="str">
            <v>Výroba a rozvod tepla a klimatizovaného vzduchu, výroba ledu</v>
          </cell>
        </row>
        <row r="241">
          <cell r="J241" t="str">
            <v>Uruguayská východní republika</v>
          </cell>
          <cell r="Q241" t="str">
            <v>Shromažďování a sběr odpadů</v>
          </cell>
          <cell r="T241" t="str">
            <v>Shromažďování a sběr odpadů</v>
          </cell>
          <cell r="W241" t="str">
            <v>Shromažďování a sběr odpadů</v>
          </cell>
          <cell r="Z241" t="str">
            <v>Shromažďování a sběr odpadů</v>
          </cell>
        </row>
        <row r="242">
          <cell r="J242" t="str">
            <v>Republika Uzbekistán</v>
          </cell>
          <cell r="Q242" t="str">
            <v>Odstraňování odpadů</v>
          </cell>
          <cell r="T242" t="str">
            <v>Odstraňování odpadů</v>
          </cell>
          <cell r="W242" t="str">
            <v>Odstraňování odpadů</v>
          </cell>
          <cell r="Z242" t="str">
            <v>Odstraňování odpadů</v>
          </cell>
        </row>
        <row r="243">
          <cell r="J243" t="str">
            <v>Území Vánoční ostrov</v>
          </cell>
          <cell r="Q243" t="str">
            <v>Úprava odpadů k dalšímu využití</v>
          </cell>
          <cell r="T243" t="str">
            <v>Úprava odpadů k dalšímu využití</v>
          </cell>
          <cell r="W243" t="str">
            <v>Úprava odpadů k dalšímu využití</v>
          </cell>
          <cell r="Z243" t="str">
            <v>Úprava odpadů k dalšímu využití</v>
          </cell>
        </row>
        <row r="244">
          <cell r="J244" t="str">
            <v>Republika Vanuatu</v>
          </cell>
          <cell r="Q244" t="str">
            <v>Developerská činnost</v>
          </cell>
          <cell r="T244" t="str">
            <v>Developerská činnost</v>
          </cell>
          <cell r="W244" t="str">
            <v>Developerská činnost</v>
          </cell>
          <cell r="Z244" t="str">
            <v>Developerská činnost</v>
          </cell>
        </row>
        <row r="245">
          <cell r="J245" t="str">
            <v>Vatikánský městský stát</v>
          </cell>
          <cell r="Q245" t="str">
            <v>Výstavba bytových a nebytových budov</v>
          </cell>
          <cell r="T245" t="str">
            <v>Výstavba bytových a nebytových budov</v>
          </cell>
          <cell r="W245" t="str">
            <v>Výstavba bytových a nebytových budov</v>
          </cell>
          <cell r="Z245" t="str">
            <v>Výstavba bytových a nebytových budov</v>
          </cell>
        </row>
        <row r="246">
          <cell r="J246" t="str">
            <v>Spojené království Velké Británie a Severního Irska</v>
          </cell>
          <cell r="Q246" t="str">
            <v>Výstavba silnic a železnic</v>
          </cell>
          <cell r="T246" t="str">
            <v>Výstavba silnic a železnic</v>
          </cell>
          <cell r="W246" t="str">
            <v>Výstavba silnic a železnic</v>
          </cell>
          <cell r="Z246" t="str">
            <v>Výstavba silnic a železnic</v>
          </cell>
        </row>
        <row r="247">
          <cell r="J247" t="str">
            <v>Bolívarovská republika Venezuela</v>
          </cell>
          <cell r="Q247" t="str">
            <v>Výstavba inženýrských sítí</v>
          </cell>
          <cell r="T247" t="str">
            <v>Výstavba inženýrských sítí</v>
          </cell>
          <cell r="W247" t="str">
            <v>Výstavba inženýrských sítí</v>
          </cell>
          <cell r="Z247" t="str">
            <v>Výstavba inženýrských sítí</v>
          </cell>
        </row>
        <row r="248">
          <cell r="J248" t="str">
            <v>Vietnamská socialistická republika</v>
          </cell>
          <cell r="Q248" t="str">
            <v>Výstavba ostatních staveb</v>
          </cell>
          <cell r="T248" t="str">
            <v>Výstavba ostatních staveb</v>
          </cell>
          <cell r="W248" t="str">
            <v>Výstavba ostatních staveb</v>
          </cell>
          <cell r="Z248" t="str">
            <v>Výstavba ostatních staveb</v>
          </cell>
        </row>
        <row r="249">
          <cell r="J249" t="str">
            <v>Demokratická republika Východní Timor</v>
          </cell>
          <cell r="Q249" t="str">
            <v>Demolice a příprava staveniště</v>
          </cell>
          <cell r="T249" t="str">
            <v>Demolice a příprava staveniště</v>
          </cell>
          <cell r="W249" t="str">
            <v>Demolice a příprava staveniště</v>
          </cell>
          <cell r="Z249" t="str">
            <v>Demolice a příprava staveniště</v>
          </cell>
        </row>
        <row r="250">
          <cell r="J250" t="str">
            <v>Teritorium Wallisovy ostrovy a Futuna</v>
          </cell>
          <cell r="Q250" t="str">
            <v>Elektroinstalační, instalatérské a ostatní stavebně instalační práce</v>
          </cell>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J251" t="str">
            <v>Zambijská republika</v>
          </cell>
          <cell r="Q251" t="str">
            <v>Kompletační a dokončovací práce</v>
          </cell>
          <cell r="T251" t="str">
            <v>Kompletační a dokončovací práce</v>
          </cell>
          <cell r="W251" t="str">
            <v>Kompletační a dokončovací práce</v>
          </cell>
          <cell r="Z251" t="str">
            <v>Kompletační a dokončovací práce</v>
          </cell>
        </row>
        <row r="252">
          <cell r="J252" t="str">
            <v>Saharská arabská demokratická republika</v>
          </cell>
          <cell r="Q252" t="str">
            <v>Ostatní specializované stavební činnosti</v>
          </cell>
          <cell r="T252" t="str">
            <v>Ostatní specializované stavební činnosti</v>
          </cell>
          <cell r="W252" t="str">
            <v>Ostatní specializované stavební činnosti</v>
          </cell>
          <cell r="Z252" t="str">
            <v>Ostatní specializované stavební činnosti</v>
          </cell>
        </row>
        <row r="253">
          <cell r="J253" t="str">
            <v>Zimbabwská republika</v>
          </cell>
          <cell r="Q253" t="str">
            <v>Obchod s motorovými vozidly, kromě motocyklů</v>
          </cell>
          <cell r="T253" t="str">
            <v>Obchod s motorovými vozidly, kromě motocyklů</v>
          </cell>
          <cell r="W253" t="str">
            <v>Obchod s motorovými vozidly, kromě motocyklů</v>
          </cell>
          <cell r="Z253" t="str">
            <v>Obchod s motorovými vozidly, kromě motocyklů</v>
          </cell>
        </row>
        <row r="254">
          <cell r="Q254" t="str">
            <v>Opravy a údržba motorových vozidel, kromě motocyklů</v>
          </cell>
          <cell r="T254" t="str">
            <v>Opravy a údržba motorových vozidel, kromě motocyklů</v>
          </cell>
          <cell r="W254" t="str">
            <v>Opravy a údržba motorových vozidel, kromě motocyklů</v>
          </cell>
          <cell r="Z254" t="str">
            <v>Opravy a údržba motorových vozidel, kromě motocyklů</v>
          </cell>
        </row>
        <row r="255">
          <cell r="Q255" t="str">
            <v>Obchod s díly a příslušenstvím pro motorová vozidla, kromě motocyklů</v>
          </cell>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Q256" t="str">
            <v>Obchod, opravy a údržba motocyklů, jejich dílů a příslušenství</v>
          </cell>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Q257" t="str">
            <v>Zprostředkování velkoobchodu a velkoobchod v zastoupení</v>
          </cell>
          <cell r="T257" t="str">
            <v>Zprostředkování velkoobchodu a velkoobchod v zastoupení</v>
          </cell>
          <cell r="W257" t="str">
            <v>Zprostředkování velkoobchodu a velkoobchod v zastoupení</v>
          </cell>
          <cell r="Z257" t="str">
            <v>Zprostředkování velkoobchodu a velkoobchod v zastoupení</v>
          </cell>
        </row>
        <row r="258">
          <cell r="Q258" t="str">
            <v>Velkoobchod se základními zemědělskými produkty a živými zvířaty</v>
          </cell>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Q259" t="str">
            <v>Velkoobchod s potravinami, nápoji a tabákovými výrobky</v>
          </cell>
          <cell r="T259" t="str">
            <v>Velkoobchod s potravinami, nápoji a tabákovými výrobky</v>
          </cell>
          <cell r="W259" t="str">
            <v>Velkoobchod s potravinami, nápoji a tabákovými výrobky</v>
          </cell>
          <cell r="Z259" t="str">
            <v>Velkoobchod s potravinami, nápoji a tabákovými výrobky</v>
          </cell>
        </row>
        <row r="260">
          <cell r="Q260" t="str">
            <v>Velkoobchod s výrobky převážně pro domácnost</v>
          </cell>
          <cell r="T260" t="str">
            <v>Velkoobchod s výrobky převážně pro domácnost</v>
          </cell>
          <cell r="W260" t="str">
            <v>Velkoobchod s výrobky převážně pro domácnost</v>
          </cell>
          <cell r="Z260" t="str">
            <v>Velkoobchod s výrobky převážně pro domácnost</v>
          </cell>
        </row>
        <row r="261">
          <cell r="Q261" t="str">
            <v>Velkoobchod s počítačovým a komunikačním zařízením</v>
          </cell>
          <cell r="T261" t="str">
            <v>Velkoobchod s počítačovým a komunikačním zařízením</v>
          </cell>
          <cell r="W261" t="str">
            <v>Velkoobchod s počítačovým a komunikačním zařízením</v>
          </cell>
          <cell r="Z261" t="str">
            <v>Velkoobchod s počítačovým a komunikačním zařízením</v>
          </cell>
        </row>
        <row r="262">
          <cell r="Q262" t="str">
            <v>Velkoobchod s ostatními stroji, strojním zařízením a příslušenstvím</v>
          </cell>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Q263" t="str">
            <v>Ostatní specializovaný velkoobchod</v>
          </cell>
          <cell r="T263" t="str">
            <v>Ostatní specializovaný velkoobchod</v>
          </cell>
          <cell r="W263" t="str">
            <v>Ostatní specializovaný velkoobchod</v>
          </cell>
          <cell r="Z263" t="str">
            <v>Ostatní specializovaný velkoobchod</v>
          </cell>
        </row>
        <row r="264">
          <cell r="Q264" t="str">
            <v>Nespecializovaný velkoobchod</v>
          </cell>
          <cell r="T264" t="str">
            <v>Nespecializovaný velkoobchod</v>
          </cell>
          <cell r="W264" t="str">
            <v>Nespecializovaný velkoobchod</v>
          </cell>
          <cell r="Z264" t="str">
            <v>Nespecializovaný velkoobchod</v>
          </cell>
        </row>
        <row r="265">
          <cell r="Q265" t="str">
            <v>Maloobchod v nespecializovaných prodejnách</v>
          </cell>
          <cell r="T265" t="str">
            <v>Maloobchod v nespecializovaných prodejnách</v>
          </cell>
          <cell r="W265" t="str">
            <v>Maloobchod v nespecializovaných prodejnách</v>
          </cell>
          <cell r="Z265" t="str">
            <v>Maloobchod v nespecializovaných prodejnách</v>
          </cell>
        </row>
        <row r="266">
          <cell r="Q266" t="str">
            <v>Maloobchod s potravinami,nápoji a tabák.výrobky ve specializ.prodejnách</v>
          </cell>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Q267" t="str">
            <v>Maloobchod s pohonnými hmotami ve specializovaných prodejnách</v>
          </cell>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Q268" t="str">
            <v>Maloobchod s počítačovým a komunikačním zařízením ve specializ.prodejnách</v>
          </cell>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Q269" t="str">
            <v>Maloobchod s ost.výrobky převážně pro domácnost ve specializ.prodejnách</v>
          </cell>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Q270" t="str">
            <v>Maloobchod s výrobky pro kulturní rozhled a rekreaci ve specializ.prod.</v>
          </cell>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Q271" t="str">
            <v>Maloobchod s ostatním zbožím ve specializovaných prodejnách</v>
          </cell>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Q272" t="str">
            <v>Maloobchod ve stáncích a na trzích</v>
          </cell>
          <cell r="T272" t="str">
            <v>Maloobchod ve stáncích a na trzích</v>
          </cell>
          <cell r="W272" t="str">
            <v>Maloobchod ve stáncích a na trzích</v>
          </cell>
          <cell r="Z272" t="str">
            <v>Maloobchod ve stáncích a na trzích</v>
          </cell>
        </row>
        <row r="273">
          <cell r="Q273" t="str">
            <v>Maloobchod mimo prodejny, stánky a trhy</v>
          </cell>
          <cell r="T273" t="str">
            <v>Maloobchod mimo prodejny, stánky a trhy</v>
          </cell>
          <cell r="W273" t="str">
            <v>Maloobchod mimo prodejny, stánky a trhy</v>
          </cell>
          <cell r="Z273" t="str">
            <v>Maloobchod mimo prodejny, stánky a trhy</v>
          </cell>
        </row>
        <row r="274">
          <cell r="Q274" t="str">
            <v>železniční osobní doprava meziměstská</v>
          </cell>
          <cell r="T274" t="str">
            <v>železniční osobní doprava meziměstská</v>
          </cell>
          <cell r="W274" t="str">
            <v>železniční osobní doprava meziměstská</v>
          </cell>
          <cell r="Z274" t="str">
            <v>železniční osobní doprava meziměstská</v>
          </cell>
        </row>
        <row r="275">
          <cell r="Q275" t="str">
            <v>železniční nákladní doprava</v>
          </cell>
          <cell r="T275" t="str">
            <v>železniční nákladní doprava</v>
          </cell>
          <cell r="W275" t="str">
            <v>železniční nákladní doprava</v>
          </cell>
          <cell r="Z275" t="str">
            <v>železniční nákladní doprava</v>
          </cell>
        </row>
        <row r="276">
          <cell r="Q276" t="str">
            <v>Ostatní pozemní osobní doprava</v>
          </cell>
          <cell r="T276" t="str">
            <v>Ostatní pozemní osobní doprava</v>
          </cell>
          <cell r="W276" t="str">
            <v>Ostatní pozemní osobní doprava</v>
          </cell>
          <cell r="Z276" t="str">
            <v>Ostatní pozemní osobní doprava</v>
          </cell>
        </row>
        <row r="277">
          <cell r="Q277" t="str">
            <v>Silniční nákladní doprava a stěhovací služby</v>
          </cell>
          <cell r="T277" t="str">
            <v>Silniční nákladní doprava a stěhovací služby</v>
          </cell>
          <cell r="W277" t="str">
            <v>Silniční nákladní doprava a stěhovací služby</v>
          </cell>
          <cell r="Z277" t="str">
            <v>Silniční nákladní doprava a stěhovací služby</v>
          </cell>
        </row>
        <row r="278">
          <cell r="Q278" t="str">
            <v>Potrubní doprava</v>
          </cell>
          <cell r="T278" t="str">
            <v>Potrubní doprava</v>
          </cell>
          <cell r="W278" t="str">
            <v>Potrubní doprava</v>
          </cell>
          <cell r="Z278" t="str">
            <v>Potrubní doprava</v>
          </cell>
        </row>
        <row r="279">
          <cell r="Q279" t="str">
            <v>Námořní a pobřežní osobní doprava</v>
          </cell>
          <cell r="T279" t="str">
            <v>Námořní a pobřežní osobní doprava</v>
          </cell>
          <cell r="W279" t="str">
            <v>Námořní a pobřežní osobní doprava</v>
          </cell>
          <cell r="Z279" t="str">
            <v>Námořní a pobřežní osobní doprava</v>
          </cell>
        </row>
        <row r="280">
          <cell r="Q280" t="str">
            <v>Námořní a pobřežní nákladní doprava</v>
          </cell>
          <cell r="T280" t="str">
            <v>Námořní a pobřežní nákladní doprava</v>
          </cell>
          <cell r="W280" t="str">
            <v>Námořní a pobřežní nákladní doprava</v>
          </cell>
          <cell r="Z280" t="str">
            <v>Námořní a pobřežní nákladní doprava</v>
          </cell>
        </row>
        <row r="281">
          <cell r="Q281" t="str">
            <v>Vnitrozemská vodní osobní doprava</v>
          </cell>
          <cell r="T281" t="str">
            <v>Vnitrozemská vodní osobní doprava</v>
          </cell>
          <cell r="W281" t="str">
            <v>Vnitrozemská vodní osobní doprava</v>
          </cell>
          <cell r="Z281" t="str">
            <v>Vnitrozemská vodní osobní doprava</v>
          </cell>
        </row>
        <row r="282">
          <cell r="Q282" t="str">
            <v>Vnitrozemská vodní nákladní doprava</v>
          </cell>
          <cell r="T282" t="str">
            <v>Vnitrozemská vodní nákladní doprava</v>
          </cell>
          <cell r="W282" t="str">
            <v>Vnitrozemská vodní nákladní doprava</v>
          </cell>
          <cell r="Z282" t="str">
            <v>Vnitrozemská vodní nákladní doprava</v>
          </cell>
        </row>
        <row r="283">
          <cell r="Q283" t="str">
            <v>Letecká osobní doprava</v>
          </cell>
          <cell r="T283" t="str">
            <v>Letecká osobní doprava</v>
          </cell>
          <cell r="W283" t="str">
            <v>Letecká osobní doprava</v>
          </cell>
          <cell r="Z283" t="str">
            <v>Letecká osobní doprava</v>
          </cell>
        </row>
        <row r="284">
          <cell r="Q284" t="str">
            <v>Letecká nákladní doprava a kosmická doprava</v>
          </cell>
          <cell r="T284" t="str">
            <v>Letecká nákladní doprava a kosmická doprava</v>
          </cell>
          <cell r="W284" t="str">
            <v>Letecká nákladní doprava a kosmická doprava</v>
          </cell>
          <cell r="Z284" t="str">
            <v>Letecká nákladní doprava a kosmická doprava</v>
          </cell>
        </row>
        <row r="285">
          <cell r="Q285" t="str">
            <v>Skladování</v>
          </cell>
          <cell r="T285" t="str">
            <v>Skladování</v>
          </cell>
          <cell r="W285" t="str">
            <v>Skladování</v>
          </cell>
          <cell r="Z285" t="str">
            <v>Skladování</v>
          </cell>
        </row>
        <row r="286">
          <cell r="Q286" t="str">
            <v>Vedlejší činnosti v dopravě</v>
          </cell>
          <cell r="T286" t="str">
            <v>Vedlejší činnosti v dopravě</v>
          </cell>
          <cell r="W286" t="str">
            <v>Vedlejší činnosti v dopravě</v>
          </cell>
          <cell r="Z286" t="str">
            <v>Vedlejší činnosti v dopravě</v>
          </cell>
        </row>
        <row r="287">
          <cell r="Q287" t="str">
            <v>Základní poštovní služby poskytované na základě poštovní licence</v>
          </cell>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Q288" t="str">
            <v>Ostatní poštovní a kurýrní činnosti</v>
          </cell>
          <cell r="T288" t="str">
            <v>Ostatní poštovní a kurýrní činnosti</v>
          </cell>
          <cell r="W288" t="str">
            <v>Ostatní poštovní a kurýrní činnosti</v>
          </cell>
          <cell r="Z288" t="str">
            <v>Ostatní poštovní a kurýrní činnosti</v>
          </cell>
        </row>
        <row r="289">
          <cell r="Q289" t="str">
            <v>Ubytování v hotelích a podobných ubytovacích zařízeních</v>
          </cell>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Q290" t="str">
            <v>Rekreační a ostatní krátkodobé ubytování</v>
          </cell>
          <cell r="T290" t="str">
            <v>Rekreační a ostatní krátkodobé ubytování</v>
          </cell>
          <cell r="W290" t="str">
            <v>Rekreační a ostatní krátkodobé ubytování</v>
          </cell>
          <cell r="Z290" t="str">
            <v>Rekreační a ostatní krátkodobé ubytování</v>
          </cell>
        </row>
        <row r="291">
          <cell r="Q291" t="str">
            <v>Kempy a tábořiště</v>
          </cell>
          <cell r="T291" t="str">
            <v>Kempy a tábořiště</v>
          </cell>
          <cell r="W291" t="str">
            <v>Kempy a tábořiště</v>
          </cell>
          <cell r="Z291" t="str">
            <v>Kempy a tábořiště</v>
          </cell>
        </row>
        <row r="292">
          <cell r="Q292" t="str">
            <v>Ostatní ubytování</v>
          </cell>
          <cell r="T292" t="str">
            <v>Ostatní ubytování</v>
          </cell>
          <cell r="W292" t="str">
            <v>Ostatní ubytování</v>
          </cell>
          <cell r="Z292" t="str">
            <v>Ostatní ubytování</v>
          </cell>
        </row>
        <row r="293">
          <cell r="Q293" t="str">
            <v>Stravování v restauracích, u stánků a v mobilních zařízeních</v>
          </cell>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Q294" t="str">
            <v>Poskytování cateringových a ostatních stravovacích služeb</v>
          </cell>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Q295" t="str">
            <v>Pohostinství</v>
          </cell>
          <cell r="T295" t="str">
            <v>Pohostinství</v>
          </cell>
          <cell r="W295" t="str">
            <v>Pohostinství</v>
          </cell>
          <cell r="Z295" t="str">
            <v>Pohostinství</v>
          </cell>
        </row>
        <row r="296">
          <cell r="Q296" t="str">
            <v>Vydávání knih, periodických publikací a ostatní vydavatelské činnosti</v>
          </cell>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Q297" t="str">
            <v>Vydávání softwaru</v>
          </cell>
          <cell r="T297" t="str">
            <v>Vydávání softwaru</v>
          </cell>
          <cell r="W297" t="str">
            <v>Vydávání softwaru</v>
          </cell>
          <cell r="Z297" t="str">
            <v>Vydávání softwaru</v>
          </cell>
        </row>
        <row r="298">
          <cell r="Q298" t="str">
            <v>Činnosti v oblasti filmů, videozáznamů a televizních programů</v>
          </cell>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Q299" t="str">
            <v>Pořizování zvukových nahrávek a hudební vydavatelské činnosti</v>
          </cell>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Q300" t="str">
            <v>Rozhlasové vysílání</v>
          </cell>
          <cell r="T300" t="str">
            <v>Rozhlasové vysílání</v>
          </cell>
          <cell r="W300" t="str">
            <v>Rozhlasové vysílání</v>
          </cell>
          <cell r="Z300" t="str">
            <v>Rozhlasové vysílání</v>
          </cell>
        </row>
        <row r="301">
          <cell r="Q301" t="str">
            <v>Tvorba televizních programů a televizní vysílání</v>
          </cell>
          <cell r="T301" t="str">
            <v>Tvorba televizních programů a televizní vysílání</v>
          </cell>
          <cell r="W301" t="str">
            <v>Tvorba televizních programů a televizní vysílání</v>
          </cell>
          <cell r="Z301" t="str">
            <v>Tvorba televizních programů a televizní vysílání</v>
          </cell>
        </row>
        <row r="302">
          <cell r="Q302" t="str">
            <v>Činnosti související s pevnou telekomunikační sítí</v>
          </cell>
          <cell r="T302" t="str">
            <v>Činnosti související s pevnou telekomunikační sítí</v>
          </cell>
          <cell r="W302" t="str">
            <v>Činnosti související s pevnou telekomunikační sítí</v>
          </cell>
          <cell r="Z302" t="str">
            <v>Činnosti související s pevnou telekomunikační sítí</v>
          </cell>
        </row>
        <row r="303">
          <cell r="Q303" t="str">
            <v>Činnosti související s bezdrátovou telekomunikační sítí</v>
          </cell>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Q304" t="str">
            <v>Činnosti související se satelitní telekomunikační sítí</v>
          </cell>
          <cell r="T304" t="str">
            <v>Činnosti související se satelitní telekomunikační sítí</v>
          </cell>
          <cell r="W304" t="str">
            <v>Činnosti související se satelitní telekomunikační sítí</v>
          </cell>
          <cell r="Z304" t="str">
            <v>Činnosti související se satelitní telekomunikační sítí</v>
          </cell>
        </row>
        <row r="305">
          <cell r="Q305" t="str">
            <v>Ostatní telekomunikační činnosti</v>
          </cell>
          <cell r="T305" t="str">
            <v>Ostatní telekomunikační činnosti</v>
          </cell>
          <cell r="W305" t="str">
            <v>Ostatní telekomunikační činnosti</v>
          </cell>
          <cell r="Z305" t="str">
            <v>Ostatní telekomunikační činnosti</v>
          </cell>
        </row>
        <row r="306">
          <cell r="Q306" t="str">
            <v>Činnosti souvis.se zprac.dat a hostingem;činnosti souvis.s web.portály</v>
          </cell>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Q307" t="str">
            <v>Ostatní informační činnosti</v>
          </cell>
          <cell r="T307" t="str">
            <v>Ostatní informační činnosti</v>
          </cell>
          <cell r="W307" t="str">
            <v>Ostatní informační činnosti</v>
          </cell>
          <cell r="Z307" t="str">
            <v>Ostatní informační činnosti</v>
          </cell>
        </row>
        <row r="308">
          <cell r="Q308" t="str">
            <v>Peněžní zprostředkování</v>
          </cell>
          <cell r="T308" t="str">
            <v>Peněžní zprostředkování</v>
          </cell>
          <cell r="W308" t="str">
            <v>Peněžní zprostředkování</v>
          </cell>
          <cell r="Z308" t="str">
            <v>Peněžní zprostředkování</v>
          </cell>
        </row>
        <row r="309">
          <cell r="Q309" t="str">
            <v>Činnosti holdingových společností</v>
          </cell>
          <cell r="T309" t="str">
            <v>Činnosti holdingových společností</v>
          </cell>
          <cell r="W309" t="str">
            <v>Činnosti holdingových společností</v>
          </cell>
          <cell r="Z309" t="str">
            <v>Činnosti holdingových společností</v>
          </cell>
        </row>
        <row r="310">
          <cell r="Q310" t="str">
            <v>Činnosti trustů, fondů a podobných finančních subjektů</v>
          </cell>
          <cell r="T310" t="str">
            <v>Činnosti trustů, fondů a podobných finančních subjektů</v>
          </cell>
          <cell r="W310" t="str">
            <v>Činnosti trustů, fondů a podobných finančních subjektů</v>
          </cell>
          <cell r="Z310" t="str">
            <v>Činnosti trustů, fondů a podobných finančních subjektů</v>
          </cell>
        </row>
        <row r="311">
          <cell r="Q311" t="str">
            <v>Ostatní finanční zprostředkování</v>
          </cell>
          <cell r="T311" t="str">
            <v>Ostatní finanční zprostředkování</v>
          </cell>
          <cell r="W311" t="str">
            <v>Ostatní finanční zprostředkování</v>
          </cell>
          <cell r="Z311" t="str">
            <v>Ostatní finanční zprostředkování</v>
          </cell>
        </row>
        <row r="312">
          <cell r="Q312" t="str">
            <v>Pojištění</v>
          </cell>
          <cell r="T312" t="str">
            <v>Pojištění</v>
          </cell>
          <cell r="W312" t="str">
            <v>Pojištění</v>
          </cell>
          <cell r="Z312" t="str">
            <v>Pojištění</v>
          </cell>
        </row>
        <row r="313">
          <cell r="Q313" t="str">
            <v>Zajištění</v>
          </cell>
          <cell r="T313" t="str">
            <v>Zajištění</v>
          </cell>
          <cell r="W313" t="str">
            <v>Zajištění</v>
          </cell>
          <cell r="Z313" t="str">
            <v>Zajištění</v>
          </cell>
        </row>
        <row r="314">
          <cell r="Q314" t="str">
            <v>Penzijní financování</v>
          </cell>
          <cell r="T314" t="str">
            <v>Penzijní financování</v>
          </cell>
          <cell r="W314" t="str">
            <v>Penzijní financování</v>
          </cell>
          <cell r="Z314" t="str">
            <v>Penzijní financování</v>
          </cell>
        </row>
        <row r="315">
          <cell r="Q315" t="str">
            <v>Pomocné činnosti související s fin.zprostřed.,kromě pojišť.a penzij.fin.</v>
          </cell>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Q316" t="str">
            <v>Pomocné činnosti související s pojišťovnictvím a penzijním financováním</v>
          </cell>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Q317" t="str">
            <v>Správa fondů</v>
          </cell>
          <cell r="T317" t="str">
            <v>Správa fondů</v>
          </cell>
          <cell r="W317" t="str">
            <v>Správa fondů</v>
          </cell>
          <cell r="Z317" t="str">
            <v>Správa fondů</v>
          </cell>
        </row>
        <row r="318">
          <cell r="Q318" t="str">
            <v>Nákup a následný prodej vlastních nemovitostí</v>
          </cell>
          <cell r="T318" t="str">
            <v>Nákup a následný prodej vlastních nemovitostí</v>
          </cell>
          <cell r="W318" t="str">
            <v>Nákup a následný prodej vlastních nemovitostí</v>
          </cell>
          <cell r="Z318" t="str">
            <v>Nákup a následný prodej vlastních nemovitostí</v>
          </cell>
        </row>
        <row r="319">
          <cell r="Q319" t="str">
            <v>Pronájem a správa vlastních nebo pronajatých nemovitostí</v>
          </cell>
          <cell r="T319" t="str">
            <v>Pronájem a správa vlastních nebo pronajatých nemovitostí</v>
          </cell>
          <cell r="W319" t="str">
            <v>Pronájem a správa vlastních nebo pronajatých nemovitostí</v>
          </cell>
          <cell r="Z319" t="str">
            <v>Pronájem a správa vlastních nebo pronajatých nemovitostí</v>
          </cell>
        </row>
        <row r="320">
          <cell r="Q320" t="str">
            <v>Činnosti v oblasti nemovitostí na základě smlouvy nebo dohody</v>
          </cell>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Q321" t="str">
            <v>Právní činnosti</v>
          </cell>
          <cell r="T321" t="str">
            <v>Právní činnosti</v>
          </cell>
          <cell r="W321" t="str">
            <v>Právní činnosti</v>
          </cell>
          <cell r="Z321" t="str">
            <v>Právní činnosti</v>
          </cell>
        </row>
        <row r="322">
          <cell r="Q322" t="str">
            <v>Účetnické a auditorské činnosti; daňové poradenství</v>
          </cell>
          <cell r="T322" t="str">
            <v>Účetnické a auditorské činnosti; daňové poradenství</v>
          </cell>
          <cell r="W322" t="str">
            <v>Účetnické a auditorské činnosti; daňové poradenství</v>
          </cell>
          <cell r="Z322" t="str">
            <v>Účetnické a auditorské činnosti; daňové poradenství</v>
          </cell>
        </row>
        <row r="323">
          <cell r="Q323" t="str">
            <v>Činnosti vedení podniků</v>
          </cell>
          <cell r="T323" t="str">
            <v>Činnosti vedení podniků</v>
          </cell>
          <cell r="W323" t="str">
            <v>Činnosti vedení podniků</v>
          </cell>
          <cell r="Z323" t="str">
            <v>Činnosti vedení podniků</v>
          </cell>
        </row>
        <row r="324">
          <cell r="Q324" t="str">
            <v>Poradenství v oblasti řízení</v>
          </cell>
          <cell r="T324" t="str">
            <v>Poradenství v oblasti řízení</v>
          </cell>
          <cell r="W324" t="str">
            <v>Poradenství v oblasti řízení</v>
          </cell>
          <cell r="Z324" t="str">
            <v>Poradenství v oblasti řízení</v>
          </cell>
        </row>
        <row r="325">
          <cell r="Q325" t="str">
            <v>Architektonické a inženýrské činnosti a související technické poradenství</v>
          </cell>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Q326" t="str">
            <v>Technické zkoušky a analýzy</v>
          </cell>
          <cell r="T326" t="str">
            <v>Technické zkoušky a analýzy</v>
          </cell>
          <cell r="W326" t="str">
            <v>Technické zkoušky a analýzy</v>
          </cell>
          <cell r="Z326" t="str">
            <v>Technické zkoušky a analýzy</v>
          </cell>
        </row>
        <row r="327">
          <cell r="Q327" t="str">
            <v>Výzkum a vývoj v oblasti přírodních a technických věd</v>
          </cell>
          <cell r="T327" t="str">
            <v>Výzkum a vývoj v oblasti přírodních a technických věd</v>
          </cell>
          <cell r="W327" t="str">
            <v>Výzkum a vývoj v oblasti přírodních a technických věd</v>
          </cell>
          <cell r="Z327" t="str">
            <v>Výzkum a vývoj v oblasti přírodních a technických věd</v>
          </cell>
        </row>
        <row r="328">
          <cell r="Q328" t="str">
            <v>Těžba a úprava uranových a thoriových rud</v>
          </cell>
          <cell r="T328" t="str">
            <v>Těžba a úprava uranových a thoriových rud</v>
          </cell>
          <cell r="W328" t="str">
            <v>Těžba a úprava uranových a thoriových rud</v>
          </cell>
          <cell r="Z328" t="str">
            <v>Těžba a úprava uranových a thoriových rud</v>
          </cell>
        </row>
        <row r="329">
          <cell r="Q329" t="str">
            <v>Výzkum a vývoj v oblasti společenských a humanitních věd</v>
          </cell>
          <cell r="T329" t="str">
            <v>Výzkum a vývoj v oblasti společenských a humanitních věd</v>
          </cell>
          <cell r="W329" t="str">
            <v>Výzkum a vývoj v oblasti společenských a humanitních věd</v>
          </cell>
          <cell r="Z329" t="str">
            <v>Výzkum a vývoj v oblasti společenských a humanitních věd</v>
          </cell>
        </row>
        <row r="330">
          <cell r="Q330" t="str">
            <v>Těžba a úprava ostatních neželezných rud</v>
          </cell>
          <cell r="T330" t="str">
            <v>Těžba a úprava ostatních neželezných rud</v>
          </cell>
          <cell r="W330" t="str">
            <v>Těžba a úprava ostatních neželezných rud</v>
          </cell>
          <cell r="Z330" t="str">
            <v>Těžba a úprava ostatních neželezných rud</v>
          </cell>
        </row>
        <row r="331">
          <cell r="Q331" t="str">
            <v>Reklamní činnosti</v>
          </cell>
          <cell r="T331" t="str">
            <v>Reklamní činnosti</v>
          </cell>
          <cell r="W331" t="str">
            <v>Reklamní činnosti</v>
          </cell>
          <cell r="Z331" t="str">
            <v>Reklamní činnosti</v>
          </cell>
        </row>
        <row r="332">
          <cell r="Q332" t="str">
            <v>Průzkum trhu a veřejného mínění</v>
          </cell>
          <cell r="T332" t="str">
            <v>Průzkum trhu a veřejného mínění</v>
          </cell>
          <cell r="W332" t="str">
            <v>Průzkum trhu a veřejného mínění</v>
          </cell>
          <cell r="Z332" t="str">
            <v>Průzkum trhu a veřejného mínění</v>
          </cell>
        </row>
        <row r="333">
          <cell r="Q333" t="str">
            <v>Specializované návrhářské činnosti</v>
          </cell>
          <cell r="T333" t="str">
            <v>Specializované návrhářské činnosti</v>
          </cell>
          <cell r="W333" t="str">
            <v>Specializované návrhářské činnosti</v>
          </cell>
          <cell r="Z333" t="str">
            <v>Specializované návrhářské činnosti</v>
          </cell>
        </row>
        <row r="334">
          <cell r="Q334" t="str">
            <v>Fotografické činnosti</v>
          </cell>
          <cell r="T334" t="str">
            <v>Fotografické činnosti</v>
          </cell>
          <cell r="W334" t="str">
            <v>Fotografické činnosti</v>
          </cell>
          <cell r="Z334" t="str">
            <v>Fotografické činnosti</v>
          </cell>
        </row>
        <row r="335">
          <cell r="Q335" t="str">
            <v>Překladatelské a tlumočnické činnosti</v>
          </cell>
          <cell r="T335" t="str">
            <v>Překladatelské a tlumočnické činnosti</v>
          </cell>
          <cell r="W335" t="str">
            <v>Překladatelské a tlumočnické činnosti</v>
          </cell>
          <cell r="Z335" t="str">
            <v>Překladatelské a tlumočnické činnosti</v>
          </cell>
        </row>
        <row r="336">
          <cell r="Q336" t="str">
            <v>Ostatní profesní, vědecké a technické činnosti j. n.</v>
          </cell>
          <cell r="T336" t="str">
            <v>Ostatní profesní, vědecké a technické činnosti j. n.</v>
          </cell>
          <cell r="W336" t="str">
            <v>Ostatní profesní, vědecké a technické činnosti j. n.</v>
          </cell>
          <cell r="Z336" t="str">
            <v>Ostatní profesní, vědecké a technické činnosti j. n.</v>
          </cell>
        </row>
        <row r="337">
          <cell r="Q337" t="str">
            <v>Pronájem a leasing motorových vozidel, kromě motocyklů</v>
          </cell>
          <cell r="T337" t="str">
            <v>Pronájem a leasing motorových vozidel, kromě motocyklů</v>
          </cell>
          <cell r="W337" t="str">
            <v>Pronájem a leasing motorových vozidel, kromě motocyklů</v>
          </cell>
          <cell r="Z337" t="str">
            <v>Pronájem a leasing motorových vozidel, kromě motocyklů</v>
          </cell>
        </row>
        <row r="338">
          <cell r="Q338" t="str">
            <v>Pronájem a leasing výrobků pro osobní potřebu a převážně pro domácnost</v>
          </cell>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Q339" t="str">
            <v>Pronájem a leasing ostatních strojů, zařízení a výrobků</v>
          </cell>
          <cell r="T339" t="str">
            <v>Pronájem a leasing ostatních strojů, zařízení a výrobků</v>
          </cell>
          <cell r="W339" t="str">
            <v>Pronájem a leasing ostatních strojů, zařízení a výrobků</v>
          </cell>
          <cell r="Z339" t="str">
            <v>Pronájem a leasing ostatních strojů, zařízení a výrobků</v>
          </cell>
        </row>
        <row r="340">
          <cell r="Q340" t="str">
            <v>Leasing duševního vlast.a podobných produktů,kromě děl chrán.autor.právem</v>
          </cell>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Q341" t="str">
            <v>Činnosti agentur zprostředkujících zaměstnání</v>
          </cell>
          <cell r="T341" t="str">
            <v>Činnosti agentur zprostředkujících zaměstnání</v>
          </cell>
          <cell r="W341" t="str">
            <v>Činnosti agentur zprostředkujících zaměstnání</v>
          </cell>
          <cell r="Z341" t="str">
            <v>Činnosti agentur zprostředkujících zaměstnání</v>
          </cell>
        </row>
        <row r="342">
          <cell r="Q342" t="str">
            <v>Činnosti agentur zprostředkujících práci na přechodnou dobu</v>
          </cell>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Q343" t="str">
            <v>Ostatní poskytování lidských zdrojů</v>
          </cell>
          <cell r="T343" t="str">
            <v>Ostatní poskytování lidských zdrojů</v>
          </cell>
          <cell r="W343" t="str">
            <v>Ostatní poskytování lidských zdrojů</v>
          </cell>
          <cell r="Z343" t="str">
            <v>Ostatní poskytování lidských zdrojů</v>
          </cell>
        </row>
        <row r="344">
          <cell r="Q344" t="str">
            <v>Činnosti cestovních agentur a cestovních kanceláří</v>
          </cell>
          <cell r="T344" t="str">
            <v>Činnosti cestovních agentur a cestovních kanceláří</v>
          </cell>
          <cell r="W344" t="str">
            <v>Činnosti cestovních agentur a cestovních kanceláří</v>
          </cell>
          <cell r="Z344" t="str">
            <v>Činnosti cestovních agentur a cestovních kanceláří</v>
          </cell>
        </row>
        <row r="345">
          <cell r="Q345" t="str">
            <v>Ostatní rezervační a související činnosti</v>
          </cell>
          <cell r="T345" t="str">
            <v>Ostatní rezervační a související činnosti</v>
          </cell>
          <cell r="W345" t="str">
            <v>Ostatní rezervační a související činnosti</v>
          </cell>
          <cell r="Z345" t="str">
            <v>Ostatní rezervační a související činnosti</v>
          </cell>
        </row>
        <row r="346">
          <cell r="Q346" t="str">
            <v>Činnosti soukromých bezpečnostních agentur</v>
          </cell>
          <cell r="T346" t="str">
            <v>Činnosti soukromých bezpečnostních agentur</v>
          </cell>
          <cell r="W346" t="str">
            <v>Činnosti soukromých bezpečnostních agentur</v>
          </cell>
          <cell r="Z346" t="str">
            <v>Činnosti soukromých bezpečnostních agentur</v>
          </cell>
        </row>
        <row r="347">
          <cell r="Q347" t="str">
            <v>Činnosti související s provozem bezpečnostních systémů</v>
          </cell>
          <cell r="T347" t="str">
            <v>Činnosti související s provozem bezpečnostních systémů</v>
          </cell>
          <cell r="W347" t="str">
            <v>Činnosti související s provozem bezpečnostních systémů</v>
          </cell>
          <cell r="Z347" t="str">
            <v>Činnosti související s provozem bezpečnostních systémů</v>
          </cell>
        </row>
        <row r="348">
          <cell r="Q348" t="str">
            <v>Pátrací činnosti</v>
          </cell>
          <cell r="T348" t="str">
            <v>Pátrací činnosti</v>
          </cell>
          <cell r="W348" t="str">
            <v>Pátrací činnosti</v>
          </cell>
          <cell r="Z348" t="str">
            <v>Pátrací činnosti</v>
          </cell>
        </row>
        <row r="349">
          <cell r="Q349" t="str">
            <v>Kombinované pomocné činnosti</v>
          </cell>
          <cell r="T349" t="str">
            <v>Kombinované pomocné činnosti</v>
          </cell>
          <cell r="W349" t="str">
            <v>Kombinované pomocné činnosti</v>
          </cell>
          <cell r="Z349" t="str">
            <v>Kombinované pomocné činnosti</v>
          </cell>
        </row>
        <row r="350">
          <cell r="Q350" t="str">
            <v>Dobývání kamene pro výtv.nebo stav.účely,vápence,sádrovce,křídy,břidl.</v>
          </cell>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Q351" t="str">
            <v>Úklidové činnosti</v>
          </cell>
          <cell r="T351" t="str">
            <v>Úklidové činnosti</v>
          </cell>
          <cell r="W351" t="str">
            <v>Úklidové činnosti</v>
          </cell>
          <cell r="Z351" t="str">
            <v>Úklidové činnosti</v>
          </cell>
        </row>
        <row r="352">
          <cell r="Q352" t="str">
            <v>Provoz pískoven a štěrkopískoven; těžba jílů a kaolinu</v>
          </cell>
          <cell r="T352" t="str">
            <v>Provoz pískoven a štěrkopískoven; těžba jílů a kaolinu</v>
          </cell>
          <cell r="W352" t="str">
            <v>Provoz pískoven a štěrkopískoven; těžba jílů a kaolinu</v>
          </cell>
          <cell r="Z352" t="str">
            <v>Provoz pískoven a štěrkopískoven; těžba jílů a kaolinu</v>
          </cell>
        </row>
        <row r="353">
          <cell r="Q353" t="str">
            <v>Činnosti související s úpravou krajiny</v>
          </cell>
          <cell r="T353" t="str">
            <v>Činnosti související s úpravou krajiny</v>
          </cell>
          <cell r="W353" t="str">
            <v>Činnosti související s úpravou krajiny</v>
          </cell>
          <cell r="Z353" t="str">
            <v>Činnosti související s úpravou krajiny</v>
          </cell>
        </row>
        <row r="354">
          <cell r="Q354" t="str">
            <v>Administrativní a kancelářské činnosti</v>
          </cell>
          <cell r="T354" t="str">
            <v>Administrativní a kancelářské činnosti</v>
          </cell>
          <cell r="W354" t="str">
            <v>Administrativní a kancelářské činnosti</v>
          </cell>
          <cell r="Z354" t="str">
            <v>Administrativní a kancelářské činnosti</v>
          </cell>
        </row>
        <row r="355">
          <cell r="Q355" t="str">
            <v>Činnosti zprostředkovatelských středisek po telefonu</v>
          </cell>
          <cell r="T355" t="str">
            <v>Činnosti zprostředkovatelských středisek po telefonu</v>
          </cell>
          <cell r="W355" t="str">
            <v>Činnosti zprostředkovatelských středisek po telefonu</v>
          </cell>
          <cell r="Z355" t="str">
            <v>Činnosti zprostředkovatelských středisek po telefonu</v>
          </cell>
        </row>
        <row r="356">
          <cell r="Q356" t="str">
            <v>Pořádání konferencí a hospodářských výstav</v>
          </cell>
          <cell r="T356" t="str">
            <v>Pořádání konferencí a hospodářských výstav</v>
          </cell>
          <cell r="W356" t="str">
            <v>Pořádání konferencí a hospodářských výstav</v>
          </cell>
          <cell r="Z356" t="str">
            <v>Pořádání konferencí a hospodářských výstav</v>
          </cell>
        </row>
        <row r="357">
          <cell r="Q357" t="str">
            <v>Podpůrné činnosti pro podnikání j. n.</v>
          </cell>
          <cell r="T357" t="str">
            <v>Podpůrné činnosti pro podnikání j. n.</v>
          </cell>
          <cell r="W357" t="str">
            <v>Podpůrné činnosti pro podnikání j. n.</v>
          </cell>
          <cell r="Z357" t="str">
            <v>Podpůrné činnosti pro podnikání j. n.</v>
          </cell>
        </row>
        <row r="358">
          <cell r="Q358" t="str">
            <v>Veřejná správa a hospodářská a sociální politika</v>
          </cell>
          <cell r="T358" t="str">
            <v>Veřejná správa a hospodářská a sociální politika</v>
          </cell>
          <cell r="W358" t="str">
            <v>Veřejná správa a hospodářská a sociální politika</v>
          </cell>
          <cell r="Z358" t="str">
            <v>Veřejná správa a hospodářská a sociální politika</v>
          </cell>
        </row>
        <row r="359">
          <cell r="Q359" t="str">
            <v>Činnosti pro společnost jako celek</v>
          </cell>
          <cell r="T359" t="str">
            <v>Činnosti pro společnost jako celek</v>
          </cell>
          <cell r="W359" t="str">
            <v>Činnosti pro společnost jako celek</v>
          </cell>
          <cell r="Z359" t="str">
            <v>Činnosti pro společnost jako celek</v>
          </cell>
        </row>
        <row r="360">
          <cell r="Q360" t="str">
            <v>Činnosti v oblasti povinného sociálního zabezpečení</v>
          </cell>
          <cell r="T360" t="str">
            <v>Činnosti v oblasti povinného sociálního zabezpečení</v>
          </cell>
          <cell r="W360" t="str">
            <v>Činnosti v oblasti povinného sociálního zabezpečení</v>
          </cell>
          <cell r="Z360" t="str">
            <v>Činnosti v oblasti povinného sociálního zabezpečení</v>
          </cell>
        </row>
        <row r="361">
          <cell r="Q361" t="str">
            <v>Předškolní vzdělávání</v>
          </cell>
          <cell r="T361" t="str">
            <v>Předškolní vzdělávání</v>
          </cell>
          <cell r="W361" t="str">
            <v>Předškolní vzdělávání</v>
          </cell>
          <cell r="Z361" t="str">
            <v>Předškolní vzdělávání</v>
          </cell>
        </row>
        <row r="362">
          <cell r="Q362" t="str">
            <v>Primární vzdělávání</v>
          </cell>
          <cell r="T362" t="str">
            <v>Primární vzdělávání</v>
          </cell>
          <cell r="W362" t="str">
            <v>Primární vzdělávání</v>
          </cell>
          <cell r="Z362" t="str">
            <v>Primární vzdělávání</v>
          </cell>
        </row>
        <row r="363">
          <cell r="Q363" t="str">
            <v>Sekundární vzdělávání</v>
          </cell>
          <cell r="T363" t="str">
            <v>Sekundární vzdělávání</v>
          </cell>
          <cell r="W363" t="str">
            <v>Sekundární vzdělávání</v>
          </cell>
          <cell r="Z363" t="str">
            <v>Sekundární vzdělávání</v>
          </cell>
        </row>
        <row r="364">
          <cell r="Q364" t="str">
            <v>Postsekundární vzdělávání</v>
          </cell>
          <cell r="T364" t="str">
            <v>Postsekundární vzdělávání</v>
          </cell>
          <cell r="W364" t="str">
            <v>Postsekundární vzdělávání</v>
          </cell>
          <cell r="Z364" t="str">
            <v>Postsekundární vzdělávání</v>
          </cell>
        </row>
        <row r="365">
          <cell r="Q365" t="str">
            <v>Ostatní vzdělávání</v>
          </cell>
          <cell r="T365" t="str">
            <v>Ostatní vzdělávání</v>
          </cell>
          <cell r="W365" t="str">
            <v>Ostatní vzdělávání</v>
          </cell>
          <cell r="Z365" t="str">
            <v>Ostatní vzdělávání</v>
          </cell>
        </row>
        <row r="366">
          <cell r="Q366" t="str">
            <v>Podpůrné činnosti ve vzdělávání</v>
          </cell>
          <cell r="T366" t="str">
            <v>Podpůrné činnosti ve vzdělávání</v>
          </cell>
          <cell r="W366" t="str">
            <v>Podpůrné činnosti ve vzdělávání</v>
          </cell>
          <cell r="Z366" t="str">
            <v>Podpůrné činnosti ve vzdělávání</v>
          </cell>
        </row>
        <row r="367">
          <cell r="Q367" t="str">
            <v>Ústavní zdravotní péče</v>
          </cell>
          <cell r="T367" t="str">
            <v>Ústavní zdravotní péče</v>
          </cell>
          <cell r="W367" t="str">
            <v>Ústavní zdravotní péče</v>
          </cell>
          <cell r="Z367" t="str">
            <v>Ústavní zdravotní péče</v>
          </cell>
        </row>
        <row r="368">
          <cell r="Q368" t="str">
            <v>Ambulantní a zubní zdravotní péče</v>
          </cell>
          <cell r="T368" t="str">
            <v>Ambulantní a zubní zdravotní péče</v>
          </cell>
          <cell r="W368" t="str">
            <v>Ambulantní a zubní zdravotní péče</v>
          </cell>
          <cell r="Z368" t="str">
            <v>Ambulantní a zubní zdravotní péče</v>
          </cell>
        </row>
        <row r="369">
          <cell r="Q369" t="str">
            <v>Ostatní činnosti související se zdravotní péčí</v>
          </cell>
          <cell r="T369" t="str">
            <v>Ostatní činnosti související se zdravotní péčí</v>
          </cell>
          <cell r="W369" t="str">
            <v>Ostatní činnosti související se zdravotní péčí</v>
          </cell>
          <cell r="Z369" t="str">
            <v>Ostatní činnosti související se zdravotní péčí</v>
          </cell>
        </row>
        <row r="370">
          <cell r="Q370" t="str">
            <v>Ústavní sociální péče</v>
          </cell>
          <cell r="T370" t="str">
            <v>Ústavní sociální péče</v>
          </cell>
          <cell r="W370" t="str">
            <v>Ústavní sociální péče</v>
          </cell>
          <cell r="Z370" t="str">
            <v>Ústavní sociální péče</v>
          </cell>
        </row>
        <row r="371">
          <cell r="Q371" t="str">
            <v>Sociální péče ve zdravotnických zařízeních ústavní péče</v>
          </cell>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Q372" t="str">
            <v>Soc.péče v zaříz.pro osoby s chron.duš.onemoc.a osoby závislé na návyk.l.</v>
          </cell>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Q373" t="str">
            <v>Sociální péče v domovech pro seniory a osoby se zdravotním postižením</v>
          </cell>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Q374" t="str">
            <v>Ostatní pobytové služby sociální péče</v>
          </cell>
          <cell r="T374" t="str">
            <v>Ostatní pobytové služby sociální péče</v>
          </cell>
          <cell r="W374" t="str">
            <v>Ostatní pobytové služby sociální péče</v>
          </cell>
          <cell r="Z374" t="str">
            <v>Ostatní pobytové služby sociální péče</v>
          </cell>
        </row>
        <row r="375">
          <cell r="Q375" t="str">
            <v>Ambulantní nebo terénní soc.služby pro seniory a osoby se zdrav.postižením</v>
          </cell>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Q376" t="str">
            <v>Ostatní ambulantní nebo terénní sociální služby</v>
          </cell>
          <cell r="T376" t="str">
            <v>Ostatní ambulantní nebo terénní sociální služby</v>
          </cell>
          <cell r="W376" t="str">
            <v>Ostatní ambulantní nebo terénní sociální služby</v>
          </cell>
          <cell r="Z376" t="str">
            <v>Ostatní ambulantní nebo terénní sociální služby</v>
          </cell>
        </row>
        <row r="377">
          <cell r="Q377" t="str">
            <v>Těžba chemických minerálů a minerálů pro výrobu hnojiv</v>
          </cell>
          <cell r="T377" t="str">
            <v>Těžba chemických minerálů a minerálů pro výrobu hnojiv</v>
          </cell>
          <cell r="W377" t="str">
            <v>Těžba chemických minerálů a minerálů pro výrobu hnojiv</v>
          </cell>
          <cell r="Z377" t="str">
            <v>Těžba chemických minerálů a minerálů pro výrobu hnojiv</v>
          </cell>
        </row>
        <row r="378">
          <cell r="Q378" t="str">
            <v>Těžba rašeliny</v>
          </cell>
          <cell r="T378" t="str">
            <v>Těžba rašeliny</v>
          </cell>
          <cell r="W378" t="str">
            <v>Těžba rašeliny</v>
          </cell>
          <cell r="Z378" t="str">
            <v>Těžba rašeliny</v>
          </cell>
        </row>
        <row r="379">
          <cell r="Q379" t="str">
            <v>Těžba soli</v>
          </cell>
          <cell r="T379" t="str">
            <v>Těžba soli</v>
          </cell>
          <cell r="W379" t="str">
            <v>Těžba soli</v>
          </cell>
          <cell r="Z379" t="str">
            <v>Těžba soli</v>
          </cell>
        </row>
        <row r="380">
          <cell r="Q380" t="str">
            <v>Ostatní těžba a dobývání j. n.</v>
          </cell>
          <cell r="T380" t="str">
            <v>Ostatní těžba a dobývání j. n.</v>
          </cell>
          <cell r="W380" t="str">
            <v>Ostatní těžba a dobývání j. n.</v>
          </cell>
          <cell r="Z380" t="str">
            <v>Ostatní těžba a dobývání j. n.</v>
          </cell>
        </row>
        <row r="381">
          <cell r="Q381" t="str">
            <v>Sportovní činnosti</v>
          </cell>
          <cell r="T381" t="str">
            <v>Sportovní činnosti</v>
          </cell>
          <cell r="W381" t="str">
            <v>Sportovní činnosti</v>
          </cell>
          <cell r="Z381" t="str">
            <v>Sportovní činnosti</v>
          </cell>
        </row>
        <row r="382">
          <cell r="Q382" t="str">
            <v>Ostatní zábavní a rekreační činnosti</v>
          </cell>
          <cell r="T382" t="str">
            <v>Ostatní zábavní a rekreační činnosti</v>
          </cell>
          <cell r="W382" t="str">
            <v>Ostatní zábavní a rekreační činnosti</v>
          </cell>
          <cell r="Z382" t="str">
            <v>Ostatní zábavní a rekreační činnosti</v>
          </cell>
        </row>
        <row r="383">
          <cell r="Q383" t="str">
            <v>Činnosti podnikatelských, zaměstnavatelských a profesních organizací</v>
          </cell>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Q384" t="str">
            <v>Činnosti odborových svazů</v>
          </cell>
          <cell r="T384" t="str">
            <v>Činnosti odborových svazů</v>
          </cell>
          <cell r="W384" t="str">
            <v>Činnosti odborových svazů</v>
          </cell>
          <cell r="Z384" t="str">
            <v>Činnosti odborových svazů</v>
          </cell>
        </row>
        <row r="385">
          <cell r="Q385" t="str">
            <v>Činnosti ost.org.sdružujících osoby za účelem prosazování společných zájmů</v>
          </cell>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Q386" t="str">
            <v>Opravy počítačů a komunikačních zařízení</v>
          </cell>
          <cell r="T386" t="str">
            <v>Opravy počítačů a komunikačních zařízení</v>
          </cell>
          <cell r="W386" t="str">
            <v>Opravy počítačů a komunikačních zařízení</v>
          </cell>
          <cell r="Z386" t="str">
            <v>Opravy počítačů a komunikačních zařízení</v>
          </cell>
        </row>
        <row r="387">
          <cell r="Q387" t="str">
            <v>Opravy výrobků pro osobní potřebu a převážně pro domácnost</v>
          </cell>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Q388" t="str">
            <v>Činnosti domác.produk.blíže neurčené výrobky pro vlastní potřebu</v>
          </cell>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Q389" t="str">
            <v>Činnosti domácností poskyt.blíže neurčené služby pro vlastní potřebu</v>
          </cell>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Q390" t="str">
            <v>Zpracování a konzervování masa, kromě drůbežího</v>
          </cell>
          <cell r="T390" t="str">
            <v>Zpracování a konzervování masa, kromě drůbežího</v>
          </cell>
          <cell r="W390" t="str">
            <v>Zpracování a konzervování masa, kromě drůbežího</v>
          </cell>
          <cell r="Z390" t="str">
            <v>Zpracování a konzervování masa, kromě drůbežího</v>
          </cell>
        </row>
        <row r="391">
          <cell r="Q391" t="str">
            <v>Zpracování a konzervování drůbežího masa</v>
          </cell>
          <cell r="T391" t="str">
            <v>Zpracování a konzervování drůbežího masa</v>
          </cell>
          <cell r="W391" t="str">
            <v>Zpracování a konzervování drůbežího masa</v>
          </cell>
          <cell r="Z391" t="str">
            <v>Zpracování a konzervování drůbežího masa</v>
          </cell>
        </row>
        <row r="392">
          <cell r="Q392" t="str">
            <v>Výroba masných výrobků a výrobků z drůbežího masa</v>
          </cell>
          <cell r="T392" t="str">
            <v>Výroba masných výrobků a výrobků z drůbežího masa</v>
          </cell>
          <cell r="W392" t="str">
            <v>Výroba masných výrobků a výrobků z drůbežího masa</v>
          </cell>
          <cell r="Z392" t="str">
            <v>Výroba masných výrobků a výrobků z drůbežího masa</v>
          </cell>
        </row>
        <row r="393">
          <cell r="Q393" t="str">
            <v>Zpracování a konzervování brambor</v>
          </cell>
          <cell r="T393" t="str">
            <v>Zpracování a konzervování brambor</v>
          </cell>
          <cell r="W393" t="str">
            <v>Zpracování a konzervování brambor</v>
          </cell>
          <cell r="Z393" t="str">
            <v>Zpracování a konzervování brambor</v>
          </cell>
        </row>
        <row r="394">
          <cell r="Q394" t="str">
            <v>Výroba ovocných a zeleninových šťáv</v>
          </cell>
          <cell r="T394" t="str">
            <v>Výroba ovocných a zeleninových šťáv</v>
          </cell>
          <cell r="W394" t="str">
            <v>Výroba ovocných a zeleninových šťáv</v>
          </cell>
          <cell r="Z394" t="str">
            <v>Výroba ovocných a zeleninových šťáv</v>
          </cell>
        </row>
        <row r="395">
          <cell r="Q395" t="str">
            <v>Ostatní zpracování a konzervování ovoce a zeleniny</v>
          </cell>
          <cell r="T395" t="str">
            <v>Ostatní zpracování a konzervování ovoce a zeleniny</v>
          </cell>
          <cell r="W395" t="str">
            <v>Ostatní zpracování a konzervování ovoce a zeleniny</v>
          </cell>
          <cell r="Z395" t="str">
            <v>Ostatní zpracování a konzervování ovoce a zeleniny</v>
          </cell>
        </row>
        <row r="396">
          <cell r="Q396" t="str">
            <v>Výroba olejů a tuků</v>
          </cell>
          <cell r="T396" t="str">
            <v>Výroba olejů a tuků</v>
          </cell>
          <cell r="W396" t="str">
            <v>Výroba olejů a tuků</v>
          </cell>
          <cell r="Z396" t="str">
            <v>Výroba olejů a tuků</v>
          </cell>
        </row>
        <row r="397">
          <cell r="Q397" t="str">
            <v>Výroba margarínu a podobných jedlých tuků</v>
          </cell>
          <cell r="T397" t="str">
            <v>Výroba margarínu a podobných jedlých tuků</v>
          </cell>
          <cell r="W397" t="str">
            <v>Výroba margarínu a podobných jedlých tuků</v>
          </cell>
          <cell r="Z397" t="str">
            <v>Výroba margarínu a podobných jedlých tuků</v>
          </cell>
        </row>
        <row r="398">
          <cell r="Q398" t="str">
            <v>Zpracování mléka, výroba mléčných výrobků a sýrů</v>
          </cell>
          <cell r="T398" t="str">
            <v>Zpracování mléka, výroba mléčných výrobků a sýrů</v>
          </cell>
          <cell r="W398" t="str">
            <v>Zpracování mléka, výroba mléčných výrobků a sýrů</v>
          </cell>
          <cell r="Z398" t="str">
            <v>Zpracování mléka, výroba mléčných výrobků a sýrů</v>
          </cell>
        </row>
        <row r="399">
          <cell r="Q399" t="str">
            <v>Výroba zmrzliny</v>
          </cell>
          <cell r="T399" t="str">
            <v>Výroba zmrzliny</v>
          </cell>
          <cell r="W399" t="str">
            <v>Výroba zmrzliny</v>
          </cell>
          <cell r="Z399" t="str">
            <v>Výroba zmrzliny</v>
          </cell>
        </row>
        <row r="400">
          <cell r="Q400" t="str">
            <v>Výroba mlýnských výrobků</v>
          </cell>
          <cell r="T400" t="str">
            <v>Výroba mlýnských výrobků</v>
          </cell>
          <cell r="W400" t="str">
            <v>Výroba mlýnských výrobků</v>
          </cell>
          <cell r="Z400" t="str">
            <v>Výroba mlýnských výrobků</v>
          </cell>
        </row>
        <row r="401">
          <cell r="Q401" t="str">
            <v>Výroba škrobárenských výrobků</v>
          </cell>
          <cell r="T401" t="str">
            <v>Výroba škrobárenských výrobků</v>
          </cell>
          <cell r="W401" t="str">
            <v>Výroba škrobárenských výrobků</v>
          </cell>
          <cell r="Z401" t="str">
            <v>Výroba škrobárenských výrobků</v>
          </cell>
        </row>
        <row r="402">
          <cell r="Q402" t="str">
            <v>Výroba pekařských a cukrářských výrobků, kromě trvanlivých</v>
          </cell>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Q403" t="str">
            <v>Výroba sucharů a sušenek; výroba trvanlivých cukrářských výrobků</v>
          </cell>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Q404" t="str">
            <v>Výroba makaronů, nudlí, kuskusu a podobných moučných výrobků</v>
          </cell>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Q405" t="str">
            <v>Výroba cukru</v>
          </cell>
          <cell r="T405" t="str">
            <v>Výroba cukru</v>
          </cell>
          <cell r="W405" t="str">
            <v>Výroba cukru</v>
          </cell>
          <cell r="Z405" t="str">
            <v>Výroba cukru</v>
          </cell>
        </row>
        <row r="406">
          <cell r="Q406" t="str">
            <v>Výroba kakaa, čokolády a cukrovinek</v>
          </cell>
          <cell r="T406" t="str">
            <v>Výroba kakaa, čokolády a cukrovinek</v>
          </cell>
          <cell r="W406" t="str">
            <v>Výroba kakaa, čokolády a cukrovinek</v>
          </cell>
          <cell r="Z406" t="str">
            <v>Výroba kakaa, čokolády a cukrovinek</v>
          </cell>
        </row>
        <row r="407">
          <cell r="Q407" t="str">
            <v>Zpracování čaje a kávy</v>
          </cell>
          <cell r="T407" t="str">
            <v>Zpracování čaje a kávy</v>
          </cell>
          <cell r="W407" t="str">
            <v>Zpracování čaje a kávy</v>
          </cell>
          <cell r="Z407" t="str">
            <v>Zpracování čaje a kávy</v>
          </cell>
        </row>
        <row r="408">
          <cell r="Q408" t="str">
            <v>Výroba koření a aromatických výtažků</v>
          </cell>
          <cell r="T408" t="str">
            <v>Výroba koření a aromatických výtažků</v>
          </cell>
          <cell r="W408" t="str">
            <v>Výroba koření a aromatických výtažků</v>
          </cell>
          <cell r="Z408" t="str">
            <v>Výroba koření a aromatických výtažků</v>
          </cell>
        </row>
        <row r="409">
          <cell r="Q409" t="str">
            <v>Výroba hotových pokrmů</v>
          </cell>
          <cell r="T409" t="str">
            <v>Výroba hotových pokrmů</v>
          </cell>
          <cell r="W409" t="str">
            <v>Výroba hotových pokrmů</v>
          </cell>
          <cell r="Z409" t="str">
            <v>Výroba hotových pokrmů</v>
          </cell>
        </row>
        <row r="410">
          <cell r="Q410" t="str">
            <v>Výroba homogenizovaných potravinářských přípravků a dietních potravin</v>
          </cell>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Q411" t="str">
            <v>Výroba ostatních potravinářských výrobků j. n.</v>
          </cell>
          <cell r="T411" t="str">
            <v>Výroba ostatních potravinářských výrobků j. n.</v>
          </cell>
          <cell r="W411" t="str">
            <v>Výroba ostatních potravinářských výrobků j. n.</v>
          </cell>
          <cell r="Z411" t="str">
            <v>Výroba ostatních potravinářských výrobků j. n.</v>
          </cell>
        </row>
        <row r="412">
          <cell r="Q412" t="str">
            <v>Výroba průmyslových krmiv pro hospodářská zvířata</v>
          </cell>
          <cell r="T412" t="str">
            <v>Výroba průmyslových krmiv pro hospodářská zvířata</v>
          </cell>
          <cell r="W412" t="str">
            <v>Výroba průmyslových krmiv pro hospodářská zvířata</v>
          </cell>
          <cell r="Z412" t="str">
            <v>Výroba průmyslových krmiv pro hospodářská zvířata</v>
          </cell>
        </row>
        <row r="413">
          <cell r="Q413" t="str">
            <v>Výroba průmyslových krmiv pro zvířata v zájmovém chovu</v>
          </cell>
          <cell r="T413" t="str">
            <v>Výroba průmyslových krmiv pro zvířata v zájmovém chovu</v>
          </cell>
          <cell r="W413" t="str">
            <v>Výroba průmyslových krmiv pro zvířata v zájmovém chovu</v>
          </cell>
          <cell r="Z413" t="str">
            <v>Výroba průmyslových krmiv pro zvířata v zájmovém chovu</v>
          </cell>
        </row>
        <row r="414">
          <cell r="Q414" t="str">
            <v>Destilace, rektifikace a míchání lihovin</v>
          </cell>
          <cell r="T414" t="str">
            <v>Destilace, rektifikace a míchání lihovin</v>
          </cell>
          <cell r="W414" t="str">
            <v>Destilace, rektifikace a míchání lihovin</v>
          </cell>
          <cell r="Z414" t="str">
            <v>Destilace, rektifikace a míchání lihovin</v>
          </cell>
        </row>
        <row r="415">
          <cell r="Q415" t="str">
            <v>Výroba vína z vinných hroznů</v>
          </cell>
          <cell r="T415" t="str">
            <v>Výroba vína z vinných hroznů</v>
          </cell>
          <cell r="W415" t="str">
            <v>Výroba vína z vinných hroznů</v>
          </cell>
          <cell r="Z415" t="str">
            <v>Výroba vína z vinných hroznů</v>
          </cell>
        </row>
        <row r="416">
          <cell r="Q416" t="str">
            <v>Výroba jablečného vína a jiných ovocných vín</v>
          </cell>
          <cell r="T416" t="str">
            <v>Výroba jablečného vína a jiných ovocných vín</v>
          </cell>
          <cell r="W416" t="str">
            <v>Výroba jablečného vína a jiných ovocných vín</v>
          </cell>
          <cell r="Z416" t="str">
            <v>Výroba jablečného vína a jiných ovocných vín</v>
          </cell>
        </row>
        <row r="417">
          <cell r="Q417" t="str">
            <v>Výroba ostatních nedestilovaných kvašených nápojů</v>
          </cell>
          <cell r="T417" t="str">
            <v>Výroba ostatních nedestilovaných kvašených nápojů</v>
          </cell>
          <cell r="W417" t="str">
            <v>Výroba ostatních nedestilovaných kvašených nápojů</v>
          </cell>
          <cell r="Z417" t="str">
            <v>Výroba ostatních nedestilovaných kvašených nápojů</v>
          </cell>
        </row>
        <row r="418">
          <cell r="Q418" t="str">
            <v>Výroba piva</v>
          </cell>
          <cell r="T418" t="str">
            <v>Výroba piva</v>
          </cell>
          <cell r="W418" t="str">
            <v>Výroba piva</v>
          </cell>
          <cell r="Z418" t="str">
            <v>Výroba piva</v>
          </cell>
        </row>
        <row r="419">
          <cell r="Q419" t="str">
            <v>Výroba sladu</v>
          </cell>
          <cell r="T419" t="str">
            <v>Výroba sladu</v>
          </cell>
          <cell r="W419" t="str">
            <v>Výroba sladu</v>
          </cell>
          <cell r="Z419" t="str">
            <v>Výroba sladu</v>
          </cell>
        </row>
        <row r="420">
          <cell r="Q420" t="str">
            <v>Výroba nealkohol.nápojů;stáčení minerálních a ostatních vod do lahví</v>
          </cell>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Q421" t="str">
            <v>Výroba pletených a háčkovaných materiálů</v>
          </cell>
          <cell r="T421" t="str">
            <v>Výroba pletených a háčkovaných materiálů</v>
          </cell>
          <cell r="W421" t="str">
            <v>Výroba pletených a háčkovaných materiálů</v>
          </cell>
          <cell r="Z421" t="str">
            <v>Výroba pletených a háčkovaných materiálů</v>
          </cell>
        </row>
        <row r="422">
          <cell r="Q422" t="str">
            <v>Výroba konfekčních textilních výrobků, kromě oděvů</v>
          </cell>
          <cell r="T422" t="str">
            <v>Výroba konfekčních textilních výrobků, kromě oděvů</v>
          </cell>
          <cell r="W422" t="str">
            <v>Výroba konfekčních textilních výrobků, kromě oděvů</v>
          </cell>
          <cell r="Z422" t="str">
            <v>Výroba konfekčních textilních výrobků, kromě oděvů</v>
          </cell>
        </row>
        <row r="423">
          <cell r="Q423" t="str">
            <v>Výroba koberců a kobercových předložek</v>
          </cell>
          <cell r="T423" t="str">
            <v>Výroba koberců a kobercových předložek</v>
          </cell>
          <cell r="W423" t="str">
            <v>Výroba koberců a kobercových předložek</v>
          </cell>
          <cell r="Z423" t="str">
            <v>Výroba koberců a kobercových předložek</v>
          </cell>
        </row>
        <row r="424">
          <cell r="Q424" t="str">
            <v>Výroba lan, provazů a síťovaných výrobků</v>
          </cell>
          <cell r="T424" t="str">
            <v>Výroba lan, provazů a síťovaných výrobků</v>
          </cell>
          <cell r="W424" t="str">
            <v>Výroba lan, provazů a síťovaných výrobků</v>
          </cell>
          <cell r="Z424" t="str">
            <v>Výroba lan, provazů a síťovaných výrobků</v>
          </cell>
        </row>
        <row r="425">
          <cell r="Q425" t="str">
            <v>Výroba netkaných textilií a výrobků z nich, kromě oděvů</v>
          </cell>
          <cell r="T425" t="str">
            <v>Výroba netkaných textilií a výrobků z nich, kromě oděvů</v>
          </cell>
          <cell r="W425" t="str">
            <v>Výroba netkaných textilií a výrobků z nich, kromě oděvů</v>
          </cell>
          <cell r="Z425" t="str">
            <v>Výroba netkaných textilií a výrobků z nich, kromě oděvů</v>
          </cell>
        </row>
        <row r="426">
          <cell r="Q426" t="str">
            <v>Výroba ostatních technických a průmyslových textilií</v>
          </cell>
          <cell r="T426" t="str">
            <v>Výroba ostatních technických a průmyslových textilií</v>
          </cell>
          <cell r="W426" t="str">
            <v>Výroba ostatních technických a průmyslových textilií</v>
          </cell>
          <cell r="Z426" t="str">
            <v>Výroba ostatních technických a průmyslových textilií</v>
          </cell>
        </row>
        <row r="427">
          <cell r="Q427" t="str">
            <v>Výroba ostatních textilií j. n.</v>
          </cell>
          <cell r="T427" t="str">
            <v>Výroba ostatních textilií j. n.</v>
          </cell>
          <cell r="W427" t="str">
            <v>Výroba ostatních textilií j. n.</v>
          </cell>
          <cell r="Z427" t="str">
            <v>Výroba ostatních textilií j. n.</v>
          </cell>
        </row>
        <row r="428">
          <cell r="Q428" t="str">
            <v>Výroba kožených oděvů</v>
          </cell>
          <cell r="T428" t="str">
            <v>Výroba kožených oděvů</v>
          </cell>
          <cell r="W428" t="str">
            <v>Výroba kožených oděvů</v>
          </cell>
          <cell r="Z428" t="str">
            <v>Výroba kožených oděvů</v>
          </cell>
        </row>
        <row r="429">
          <cell r="Q429" t="str">
            <v>Výroba pracovních oděvů</v>
          </cell>
          <cell r="T429" t="str">
            <v>Výroba pracovních oděvů</v>
          </cell>
          <cell r="W429" t="str">
            <v>Výroba pracovních oděvů</v>
          </cell>
          <cell r="Z429" t="str">
            <v>Výroba pracovních oděvů</v>
          </cell>
        </row>
        <row r="430">
          <cell r="Q430" t="str">
            <v>Výroba ostatních svrchních oděvů</v>
          </cell>
          <cell r="T430" t="str">
            <v>Výroba ostatních svrchních oděvů</v>
          </cell>
          <cell r="W430" t="str">
            <v>Výroba ostatních svrchních oděvů</v>
          </cell>
          <cell r="Z430" t="str">
            <v>Výroba ostatních svrchních oděvů</v>
          </cell>
        </row>
        <row r="431">
          <cell r="Q431" t="str">
            <v>Výroba osobního prádla</v>
          </cell>
          <cell r="T431" t="str">
            <v>Výroba osobního prádla</v>
          </cell>
          <cell r="W431" t="str">
            <v>Výroba osobního prádla</v>
          </cell>
          <cell r="Z431" t="str">
            <v>Výroba osobního prádla</v>
          </cell>
        </row>
        <row r="432">
          <cell r="Q432" t="str">
            <v>Výroba ostatních oděvů a oděvních doplňků</v>
          </cell>
          <cell r="T432" t="str">
            <v>Výroba ostatních oděvů a oděvních doplňků</v>
          </cell>
          <cell r="W432" t="str">
            <v>Výroba ostatních oděvů a oděvních doplňků</v>
          </cell>
          <cell r="Z432" t="str">
            <v>Výroba ostatních oděvů a oděvních doplňků</v>
          </cell>
        </row>
        <row r="433">
          <cell r="Q433" t="str">
            <v>Výroba pletených a háčkovaných punčochových výrobků</v>
          </cell>
          <cell r="T433" t="str">
            <v>Výroba pletených a háčkovaných punčochových výrobků</v>
          </cell>
          <cell r="W433" t="str">
            <v>Výroba pletených a háčkovaných punčochových výrobků</v>
          </cell>
          <cell r="Z433" t="str">
            <v>Výroba pletených a háčkovaných punčochových výrobků</v>
          </cell>
        </row>
        <row r="434">
          <cell r="Q434" t="str">
            <v>Výroba ostatních pletených a háčkovaných oděvů</v>
          </cell>
          <cell r="T434" t="str">
            <v>Výroba ostatních pletených a háčkovaných oděvů</v>
          </cell>
          <cell r="W434" t="str">
            <v>Výroba ostatních pletených a háčkovaných oděvů</v>
          </cell>
          <cell r="Z434" t="str">
            <v>Výroba ostatních pletených a háčkovaných oděvů</v>
          </cell>
        </row>
        <row r="435">
          <cell r="Q435" t="str">
            <v>Chov drobných hospodářských zvířat</v>
          </cell>
          <cell r="T435" t="str">
            <v>Chov drobných hospodářských zvířat</v>
          </cell>
          <cell r="W435" t="str">
            <v>Chov drobných hospodářských zvířat</v>
          </cell>
          <cell r="Z435" t="str">
            <v>Chov drobných hospodářských zvířat</v>
          </cell>
        </row>
        <row r="436">
          <cell r="Q436" t="str">
            <v>Chov kožešinových zvířat</v>
          </cell>
          <cell r="T436" t="str">
            <v>Chov kožešinových zvířat</v>
          </cell>
          <cell r="W436" t="str">
            <v>Chov kožešinových zvířat</v>
          </cell>
          <cell r="Z436" t="str">
            <v>Chov kožešinových zvířat</v>
          </cell>
        </row>
        <row r="437">
          <cell r="Q437" t="str">
            <v>Chov zvířat pro zájmový chov</v>
          </cell>
          <cell r="T437" t="str">
            <v>Chov zvířat pro zájmový chov</v>
          </cell>
          <cell r="W437" t="str">
            <v>Chov zvířat pro zájmový chov</v>
          </cell>
          <cell r="Z437" t="str">
            <v>Chov zvířat pro zájmový chov</v>
          </cell>
        </row>
        <row r="438">
          <cell r="Q438" t="str">
            <v>Chov ostatních zvířat j. n.</v>
          </cell>
          <cell r="T438" t="str">
            <v>Chov ostatních zvířat j. n.</v>
          </cell>
          <cell r="W438" t="str">
            <v>Chov ostatních zvířat j. n.</v>
          </cell>
          <cell r="Z438" t="str">
            <v>Chov ostatních zvířat j. n.</v>
          </cell>
        </row>
        <row r="439">
          <cell r="Q439" t="str">
            <v>Činění a úprava usní (vyčiněných kůží); zpracování a barvení kožešin</v>
          </cell>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Q440" t="str">
            <v>Výroba brašnářských, sedlářských a podobných výrobků</v>
          </cell>
          <cell r="T440" t="str">
            <v>Výroba brašnářských, sedlářských a podobných výrobků</v>
          </cell>
          <cell r="W440" t="str">
            <v>Výroba brašnářských, sedlářských a podobných výrobků</v>
          </cell>
          <cell r="Z440" t="str">
            <v>Výroba brašnářských, sedlářských a podobných výrobků</v>
          </cell>
        </row>
        <row r="441">
          <cell r="Q441" t="str">
            <v>Výroba dýh a desek na bázi dřeva</v>
          </cell>
          <cell r="T441" t="str">
            <v>Výroba dýh a desek na bázi dřeva</v>
          </cell>
          <cell r="W441" t="str">
            <v>Výroba dýh a desek na bázi dřeva</v>
          </cell>
          <cell r="Z441" t="str">
            <v>Výroba dýh a desek na bázi dřeva</v>
          </cell>
        </row>
        <row r="442">
          <cell r="Q442" t="str">
            <v>Výroba sestavených parketových podlah</v>
          </cell>
          <cell r="T442" t="str">
            <v>Výroba sestavených parketových podlah</v>
          </cell>
          <cell r="W442" t="str">
            <v>Výroba sestavených parketových podlah</v>
          </cell>
          <cell r="Z442" t="str">
            <v>Výroba sestavených parketových podlah</v>
          </cell>
        </row>
        <row r="443">
          <cell r="Q443" t="str">
            <v>Výroba ostatních výrobků stavebního truhlářství a tesařství</v>
          </cell>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Q444" t="str">
            <v>Výroba dřevěných obalů</v>
          </cell>
          <cell r="T444" t="str">
            <v>Výroba dřevěných obalů</v>
          </cell>
          <cell r="W444" t="str">
            <v>Výroba dřevěných obalů</v>
          </cell>
          <cell r="Z444" t="str">
            <v>Výroba dřevěných obalů</v>
          </cell>
        </row>
        <row r="445">
          <cell r="Q445" t="str">
            <v>Výroba ost.dřevěných,korkových,proutěných a slaměných výr.,kromě nábytku</v>
          </cell>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Q446" t="str">
            <v>Výroba buničiny</v>
          </cell>
          <cell r="T446" t="str">
            <v>Výroba buničiny</v>
          </cell>
          <cell r="W446" t="str">
            <v>Výroba buničiny</v>
          </cell>
          <cell r="Z446" t="str">
            <v>Výroba buničiny</v>
          </cell>
        </row>
        <row r="447">
          <cell r="Q447" t="str">
            <v>Výroba papíru a lepenky</v>
          </cell>
          <cell r="T447" t="str">
            <v>Výroba papíru a lepenky</v>
          </cell>
          <cell r="W447" t="str">
            <v>Výroba papíru a lepenky</v>
          </cell>
          <cell r="Z447" t="str">
            <v>Výroba papíru a lepenky</v>
          </cell>
        </row>
        <row r="448">
          <cell r="Q448" t="str">
            <v>Výroba vlnitého papíru a lepenky, papírových a lepenkových obalů</v>
          </cell>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Q449" t="str">
            <v>Výroba domácích potřeb, hygienických a toaletních výrobků z papíru</v>
          </cell>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Q450" t="str">
            <v>Výroba kancelářských potřeb z papíru</v>
          </cell>
          <cell r="T450" t="str">
            <v>Výroba kancelářských potřeb z papíru</v>
          </cell>
          <cell r="W450" t="str">
            <v>Výroba kancelářských potřeb z papíru</v>
          </cell>
          <cell r="Z450" t="str">
            <v>Výroba kancelářských potřeb z papíru</v>
          </cell>
        </row>
        <row r="451">
          <cell r="Q451" t="str">
            <v>Výroba tapet</v>
          </cell>
          <cell r="T451" t="str">
            <v>Výroba tapet</v>
          </cell>
          <cell r="W451" t="str">
            <v>Výroba tapet</v>
          </cell>
          <cell r="Z451" t="str">
            <v>Výroba tapet</v>
          </cell>
        </row>
        <row r="452">
          <cell r="Q452" t="str">
            <v>Výroba ostatních výrobků z papíru a lepenky</v>
          </cell>
          <cell r="T452" t="str">
            <v>Výroba ostatních výrobků z papíru a lepenky</v>
          </cell>
          <cell r="W452" t="str">
            <v>Výroba ostatních výrobků z papíru a lepenky</v>
          </cell>
          <cell r="Z452" t="str">
            <v>Výroba ostatních výrobků z papíru a lepenky</v>
          </cell>
        </row>
        <row r="453">
          <cell r="Q453" t="str">
            <v>Tisk novin</v>
          </cell>
          <cell r="T453" t="str">
            <v>Tisk novin</v>
          </cell>
          <cell r="W453" t="str">
            <v>Tisk novin</v>
          </cell>
          <cell r="Z453" t="str">
            <v>Tisk novin</v>
          </cell>
        </row>
        <row r="454">
          <cell r="Q454" t="str">
            <v>Tisk ostatní, kromě novin</v>
          </cell>
          <cell r="T454" t="str">
            <v>Tisk ostatní, kromě novin</v>
          </cell>
          <cell r="W454" t="str">
            <v>Tisk ostatní, kromě novin</v>
          </cell>
          <cell r="Z454" t="str">
            <v>Tisk ostatní, kromě novin</v>
          </cell>
        </row>
        <row r="455">
          <cell r="Q455" t="str">
            <v>Příprava tisku a digitálních dat</v>
          </cell>
          <cell r="T455" t="str">
            <v>Příprava tisku a digitálních dat</v>
          </cell>
          <cell r="W455" t="str">
            <v>Příprava tisku a digitálních dat</v>
          </cell>
          <cell r="Z455" t="str">
            <v>Příprava tisku a digitálních dat</v>
          </cell>
        </row>
        <row r="456">
          <cell r="Q456" t="str">
            <v>Vázání a související činnosti</v>
          </cell>
          <cell r="T456" t="str">
            <v>Vázání a související činnosti</v>
          </cell>
          <cell r="W456" t="str">
            <v>Vázání a související činnosti</v>
          </cell>
          <cell r="Z456" t="str">
            <v>Vázání a související činnosti</v>
          </cell>
        </row>
        <row r="457">
          <cell r="Q457" t="str">
            <v>Výroba technických plynů</v>
          </cell>
          <cell r="T457" t="str">
            <v>Výroba technických plynů</v>
          </cell>
          <cell r="W457" t="str">
            <v>Výroba technických plynů</v>
          </cell>
          <cell r="Z457" t="str">
            <v>Výroba technických plynů</v>
          </cell>
        </row>
        <row r="458">
          <cell r="Q458" t="str">
            <v>Výroba barviv a pigmentů</v>
          </cell>
          <cell r="T458" t="str">
            <v>Výroba barviv a pigmentů</v>
          </cell>
          <cell r="W458" t="str">
            <v>Výroba barviv a pigmentů</v>
          </cell>
          <cell r="Z458" t="str">
            <v>Výroba barviv a pigmentů</v>
          </cell>
        </row>
        <row r="459">
          <cell r="Q459" t="str">
            <v>Výroba jiných základních anorganických chemických látek</v>
          </cell>
          <cell r="T459" t="str">
            <v>Výroba jiných základních anorganických chemických látek</v>
          </cell>
          <cell r="W459" t="str">
            <v>Výroba jiných základních anorganických chemických látek</v>
          </cell>
          <cell r="Z459" t="str">
            <v>Výroba jiných základních anorganických chemických látek</v>
          </cell>
        </row>
        <row r="460">
          <cell r="Q460" t="str">
            <v>Výroba jiných základních organických chemických látek</v>
          </cell>
          <cell r="T460" t="str">
            <v>Výroba jiných základních organických chemických látek</v>
          </cell>
          <cell r="W460" t="str">
            <v>Výroba jiných základních organických chemických látek</v>
          </cell>
          <cell r="Z460" t="str">
            <v>Výroba jiných základních organických chemických látek</v>
          </cell>
        </row>
        <row r="461">
          <cell r="Q461" t="str">
            <v>Výroba hnojiv a dusíkatých sloučenin</v>
          </cell>
          <cell r="T461" t="str">
            <v>Výroba hnojiv a dusíkatých sloučenin</v>
          </cell>
          <cell r="W461" t="str">
            <v>Výroba hnojiv a dusíkatých sloučenin</v>
          </cell>
          <cell r="Z461" t="str">
            <v>Výroba hnojiv a dusíkatých sloučenin</v>
          </cell>
        </row>
        <row r="462">
          <cell r="Q462" t="str">
            <v>Výroba plastů v primárních formách</v>
          </cell>
          <cell r="T462" t="str">
            <v>Výroba plastů v primárních formách</v>
          </cell>
          <cell r="W462" t="str">
            <v>Výroba plastů v primárních formách</v>
          </cell>
          <cell r="Z462" t="str">
            <v>Výroba plastů v primárních formách</v>
          </cell>
        </row>
        <row r="463">
          <cell r="Q463" t="str">
            <v>Výroba syntetického kaučuku v primárních formách</v>
          </cell>
          <cell r="T463" t="str">
            <v>Výroba syntetického kaučuku v primárních formách</v>
          </cell>
          <cell r="W463" t="str">
            <v>Výroba syntetického kaučuku v primárních formách</v>
          </cell>
          <cell r="Z463" t="str">
            <v>Výroba syntetického kaučuku v primárních formách</v>
          </cell>
        </row>
        <row r="464">
          <cell r="Q464" t="str">
            <v>Výroba mýdel a detergentů, čisticích a lešticích prostředků</v>
          </cell>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Q465" t="str">
            <v>Výroba parfémů a toaletních přípravků</v>
          </cell>
          <cell r="T465" t="str">
            <v>Výroba parfémů a toaletních přípravků</v>
          </cell>
          <cell r="W465" t="str">
            <v>Výroba parfémů a toaletních přípravků</v>
          </cell>
          <cell r="Z465" t="str">
            <v>Výroba parfémů a toaletních přípravků</v>
          </cell>
        </row>
        <row r="466">
          <cell r="Q466" t="str">
            <v>Výroba výbušnin</v>
          </cell>
          <cell r="T466" t="str">
            <v>Výroba výbušnin</v>
          </cell>
          <cell r="W466" t="str">
            <v>Výroba výbušnin</v>
          </cell>
          <cell r="Z466" t="str">
            <v>Výroba výbušnin</v>
          </cell>
        </row>
        <row r="467">
          <cell r="Q467" t="str">
            <v>Výroba klihů</v>
          </cell>
          <cell r="T467" t="str">
            <v>Výroba klihů</v>
          </cell>
          <cell r="W467" t="str">
            <v>Výroba klihů</v>
          </cell>
          <cell r="Z467" t="str">
            <v>Výroba klihů</v>
          </cell>
        </row>
        <row r="468">
          <cell r="Q468" t="str">
            <v>Výroba vonných silic</v>
          </cell>
          <cell r="T468" t="str">
            <v>Výroba vonných silic</v>
          </cell>
          <cell r="W468" t="str">
            <v>Výroba vonných silic</v>
          </cell>
          <cell r="Z468" t="str">
            <v>Výroba vonných silic</v>
          </cell>
        </row>
        <row r="469">
          <cell r="Q469" t="str">
            <v>Výroba ostatních chemických výrobků j. n.</v>
          </cell>
          <cell r="T469" t="str">
            <v>Výroba ostatních chemických výrobků j. n.</v>
          </cell>
          <cell r="W469" t="str">
            <v>Výroba ostatních chemických výrobků j. n.</v>
          </cell>
          <cell r="Z469" t="str">
            <v>Výroba ostatních chemických výrobků j. n.</v>
          </cell>
        </row>
        <row r="470">
          <cell r="Q470" t="str">
            <v>Výroba pryžových plášťů a duší; protektorování pneumatik</v>
          </cell>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Q471" t="str">
            <v>Výroba ostatních pryžových výrobků</v>
          </cell>
          <cell r="T471" t="str">
            <v>Výroba ostatních pryžových výrobků</v>
          </cell>
          <cell r="W471" t="str">
            <v>Výroba ostatních pryžových výrobků</v>
          </cell>
          <cell r="Z471" t="str">
            <v>Výroba ostatních pryžových výrobků</v>
          </cell>
        </row>
        <row r="472">
          <cell r="Q472" t="str">
            <v>Výroba plastových desek, fólií, hadic, trubek a profilů</v>
          </cell>
          <cell r="T472" t="str">
            <v>Výroba plastových desek, fólií, hadic, trubek a profilů</v>
          </cell>
          <cell r="W472" t="str">
            <v>Výroba plastových desek, fólií, hadic, trubek a profilů</v>
          </cell>
          <cell r="Z472" t="str">
            <v>Výroba plastových desek, fólií, hadic, trubek a profilů</v>
          </cell>
        </row>
        <row r="473">
          <cell r="Q473" t="str">
            <v>Výroba plastových obalů</v>
          </cell>
          <cell r="T473" t="str">
            <v>Výroba plastových obalů</v>
          </cell>
          <cell r="W473" t="str">
            <v>Výroba plastových obalů</v>
          </cell>
          <cell r="Z473" t="str">
            <v>Výroba plastových obalů</v>
          </cell>
        </row>
        <row r="474">
          <cell r="Q474" t="str">
            <v>Výroba plastových výrobků pro stavebnictví</v>
          </cell>
          <cell r="T474" t="str">
            <v>Výroba plastových výrobků pro stavebnictví</v>
          </cell>
          <cell r="W474" t="str">
            <v>Výroba plastových výrobků pro stavebnictví</v>
          </cell>
          <cell r="Z474" t="str">
            <v>Výroba plastových výrobků pro stavebnictví</v>
          </cell>
        </row>
        <row r="475">
          <cell r="Q475" t="str">
            <v>Výroba ostatních plastových výrobků</v>
          </cell>
          <cell r="T475" t="str">
            <v>Výroba ostatních plastových výrobků</v>
          </cell>
          <cell r="W475" t="str">
            <v>Výroba ostatních plastových výrobků</v>
          </cell>
          <cell r="Z475" t="str">
            <v>Výroba ostatních plastových výrobků</v>
          </cell>
        </row>
        <row r="476">
          <cell r="Q476" t="str">
            <v>Výroba plochého skla</v>
          </cell>
          <cell r="T476" t="str">
            <v>Výroba plochého skla</v>
          </cell>
          <cell r="W476" t="str">
            <v>Výroba plochého skla</v>
          </cell>
          <cell r="Z476" t="str">
            <v>Výroba plochého skla</v>
          </cell>
        </row>
        <row r="477">
          <cell r="Q477" t="str">
            <v>Tvarování a zpracování plochého skla</v>
          </cell>
          <cell r="T477" t="str">
            <v>Tvarování a zpracování plochého skla</v>
          </cell>
          <cell r="W477" t="str">
            <v>Tvarování a zpracování plochého skla</v>
          </cell>
          <cell r="Z477" t="str">
            <v>Tvarování a zpracování plochého skla</v>
          </cell>
        </row>
        <row r="478">
          <cell r="Q478" t="str">
            <v>Výroba dutého skla</v>
          </cell>
          <cell r="T478" t="str">
            <v>Výroba dutého skla</v>
          </cell>
          <cell r="W478" t="str">
            <v>Výroba dutého skla</v>
          </cell>
          <cell r="Z478" t="str">
            <v>Výroba dutého skla</v>
          </cell>
        </row>
        <row r="479">
          <cell r="Q479" t="str">
            <v>Výroba skleněných vláken</v>
          </cell>
          <cell r="T479" t="str">
            <v>Výroba skleněných vláken</v>
          </cell>
          <cell r="W479" t="str">
            <v>Výroba skleněných vláken</v>
          </cell>
          <cell r="Z479" t="str">
            <v>Výroba skleněných vláken</v>
          </cell>
        </row>
        <row r="480">
          <cell r="Q480" t="str">
            <v>Výroba a zpracování ostatního skla vč. technického</v>
          </cell>
          <cell r="T480" t="str">
            <v>Výroba a zpracování ostatního skla vč. technického</v>
          </cell>
          <cell r="W480" t="str">
            <v>Výroba a zpracování ostatního skla vč. technického</v>
          </cell>
          <cell r="Z480" t="str">
            <v>Výroba a zpracování ostatního skla vč. technického</v>
          </cell>
        </row>
        <row r="481">
          <cell r="Q481" t="str">
            <v>Výroba keramických obkládaček a dlaždic</v>
          </cell>
          <cell r="T481" t="str">
            <v>Výroba keramických obkládaček a dlaždic</v>
          </cell>
          <cell r="W481" t="str">
            <v>Výroba keramických obkládaček a dlaždic</v>
          </cell>
          <cell r="Z481" t="str">
            <v>Výroba keramických obkládaček a dlaždic</v>
          </cell>
        </row>
        <row r="482">
          <cell r="Q482" t="str">
            <v>Výroba pálených zdicích materiálů, tašek, dlaždic a podobných výrobků</v>
          </cell>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Q483" t="str">
            <v>Výroba keram.a porcelán.výrobků převážně pro domácnost a ozdob.předmětů</v>
          </cell>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Q484" t="str">
            <v>Výroba keramických sanitárních výrobků</v>
          </cell>
          <cell r="T484" t="str">
            <v>Výroba keramických sanitárních výrobků</v>
          </cell>
          <cell r="W484" t="str">
            <v>Výroba keramických sanitárních výrobků</v>
          </cell>
          <cell r="Z484" t="str">
            <v>Výroba keramických sanitárních výrobků</v>
          </cell>
        </row>
        <row r="485">
          <cell r="Q485" t="str">
            <v>Výroba keramických izolátorů a izolačního příslušenství</v>
          </cell>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Q486" t="str">
            <v>Výroba ostatních technických keramických výrobků</v>
          </cell>
          <cell r="T486" t="str">
            <v>Výroba ostatních technických keramických výrobků</v>
          </cell>
          <cell r="W486" t="str">
            <v>Výroba ostatních technických keramických výrobků</v>
          </cell>
          <cell r="Z486" t="str">
            <v>Výroba ostatních technických keramických výrobků</v>
          </cell>
        </row>
        <row r="487">
          <cell r="Q487" t="str">
            <v>Výroba ostatních keramických výrobků</v>
          </cell>
          <cell r="T487" t="str">
            <v>Výroba ostatních keramických výrobků</v>
          </cell>
          <cell r="W487" t="str">
            <v>Výroba ostatních keramických výrobků</v>
          </cell>
          <cell r="Z487" t="str">
            <v>Výroba ostatních keramických výrobků</v>
          </cell>
        </row>
        <row r="488">
          <cell r="Q488" t="str">
            <v>Výroba cementu</v>
          </cell>
          <cell r="T488" t="str">
            <v>Výroba cementu</v>
          </cell>
          <cell r="W488" t="str">
            <v>Výroba cementu</v>
          </cell>
          <cell r="Z488" t="str">
            <v>Výroba cementu</v>
          </cell>
        </row>
        <row r="489">
          <cell r="Q489" t="str">
            <v>Výroba vápna a sádry</v>
          </cell>
          <cell r="T489" t="str">
            <v>Výroba vápna a sádry</v>
          </cell>
          <cell r="W489" t="str">
            <v>Výroba vápna a sádry</v>
          </cell>
          <cell r="Z489" t="str">
            <v>Výroba vápna a sádry</v>
          </cell>
        </row>
        <row r="490">
          <cell r="Q490" t="str">
            <v>Výroba betonových výrobků pro stavební účely</v>
          </cell>
          <cell r="T490" t="str">
            <v>Výroba betonových výrobků pro stavební účely</v>
          </cell>
          <cell r="W490" t="str">
            <v>Výroba betonových výrobků pro stavební účely</v>
          </cell>
          <cell r="Z490" t="str">
            <v>Výroba betonových výrobků pro stavební účely</v>
          </cell>
        </row>
        <row r="491">
          <cell r="Q491" t="str">
            <v>Výroba sádrových výrobků pro stavební účely</v>
          </cell>
          <cell r="T491" t="str">
            <v>Výroba sádrových výrobků pro stavební účely</v>
          </cell>
          <cell r="W491" t="str">
            <v>Výroba sádrových výrobků pro stavební účely</v>
          </cell>
          <cell r="Z491" t="str">
            <v>Výroba sádrových výrobků pro stavební účely</v>
          </cell>
        </row>
        <row r="492">
          <cell r="Q492" t="str">
            <v>Výroba betonu připraveného k lití</v>
          </cell>
          <cell r="T492" t="str">
            <v>Výroba betonu připraveného k lití</v>
          </cell>
          <cell r="W492" t="str">
            <v>Výroba betonu připraveného k lití</v>
          </cell>
          <cell r="Z492" t="str">
            <v>Výroba betonu připraveného k lití</v>
          </cell>
        </row>
        <row r="493">
          <cell r="Q493" t="str">
            <v>Výroba malt</v>
          </cell>
          <cell r="T493" t="str">
            <v>Výroba malt</v>
          </cell>
          <cell r="W493" t="str">
            <v>Výroba malt</v>
          </cell>
          <cell r="Z493" t="str">
            <v>Výroba malt</v>
          </cell>
        </row>
        <row r="494">
          <cell r="Q494" t="str">
            <v>Výroba vláknitých cementů</v>
          </cell>
          <cell r="T494" t="str">
            <v>Výroba vláknitých cementů</v>
          </cell>
          <cell r="W494" t="str">
            <v>Výroba vláknitých cementů</v>
          </cell>
          <cell r="Z494" t="str">
            <v>Výroba vláknitých cementů</v>
          </cell>
        </row>
        <row r="495">
          <cell r="Q495" t="str">
            <v>Výroba ostatních betonových, cementových a sádrových výrobků</v>
          </cell>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Q496" t="str">
            <v>Výroba brusiv</v>
          </cell>
          <cell r="T496" t="str">
            <v>Výroba brusiv</v>
          </cell>
          <cell r="W496" t="str">
            <v>Výroba brusiv</v>
          </cell>
          <cell r="Z496" t="str">
            <v>Výroba brusiv</v>
          </cell>
        </row>
        <row r="497">
          <cell r="Q497" t="str">
            <v>Výroba ostatních nekovových minerálních výrobků j.n.</v>
          </cell>
          <cell r="T497" t="str">
            <v>Výroba ostatních nekovových minerálních výrobků j.n.</v>
          </cell>
          <cell r="W497" t="str">
            <v>Výroba ostatních nekovových minerálních výrobků j.n.</v>
          </cell>
          <cell r="Z497" t="str">
            <v>Výroba ostatních nekovových minerálních výrobků j.n.</v>
          </cell>
        </row>
        <row r="498">
          <cell r="Q498" t="str">
            <v>Tažení tyčí za studena</v>
          </cell>
          <cell r="T498" t="str">
            <v>Tažení tyčí za studena</v>
          </cell>
          <cell r="W498" t="str">
            <v>Tažení tyčí za studena</v>
          </cell>
          <cell r="Z498" t="str">
            <v>Tažení tyčí za studena</v>
          </cell>
        </row>
        <row r="499">
          <cell r="Q499" t="str">
            <v>Válcování ocelových úzkých pásů za studena</v>
          </cell>
          <cell r="T499" t="str">
            <v>Válcování ocelových úzkých pásů za studena</v>
          </cell>
          <cell r="W499" t="str">
            <v>Válcování ocelových úzkých pásů za studena</v>
          </cell>
          <cell r="Z499" t="str">
            <v>Válcování ocelových úzkých pásů za studena</v>
          </cell>
        </row>
        <row r="500">
          <cell r="Q500" t="str">
            <v>Tváření ocelových profilů za studena</v>
          </cell>
          <cell r="T500" t="str">
            <v>Tváření ocelových profilů za studena</v>
          </cell>
          <cell r="W500" t="str">
            <v>Tváření ocelových profilů za studena</v>
          </cell>
          <cell r="Z500" t="str">
            <v>Tváření ocelových profilů za studena</v>
          </cell>
        </row>
        <row r="501">
          <cell r="Q501" t="str">
            <v>Tažení ocelového drátu za studena</v>
          </cell>
          <cell r="T501" t="str">
            <v>Tažení ocelového drátu za studena</v>
          </cell>
          <cell r="W501" t="str">
            <v>Tažení ocelového drátu za studena</v>
          </cell>
          <cell r="Z501" t="str">
            <v>Tažení ocelového drátu za studena</v>
          </cell>
        </row>
        <row r="502">
          <cell r="Q502" t="str">
            <v>Výroba a hutní zpracování drahých kovů</v>
          </cell>
          <cell r="T502" t="str">
            <v>Výroba a hutní zpracování drahých kovů</v>
          </cell>
          <cell r="W502" t="str">
            <v>Výroba a hutní zpracování drahých kovů</v>
          </cell>
          <cell r="Z502" t="str">
            <v>Výroba a hutní zpracování drahých kovů</v>
          </cell>
        </row>
        <row r="503">
          <cell r="Q503" t="str">
            <v>Výroba a hutní zpracování hliníku</v>
          </cell>
          <cell r="T503" t="str">
            <v>Výroba a hutní zpracování hliníku</v>
          </cell>
          <cell r="W503" t="str">
            <v>Výroba a hutní zpracování hliníku</v>
          </cell>
          <cell r="Z503" t="str">
            <v>Výroba a hutní zpracování hliníku</v>
          </cell>
        </row>
        <row r="504">
          <cell r="Q504" t="str">
            <v>Výroba a hutní zpracování olova, zinku a cínu</v>
          </cell>
          <cell r="T504" t="str">
            <v>Výroba a hutní zpracování olova, zinku a cínu</v>
          </cell>
          <cell r="W504" t="str">
            <v>Výroba a hutní zpracování olova, zinku a cínu</v>
          </cell>
          <cell r="Z504" t="str">
            <v>Výroba a hutní zpracování olova, zinku a cínu</v>
          </cell>
        </row>
        <row r="505">
          <cell r="Q505" t="str">
            <v>Výroba a hutní zpracování mědi</v>
          </cell>
          <cell r="T505" t="str">
            <v>Výroba a hutní zpracování mědi</v>
          </cell>
          <cell r="W505" t="str">
            <v>Výroba a hutní zpracování mědi</v>
          </cell>
          <cell r="Z505" t="str">
            <v>Výroba a hutní zpracování mědi</v>
          </cell>
        </row>
        <row r="506">
          <cell r="Q506" t="str">
            <v>Výroba a hutní zpracování ostatních neželezných kovů</v>
          </cell>
          <cell r="T506" t="str">
            <v>Výroba a hutní zpracování ostatních neželezných kovů</v>
          </cell>
          <cell r="W506" t="str">
            <v>Výroba a hutní zpracování ostatních neželezných kovů</v>
          </cell>
          <cell r="Z506" t="str">
            <v>Výroba a hutní zpracování ostatních neželezných kovů</v>
          </cell>
        </row>
        <row r="507">
          <cell r="Q507" t="str">
            <v>Zpracování jaderného paliva</v>
          </cell>
          <cell r="T507" t="str">
            <v>Zpracování jaderného paliva</v>
          </cell>
          <cell r="W507" t="str">
            <v>Zpracování jaderného paliva</v>
          </cell>
          <cell r="Z507" t="str">
            <v>Zpracování jaderného paliva</v>
          </cell>
        </row>
        <row r="508">
          <cell r="Q508" t="str">
            <v>Výroba odlitků z litiny</v>
          </cell>
          <cell r="T508" t="str">
            <v>Výroba odlitků z litiny</v>
          </cell>
          <cell r="W508" t="str">
            <v>Výroba odlitků z litiny</v>
          </cell>
          <cell r="Z508" t="str">
            <v>Výroba odlitků z litiny</v>
          </cell>
        </row>
        <row r="509">
          <cell r="Q509" t="str">
            <v>Výroba odlitků z oceli</v>
          </cell>
          <cell r="T509" t="str">
            <v>Výroba odlitků z oceli</v>
          </cell>
          <cell r="W509" t="str">
            <v>Výroba odlitků z oceli</v>
          </cell>
          <cell r="Z509" t="str">
            <v>Výroba odlitků z oceli</v>
          </cell>
        </row>
        <row r="510">
          <cell r="Q510" t="str">
            <v>Výroba odlitků z lehkých neželezných kovů</v>
          </cell>
          <cell r="T510" t="str">
            <v>Výroba odlitků z lehkých neželezných kovů</v>
          </cell>
          <cell r="W510" t="str">
            <v>Výroba odlitků z lehkých neželezných kovů</v>
          </cell>
          <cell r="Z510" t="str">
            <v>Výroba odlitků z lehkých neželezných kovů</v>
          </cell>
        </row>
        <row r="511">
          <cell r="Q511" t="str">
            <v>Výroba odlitků z ostatních neželezných kovů</v>
          </cell>
          <cell r="T511" t="str">
            <v>Výroba odlitků z ostatních neželezných kovů</v>
          </cell>
          <cell r="W511" t="str">
            <v>Výroba odlitků z ostatních neželezných kovů</v>
          </cell>
          <cell r="Z511" t="str">
            <v>Výroba odlitků z ostatních neželezných kovů</v>
          </cell>
        </row>
        <row r="512">
          <cell r="Q512" t="str">
            <v>Výroba kovových konstrukcí a jejich dílů</v>
          </cell>
          <cell r="T512" t="str">
            <v>Výroba kovových konstrukcí a jejich dílů</v>
          </cell>
          <cell r="W512" t="str">
            <v>Výroba kovových konstrukcí a jejich dílů</v>
          </cell>
          <cell r="Z512" t="str">
            <v>Výroba kovových konstrukcí a jejich dílů</v>
          </cell>
        </row>
        <row r="513">
          <cell r="Q513" t="str">
            <v>Výroba kovových dveří a oken</v>
          </cell>
          <cell r="T513" t="str">
            <v>Výroba kovových dveří a oken</v>
          </cell>
          <cell r="W513" t="str">
            <v>Výroba kovových dveří a oken</v>
          </cell>
          <cell r="Z513" t="str">
            <v>Výroba kovových dveří a oken</v>
          </cell>
        </row>
        <row r="514">
          <cell r="Q514" t="str">
            <v>Výroba radiátorů a kotlů k ústřednímu topení</v>
          </cell>
          <cell r="T514" t="str">
            <v>Výroba radiátorů a kotlů k ústřednímu topení</v>
          </cell>
          <cell r="W514" t="str">
            <v>Výroba radiátorů a kotlů k ústřednímu topení</v>
          </cell>
          <cell r="Z514" t="str">
            <v>Výroba radiátorů a kotlů k ústřednímu topení</v>
          </cell>
        </row>
        <row r="515">
          <cell r="Q515" t="str">
            <v>Výroba kovových nádrží a zásobníků</v>
          </cell>
          <cell r="T515" t="str">
            <v>Výroba kovových nádrží a zásobníků</v>
          </cell>
          <cell r="W515" t="str">
            <v>Výroba kovových nádrží a zásobníků</v>
          </cell>
          <cell r="Z515" t="str">
            <v>Výroba kovových nádrží a zásobníků</v>
          </cell>
        </row>
        <row r="516">
          <cell r="Q516" t="str">
            <v>Povrchová úprava a zušlechťování kovů</v>
          </cell>
          <cell r="T516" t="str">
            <v>Povrchová úprava a zušlechťování kovů</v>
          </cell>
          <cell r="W516" t="str">
            <v>Povrchová úprava a zušlechťování kovů</v>
          </cell>
          <cell r="Z516" t="str">
            <v>Povrchová úprava a zušlechťování kovů</v>
          </cell>
        </row>
        <row r="517">
          <cell r="Q517" t="str">
            <v>Obrábění</v>
          </cell>
          <cell r="T517" t="str">
            <v>Obrábění</v>
          </cell>
          <cell r="W517" t="str">
            <v>Obrábění</v>
          </cell>
          <cell r="Z517" t="str">
            <v>Obrábění</v>
          </cell>
        </row>
        <row r="518">
          <cell r="Q518" t="str">
            <v>Výroba nožířských výrobků</v>
          </cell>
          <cell r="T518" t="str">
            <v>Výroba nožířských výrobků</v>
          </cell>
          <cell r="W518" t="str">
            <v>Výroba nožířských výrobků</v>
          </cell>
          <cell r="Z518" t="str">
            <v>Výroba nožířských výrobků</v>
          </cell>
        </row>
        <row r="519">
          <cell r="Q519" t="str">
            <v>Výroba zámků a kování</v>
          </cell>
          <cell r="T519" t="str">
            <v>Výroba zámků a kování</v>
          </cell>
          <cell r="W519" t="str">
            <v>Výroba zámků a kování</v>
          </cell>
          <cell r="Z519" t="str">
            <v>Výroba zámků a kování</v>
          </cell>
        </row>
        <row r="520">
          <cell r="Q520" t="str">
            <v>Výroba nástrojů a nářadí</v>
          </cell>
          <cell r="T520" t="str">
            <v>Výroba nástrojů a nářadí</v>
          </cell>
          <cell r="W520" t="str">
            <v>Výroba nástrojů a nářadí</v>
          </cell>
          <cell r="Z520" t="str">
            <v>Výroba nástrojů a nářadí</v>
          </cell>
        </row>
        <row r="521">
          <cell r="Q521" t="str">
            <v>Výroba ocelových sudů a podobných nádob</v>
          </cell>
          <cell r="T521" t="str">
            <v>Výroba ocelových sudů a podobných nádob</v>
          </cell>
          <cell r="W521" t="str">
            <v>Výroba ocelových sudů a podobných nádob</v>
          </cell>
          <cell r="Z521" t="str">
            <v>Výroba ocelových sudů a podobných nádob</v>
          </cell>
        </row>
        <row r="522">
          <cell r="Q522" t="str">
            <v>Výroba drobných kovových obalů</v>
          </cell>
          <cell r="T522" t="str">
            <v>Výroba drobných kovových obalů</v>
          </cell>
          <cell r="W522" t="str">
            <v>Výroba drobných kovových obalů</v>
          </cell>
          <cell r="Z522" t="str">
            <v>Výroba drobných kovových obalů</v>
          </cell>
        </row>
        <row r="523">
          <cell r="Q523" t="str">
            <v>Výroba drátěných výrobků, řetězů a pružin</v>
          </cell>
          <cell r="T523" t="str">
            <v>Výroba drátěných výrobků, řetězů a pružin</v>
          </cell>
          <cell r="W523" t="str">
            <v>Výroba drátěných výrobků, řetězů a pružin</v>
          </cell>
          <cell r="Z523" t="str">
            <v>Výroba drátěných výrobků, řetězů a pružin</v>
          </cell>
        </row>
        <row r="524">
          <cell r="Q524" t="str">
            <v>Výroba spojovacích materiálů a spojovacích výrobků se závity</v>
          </cell>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Q525" t="str">
            <v>Výroba ostatních kovodělných výrobků j. n.</v>
          </cell>
          <cell r="T525" t="str">
            <v>Výroba ostatních kovodělných výrobků j. n.</v>
          </cell>
          <cell r="W525" t="str">
            <v>Výroba ostatních kovodělných výrobků j. n.</v>
          </cell>
          <cell r="Z525" t="str">
            <v>Výroba ostatních kovodělných výrobků j. n.</v>
          </cell>
        </row>
        <row r="526">
          <cell r="Q526" t="str">
            <v>Výroba elektronických součástek</v>
          </cell>
          <cell r="T526" t="str">
            <v>Výroba elektronických součástek</v>
          </cell>
          <cell r="W526" t="str">
            <v>Výroba elektronických součástek</v>
          </cell>
          <cell r="Z526" t="str">
            <v>Výroba elektronických součástek</v>
          </cell>
        </row>
        <row r="527">
          <cell r="Q527" t="str">
            <v>Výroba osazených elektronických desek</v>
          </cell>
          <cell r="T527" t="str">
            <v>Výroba osazených elektronických desek</v>
          </cell>
          <cell r="W527" t="str">
            <v>Výroba osazených elektronických desek</v>
          </cell>
          <cell r="Z527" t="str">
            <v>Výroba osazených elektronických desek</v>
          </cell>
        </row>
        <row r="528">
          <cell r="Q528" t="str">
            <v>Výroba měřicích, zkušebních a navigačních přístrojů</v>
          </cell>
          <cell r="T528" t="str">
            <v>Výroba měřicích, zkušebních a navigačních přístrojů</v>
          </cell>
          <cell r="W528" t="str">
            <v>Výroba měřicích, zkušebních a navigačních přístrojů</v>
          </cell>
          <cell r="Z528" t="str">
            <v>Výroba měřicích, zkušebních a navigačních přístrojů</v>
          </cell>
        </row>
        <row r="529">
          <cell r="Q529" t="str">
            <v>Výroba časoměrných přístrojů</v>
          </cell>
          <cell r="T529" t="str">
            <v>Výroba časoměrných přístrojů</v>
          </cell>
          <cell r="W529" t="str">
            <v>Výroba časoměrných přístrojů</v>
          </cell>
          <cell r="Z529" t="str">
            <v>Výroba časoměrných přístrojů</v>
          </cell>
        </row>
        <row r="530">
          <cell r="Q530" t="str">
            <v>Výroba elektrických motorů, generátorů a transformátorů</v>
          </cell>
          <cell r="T530" t="str">
            <v>Výroba elektrických motorů, generátorů a transformátorů</v>
          </cell>
          <cell r="W530" t="str">
            <v>Výroba elektrických motorů, generátorů a transformátorů</v>
          </cell>
          <cell r="Z530" t="str">
            <v>Výroba elektrických motorů, generátorů a transformátorů</v>
          </cell>
        </row>
        <row r="531">
          <cell r="Q531" t="str">
            <v>Výroba elektrických rozvodných a kontrolních zařízení</v>
          </cell>
          <cell r="T531" t="str">
            <v>Výroba elektrických rozvodných a kontrolních zařízení</v>
          </cell>
          <cell r="W531" t="str">
            <v>Výroba elektrických rozvodných a kontrolních zařízení</v>
          </cell>
          <cell r="Z531" t="str">
            <v>Výroba elektrických rozvodných a kontrolních zařízení</v>
          </cell>
        </row>
        <row r="532">
          <cell r="Q532" t="str">
            <v>Výroba optických kabelů</v>
          </cell>
          <cell r="T532" t="str">
            <v>Výroba optických kabelů</v>
          </cell>
          <cell r="W532" t="str">
            <v>Výroba optických kabelů</v>
          </cell>
          <cell r="Z532" t="str">
            <v>Výroba optických kabelů</v>
          </cell>
        </row>
        <row r="533">
          <cell r="Q533" t="str">
            <v>Výroba elektrických vodičů a kabelů j. n.</v>
          </cell>
          <cell r="T533" t="str">
            <v>Výroba elektrických vodičů a kabelů j. n.</v>
          </cell>
          <cell r="W533" t="str">
            <v>Výroba elektrických vodičů a kabelů j. n.</v>
          </cell>
          <cell r="Z533" t="str">
            <v>Výroba elektrických vodičů a kabelů j. n.</v>
          </cell>
        </row>
        <row r="534">
          <cell r="Q534" t="str">
            <v>Výroba elektroinstalačních zařízení</v>
          </cell>
          <cell r="T534" t="str">
            <v>Výroba elektroinstalačních zařízení</v>
          </cell>
          <cell r="W534" t="str">
            <v>Výroba elektroinstalačních zařízení</v>
          </cell>
          <cell r="Z534" t="str">
            <v>Výroba elektroinstalačních zařízení</v>
          </cell>
        </row>
        <row r="535">
          <cell r="Q535" t="str">
            <v>Výroba elektrických spotřebičů převážně pro domácnost</v>
          </cell>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Q536" t="str">
            <v>Výroba neelektrických spotřebičů převážně pro domácnost</v>
          </cell>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Q537" t="str">
            <v>Výroba motorů a turbín, kromě motorů pro letadla, automobily a motocykly</v>
          </cell>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Q538" t="str">
            <v>Výroba hydraulických a pneumatických zařízení</v>
          </cell>
          <cell r="T538" t="str">
            <v>Výroba hydraulických a pneumatických zařízení</v>
          </cell>
          <cell r="W538" t="str">
            <v>Výroba hydraulických a pneumatických zařízení</v>
          </cell>
          <cell r="Z538" t="str">
            <v>Výroba hydraulických a pneumatických zařízení</v>
          </cell>
        </row>
        <row r="539">
          <cell r="Q539" t="str">
            <v>Výroba ostatních čerpadel a kompresorů</v>
          </cell>
          <cell r="T539" t="str">
            <v>Výroba ostatních čerpadel a kompresorů</v>
          </cell>
          <cell r="W539" t="str">
            <v>Výroba ostatních čerpadel a kompresorů</v>
          </cell>
          <cell r="Z539" t="str">
            <v>Výroba ostatních čerpadel a kompresorů</v>
          </cell>
        </row>
        <row r="540">
          <cell r="Q540" t="str">
            <v>Výroba ostatních potrubních armatur</v>
          </cell>
          <cell r="T540" t="str">
            <v>Výroba ostatních potrubních armatur</v>
          </cell>
          <cell r="W540" t="str">
            <v>Výroba ostatních potrubních armatur</v>
          </cell>
          <cell r="Z540" t="str">
            <v>Výroba ostatních potrubních armatur</v>
          </cell>
        </row>
        <row r="541">
          <cell r="Q541" t="str">
            <v>Výroba ložisek, ozubených kol, převodů a hnacích prvků</v>
          </cell>
          <cell r="T541" t="str">
            <v>Výroba ložisek, ozubených kol, převodů a hnacích prvků</v>
          </cell>
          <cell r="W541" t="str">
            <v>Výroba ložisek, ozubených kol, převodů a hnacích prvků</v>
          </cell>
          <cell r="Z541" t="str">
            <v>Výroba ložisek, ozubených kol, převodů a hnacích prvků</v>
          </cell>
        </row>
        <row r="542">
          <cell r="Q542" t="str">
            <v>Výroba pecí a hořáků pro topeniště</v>
          </cell>
          <cell r="T542" t="str">
            <v>Výroba pecí a hořáků pro topeniště</v>
          </cell>
          <cell r="W542" t="str">
            <v>Výroba pecí a hořáků pro topeniště</v>
          </cell>
          <cell r="Z542" t="str">
            <v>Výroba pecí a hořáků pro topeniště</v>
          </cell>
        </row>
        <row r="543">
          <cell r="Q543" t="str">
            <v>Výroba zdvihacích a manipulačních zařízení</v>
          </cell>
          <cell r="T543" t="str">
            <v>Výroba zdvihacích a manipulačních zařízení</v>
          </cell>
          <cell r="W543" t="str">
            <v>Výroba zdvihacích a manipulačních zařízení</v>
          </cell>
          <cell r="Z543" t="str">
            <v>Výroba zdvihacích a manipulačních zařízení</v>
          </cell>
        </row>
        <row r="544">
          <cell r="Q544" t="str">
            <v>Výroba kancelářských strojů a zařízení,kromě počítačů a perif.zařízení</v>
          </cell>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Q545" t="str">
            <v>Výroba ručních mechanizovaných nástrojů</v>
          </cell>
          <cell r="T545" t="str">
            <v>Výroba ručních mechanizovaných nástrojů</v>
          </cell>
          <cell r="W545" t="str">
            <v>Výroba ručních mechanizovaných nástrojů</v>
          </cell>
          <cell r="Z545" t="str">
            <v>Výroba ručních mechanizovaných nástrojů</v>
          </cell>
        </row>
        <row r="546">
          <cell r="Q546" t="str">
            <v>Výroba průmyslových chladicích a klimatizačních zařízení</v>
          </cell>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Q547" t="str">
            <v>Výroba ostatních strojů a zařízení pro všeobecné účely j. n.</v>
          </cell>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Q548" t="str">
            <v>Výroba kovoobráběcích strojů</v>
          </cell>
          <cell r="T548" t="str">
            <v>Výroba kovoobráběcích strojů</v>
          </cell>
          <cell r="W548" t="str">
            <v>Výroba kovoobráběcích strojů</v>
          </cell>
          <cell r="Z548" t="str">
            <v>Výroba kovoobráběcích strojů</v>
          </cell>
        </row>
        <row r="549">
          <cell r="Q549" t="str">
            <v>Výroba ostatních obráběcích strojů</v>
          </cell>
          <cell r="T549" t="str">
            <v>Výroba ostatních obráběcích strojů</v>
          </cell>
          <cell r="W549" t="str">
            <v>Výroba ostatních obráběcích strojů</v>
          </cell>
          <cell r="Z549" t="str">
            <v>Výroba ostatních obráběcích strojů</v>
          </cell>
        </row>
        <row r="550">
          <cell r="Q550" t="str">
            <v>Výroba strojů pro metalurgii</v>
          </cell>
          <cell r="T550" t="str">
            <v>Výroba strojů pro metalurgii</v>
          </cell>
          <cell r="W550" t="str">
            <v>Výroba strojů pro metalurgii</v>
          </cell>
          <cell r="Z550" t="str">
            <v>Výroba strojů pro metalurgii</v>
          </cell>
        </row>
        <row r="551">
          <cell r="Q551" t="str">
            <v>Výroba strojů pro těžbu, dobývání a stavebnictví</v>
          </cell>
          <cell r="T551" t="str">
            <v>Výroba strojů pro těžbu, dobývání a stavebnictví</v>
          </cell>
          <cell r="W551" t="str">
            <v>Výroba strojů pro těžbu, dobývání a stavebnictví</v>
          </cell>
          <cell r="Z551" t="str">
            <v>Výroba strojů pro těžbu, dobývání a stavebnictví</v>
          </cell>
        </row>
        <row r="552">
          <cell r="Q552" t="str">
            <v>Výroba strojů na výrobu potravin, nápojů a zpracování tabáku</v>
          </cell>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Q553" t="str">
            <v>Výroba strojů na výrobu textilu, oděvních výrobků a výrobků z usní</v>
          </cell>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Q554" t="str">
            <v>Výroba strojů a přístrojů na výrobu papíru a lepenky</v>
          </cell>
          <cell r="T554" t="str">
            <v>Výroba strojů a přístrojů na výrobu papíru a lepenky</v>
          </cell>
          <cell r="W554" t="str">
            <v>Výroba strojů a přístrojů na výrobu papíru a lepenky</v>
          </cell>
          <cell r="Z554" t="str">
            <v>Výroba strojů a přístrojů na výrobu papíru a lepenky</v>
          </cell>
        </row>
        <row r="555">
          <cell r="Q555" t="str">
            <v>Výroba strojů na výrobu plastů a pryže</v>
          </cell>
          <cell r="T555" t="str">
            <v>Výroba strojů na výrobu plastů a pryže</v>
          </cell>
          <cell r="W555" t="str">
            <v>Výroba strojů na výrobu plastů a pryže</v>
          </cell>
          <cell r="Z555" t="str">
            <v>Výroba strojů na výrobu plastů a pryže</v>
          </cell>
        </row>
        <row r="556">
          <cell r="Q556" t="str">
            <v>Výroba ostatních strojů pro speciální účely j. n.</v>
          </cell>
          <cell r="T556" t="str">
            <v>Výroba ostatních strojů pro speciální účely j. n.</v>
          </cell>
          <cell r="W556" t="str">
            <v>Výroba ostatních strojů pro speciální účely j. n.</v>
          </cell>
          <cell r="Z556" t="str">
            <v>Výroba ostatních strojů pro speciální účely j. n.</v>
          </cell>
        </row>
        <row r="557">
          <cell r="Q557" t="str">
            <v>Výroba elektrického a elektronického zařízení pro motorová vozidla</v>
          </cell>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Q558" t="str">
            <v>Výroba ostatních dílů a příslušenství pro motorová vozidla</v>
          </cell>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Q559" t="str">
            <v>Stavba lodí a plavidel</v>
          </cell>
          <cell r="T559" t="str">
            <v>Stavba lodí a plavidel</v>
          </cell>
          <cell r="W559" t="str">
            <v>Stavba lodí a plavidel</v>
          </cell>
          <cell r="Z559" t="str">
            <v>Stavba lodí a plavidel</v>
          </cell>
        </row>
        <row r="560">
          <cell r="Q560" t="str">
            <v>Stavba rekreačních a sportovních člunů</v>
          </cell>
          <cell r="T560" t="str">
            <v>Stavba rekreačních a sportovních člunů</v>
          </cell>
          <cell r="W560" t="str">
            <v>Stavba rekreačních a sportovních člunů</v>
          </cell>
          <cell r="Z560" t="str">
            <v>Stavba rekreačních a sportovních člunů</v>
          </cell>
        </row>
        <row r="561">
          <cell r="Q561" t="str">
            <v>Výroba motocyklů</v>
          </cell>
          <cell r="T561" t="str">
            <v>Výroba motocyklů</v>
          </cell>
          <cell r="W561" t="str">
            <v>Výroba motocyklů</v>
          </cell>
          <cell r="Z561" t="str">
            <v>Výroba motocyklů</v>
          </cell>
        </row>
        <row r="562">
          <cell r="Q562" t="str">
            <v>Výroba jízdních kol a vozíků pro invalidy</v>
          </cell>
          <cell r="T562" t="str">
            <v>Výroba jízdních kol a vozíků pro invalidy</v>
          </cell>
          <cell r="W562" t="str">
            <v>Výroba jízdních kol a vozíků pro invalidy</v>
          </cell>
          <cell r="Z562" t="str">
            <v>Výroba jízdních kol a vozíků pro invalidy</v>
          </cell>
        </row>
        <row r="563">
          <cell r="Q563" t="str">
            <v>Výroba ostatních dopravních prostředků a zařízení j. n.</v>
          </cell>
          <cell r="T563" t="str">
            <v>Výroba ostatních dopravních prostředků a zařízení j. n.</v>
          </cell>
          <cell r="W563" t="str">
            <v>Výroba ostatních dopravních prostředků a zařízení j. n.</v>
          </cell>
          <cell r="Z563" t="str">
            <v>Výroba ostatních dopravních prostředků a zařízení j. n.</v>
          </cell>
        </row>
        <row r="564">
          <cell r="Q564" t="str">
            <v>Výroba kancelářského nábytku a zařízení obchodů</v>
          </cell>
          <cell r="T564" t="str">
            <v>Výroba kancelářského nábytku a zařízení obchodů</v>
          </cell>
          <cell r="W564" t="str">
            <v>Výroba kancelářského nábytku a zařízení obchodů</v>
          </cell>
          <cell r="Z564" t="str">
            <v>Výroba kancelářského nábytku a zařízení obchodů</v>
          </cell>
        </row>
        <row r="565">
          <cell r="Q565" t="str">
            <v>Výroba kuchyňského nábytku</v>
          </cell>
          <cell r="T565" t="str">
            <v>Výroba kuchyňského nábytku</v>
          </cell>
          <cell r="W565" t="str">
            <v>Výroba kuchyňského nábytku</v>
          </cell>
          <cell r="Z565" t="str">
            <v>Výroba kuchyňského nábytku</v>
          </cell>
        </row>
        <row r="566">
          <cell r="Q566" t="str">
            <v>Výroba matrací</v>
          </cell>
          <cell r="T566" t="str">
            <v>Výroba matrací</v>
          </cell>
          <cell r="W566" t="str">
            <v>Výroba matrací</v>
          </cell>
          <cell r="Z566" t="str">
            <v>Výroba matrací</v>
          </cell>
        </row>
        <row r="567">
          <cell r="Q567" t="str">
            <v>Výroba ostatního nábytku</v>
          </cell>
          <cell r="T567" t="str">
            <v>Výroba ostatního nábytku</v>
          </cell>
          <cell r="W567" t="str">
            <v>Výroba ostatního nábytku</v>
          </cell>
          <cell r="Z567" t="str">
            <v>Výroba ostatního nábytku</v>
          </cell>
        </row>
        <row r="568">
          <cell r="Q568" t="str">
            <v>Ražení mincí</v>
          </cell>
          <cell r="T568" t="str">
            <v>Ražení mincí</v>
          </cell>
          <cell r="W568" t="str">
            <v>Ražení mincí</v>
          </cell>
          <cell r="Z568" t="str">
            <v>Ražení mincí</v>
          </cell>
        </row>
        <row r="569">
          <cell r="Q569" t="str">
            <v>Výroba klenotů a příbuzných výrobků</v>
          </cell>
          <cell r="T569" t="str">
            <v>Výroba klenotů a příbuzných výrobků</v>
          </cell>
          <cell r="W569" t="str">
            <v>Výroba klenotů a příbuzných výrobků</v>
          </cell>
          <cell r="Z569" t="str">
            <v>Výroba klenotů a příbuzných výrobků</v>
          </cell>
        </row>
        <row r="570">
          <cell r="Q570" t="str">
            <v>Výroba bižuterie a příbuzných výrobků</v>
          </cell>
          <cell r="T570" t="str">
            <v>Výroba bižuterie a příbuzných výrobků</v>
          </cell>
          <cell r="W570" t="str">
            <v>Výroba bižuterie a příbuzných výrobků</v>
          </cell>
          <cell r="Z570" t="str">
            <v>Výroba bižuterie a příbuzných výrobků</v>
          </cell>
        </row>
        <row r="571">
          <cell r="Q571" t="str">
            <v>Výroba košťat a kartáčnických výrobků</v>
          </cell>
          <cell r="T571" t="str">
            <v>Výroba košťat a kartáčnických výrobků</v>
          </cell>
          <cell r="W571" t="str">
            <v>Výroba košťat a kartáčnických výrobků</v>
          </cell>
          <cell r="Z571" t="str">
            <v>Výroba košťat a kartáčnických výrobků</v>
          </cell>
        </row>
        <row r="572">
          <cell r="Q572" t="str">
            <v>Ostatní zpracovatelský průmysl j. n.</v>
          </cell>
          <cell r="T572" t="str">
            <v>Ostatní zpracovatelský průmysl j. n.</v>
          </cell>
          <cell r="W572" t="str">
            <v>Ostatní zpracovatelský průmysl j. n.</v>
          </cell>
          <cell r="Z572" t="str">
            <v>Ostatní zpracovatelský průmysl j. n.</v>
          </cell>
        </row>
        <row r="573">
          <cell r="Q573" t="str">
            <v>Opravy kovodělných výrobků</v>
          </cell>
          <cell r="T573" t="str">
            <v>Opravy kovodělných výrobků</v>
          </cell>
          <cell r="W573" t="str">
            <v>Opravy kovodělných výrobků</v>
          </cell>
          <cell r="Z573" t="str">
            <v>Opravy kovodělných výrobků</v>
          </cell>
        </row>
        <row r="574">
          <cell r="Q574" t="str">
            <v>Opravy strojů</v>
          </cell>
          <cell r="T574" t="str">
            <v>Opravy strojů</v>
          </cell>
          <cell r="W574" t="str">
            <v>Opravy strojů</v>
          </cell>
          <cell r="Z574" t="str">
            <v>Opravy strojů</v>
          </cell>
        </row>
        <row r="575">
          <cell r="Q575" t="str">
            <v>Opravy elektronických a optických přístrojů a zařízení</v>
          </cell>
          <cell r="T575" t="str">
            <v>Opravy elektronických a optických přístrojů a zařízení</v>
          </cell>
          <cell r="W575" t="str">
            <v>Opravy elektronických a optických přístrojů a zařízení</v>
          </cell>
          <cell r="Z575" t="str">
            <v>Opravy elektronických a optických přístrojů a zařízení</v>
          </cell>
        </row>
        <row r="576">
          <cell r="Q576" t="str">
            <v>Opravy elektrických zařízen</v>
          </cell>
          <cell r="T576" t="str">
            <v>Opravy elektrických zařízen</v>
          </cell>
          <cell r="W576" t="str">
            <v>Opravy elektrických zařízen</v>
          </cell>
          <cell r="Z576" t="str">
            <v>Opravy elektrických zařízen</v>
          </cell>
        </row>
        <row r="577">
          <cell r="Q577" t="str">
            <v>Opravy a údržba lodí a člunů</v>
          </cell>
          <cell r="T577" t="str">
            <v>Opravy a údržba lodí a člunů</v>
          </cell>
          <cell r="W577" t="str">
            <v>Opravy a údržba lodí a člunů</v>
          </cell>
          <cell r="Z577" t="str">
            <v>Opravy a údržba lodí a člunů</v>
          </cell>
        </row>
        <row r="578">
          <cell r="Q578" t="str">
            <v>Opravy a údržba letadel a kosmických lodí</v>
          </cell>
          <cell r="T578" t="str">
            <v>Opravy a údržba letadel a kosmických lodí</v>
          </cell>
          <cell r="W578" t="str">
            <v>Opravy a údržba letadel a kosmických lodí</v>
          </cell>
          <cell r="Z578" t="str">
            <v>Opravy a údržba letadel a kosmických lodí</v>
          </cell>
        </row>
        <row r="579">
          <cell r="Q579" t="str">
            <v>Opravy a údržba ostatních dopravních prostředků a zařízení j. n.</v>
          </cell>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Q580" t="str">
            <v>Opravy ostatních zařízení</v>
          </cell>
          <cell r="T580" t="str">
            <v>Opravy ostatních zařízení</v>
          </cell>
          <cell r="W580" t="str">
            <v>Opravy ostatních zařízení</v>
          </cell>
          <cell r="Z580" t="str">
            <v>Opravy ostatních zařízení</v>
          </cell>
        </row>
        <row r="581">
          <cell r="Q581" t="str">
            <v>Výroba elektřiny</v>
          </cell>
          <cell r="T581" t="str">
            <v>Výroba elektřiny</v>
          </cell>
          <cell r="W581" t="str">
            <v>Výroba elektřiny</v>
          </cell>
          <cell r="Z581" t="str">
            <v>Výroba elektřiny</v>
          </cell>
        </row>
        <row r="582">
          <cell r="Q582" t="str">
            <v>Přenos elektřiny</v>
          </cell>
          <cell r="T582" t="str">
            <v>Přenos elektřiny</v>
          </cell>
          <cell r="W582" t="str">
            <v>Přenos elektřiny</v>
          </cell>
          <cell r="Z582" t="str">
            <v>Přenos elektřiny</v>
          </cell>
        </row>
        <row r="583">
          <cell r="Q583" t="str">
            <v>Rozvod elektřiny</v>
          </cell>
          <cell r="T583" t="str">
            <v>Rozvod elektřiny</v>
          </cell>
          <cell r="W583" t="str">
            <v>Rozvod elektřiny</v>
          </cell>
          <cell r="Z583" t="str">
            <v>Rozvod elektřiny</v>
          </cell>
        </row>
        <row r="584">
          <cell r="Q584" t="str">
            <v>Obchod s elektřinou</v>
          </cell>
          <cell r="T584" t="str">
            <v>Obchod s elektřinou</v>
          </cell>
          <cell r="W584" t="str">
            <v>Obchod s elektřinou</v>
          </cell>
          <cell r="Z584" t="str">
            <v>Obchod s elektřinou</v>
          </cell>
        </row>
        <row r="585">
          <cell r="Q585" t="str">
            <v>Výroba plynu</v>
          </cell>
          <cell r="T585" t="str">
            <v>Výroba plynu</v>
          </cell>
          <cell r="W585" t="str">
            <v>Výroba plynu</v>
          </cell>
          <cell r="Z585" t="str">
            <v>Výroba plynu</v>
          </cell>
        </row>
        <row r="586">
          <cell r="Q586" t="str">
            <v>Rozvod plynných paliv prostřednictvím sítí</v>
          </cell>
          <cell r="T586" t="str">
            <v>Rozvod plynných paliv prostřednictvím sítí</v>
          </cell>
          <cell r="W586" t="str">
            <v>Rozvod plynných paliv prostřednictvím sítí</v>
          </cell>
          <cell r="Z586" t="str">
            <v>Rozvod plynných paliv prostřednictvím sítí</v>
          </cell>
        </row>
        <row r="587">
          <cell r="Q587" t="str">
            <v>Obchod s plynem prostřednictvím sítí</v>
          </cell>
          <cell r="T587" t="str">
            <v>Obchod s plynem prostřednictvím sítí</v>
          </cell>
          <cell r="W587" t="str">
            <v>Obchod s plynem prostřednictvím sítí</v>
          </cell>
          <cell r="Z587" t="str">
            <v>Obchod s plynem prostřednictvím sítí</v>
          </cell>
        </row>
        <row r="588">
          <cell r="Q588" t="str">
            <v>Shromažďování a sběr odpadů, kromě nebezpečných</v>
          </cell>
          <cell r="T588" t="str">
            <v>Shromažďování a sběr odpadů, kromě nebezpečných</v>
          </cell>
          <cell r="W588" t="str">
            <v>Shromažďování a sběr odpadů, kromě nebezpečných</v>
          </cell>
          <cell r="Z588" t="str">
            <v>Shromažďování a sběr odpadů, kromě nebezpečných</v>
          </cell>
        </row>
        <row r="589">
          <cell r="Q589" t="str">
            <v>Shromažďování a sběr nebezpečných odpadů</v>
          </cell>
          <cell r="T589" t="str">
            <v>Shromažďování a sběr nebezpečných odpadů</v>
          </cell>
          <cell r="W589" t="str">
            <v>Shromažďování a sběr nebezpečných odpadů</v>
          </cell>
          <cell r="Z589" t="str">
            <v>Shromažďování a sběr nebezpečných odpadů</v>
          </cell>
        </row>
        <row r="590">
          <cell r="Q590" t="str">
            <v>Odstraňování odpadů, kromě nebezpečných</v>
          </cell>
          <cell r="T590" t="str">
            <v>Odstraňování odpadů, kromě nebezpečných</v>
          </cell>
          <cell r="W590" t="str">
            <v>Odstraňování odpadů, kromě nebezpečných</v>
          </cell>
          <cell r="Z590" t="str">
            <v>Odstraňování odpadů, kromě nebezpečných</v>
          </cell>
        </row>
        <row r="591">
          <cell r="Q591" t="str">
            <v>Odstraňování nebezpečných odpadů</v>
          </cell>
          <cell r="T591" t="str">
            <v>Odstraňování nebezpečných odpadů</v>
          </cell>
          <cell r="W591" t="str">
            <v>Odstraňování nebezpečných odpadů</v>
          </cell>
          <cell r="Z591" t="str">
            <v>Odstraňování nebezpečných odpadů</v>
          </cell>
        </row>
        <row r="592">
          <cell r="Q592" t="str">
            <v>Demontáž vraků a vyřazených strojů a zařízení pro účely recyklace</v>
          </cell>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Q593" t="str">
            <v>Úprava odpadů k dalšímu využití,kromě demontáže vraků,strojů a zařízení</v>
          </cell>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Q594" t="str">
            <v>Výstavba bytových budov</v>
          </cell>
          <cell r="T594" t="str">
            <v>Výstavba bytových budov</v>
          </cell>
          <cell r="W594" t="str">
            <v>Výstavba bytových budov</v>
          </cell>
          <cell r="Z594" t="str">
            <v>Výstavba bytových budov</v>
          </cell>
        </row>
        <row r="595">
          <cell r="Q595" t="str">
            <v>Výstavba silnic a dálnic</v>
          </cell>
          <cell r="T595" t="str">
            <v>Výstavba silnic a dálnic</v>
          </cell>
          <cell r="W595" t="str">
            <v>Výstavba silnic a dálnic</v>
          </cell>
          <cell r="Z595" t="str">
            <v>Výstavba silnic a dálnic</v>
          </cell>
        </row>
        <row r="596">
          <cell r="Q596" t="str">
            <v>Výstavba železnic a podzemních drah</v>
          </cell>
          <cell r="T596" t="str">
            <v>Výstavba železnic a podzemních drah</v>
          </cell>
          <cell r="W596" t="str">
            <v>Výstavba železnic a podzemních drah</v>
          </cell>
          <cell r="Z596" t="str">
            <v>Výstavba železnic a podzemních drah</v>
          </cell>
        </row>
        <row r="597">
          <cell r="Q597" t="str">
            <v>Výstavba mostů a tunelů</v>
          </cell>
          <cell r="T597" t="str">
            <v>Výstavba mostů a tunelů</v>
          </cell>
          <cell r="W597" t="str">
            <v>Výstavba mostů a tunelů</v>
          </cell>
          <cell r="Z597" t="str">
            <v>Výstavba mostů a tunelů</v>
          </cell>
        </row>
        <row r="598">
          <cell r="Q598" t="str">
            <v>Výstavba inženýrských sítí pro kapaliny a plyny</v>
          </cell>
          <cell r="T598" t="str">
            <v>Výstavba inženýrských sítí pro kapaliny a plyny</v>
          </cell>
          <cell r="W598" t="str">
            <v>Výstavba inženýrských sítí pro kapaliny a plyny</v>
          </cell>
          <cell r="Z598" t="str">
            <v>Výstavba inženýrských sítí pro kapaliny a plyny</v>
          </cell>
        </row>
        <row r="599">
          <cell r="Q599" t="str">
            <v>Výstavba inženýrských sítí pro elektřinu a telekomunikace</v>
          </cell>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Q600" t="str">
            <v>Výstavba vodních děl</v>
          </cell>
          <cell r="T600" t="str">
            <v>Výstavba vodních děl</v>
          </cell>
          <cell r="W600" t="str">
            <v>Výstavba vodních děl</v>
          </cell>
          <cell r="Z600" t="str">
            <v>Výstavba vodních děl</v>
          </cell>
        </row>
        <row r="601">
          <cell r="Q601" t="str">
            <v>Výstavba ostatních staveb j. n.</v>
          </cell>
          <cell r="T601" t="str">
            <v>Výstavba ostatních staveb j. n.</v>
          </cell>
          <cell r="W601" t="str">
            <v>Výstavba ostatních staveb j. n.</v>
          </cell>
          <cell r="Z601" t="str">
            <v>Výstavba ostatních staveb j. n.</v>
          </cell>
        </row>
        <row r="602">
          <cell r="Q602" t="str">
            <v>Demolice</v>
          </cell>
          <cell r="T602" t="str">
            <v>Demolice</v>
          </cell>
          <cell r="W602" t="str">
            <v>Demolice</v>
          </cell>
          <cell r="Z602" t="str">
            <v>Demolice</v>
          </cell>
        </row>
        <row r="603">
          <cell r="Q603" t="str">
            <v>Příprava staveniště</v>
          </cell>
          <cell r="T603" t="str">
            <v>Příprava staveniště</v>
          </cell>
          <cell r="W603" t="str">
            <v>Příprava staveniště</v>
          </cell>
          <cell r="Z603" t="str">
            <v>Příprava staveniště</v>
          </cell>
        </row>
        <row r="604">
          <cell r="Q604" t="str">
            <v>Průzkumné vrtné práce</v>
          </cell>
          <cell r="T604" t="str">
            <v>Průzkumné vrtné práce</v>
          </cell>
          <cell r="W604" t="str">
            <v>Průzkumné vrtné práce</v>
          </cell>
          <cell r="Z604" t="str">
            <v>Průzkumné vrtné práce</v>
          </cell>
        </row>
        <row r="605">
          <cell r="Q605" t="str">
            <v>Elektrické instalace</v>
          </cell>
          <cell r="T605" t="str">
            <v>Elektrické instalace</v>
          </cell>
          <cell r="W605" t="str">
            <v>Elektrické instalace</v>
          </cell>
          <cell r="Z605" t="str">
            <v>Elektrické instalace</v>
          </cell>
        </row>
        <row r="606">
          <cell r="Q606" t="str">
            <v>Instalace vody, odpadu, plynu, topení a klimatizace</v>
          </cell>
          <cell r="T606" t="str">
            <v>Instalace vody, odpadu, plynu, topení a klimatizace</v>
          </cell>
          <cell r="W606" t="str">
            <v>Instalace vody, odpadu, plynu, topení a klimatizace</v>
          </cell>
          <cell r="Z606" t="str">
            <v>Instalace vody, odpadu, plynu, topení a klimatizace</v>
          </cell>
        </row>
        <row r="607">
          <cell r="Q607" t="str">
            <v>Ostatní stavební instalace</v>
          </cell>
          <cell r="T607" t="str">
            <v>Ostatní stavební instalace</v>
          </cell>
          <cell r="W607" t="str">
            <v>Ostatní stavební instalace</v>
          </cell>
          <cell r="Z607" t="str">
            <v>Ostatní stavební instalace</v>
          </cell>
        </row>
        <row r="608">
          <cell r="Q608" t="str">
            <v>Omítkářské práce</v>
          </cell>
          <cell r="T608" t="str">
            <v>Omítkářské práce</v>
          </cell>
          <cell r="W608" t="str">
            <v>Omítkářské práce</v>
          </cell>
          <cell r="Z608" t="str">
            <v>Omítkářské práce</v>
          </cell>
        </row>
        <row r="609">
          <cell r="Q609" t="str">
            <v>Truhlářské práce</v>
          </cell>
          <cell r="T609" t="str">
            <v>Truhlářské práce</v>
          </cell>
          <cell r="W609" t="str">
            <v>Truhlářské práce</v>
          </cell>
          <cell r="Z609" t="str">
            <v>Truhlářské práce</v>
          </cell>
        </row>
        <row r="610">
          <cell r="Q610" t="str">
            <v>Obkládání stěn a pokládání podlahových krytin</v>
          </cell>
          <cell r="T610" t="str">
            <v>Obkládání stěn a pokládání podlahových krytin</v>
          </cell>
          <cell r="W610" t="str">
            <v>Obkládání stěn a pokládání podlahových krytin</v>
          </cell>
          <cell r="Z610" t="str">
            <v>Obkládání stěn a pokládání podlahových krytin</v>
          </cell>
        </row>
        <row r="611">
          <cell r="Q611" t="str">
            <v>Sklenářské, malířské a natěračské práce</v>
          </cell>
          <cell r="T611" t="str">
            <v>Sklenářské, malířské a natěračské práce</v>
          </cell>
          <cell r="W611" t="str">
            <v>Sklenářské, malířské a natěračské práce</v>
          </cell>
          <cell r="Z611" t="str">
            <v>Sklenářské, malířské a natěračské práce</v>
          </cell>
        </row>
        <row r="612">
          <cell r="Q612" t="str">
            <v>Ostatní kompletační a dokončovací práce</v>
          </cell>
          <cell r="T612" t="str">
            <v>Ostatní kompletační a dokončovací práce</v>
          </cell>
          <cell r="W612" t="str">
            <v>Ostatní kompletační a dokončovací práce</v>
          </cell>
          <cell r="Z612" t="str">
            <v>Ostatní kompletační a dokončovací práce</v>
          </cell>
        </row>
        <row r="613">
          <cell r="Q613" t="str">
            <v>Pokrývačské práce</v>
          </cell>
          <cell r="T613" t="str">
            <v>Pokrývačské práce</v>
          </cell>
          <cell r="W613" t="str">
            <v>Pokrývačské práce</v>
          </cell>
          <cell r="Z613" t="str">
            <v>Pokrývačské práce</v>
          </cell>
        </row>
        <row r="614">
          <cell r="Q614" t="str">
            <v>Ostatní specializované stavební činnosti j. n.</v>
          </cell>
          <cell r="T614" t="str">
            <v>Ostatní specializované stavební činnosti j. n.</v>
          </cell>
          <cell r="W614" t="str">
            <v>Ostatní specializované stavební činnosti j. n.</v>
          </cell>
          <cell r="Z614" t="str">
            <v>Ostatní specializované stavební činnosti j. n.</v>
          </cell>
        </row>
        <row r="615">
          <cell r="Q615" t="str">
            <v>Obchod s automobily a jinými lehkými motorovými vozidly</v>
          </cell>
          <cell r="T615" t="str">
            <v>Obchod s automobily a jinými lehkými motorovými vozidly</v>
          </cell>
          <cell r="W615" t="str">
            <v>Obchod s automobily a jinými lehkými motorovými vozidly</v>
          </cell>
          <cell r="Z615" t="str">
            <v>Obchod s automobily a jinými lehkými motorovými vozidly</v>
          </cell>
        </row>
        <row r="616">
          <cell r="Q616" t="str">
            <v>Obchod s ostatními motorovými vozidly, kromě motocyklů</v>
          </cell>
          <cell r="T616" t="str">
            <v>Obchod s ostatními motorovými vozidly, kromě motocyklů</v>
          </cell>
          <cell r="W616" t="str">
            <v>Obchod s ostatními motorovými vozidly, kromě motocyklů</v>
          </cell>
          <cell r="Z616" t="str">
            <v>Obchod s ostatními motorovými vozidly, kromě motocyklů</v>
          </cell>
        </row>
        <row r="617">
          <cell r="Q617" t="str">
            <v>Velkoobchod s díly a příslušenstvím pro motorová vozidla,kromě motocyklů</v>
          </cell>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Q618" t="str">
            <v>Maloobchod s díly a příslušenstvím pro motorová vozidla,kromě motocyklů</v>
          </cell>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Q619" t="str">
            <v>Zprostř.velkoob.a velkoob.v zast.se zákl.zem.pr.,živými zv.,text.sur.a pol.</v>
          </cell>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Q620" t="str">
            <v>Zprostř.velkoob.a velkoob.v zast.s palivy,rudami,kovy a prům.chemikáliemi</v>
          </cell>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Q621" t="str">
            <v>Zprostř.velkoobchodu a velkoobchod v zast.se dřevem a staveb.materiály</v>
          </cell>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Q622" t="str">
            <v>Zprostř.velkoobchodu a velkoob.v zast.se stroji,prům.zař.,loděmi a letadly</v>
          </cell>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Q623" t="str">
            <v>Zprostř.velkoob.a velkoob.v zast.s náb.,želez.zbožím a potř.převáž.pro dom.</v>
          </cell>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Q624" t="str">
            <v>Zprostř.velkoob.a velkoob.v zast.s text.,oděvy,kožešinami,obuví a kož.výr.</v>
          </cell>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Q625" t="str">
            <v>Zprostř.velkoob.a velkoob.v zast.s potr.,nápoji,tabákem a tabák.výrobky</v>
          </cell>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Q626" t="str">
            <v>Zprostř.specializ.velkoob.a specializ.velkoob.v zast.s ost.výrobky</v>
          </cell>
          <cell r="T626" t="str">
            <v>Zprostř.specializ.velkoob.a specializ.velkoob.v zast.s ost.výrobky</v>
          </cell>
          <cell r="W626" t="str">
            <v>Zprostř.specializ.velkoob.a specializ.velkoob.v zast.s ost.výrobky</v>
          </cell>
          <cell r="Z626" t="str">
            <v>Zprostř.specializ.velkoob.a specializ.velkoob.v zast.s ost.výrobky</v>
          </cell>
        </row>
        <row r="627">
          <cell r="Q627" t="str">
            <v>Zprostř.nespecializ.velkoobchodu a nespecializ.velkoobchod v zast.</v>
          </cell>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Q628" t="str">
            <v>Velkoobchod s obilím, surovým tabákem, osivy a krmivy</v>
          </cell>
          <cell r="T628" t="str">
            <v>Velkoobchod s obilím, surovým tabákem, osivy a krmivy</v>
          </cell>
          <cell r="W628" t="str">
            <v>Velkoobchod s obilím, surovým tabákem, osivy a krmivy</v>
          </cell>
          <cell r="Z628" t="str">
            <v>Velkoobchod s obilím, surovým tabákem, osivy a krmivy</v>
          </cell>
        </row>
        <row r="629">
          <cell r="Q629" t="str">
            <v>Velkoobchod s květinami a jinými rostlinami</v>
          </cell>
          <cell r="T629" t="str">
            <v>Velkoobchod s květinami a jinými rostlinami</v>
          </cell>
          <cell r="W629" t="str">
            <v>Velkoobchod s květinami a jinými rostlinami</v>
          </cell>
          <cell r="Z629" t="str">
            <v>Velkoobchod s květinami a jinými rostlinami</v>
          </cell>
        </row>
        <row r="630">
          <cell r="Q630" t="str">
            <v>Velkoobchod s živými zvířaty</v>
          </cell>
          <cell r="T630" t="str">
            <v>Velkoobchod s živými zvířaty</v>
          </cell>
          <cell r="W630" t="str">
            <v>Velkoobchod s živými zvířaty</v>
          </cell>
          <cell r="Z630" t="str">
            <v>Velkoobchod s živými zvířaty</v>
          </cell>
        </row>
        <row r="631">
          <cell r="Q631" t="str">
            <v>Velkoobchod se surovými kůžemi, kožešinami a usněmi</v>
          </cell>
          <cell r="T631" t="str">
            <v>Velkoobchod se surovými kůžemi, kožešinami a usněmi</v>
          </cell>
          <cell r="W631" t="str">
            <v>Velkoobchod se surovými kůžemi, kožešinami a usněmi</v>
          </cell>
          <cell r="Z631" t="str">
            <v>Velkoobchod se surovými kůžemi, kožešinami a usněmi</v>
          </cell>
        </row>
        <row r="632">
          <cell r="Q632" t="str">
            <v>Velkoobchod s ovocem a zeleninou</v>
          </cell>
          <cell r="T632" t="str">
            <v>Velkoobchod s ovocem a zeleninou</v>
          </cell>
          <cell r="W632" t="str">
            <v>Velkoobchod s ovocem a zeleninou</v>
          </cell>
          <cell r="Z632" t="str">
            <v>Velkoobchod s ovocem a zeleninou</v>
          </cell>
        </row>
        <row r="633">
          <cell r="Q633" t="str">
            <v>Velkoobchod s masem a masnými výrobky</v>
          </cell>
          <cell r="T633" t="str">
            <v>Velkoobchod s masem a masnými výrobky</v>
          </cell>
          <cell r="W633" t="str">
            <v>Velkoobchod s masem a masnými výrobky</v>
          </cell>
          <cell r="Z633" t="str">
            <v>Velkoobchod s masem a masnými výrobky</v>
          </cell>
        </row>
        <row r="634">
          <cell r="Q634" t="str">
            <v>Velkoobchod s mléčnými výrobky, vejci, jedlými oleji a tuky</v>
          </cell>
          <cell r="T634" t="str">
            <v>Velkoobchod s mléčnými výrobky, vejci, jedlými oleji a tuky</v>
          </cell>
          <cell r="W634" t="str">
            <v>Velkoobchod s mléčnými výrobky, vejci, jedlými oleji a tuky</v>
          </cell>
          <cell r="Z634" t="str">
            <v>Velkoobchod s mléčnými výrobky, vejci, jedlými oleji a tuky</v>
          </cell>
        </row>
        <row r="635">
          <cell r="Q635" t="str">
            <v>Velkoobchod s nápoji</v>
          </cell>
          <cell r="T635" t="str">
            <v>Velkoobchod s nápoji</v>
          </cell>
          <cell r="W635" t="str">
            <v>Velkoobchod s nápoji</v>
          </cell>
          <cell r="Z635" t="str">
            <v>Velkoobchod s nápoji</v>
          </cell>
        </row>
        <row r="636">
          <cell r="Q636" t="str">
            <v>Velkoobchod s tabákovými výrobky</v>
          </cell>
          <cell r="T636" t="str">
            <v>Velkoobchod s tabákovými výrobky</v>
          </cell>
          <cell r="W636" t="str">
            <v>Velkoobchod s tabákovými výrobky</v>
          </cell>
          <cell r="Z636" t="str">
            <v>Velkoobchod s tabákovými výrobky</v>
          </cell>
        </row>
        <row r="637">
          <cell r="Q637" t="str">
            <v>Velkoobchod s cukrem, čokoládou a cukrovinkami</v>
          </cell>
          <cell r="T637" t="str">
            <v>Velkoobchod s cukrem, čokoládou a cukrovinkami</v>
          </cell>
          <cell r="W637" t="str">
            <v>Velkoobchod s cukrem, čokoládou a cukrovinkami</v>
          </cell>
          <cell r="Z637" t="str">
            <v>Velkoobchod s cukrem, čokoládou a cukrovinkami</v>
          </cell>
        </row>
        <row r="638">
          <cell r="Q638" t="str">
            <v>Velkoobchod s kávou, čajem, kakaem a kořením</v>
          </cell>
          <cell r="T638" t="str">
            <v>Velkoobchod s kávou, čajem, kakaem a kořením</v>
          </cell>
          <cell r="W638" t="str">
            <v>Velkoobchod s kávou, čajem, kakaem a kořením</v>
          </cell>
          <cell r="Z638" t="str">
            <v>Velkoobchod s kávou, čajem, kakaem a kořením</v>
          </cell>
        </row>
        <row r="639">
          <cell r="Q639" t="str">
            <v>Specializ.velkoobchod s jinými potravinami,včetně ryb,korýšů a měkkýšů</v>
          </cell>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Q640" t="str">
            <v>Nespecializovaný velkoobchod s potravinami,nápoji a tabákovými výroby</v>
          </cell>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Q641" t="str">
            <v>Velkoobchod s textilem</v>
          </cell>
          <cell r="T641" t="str">
            <v>Velkoobchod s textilem</v>
          </cell>
          <cell r="W641" t="str">
            <v>Velkoobchod s textilem</v>
          </cell>
          <cell r="Z641" t="str">
            <v>Velkoobchod s textilem</v>
          </cell>
        </row>
        <row r="642">
          <cell r="Q642" t="str">
            <v>Velkoobchod s oděvy a obuví</v>
          </cell>
          <cell r="T642" t="str">
            <v>Velkoobchod s oděvy a obuví</v>
          </cell>
          <cell r="W642" t="str">
            <v>Velkoobchod s oděvy a obuví</v>
          </cell>
          <cell r="Z642" t="str">
            <v>Velkoobchod s oděvy a obuví</v>
          </cell>
        </row>
        <row r="643">
          <cell r="Q643" t="str">
            <v>Velkoobchod s elektrospotřebiči a elektronikou</v>
          </cell>
          <cell r="T643" t="str">
            <v>Velkoobchod s elektrospotřebiči a elektronikou</v>
          </cell>
          <cell r="W643" t="str">
            <v>Velkoobchod s elektrospotřebiči a elektronikou</v>
          </cell>
          <cell r="Z643" t="str">
            <v>Velkoobchod s elektrospotřebiči a elektronikou</v>
          </cell>
        </row>
        <row r="644">
          <cell r="Q644" t="str">
            <v>Velkoobchod s porcelán.,keram.a skleněnými výrobky a čisticími prostř.</v>
          </cell>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Q645" t="str">
            <v>Velkoobchod s kosmetickými výrobky</v>
          </cell>
          <cell r="T645" t="str">
            <v>Velkoobchod s kosmetickými výrobky</v>
          </cell>
          <cell r="W645" t="str">
            <v>Velkoobchod s kosmetickými výrobky</v>
          </cell>
          <cell r="Z645" t="str">
            <v>Velkoobchod s kosmetickými výrobky</v>
          </cell>
        </row>
        <row r="646">
          <cell r="Q646" t="str">
            <v>Velkoobchod s farmaceutickými výrobky</v>
          </cell>
          <cell r="T646" t="str">
            <v>Velkoobchod s farmaceutickými výrobky</v>
          </cell>
          <cell r="W646" t="str">
            <v>Velkoobchod s farmaceutickými výrobky</v>
          </cell>
          <cell r="Z646" t="str">
            <v>Velkoobchod s farmaceutickými výrobky</v>
          </cell>
        </row>
        <row r="647">
          <cell r="Q647" t="str">
            <v>Velkoobchod s nábytkem, koberci a svítidly</v>
          </cell>
          <cell r="T647" t="str">
            <v>Velkoobchod s nábytkem, koberci a svítidly</v>
          </cell>
          <cell r="W647" t="str">
            <v>Velkoobchod s nábytkem, koberci a svítidly</v>
          </cell>
          <cell r="Z647" t="str">
            <v>Velkoobchod s nábytkem, koberci a svítidly</v>
          </cell>
        </row>
        <row r="648">
          <cell r="Q648" t="str">
            <v>Velkoobchod s hodinami, hodinkami a klenoty</v>
          </cell>
          <cell r="T648" t="str">
            <v>Velkoobchod s hodinami, hodinkami a klenoty</v>
          </cell>
          <cell r="W648" t="str">
            <v>Velkoobchod s hodinami, hodinkami a klenoty</v>
          </cell>
          <cell r="Z648" t="str">
            <v>Velkoobchod s hodinami, hodinkami a klenoty</v>
          </cell>
        </row>
        <row r="649">
          <cell r="Q649" t="str">
            <v>Velkoobchod s ostatními výrobky převážně pro domácnost</v>
          </cell>
          <cell r="T649" t="str">
            <v>Velkoobchod s ostatními výrobky převážně pro domácnost</v>
          </cell>
          <cell r="W649" t="str">
            <v>Velkoobchod s ostatními výrobky převážně pro domácnost</v>
          </cell>
          <cell r="Z649" t="str">
            <v>Velkoobchod s ostatními výrobky převážně pro domácnost</v>
          </cell>
        </row>
        <row r="650">
          <cell r="Q650" t="str">
            <v>Velkoobchod s počítači, počítačovým periferním zařízením a softwarem</v>
          </cell>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Q651" t="str">
            <v>Velkoobchod s elektronickým a telekomunikačním zařízením a jeho díly</v>
          </cell>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Q652" t="str">
            <v>Velkoobchod se zemědělskými stroji, strojním zařízením a příslušenstvím</v>
          </cell>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Q653" t="str">
            <v>Velkoobchod s obráběcími stroji</v>
          </cell>
          <cell r="T653" t="str">
            <v>Velkoobchod s obráběcími stroji</v>
          </cell>
          <cell r="W653" t="str">
            <v>Velkoobchod s obráběcími stroji</v>
          </cell>
          <cell r="Z653" t="str">
            <v>Velkoobchod s obráběcími stroji</v>
          </cell>
        </row>
        <row r="654">
          <cell r="Q654" t="str">
            <v>Velkoobchod s těžebními a stavebními stroji a zařízením</v>
          </cell>
          <cell r="T654" t="str">
            <v>Velkoobchod s těžebními a stavebními stroji a zařízením</v>
          </cell>
          <cell r="W654" t="str">
            <v>Velkoobchod s těžebními a stavebními stroji a zařízením</v>
          </cell>
          <cell r="Z654" t="str">
            <v>Velkoobchod s těžebními a stavebními stroji a zařízením</v>
          </cell>
        </row>
        <row r="655">
          <cell r="Q655" t="str">
            <v>Velkoobchod se strojním zařízením pro text.průmysl,šicími a plet.stroji</v>
          </cell>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Q656" t="str">
            <v>Velkoobchod s kancelářským nábytkem</v>
          </cell>
          <cell r="T656" t="str">
            <v>Velkoobchod s kancelářským nábytkem</v>
          </cell>
          <cell r="W656" t="str">
            <v>Velkoobchod s kancelářským nábytkem</v>
          </cell>
          <cell r="Z656" t="str">
            <v>Velkoobchod s kancelářským nábytkem</v>
          </cell>
        </row>
        <row r="657">
          <cell r="Q657" t="str">
            <v>Velkoobchod s ostatními kancelářskými stroji a zařízením</v>
          </cell>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Q658" t="str">
            <v>Velkoobchod s ostatními stroji a zařízením</v>
          </cell>
          <cell r="T658" t="str">
            <v>Velkoobchod s ostatními stroji a zařízením</v>
          </cell>
          <cell r="W658" t="str">
            <v>Velkoobchod s ostatními stroji a zařízením</v>
          </cell>
          <cell r="Z658" t="str">
            <v>Velkoobchod s ostatními stroji a zařízením</v>
          </cell>
        </row>
        <row r="659">
          <cell r="Q659" t="str">
            <v>Velkoobchod s pevnými, kapalnými a plynnými palivy a příbuznými výrobky</v>
          </cell>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Q660" t="str">
            <v>Velkoobchod s rudami, kovy a hutními výrobky</v>
          </cell>
          <cell r="T660" t="str">
            <v>Velkoobchod s rudami, kovy a hutními výrobky</v>
          </cell>
          <cell r="W660" t="str">
            <v>Velkoobchod s rudami, kovy a hutními výrobky</v>
          </cell>
          <cell r="Z660" t="str">
            <v>Velkoobchod s rudami, kovy a hutními výrobky</v>
          </cell>
        </row>
        <row r="661">
          <cell r="Q661" t="str">
            <v>Velkoobchod se dřevem, stavebními materiály a sanitárním vybavením</v>
          </cell>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Q662" t="str">
            <v>Velkoobchod s železářským zbožím,instalatér.a topenářskými potřebami</v>
          </cell>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Q663" t="str">
            <v>Velkoobchod s chemickými výrobky</v>
          </cell>
          <cell r="T663" t="str">
            <v>Velkoobchod s chemickými výrobky</v>
          </cell>
          <cell r="W663" t="str">
            <v>Velkoobchod s chemickými výrobky</v>
          </cell>
          <cell r="Z663" t="str">
            <v>Velkoobchod s chemickými výrobky</v>
          </cell>
        </row>
        <row r="664">
          <cell r="Q664" t="str">
            <v>Velkoobchod s ostatními meziprodukty</v>
          </cell>
          <cell r="T664" t="str">
            <v>Velkoobchod s ostatními meziprodukty</v>
          </cell>
          <cell r="W664" t="str">
            <v>Velkoobchod s ostatními meziprodukty</v>
          </cell>
          <cell r="Z664" t="str">
            <v>Velkoobchod s ostatními meziprodukty</v>
          </cell>
        </row>
        <row r="665">
          <cell r="Q665" t="str">
            <v>Velkoobchod s odpadem a šrotem</v>
          </cell>
          <cell r="T665" t="str">
            <v>Velkoobchod s odpadem a šrotem</v>
          </cell>
          <cell r="W665" t="str">
            <v>Velkoobchod s odpadem a šrotem</v>
          </cell>
          <cell r="Z665" t="str">
            <v>Velkoobchod s odpadem a šrotem</v>
          </cell>
        </row>
        <row r="666">
          <cell r="Q666" t="str">
            <v>Maloobchod s převahou potravin,nápojů a tabák.výrobků v nespecializ.prod.</v>
          </cell>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Q667" t="str">
            <v>Ostatní maloobchod v nespecializovaných prodejnách</v>
          </cell>
          <cell r="T667" t="str">
            <v>Ostatní maloobchod v nespecializovaných prodejnách</v>
          </cell>
          <cell r="W667" t="str">
            <v>Ostatní maloobchod v nespecializovaných prodejnách</v>
          </cell>
          <cell r="Z667" t="str">
            <v>Ostatní maloobchod v nespecializovaných prodejnách</v>
          </cell>
        </row>
        <row r="668">
          <cell r="Q668" t="str">
            <v>Maloobchod s ovocem a zeleninou</v>
          </cell>
          <cell r="T668" t="str">
            <v>Maloobchod s ovocem a zeleninou</v>
          </cell>
          <cell r="W668" t="str">
            <v>Maloobchod s ovocem a zeleninou</v>
          </cell>
          <cell r="Z668" t="str">
            <v>Maloobchod s ovocem a zeleninou</v>
          </cell>
        </row>
        <row r="669">
          <cell r="Q669" t="str">
            <v>Maloobchod s masem a masnými výrobky</v>
          </cell>
          <cell r="T669" t="str">
            <v>Maloobchod s masem a masnými výrobky</v>
          </cell>
          <cell r="W669" t="str">
            <v>Maloobchod s masem a masnými výrobky</v>
          </cell>
          <cell r="Z669" t="str">
            <v>Maloobchod s masem a masnými výrobky</v>
          </cell>
        </row>
        <row r="670">
          <cell r="Q670" t="str">
            <v>Maloobchod s rybami, korýši a měkkýši</v>
          </cell>
          <cell r="T670" t="str">
            <v>Maloobchod s rybami, korýši a měkkýši</v>
          </cell>
          <cell r="W670" t="str">
            <v>Maloobchod s rybami, korýši a měkkýši</v>
          </cell>
          <cell r="Z670" t="str">
            <v>Maloobchod s rybami, korýši a měkkýši</v>
          </cell>
        </row>
        <row r="671">
          <cell r="Q671" t="str">
            <v>Maloobchod s chlebem, pečivem, cukrářskými výrobky a cukrovinkami</v>
          </cell>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Q672" t="str">
            <v>Maloobchod s nápoji</v>
          </cell>
          <cell r="T672" t="str">
            <v>Maloobchod s nápoji</v>
          </cell>
          <cell r="W672" t="str">
            <v>Maloobchod s nápoji</v>
          </cell>
          <cell r="Z672" t="str">
            <v>Maloobchod s nápoji</v>
          </cell>
        </row>
        <row r="673">
          <cell r="Q673" t="str">
            <v>Maloobchod s tabákovými výrobky</v>
          </cell>
          <cell r="T673" t="str">
            <v>Maloobchod s tabákovými výrobky</v>
          </cell>
          <cell r="W673" t="str">
            <v>Maloobchod s tabákovými výrobky</v>
          </cell>
          <cell r="Z673" t="str">
            <v>Maloobchod s tabákovými výrobky</v>
          </cell>
        </row>
        <row r="674">
          <cell r="Q674" t="str">
            <v>Ostatní maloobchod s potravinami ve specializovaných prodejnách</v>
          </cell>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Q675" t="str">
            <v>Maloobchod s počítači, počítačovým periferním zařízením a softwarem</v>
          </cell>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Q676" t="str">
            <v>Maloobchod s telekomunikačním zařízením</v>
          </cell>
          <cell r="T676" t="str">
            <v>Maloobchod s telekomunikačním zařízením</v>
          </cell>
          <cell r="W676" t="str">
            <v>Maloobchod s telekomunikačním zařízením</v>
          </cell>
          <cell r="Z676" t="str">
            <v>Maloobchod s telekomunikačním zařízením</v>
          </cell>
        </row>
        <row r="677">
          <cell r="Q677" t="str">
            <v>Maloobchod s audio- a videozařízením</v>
          </cell>
          <cell r="T677" t="str">
            <v>Maloobchod s audio- a videozařízením</v>
          </cell>
          <cell r="W677" t="str">
            <v>Maloobchod s audio- a videozařízením</v>
          </cell>
          <cell r="Z677" t="str">
            <v>Maloobchod s audio- a videozařízením</v>
          </cell>
        </row>
        <row r="678">
          <cell r="Q678" t="str">
            <v>Maloobchod s textilem</v>
          </cell>
          <cell r="T678" t="str">
            <v>Maloobchod s textilem</v>
          </cell>
          <cell r="W678" t="str">
            <v>Maloobchod s textilem</v>
          </cell>
          <cell r="Z678" t="str">
            <v>Maloobchod s textilem</v>
          </cell>
        </row>
        <row r="679">
          <cell r="Q679" t="str">
            <v>Maloobchod s železářským zbožím, barvami, sklem a potřebami pro kutily</v>
          </cell>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Q680" t="str">
            <v>Maloobchod s koberci, podlahovými krytinami a nástěnnými obklady</v>
          </cell>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Q681" t="str">
            <v>Maloobchod s elektrospotřebiči a elektronikou</v>
          </cell>
          <cell r="T681" t="str">
            <v>Maloobchod s elektrospotřebiči a elektronikou</v>
          </cell>
          <cell r="W681" t="str">
            <v>Maloobchod s elektrospotřebiči a elektronikou</v>
          </cell>
          <cell r="Z681" t="str">
            <v>Maloobchod s elektrospotřebiči a elektronikou</v>
          </cell>
        </row>
        <row r="682">
          <cell r="Q682" t="str">
            <v>Maloobchod s nábytkem,svítidly a ost.výr.přev.pro dom.ve specializ.prod.</v>
          </cell>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Q683" t="str">
            <v>Maloobchod s knihami</v>
          </cell>
          <cell r="T683" t="str">
            <v>Maloobchod s knihami</v>
          </cell>
          <cell r="W683" t="str">
            <v>Maloobchod s knihami</v>
          </cell>
          <cell r="Z683" t="str">
            <v>Maloobchod s knihami</v>
          </cell>
        </row>
        <row r="684">
          <cell r="Q684" t="str">
            <v>Maloobchod s novinami, časopisy a papírnickým zbožím</v>
          </cell>
          <cell r="T684" t="str">
            <v>Maloobchod s novinami, časopisy a papírnickým zbožím</v>
          </cell>
          <cell r="W684" t="str">
            <v>Maloobchod s novinami, časopisy a papírnickým zbožím</v>
          </cell>
          <cell r="Z684" t="str">
            <v>Maloobchod s novinami, časopisy a papírnickým zbožím</v>
          </cell>
        </row>
        <row r="685">
          <cell r="Q685" t="str">
            <v>Maloobchod s audio- a videozáznamy</v>
          </cell>
          <cell r="T685" t="str">
            <v>Maloobchod s audio- a videozáznamy</v>
          </cell>
          <cell r="W685" t="str">
            <v>Maloobchod s audio- a videozáznamy</v>
          </cell>
          <cell r="Z685" t="str">
            <v>Maloobchod s audio- a videozáznamy</v>
          </cell>
        </row>
        <row r="686">
          <cell r="Q686" t="str">
            <v>Maloobchod se sportovním vybavením</v>
          </cell>
          <cell r="T686" t="str">
            <v>Maloobchod se sportovním vybavením</v>
          </cell>
          <cell r="W686" t="str">
            <v>Maloobchod se sportovním vybavením</v>
          </cell>
          <cell r="Z686" t="str">
            <v>Maloobchod se sportovním vybavením</v>
          </cell>
        </row>
        <row r="687">
          <cell r="Q687" t="str">
            <v>Maloobchod s hrami a hračkami</v>
          </cell>
          <cell r="T687" t="str">
            <v>Maloobchod s hrami a hračkami</v>
          </cell>
          <cell r="W687" t="str">
            <v>Maloobchod s hrami a hračkami</v>
          </cell>
          <cell r="Z687" t="str">
            <v>Maloobchod s hrami a hračkami</v>
          </cell>
        </row>
        <row r="688">
          <cell r="Q688" t="str">
            <v>Maloobchod s oděvy</v>
          </cell>
          <cell r="T688" t="str">
            <v>Maloobchod s oděvy</v>
          </cell>
          <cell r="W688" t="str">
            <v>Maloobchod s oděvy</v>
          </cell>
          <cell r="Z688" t="str">
            <v>Maloobchod s oděvy</v>
          </cell>
        </row>
        <row r="689">
          <cell r="Q689" t="str">
            <v>Maloobchod s obuví a koženými výrobky</v>
          </cell>
          <cell r="T689" t="str">
            <v>Maloobchod s obuví a koženými výrobky</v>
          </cell>
          <cell r="W689" t="str">
            <v>Maloobchod s obuví a koženými výrobky</v>
          </cell>
          <cell r="Z689" t="str">
            <v>Maloobchod s obuví a koženými výrobky</v>
          </cell>
        </row>
        <row r="690">
          <cell r="Q690" t="str">
            <v>Maloobchod s farmaceutickými přípravky</v>
          </cell>
          <cell r="T690" t="str">
            <v>Maloobchod s farmaceutickými přípravky</v>
          </cell>
          <cell r="W690" t="str">
            <v>Maloobchod s farmaceutickými přípravky</v>
          </cell>
          <cell r="Z690" t="str">
            <v>Maloobchod s farmaceutickými přípravky</v>
          </cell>
        </row>
        <row r="691">
          <cell r="Q691" t="str">
            <v>Maloobchod se zdravotnickými a ortopedickými výrobky</v>
          </cell>
          <cell r="T691" t="str">
            <v>Maloobchod se zdravotnickými a ortopedickými výrobky</v>
          </cell>
          <cell r="W691" t="str">
            <v>Maloobchod se zdravotnickými a ortopedickými výrobky</v>
          </cell>
          <cell r="Z691" t="str">
            <v>Maloobchod se zdravotnickými a ortopedickými výrobky</v>
          </cell>
        </row>
        <row r="692">
          <cell r="Q692" t="str">
            <v>Maloobchod s kosmetickými a toaletními výrobky</v>
          </cell>
          <cell r="T692" t="str">
            <v>Maloobchod s kosmetickými a toaletními výrobky</v>
          </cell>
          <cell r="W692" t="str">
            <v>Maloobchod s kosmetickými a toaletními výrobky</v>
          </cell>
          <cell r="Z692" t="str">
            <v>Maloobchod s kosmetickými a toaletními výrobky</v>
          </cell>
        </row>
        <row r="693">
          <cell r="Q693" t="str">
            <v>Maloob.s květinami,rostl.,osivy,hnoj.,zvířaty pro záj.chov a krmivy pro ně</v>
          </cell>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Q694" t="str">
            <v>Maloobchod s hodinami, hodinkami a klenoty</v>
          </cell>
          <cell r="T694" t="str">
            <v>Maloobchod s hodinami, hodinkami a klenoty</v>
          </cell>
          <cell r="W694" t="str">
            <v>Maloobchod s hodinami, hodinkami a klenoty</v>
          </cell>
          <cell r="Z694" t="str">
            <v>Maloobchod s hodinami, hodinkami a klenoty</v>
          </cell>
        </row>
        <row r="695">
          <cell r="Q695" t="str">
            <v>Ostatní maloobchod s novým zbožím ve specializovaných prodejnách</v>
          </cell>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Q696" t="str">
            <v>Maloobchod s použitým zbožím v prodejnách</v>
          </cell>
          <cell r="T696" t="str">
            <v>Maloobchod s použitým zbožím v prodejnách</v>
          </cell>
          <cell r="W696" t="str">
            <v>Maloobchod s použitým zbožím v prodejnách</v>
          </cell>
          <cell r="Z696" t="str">
            <v>Maloobchod s použitým zbožím v prodejnách</v>
          </cell>
        </row>
        <row r="697">
          <cell r="Q697" t="str">
            <v>Maloobchod s potravinami,nápoji a tabák.výrobky ve stáncích a na trzích</v>
          </cell>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Q698" t="str">
            <v>Maloobchod s textilem, oděvy a obuví ve stáncích a na trzích</v>
          </cell>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Q699" t="str">
            <v>Maloobchod s ostatním zbožím ve stáncích a na trzích</v>
          </cell>
          <cell r="T699" t="str">
            <v>Maloobchod s ostatním zbožím ve stáncích a na trzích</v>
          </cell>
          <cell r="W699" t="str">
            <v>Maloobchod s ostatním zbožím ve stáncích a na trzích</v>
          </cell>
          <cell r="Z699" t="str">
            <v>Maloobchod s ostatním zbožím ve stáncích a na trzích</v>
          </cell>
        </row>
        <row r="700">
          <cell r="Q700" t="str">
            <v>Maloobchod prostřednictvím internetu nebo zásilkové služby</v>
          </cell>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Q701" t="str">
            <v>Ostatní maloobchod mimo prodejny, stánky a trhy</v>
          </cell>
          <cell r="T701" t="str">
            <v>Ostatní maloobchod mimo prodejny, stánky a trhy</v>
          </cell>
          <cell r="W701" t="str">
            <v>Ostatní maloobchod mimo prodejny, stánky a trhy</v>
          </cell>
          <cell r="Z701" t="str">
            <v>Ostatní maloobchod mimo prodejny, stánky a trhy</v>
          </cell>
        </row>
        <row r="702">
          <cell r="Q702" t="str">
            <v>Městská a příměstská pozemní osobní doprava</v>
          </cell>
          <cell r="T702" t="str">
            <v>Městská a příměstská pozemní osobní doprava</v>
          </cell>
          <cell r="W702" t="str">
            <v>Městská a příměstská pozemní osobní doprava</v>
          </cell>
          <cell r="Z702" t="str">
            <v>Městská a příměstská pozemní osobní doprava</v>
          </cell>
        </row>
        <row r="703">
          <cell r="Q703" t="str">
            <v>Taxislužba a pronájem osobních vozů s řidičem</v>
          </cell>
          <cell r="T703" t="str">
            <v>Taxislužba a pronájem osobních vozů s řidičem</v>
          </cell>
          <cell r="W703" t="str">
            <v>Taxislužba a pronájem osobních vozů s řidičem</v>
          </cell>
          <cell r="Z703" t="str">
            <v>Taxislužba a pronájem osobních vozů s řidičem</v>
          </cell>
        </row>
        <row r="704">
          <cell r="Q704" t="str">
            <v>Ostatní pozemní osobní doprava j. n.</v>
          </cell>
          <cell r="T704" t="str">
            <v>Ostatní pozemní osobní doprava j. n.</v>
          </cell>
          <cell r="W704" t="str">
            <v>Ostatní pozemní osobní doprava j. n.</v>
          </cell>
          <cell r="Z704" t="str">
            <v>Ostatní pozemní osobní doprava j. n.</v>
          </cell>
        </row>
        <row r="705">
          <cell r="Q705" t="str">
            <v>Silniční nákladní doprava</v>
          </cell>
          <cell r="T705" t="str">
            <v>Silniční nákladní doprava</v>
          </cell>
          <cell r="W705" t="str">
            <v>Silniční nákladní doprava</v>
          </cell>
          <cell r="Z705" t="str">
            <v>Silniční nákladní doprava</v>
          </cell>
        </row>
        <row r="706">
          <cell r="Q706" t="str">
            <v>Stěhovací služby</v>
          </cell>
          <cell r="T706" t="str">
            <v>Stěhovací služby</v>
          </cell>
          <cell r="W706" t="str">
            <v>Stěhovací služby</v>
          </cell>
          <cell r="Z706" t="str">
            <v>Stěhovací služby</v>
          </cell>
        </row>
        <row r="707">
          <cell r="Q707" t="str">
            <v>Těžba černého uhlí</v>
          </cell>
          <cell r="T707" t="str">
            <v>Těžba černého uhlí</v>
          </cell>
          <cell r="W707" t="str">
            <v>Těžba černého uhlí</v>
          </cell>
          <cell r="Z707" t="str">
            <v>Těžba černého uhlí</v>
          </cell>
        </row>
        <row r="708">
          <cell r="Q708" t="str">
            <v>Úprava černého uhlí</v>
          </cell>
          <cell r="T708" t="str">
            <v>Úprava černého uhlí</v>
          </cell>
          <cell r="W708" t="str">
            <v>Úprava černého uhlí</v>
          </cell>
          <cell r="Z708" t="str">
            <v>Úprava černého uhlí</v>
          </cell>
        </row>
        <row r="709">
          <cell r="Q709" t="str">
            <v>Letecká nákladní doprava</v>
          </cell>
          <cell r="T709" t="str">
            <v>Letecká nákladní doprava</v>
          </cell>
          <cell r="W709" t="str">
            <v>Letecká nákladní doprava</v>
          </cell>
          <cell r="Z709" t="str">
            <v>Letecká nákladní doprava</v>
          </cell>
        </row>
        <row r="710">
          <cell r="Q710" t="str">
            <v>Kosmická doprava</v>
          </cell>
          <cell r="T710" t="str">
            <v>Kosmická doprava</v>
          </cell>
          <cell r="W710" t="str">
            <v>Kosmická doprava</v>
          </cell>
          <cell r="Z710" t="str">
            <v>Kosmická doprava</v>
          </cell>
        </row>
        <row r="711">
          <cell r="Q711" t="str">
            <v>Těžba hnědého uhlí, kromě lignitu</v>
          </cell>
          <cell r="T711" t="str">
            <v>Těžba hnědého uhlí, kromě lignitu</v>
          </cell>
          <cell r="W711" t="str">
            <v>Těžba hnědého uhlí, kromě lignitu</v>
          </cell>
          <cell r="Z711" t="str">
            <v>Těžba hnědého uhlí, kromě lignitu</v>
          </cell>
        </row>
        <row r="712">
          <cell r="Q712" t="str">
            <v>Úprava hnědého uhlí, kromě lignitu</v>
          </cell>
          <cell r="T712" t="str">
            <v>Úprava hnědého uhlí, kromě lignitu</v>
          </cell>
          <cell r="W712" t="str">
            <v>Úprava hnědého uhlí, kromě lignitu</v>
          </cell>
          <cell r="Z712" t="str">
            <v>Úprava hnědého uhlí, kromě lignitu</v>
          </cell>
        </row>
        <row r="713">
          <cell r="Q713" t="str">
            <v>Těžba lignitu</v>
          </cell>
          <cell r="T713" t="str">
            <v>Těžba lignitu</v>
          </cell>
          <cell r="W713" t="str">
            <v>Těžba lignitu</v>
          </cell>
          <cell r="Z713" t="str">
            <v>Těžba lignitu</v>
          </cell>
        </row>
        <row r="714">
          <cell r="Q714" t="str">
            <v>Úprava lignitu</v>
          </cell>
          <cell r="T714" t="str">
            <v>Úprava lignitu</v>
          </cell>
          <cell r="W714" t="str">
            <v>Úprava lignitu</v>
          </cell>
          <cell r="Z714" t="str">
            <v>Úprava lignitu</v>
          </cell>
        </row>
        <row r="715">
          <cell r="Q715" t="str">
            <v>Činnosti související s pozemní dopravou</v>
          </cell>
          <cell r="T715" t="str">
            <v>Činnosti související s pozemní dopravou</v>
          </cell>
          <cell r="W715" t="str">
            <v>Činnosti související s pozemní dopravou</v>
          </cell>
          <cell r="Z715" t="str">
            <v>Činnosti související s pozemní dopravou</v>
          </cell>
        </row>
        <row r="716">
          <cell r="Q716" t="str">
            <v>Činnosti související s vodní dopravou</v>
          </cell>
          <cell r="T716" t="str">
            <v>Činnosti související s vodní dopravou</v>
          </cell>
          <cell r="W716" t="str">
            <v>Činnosti související s vodní dopravou</v>
          </cell>
          <cell r="Z716" t="str">
            <v>Činnosti související s vodní dopravou</v>
          </cell>
        </row>
        <row r="717">
          <cell r="Q717" t="str">
            <v>Činnosti související s leteckou dopravou</v>
          </cell>
          <cell r="T717" t="str">
            <v>Činnosti související s leteckou dopravou</v>
          </cell>
          <cell r="W717" t="str">
            <v>Činnosti související s leteckou dopravou</v>
          </cell>
          <cell r="Z717" t="str">
            <v>Činnosti související s leteckou dopravou</v>
          </cell>
        </row>
        <row r="718">
          <cell r="Q718" t="str">
            <v>Manipulace s nákladem</v>
          </cell>
          <cell r="T718" t="str">
            <v>Manipulace s nákladem</v>
          </cell>
          <cell r="W718" t="str">
            <v>Manipulace s nákladem</v>
          </cell>
          <cell r="Z718" t="str">
            <v>Manipulace s nákladem</v>
          </cell>
        </row>
        <row r="719">
          <cell r="Q719" t="str">
            <v>Ostatní vedlejší činnosti v dopravě</v>
          </cell>
          <cell r="T719" t="str">
            <v>Ostatní vedlejší činnosti v dopravě</v>
          </cell>
          <cell r="W719" t="str">
            <v>Ostatní vedlejší činnosti v dopravě</v>
          </cell>
          <cell r="Z719" t="str">
            <v>Ostatní vedlejší činnosti v dopravě</v>
          </cell>
        </row>
        <row r="720">
          <cell r="Q720" t="str">
            <v>Poskytování cateringových služeb</v>
          </cell>
          <cell r="T720" t="str">
            <v>Poskytování cateringových služeb</v>
          </cell>
          <cell r="W720" t="str">
            <v>Poskytování cateringových služeb</v>
          </cell>
          <cell r="Z720" t="str">
            <v>Poskytování cateringových služeb</v>
          </cell>
        </row>
        <row r="721">
          <cell r="Q721" t="str">
            <v>Poskytování ostatních stravovacích služeb</v>
          </cell>
          <cell r="T721" t="str">
            <v>Poskytování ostatních stravovacích služeb</v>
          </cell>
          <cell r="W721" t="str">
            <v>Poskytování ostatních stravovacích služeb</v>
          </cell>
          <cell r="Z721" t="str">
            <v>Poskytování ostatních stravovacích služeb</v>
          </cell>
        </row>
        <row r="722">
          <cell r="Q722" t="str">
            <v>Vydávání knih</v>
          </cell>
          <cell r="T722" t="str">
            <v>Vydávání knih</v>
          </cell>
          <cell r="W722" t="str">
            <v>Vydávání knih</v>
          </cell>
          <cell r="Z722" t="str">
            <v>Vydávání knih</v>
          </cell>
        </row>
        <row r="723">
          <cell r="Q723" t="str">
            <v>Vydávání adresářů a jiných seznamů</v>
          </cell>
          <cell r="T723" t="str">
            <v>Vydávání adresářů a jiných seznamů</v>
          </cell>
          <cell r="W723" t="str">
            <v>Vydávání adresářů a jiných seznamů</v>
          </cell>
          <cell r="Z723" t="str">
            <v>Vydávání adresářů a jiných seznamů</v>
          </cell>
        </row>
        <row r="724">
          <cell r="Q724" t="str">
            <v>Vydávání novin</v>
          </cell>
          <cell r="T724" t="str">
            <v>Vydávání novin</v>
          </cell>
          <cell r="W724" t="str">
            <v>Vydávání novin</v>
          </cell>
          <cell r="Z724" t="str">
            <v>Vydávání novin</v>
          </cell>
        </row>
        <row r="725">
          <cell r="Q725" t="str">
            <v>Vydávání časopisů a ostatních periodických publikací</v>
          </cell>
          <cell r="T725" t="str">
            <v>Vydávání časopisů a ostatních periodických publikací</v>
          </cell>
          <cell r="W725" t="str">
            <v>Vydávání časopisů a ostatních periodických publikací</v>
          </cell>
          <cell r="Z725" t="str">
            <v>Vydávání časopisů a ostatních periodických publikací</v>
          </cell>
        </row>
        <row r="726">
          <cell r="Q726" t="str">
            <v>Ostatní vydavatelské činnosti</v>
          </cell>
          <cell r="T726" t="str">
            <v>Ostatní vydavatelské činnosti</v>
          </cell>
          <cell r="W726" t="str">
            <v>Ostatní vydavatelské činnosti</v>
          </cell>
          <cell r="Z726" t="str">
            <v>Ostatní vydavatelské činnosti</v>
          </cell>
        </row>
        <row r="727">
          <cell r="Q727" t="str">
            <v>Vydávání počítačových her</v>
          </cell>
          <cell r="T727" t="str">
            <v>Vydávání počítačových her</v>
          </cell>
          <cell r="W727" t="str">
            <v>Vydávání počítačových her</v>
          </cell>
          <cell r="Z727" t="str">
            <v>Vydávání počítačových her</v>
          </cell>
        </row>
        <row r="728">
          <cell r="Q728" t="str">
            <v>Ostatní vydávání softwaru</v>
          </cell>
          <cell r="T728" t="str">
            <v>Ostatní vydávání softwaru</v>
          </cell>
          <cell r="W728" t="str">
            <v>Ostatní vydávání softwaru</v>
          </cell>
          <cell r="Z728" t="str">
            <v>Ostatní vydávání softwaru</v>
          </cell>
        </row>
        <row r="729">
          <cell r="Q729" t="str">
            <v>Produkce filmů, videozáznamů a televizních programů</v>
          </cell>
          <cell r="T729" t="str">
            <v>Produkce filmů, videozáznamů a televizních programů</v>
          </cell>
          <cell r="W729" t="str">
            <v>Produkce filmů, videozáznamů a televizních programů</v>
          </cell>
          <cell r="Z729" t="str">
            <v>Produkce filmů, videozáznamů a televizních programů</v>
          </cell>
        </row>
        <row r="730">
          <cell r="Q730" t="str">
            <v>Postprodukce filmů, videozáznamů a televizních programů</v>
          </cell>
          <cell r="T730" t="str">
            <v>Postprodukce filmů, videozáznamů a televizních programů</v>
          </cell>
          <cell r="W730" t="str">
            <v>Postprodukce filmů, videozáznamů a televizních programů</v>
          </cell>
          <cell r="Z730" t="str">
            <v>Postprodukce filmů, videozáznamů a televizních programů</v>
          </cell>
        </row>
        <row r="731">
          <cell r="Q731" t="str">
            <v>Distribuce filmů, videozáznamů a televizních programů</v>
          </cell>
          <cell r="T731" t="str">
            <v>Distribuce filmů, videozáznamů a televizních programů</v>
          </cell>
          <cell r="W731" t="str">
            <v>Distribuce filmů, videozáznamů a televizních programů</v>
          </cell>
          <cell r="Z731" t="str">
            <v>Distribuce filmů, videozáznamů a televizních programů</v>
          </cell>
        </row>
        <row r="732">
          <cell r="Q732" t="str">
            <v>Promítání filmů</v>
          </cell>
          <cell r="T732" t="str">
            <v>Promítání filmů</v>
          </cell>
          <cell r="W732" t="str">
            <v>Promítání filmů</v>
          </cell>
          <cell r="Z732" t="str">
            <v>Promítání filmů</v>
          </cell>
        </row>
        <row r="733">
          <cell r="Q733" t="str">
            <v>Programování</v>
          </cell>
          <cell r="T733" t="str">
            <v>Programování</v>
          </cell>
          <cell r="W733" t="str">
            <v>Programování</v>
          </cell>
          <cell r="Z733" t="str">
            <v>Programování</v>
          </cell>
        </row>
        <row r="734">
          <cell r="Q734" t="str">
            <v>Poradenství v oblasti informačních technologií</v>
          </cell>
          <cell r="T734" t="str">
            <v>Poradenství v oblasti informačních technologií</v>
          </cell>
          <cell r="W734" t="str">
            <v>Poradenství v oblasti informačních technologií</v>
          </cell>
          <cell r="Z734" t="str">
            <v>Poradenství v oblasti informačních technologií</v>
          </cell>
        </row>
        <row r="735">
          <cell r="Q735" t="str">
            <v>Správa počítačového vybavení</v>
          </cell>
          <cell r="T735" t="str">
            <v>Správa počítačového vybavení</v>
          </cell>
          <cell r="W735" t="str">
            <v>Správa počítačového vybavení</v>
          </cell>
          <cell r="Z735" t="str">
            <v>Správa počítačového vybavení</v>
          </cell>
        </row>
        <row r="736">
          <cell r="Q736" t="str">
            <v>Ostatní činnosti v oblasti informačních technologií</v>
          </cell>
          <cell r="T736" t="str">
            <v>Ostatní činnosti v oblasti informačních technologií</v>
          </cell>
          <cell r="W736" t="str">
            <v>Ostatní činnosti v oblasti informačních technologií</v>
          </cell>
          <cell r="Z736" t="str">
            <v>Ostatní činnosti v oblasti informačních technologií</v>
          </cell>
        </row>
        <row r="737">
          <cell r="Q737" t="str">
            <v>Činnosti související se zpracováním dat a hostingem</v>
          </cell>
          <cell r="T737" t="str">
            <v>Činnosti související se zpracováním dat a hostingem</v>
          </cell>
          <cell r="W737" t="str">
            <v>Činnosti související se zpracováním dat a hostingem</v>
          </cell>
          <cell r="Z737" t="str">
            <v>Činnosti související se zpracováním dat a hostingem</v>
          </cell>
        </row>
        <row r="738">
          <cell r="Q738" t="str">
            <v>Činnosti související s webovými portály</v>
          </cell>
          <cell r="T738" t="str">
            <v>Činnosti související s webovými portály</v>
          </cell>
          <cell r="W738" t="str">
            <v>Činnosti související s webovými portály</v>
          </cell>
          <cell r="Z738" t="str">
            <v>Činnosti související s webovými portály</v>
          </cell>
        </row>
        <row r="739">
          <cell r="Q739" t="str">
            <v>Činnosti zpravodajských tiskových kanceláří a agentur</v>
          </cell>
          <cell r="T739" t="str">
            <v>Činnosti zpravodajských tiskových kanceláří a agentur</v>
          </cell>
          <cell r="W739" t="str">
            <v>Činnosti zpravodajských tiskových kanceláří a agentur</v>
          </cell>
          <cell r="Z739" t="str">
            <v>Činnosti zpravodajských tiskových kanceláří a agentur</v>
          </cell>
        </row>
        <row r="740">
          <cell r="Q740" t="str">
            <v>Ostatní informační činnosti j. n.</v>
          </cell>
          <cell r="T740" t="str">
            <v>Ostatní informační činnosti j. n.</v>
          </cell>
          <cell r="W740" t="str">
            <v>Ostatní informační činnosti j. n.</v>
          </cell>
          <cell r="Z740" t="str">
            <v>Ostatní informační činnosti j. n.</v>
          </cell>
        </row>
        <row r="741">
          <cell r="Q741" t="str">
            <v>Centrální bankovnictví</v>
          </cell>
          <cell r="T741" t="str">
            <v>Centrální bankovnictví</v>
          </cell>
          <cell r="W741" t="str">
            <v>Centrální bankovnictví</v>
          </cell>
          <cell r="Z741" t="str">
            <v>Centrální bankovnictví</v>
          </cell>
        </row>
        <row r="742">
          <cell r="Q742" t="str">
            <v>Ostatní peněžní zprostředkování</v>
          </cell>
          <cell r="T742" t="str">
            <v>Ostatní peněžní zprostředkování</v>
          </cell>
          <cell r="W742" t="str">
            <v>Ostatní peněžní zprostředkování</v>
          </cell>
          <cell r="Z742" t="str">
            <v>Ostatní peněžní zprostředkování</v>
          </cell>
        </row>
        <row r="743">
          <cell r="Q743" t="str">
            <v>Finanční leasing</v>
          </cell>
          <cell r="T743" t="str">
            <v>Finanční leasing</v>
          </cell>
          <cell r="W743" t="str">
            <v>Finanční leasing</v>
          </cell>
          <cell r="Z743" t="str">
            <v>Finanční leasing</v>
          </cell>
        </row>
        <row r="744">
          <cell r="Q744" t="str">
            <v>Ostatní poskytování úvěrů</v>
          </cell>
          <cell r="T744" t="str">
            <v>Ostatní poskytování úvěrů</v>
          </cell>
          <cell r="W744" t="str">
            <v>Ostatní poskytování úvěrů</v>
          </cell>
          <cell r="Z744" t="str">
            <v>Ostatní poskytování úvěrů</v>
          </cell>
        </row>
        <row r="745">
          <cell r="Q745" t="str">
            <v>Ostatní finanční zprostředkování j. n.</v>
          </cell>
          <cell r="T745" t="str">
            <v>Ostatní finanční zprostředkování j. n.</v>
          </cell>
          <cell r="W745" t="str">
            <v>Ostatní finanční zprostředkování j. n.</v>
          </cell>
          <cell r="Z745" t="str">
            <v>Ostatní finanční zprostředkování j. n.</v>
          </cell>
        </row>
        <row r="746">
          <cell r="Q746" t="str">
            <v>životní pojištění</v>
          </cell>
          <cell r="T746" t="str">
            <v>životní pojištění</v>
          </cell>
          <cell r="W746" t="str">
            <v>životní pojištění</v>
          </cell>
          <cell r="Z746" t="str">
            <v>životní pojištění</v>
          </cell>
        </row>
        <row r="747">
          <cell r="Q747" t="str">
            <v>Neživotní pojištění</v>
          </cell>
          <cell r="T747" t="str">
            <v>Neživotní pojištění</v>
          </cell>
          <cell r="W747" t="str">
            <v>Neživotní pojištění</v>
          </cell>
          <cell r="Z747" t="str">
            <v>Neživotní pojištění</v>
          </cell>
        </row>
        <row r="748">
          <cell r="Q748" t="str">
            <v>Řízení a správa finančních trhů</v>
          </cell>
          <cell r="T748" t="str">
            <v>Řízení a správa finančních trhů</v>
          </cell>
          <cell r="W748" t="str">
            <v>Řízení a správa finančních trhů</v>
          </cell>
          <cell r="Z748" t="str">
            <v>Řízení a správa finančních trhů</v>
          </cell>
        </row>
        <row r="749">
          <cell r="Q749" t="str">
            <v>Obchodování s cennými papíry a komoditami na burzách</v>
          </cell>
          <cell r="T749" t="str">
            <v>Obchodování s cennými papíry a komoditami na burzách</v>
          </cell>
          <cell r="W749" t="str">
            <v>Obchodování s cennými papíry a komoditami na burzách</v>
          </cell>
          <cell r="Z749" t="str">
            <v>Obchodování s cennými papíry a komoditami na burzách</v>
          </cell>
        </row>
        <row r="750">
          <cell r="Q750" t="str">
            <v>Ostatní pomocné činnosti související s finančním zprostředkováním</v>
          </cell>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Q751" t="str">
            <v>Vyhodnocování rizik a škod</v>
          </cell>
          <cell r="T751" t="str">
            <v>Vyhodnocování rizik a škod</v>
          </cell>
          <cell r="W751" t="str">
            <v>Vyhodnocování rizik a škod</v>
          </cell>
          <cell r="Z751" t="str">
            <v>Vyhodnocování rizik a škod</v>
          </cell>
        </row>
        <row r="752">
          <cell r="Q752" t="str">
            <v>Činnosti zástupců pojišťovny a makléřů</v>
          </cell>
          <cell r="T752" t="str">
            <v>Činnosti zástupců pojišťovny a makléřů</v>
          </cell>
          <cell r="W752" t="str">
            <v>Činnosti zástupců pojišťovny a makléřů</v>
          </cell>
          <cell r="Z752" t="str">
            <v>Činnosti zástupců pojišťovny a makléřů</v>
          </cell>
        </row>
        <row r="753">
          <cell r="Q753" t="str">
            <v>Ostatní pomocné činnosti související s pojišťovnictvím a penz.fin.</v>
          </cell>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Q754" t="str">
            <v>Zprostředkovatelské činnosti realitních agentur</v>
          </cell>
          <cell r="T754" t="str">
            <v>Zprostředkovatelské činnosti realitních agentur</v>
          </cell>
          <cell r="W754" t="str">
            <v>Zprostředkovatelské činnosti realitních agentur</v>
          </cell>
          <cell r="Z754" t="str">
            <v>Zprostředkovatelské činnosti realitních agentur</v>
          </cell>
        </row>
        <row r="755">
          <cell r="Q755" t="str">
            <v>Správa nemovitostí na základě smlouvy</v>
          </cell>
          <cell r="T755" t="str">
            <v>Správa nemovitostí na základě smlouvy</v>
          </cell>
          <cell r="W755" t="str">
            <v>Správa nemovitostí na základě smlouvy</v>
          </cell>
          <cell r="Z755" t="str">
            <v>Správa nemovitostí na základě smlouvy</v>
          </cell>
        </row>
        <row r="756">
          <cell r="Q756" t="str">
            <v>Poradenství v oblasti vztahů s veřejností a komunikace</v>
          </cell>
          <cell r="T756" t="str">
            <v>Poradenství v oblasti vztahů s veřejností a komunikace</v>
          </cell>
          <cell r="W756" t="str">
            <v>Poradenství v oblasti vztahů s veřejností a komunikace</v>
          </cell>
          <cell r="Z756" t="str">
            <v>Poradenství v oblasti vztahů s veřejností a komunikace</v>
          </cell>
        </row>
        <row r="757">
          <cell r="Q757" t="str">
            <v>Ostatní poradenství v oblasti podnikání a řízení</v>
          </cell>
          <cell r="T757" t="str">
            <v>Ostatní poradenství v oblasti podnikání a řízení</v>
          </cell>
          <cell r="W757" t="str">
            <v>Ostatní poradenství v oblasti podnikání a řízení</v>
          </cell>
          <cell r="Z757" t="str">
            <v>Ostatní poradenství v oblasti podnikání a řízení</v>
          </cell>
        </row>
        <row r="758">
          <cell r="Q758" t="str">
            <v>Těžba železných rud</v>
          </cell>
          <cell r="T758" t="str">
            <v>Těžba železných rud</v>
          </cell>
          <cell r="W758" t="str">
            <v>Těžba železných rud</v>
          </cell>
          <cell r="Z758" t="str">
            <v>Těžba železných rud</v>
          </cell>
        </row>
        <row r="759">
          <cell r="Q759" t="str">
            <v>Úprava železných rud</v>
          </cell>
          <cell r="T759" t="str">
            <v>Úprava železných rud</v>
          </cell>
          <cell r="W759" t="str">
            <v>Úprava železných rud</v>
          </cell>
          <cell r="Z759" t="str">
            <v>Úprava železných rud</v>
          </cell>
        </row>
        <row r="760">
          <cell r="Q760" t="str">
            <v>Architektonické činnosti</v>
          </cell>
          <cell r="T760" t="str">
            <v>Architektonické činnosti</v>
          </cell>
          <cell r="W760" t="str">
            <v>Architektonické činnosti</v>
          </cell>
          <cell r="Z760" t="str">
            <v>Architektonické činnosti</v>
          </cell>
        </row>
        <row r="761">
          <cell r="Q761" t="str">
            <v>Inženýrské činnosti a související technické poradenství</v>
          </cell>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Q762" t="str">
            <v>Výzkum a vývoj v oblasti biotechnologie</v>
          </cell>
          <cell r="T762" t="str">
            <v>Výzkum a vývoj v oblasti biotechnologie</v>
          </cell>
          <cell r="W762" t="str">
            <v>Výzkum a vývoj v oblasti biotechnologie</v>
          </cell>
          <cell r="Z762" t="str">
            <v>Výzkum a vývoj v oblasti biotechnologie</v>
          </cell>
        </row>
        <row r="763">
          <cell r="Q763" t="str">
            <v>Těžba uranových a thoriových rud</v>
          </cell>
          <cell r="T763" t="str">
            <v>Těžba uranových a thoriových rud</v>
          </cell>
          <cell r="W763" t="str">
            <v>Těžba uranových a thoriových rud</v>
          </cell>
          <cell r="Z763" t="str">
            <v>Těžba uranových a thoriových rud</v>
          </cell>
        </row>
        <row r="764">
          <cell r="Q764" t="str">
            <v>Úprava uranových a thoriových rud</v>
          </cell>
          <cell r="T764" t="str">
            <v>Úprava uranových a thoriových rud</v>
          </cell>
          <cell r="W764" t="str">
            <v>Úprava uranových a thoriových rud</v>
          </cell>
          <cell r="Z764" t="str">
            <v>Úprava uranových a thoriových rud</v>
          </cell>
        </row>
        <row r="765">
          <cell r="Q765" t="str">
            <v>Ostatní výzkum a vývoj voblasti přírodních atechnických věd</v>
          </cell>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Q766" t="str">
            <v>Těžba ostatních neželezných rud</v>
          </cell>
          <cell r="T766" t="str">
            <v>Těžba ostatních neželezných rud</v>
          </cell>
          <cell r="W766" t="str">
            <v>Těžba ostatních neželezných rud</v>
          </cell>
          <cell r="Z766" t="str">
            <v>Těžba ostatních neželezných rud</v>
          </cell>
        </row>
        <row r="767">
          <cell r="Q767" t="str">
            <v>Úprava ostatních neželezných rud</v>
          </cell>
          <cell r="T767" t="str">
            <v>Úprava ostatních neželezných rud</v>
          </cell>
          <cell r="W767" t="str">
            <v>Úprava ostatních neželezných rud</v>
          </cell>
          <cell r="Z767" t="str">
            <v>Úprava ostatních neželezných rud</v>
          </cell>
        </row>
        <row r="768">
          <cell r="Q768" t="str">
            <v>Činnosti reklamních agentur</v>
          </cell>
          <cell r="T768" t="str">
            <v>Činnosti reklamních agentur</v>
          </cell>
          <cell r="W768" t="str">
            <v>Činnosti reklamních agentur</v>
          </cell>
          <cell r="Z768" t="str">
            <v>Činnosti reklamních agentur</v>
          </cell>
        </row>
        <row r="769">
          <cell r="Q769" t="str">
            <v>Zastupování médií při prodeji reklamního času a prostoru</v>
          </cell>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Q770" t="str">
            <v>Pronájem a leasing automob.a jiných lehkých motor.vozidel,kromě motocyklů</v>
          </cell>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Q771" t="str">
            <v>Pronájem a leasing nákladních automobilů</v>
          </cell>
          <cell r="T771" t="str">
            <v>Pronájem a leasing nákladních automobilů</v>
          </cell>
          <cell r="W771" t="str">
            <v>Pronájem a leasing nákladních automobilů</v>
          </cell>
          <cell r="Z771" t="str">
            <v>Pronájem a leasing nákladních automobilů</v>
          </cell>
        </row>
        <row r="772">
          <cell r="Q772" t="str">
            <v>Pronájem a leasing rekreačních a sportovních potřeb</v>
          </cell>
          <cell r="T772" t="str">
            <v>Pronájem a leasing rekreačních a sportovních potřeb</v>
          </cell>
          <cell r="W772" t="str">
            <v>Pronájem a leasing rekreačních a sportovních potřeb</v>
          </cell>
          <cell r="Z772" t="str">
            <v>Pronájem a leasing rekreačních a sportovních potřeb</v>
          </cell>
        </row>
        <row r="773">
          <cell r="Q773" t="str">
            <v>Pronájem videokazet a disků</v>
          </cell>
          <cell r="T773" t="str">
            <v>Pronájem videokazet a disků</v>
          </cell>
          <cell r="W773" t="str">
            <v>Pronájem videokazet a disků</v>
          </cell>
          <cell r="Z773" t="str">
            <v>Pronájem videokazet a disků</v>
          </cell>
        </row>
        <row r="774">
          <cell r="Q774" t="str">
            <v>Pronájem a leasing ost.výrobků pro osob.potřebu a převážně pro domácnost</v>
          </cell>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Q775" t="str">
            <v>Pronájem a leasing zemědělských strojů a zařízení</v>
          </cell>
          <cell r="T775" t="str">
            <v>Pronájem a leasing zemědělských strojů a zařízení</v>
          </cell>
          <cell r="W775" t="str">
            <v>Pronájem a leasing zemědělských strojů a zařízení</v>
          </cell>
          <cell r="Z775" t="str">
            <v>Pronájem a leasing zemědělských strojů a zařízení</v>
          </cell>
        </row>
        <row r="776">
          <cell r="Q776" t="str">
            <v>Pronájem a leasing stavebních strojů a zařízení</v>
          </cell>
          <cell r="T776" t="str">
            <v>Pronájem a leasing stavebních strojů a zařízení</v>
          </cell>
          <cell r="W776" t="str">
            <v>Pronájem a leasing stavebních strojů a zařízení</v>
          </cell>
          <cell r="Z776" t="str">
            <v>Pronájem a leasing stavebních strojů a zařízení</v>
          </cell>
        </row>
        <row r="777">
          <cell r="Q777" t="str">
            <v>Pronájem a leasing kancelářských strojů a zařízení, včetně počítačů</v>
          </cell>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Q778" t="str">
            <v>Pronájem a leasing vodních dopravních prostředků</v>
          </cell>
          <cell r="T778" t="str">
            <v>Pronájem a leasing vodních dopravních prostředků</v>
          </cell>
          <cell r="W778" t="str">
            <v>Pronájem a leasing vodních dopravních prostředků</v>
          </cell>
          <cell r="Z778" t="str">
            <v>Pronájem a leasing vodních dopravních prostředků</v>
          </cell>
        </row>
        <row r="779">
          <cell r="Q779" t="str">
            <v>Pronájem a leasing leteckých dopravních prostředků</v>
          </cell>
          <cell r="T779" t="str">
            <v>Pronájem a leasing leteckých dopravních prostředků</v>
          </cell>
          <cell r="W779" t="str">
            <v>Pronájem a leasing leteckých dopravních prostředků</v>
          </cell>
          <cell r="Z779" t="str">
            <v>Pronájem a leasing leteckých dopravních prostředků</v>
          </cell>
        </row>
        <row r="780">
          <cell r="Q780" t="str">
            <v>Pronájem a leasing ostatních strojů, zařízení a výrobků j. n.</v>
          </cell>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Q781" t="str">
            <v>Činnosti cestovních agentur</v>
          </cell>
          <cell r="T781" t="str">
            <v>Činnosti cestovních agentur</v>
          </cell>
          <cell r="W781" t="str">
            <v>Činnosti cestovních agentur</v>
          </cell>
          <cell r="Z781" t="str">
            <v>Činnosti cestovních agentur</v>
          </cell>
        </row>
        <row r="782">
          <cell r="Q782" t="str">
            <v>Činnosti cestovních kanceláří</v>
          </cell>
          <cell r="T782" t="str">
            <v>Činnosti cestovních kanceláří</v>
          </cell>
          <cell r="W782" t="str">
            <v>Činnosti cestovních kanceláří</v>
          </cell>
          <cell r="Z782" t="str">
            <v>Činnosti cestovních kanceláří</v>
          </cell>
        </row>
        <row r="783">
          <cell r="Q783" t="str">
            <v>Všeobecný úklid budov</v>
          </cell>
          <cell r="T783" t="str">
            <v>Všeobecný úklid budov</v>
          </cell>
          <cell r="W783" t="str">
            <v>Všeobecný úklid budov</v>
          </cell>
          <cell r="Z783" t="str">
            <v>Všeobecný úklid budov</v>
          </cell>
        </row>
        <row r="784">
          <cell r="Q784" t="str">
            <v>Specializované čištění a úklid budov a průmyslových zařízení</v>
          </cell>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Q785" t="str">
            <v>Ostatní úklidové činnosti</v>
          </cell>
          <cell r="T785" t="str">
            <v>Ostatní úklidové činnosti</v>
          </cell>
          <cell r="W785" t="str">
            <v>Ostatní úklidové činnosti</v>
          </cell>
          <cell r="Z785" t="str">
            <v>Ostatní úklidové činnosti</v>
          </cell>
        </row>
        <row r="786">
          <cell r="Q786" t="str">
            <v>Univerzální administrativní činnosti</v>
          </cell>
          <cell r="T786" t="str">
            <v>Univerzální administrativní činnosti</v>
          </cell>
          <cell r="W786" t="str">
            <v>Univerzální administrativní činnosti</v>
          </cell>
          <cell r="Z786" t="str">
            <v>Univerzální administrativní činnosti</v>
          </cell>
        </row>
        <row r="787">
          <cell r="Q787" t="str">
            <v>Kopírování,příprava dokumentů a ost.specializ.kancel.podpůrné činnosti</v>
          </cell>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Q788" t="str">
            <v>Inkasní činnosti, ověřování solventnosti zákazníka</v>
          </cell>
          <cell r="T788" t="str">
            <v>Inkasní činnosti, ověřování solventnosti zákazníka</v>
          </cell>
          <cell r="W788" t="str">
            <v>Inkasní činnosti, ověřování solventnosti zákazníka</v>
          </cell>
          <cell r="Z788" t="str">
            <v>Inkasní činnosti, ověřování solventnosti zákazníka</v>
          </cell>
        </row>
        <row r="789">
          <cell r="Q789" t="str">
            <v>Balicí činnosti</v>
          </cell>
          <cell r="T789" t="str">
            <v>Balicí činnosti</v>
          </cell>
          <cell r="W789" t="str">
            <v>Balicí činnosti</v>
          </cell>
          <cell r="Z789" t="str">
            <v>Balicí činnosti</v>
          </cell>
        </row>
        <row r="790">
          <cell r="Q790" t="str">
            <v>Ostatní podpůrné činnosti pro podnikání j. n.</v>
          </cell>
          <cell r="T790" t="str">
            <v>Ostatní podpůrné činnosti pro podnikání j. n.</v>
          </cell>
          <cell r="W790" t="str">
            <v>Ostatní podpůrné činnosti pro podnikání j. n.</v>
          </cell>
          <cell r="Z790" t="str">
            <v>Ostatní podpůrné činnosti pro podnikání j. n.</v>
          </cell>
        </row>
        <row r="791">
          <cell r="Q791" t="str">
            <v>Všeobecné činnosti veřejné správy</v>
          </cell>
          <cell r="T791" t="str">
            <v>Všeobecné činnosti veřejné správy</v>
          </cell>
          <cell r="W791" t="str">
            <v>Všeobecné činnosti veřejné správy</v>
          </cell>
          <cell r="Z791" t="str">
            <v>Všeobecné činnosti veřejné správy</v>
          </cell>
        </row>
        <row r="792">
          <cell r="Q792" t="str">
            <v>Regul.čin.souvis.s poskyt.zdr.péče,vzděl.,kulturou a soc.péčí,kromě soc.z.</v>
          </cell>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Q793" t="str">
            <v>Regulace a podpora podnikatelského prostředí</v>
          </cell>
          <cell r="T793" t="str">
            <v>Regulace a podpora podnikatelského prostředí</v>
          </cell>
          <cell r="W793" t="str">
            <v>Regulace a podpora podnikatelského prostředí</v>
          </cell>
          <cell r="Z793" t="str">
            <v>Regulace a podpora podnikatelského prostředí</v>
          </cell>
        </row>
        <row r="794">
          <cell r="Q794" t="str">
            <v>Činnosti v oblasti zahraničních věcí</v>
          </cell>
          <cell r="T794" t="str">
            <v>Činnosti v oblasti zahraničních věcí</v>
          </cell>
          <cell r="W794" t="str">
            <v>Činnosti v oblasti zahraničních věcí</v>
          </cell>
          <cell r="Z794" t="str">
            <v>Činnosti v oblasti zahraničních věcí</v>
          </cell>
        </row>
        <row r="795">
          <cell r="Q795" t="str">
            <v>Činnosti v oblasti obrany</v>
          </cell>
          <cell r="T795" t="str">
            <v>Činnosti v oblasti obrany</v>
          </cell>
          <cell r="W795" t="str">
            <v>Činnosti v oblasti obrany</v>
          </cell>
          <cell r="Z795" t="str">
            <v>Činnosti v oblasti obrany</v>
          </cell>
        </row>
        <row r="796">
          <cell r="Q796" t="str">
            <v>Činnosti v oblasti spravedlnosti a soudnictví</v>
          </cell>
          <cell r="T796" t="str">
            <v>Činnosti v oblasti spravedlnosti a soudnictví</v>
          </cell>
          <cell r="W796" t="str">
            <v>Činnosti v oblasti spravedlnosti a soudnictví</v>
          </cell>
          <cell r="Z796" t="str">
            <v>Činnosti v oblasti spravedlnosti a soudnictví</v>
          </cell>
        </row>
        <row r="797">
          <cell r="Q797" t="str">
            <v>Činnosti v oblasti veřejného pořádku a bezpečnosti</v>
          </cell>
          <cell r="T797" t="str">
            <v>Činnosti v oblasti veřejného pořádku a bezpečnosti</v>
          </cell>
          <cell r="W797" t="str">
            <v>Činnosti v oblasti veřejného pořádku a bezpečnosti</v>
          </cell>
          <cell r="Z797" t="str">
            <v>Činnosti v oblasti veřejného pořádku a bezpečnosti</v>
          </cell>
        </row>
        <row r="798">
          <cell r="Q798" t="str">
            <v>Činnosti v oblasti protipožární ochrany</v>
          </cell>
          <cell r="T798" t="str">
            <v>Činnosti v oblasti protipožární ochrany</v>
          </cell>
          <cell r="W798" t="str">
            <v>Činnosti v oblasti protipožární ochrany</v>
          </cell>
          <cell r="Z798" t="str">
            <v>Činnosti v oblasti protipožární ochrany</v>
          </cell>
        </row>
        <row r="799">
          <cell r="Q799" t="str">
            <v>Sekundární všeobecné vzdělávání</v>
          </cell>
          <cell r="T799" t="str">
            <v>Sekundární všeobecné vzdělávání</v>
          </cell>
          <cell r="W799" t="str">
            <v>Sekundární všeobecné vzdělávání</v>
          </cell>
          <cell r="Z799" t="str">
            <v>Sekundární všeobecné vzdělávání</v>
          </cell>
        </row>
        <row r="800">
          <cell r="Q800" t="str">
            <v>Sekundární odborné vzdělávání</v>
          </cell>
          <cell r="T800" t="str">
            <v>Sekundární odborné vzdělávání</v>
          </cell>
          <cell r="W800" t="str">
            <v>Sekundární odborné vzdělávání</v>
          </cell>
          <cell r="Z800" t="str">
            <v>Sekundární odborné vzdělávání</v>
          </cell>
        </row>
        <row r="801">
          <cell r="Q801" t="str">
            <v>Postsekundární nikoli terciární vzdělávání</v>
          </cell>
          <cell r="T801" t="str">
            <v>Postsekundární nikoli terciární vzdělávání</v>
          </cell>
          <cell r="W801" t="str">
            <v>Postsekundární nikoli terciární vzdělávání</v>
          </cell>
          <cell r="Z801" t="str">
            <v>Postsekundární nikoli terciární vzdělávání</v>
          </cell>
        </row>
        <row r="802">
          <cell r="Q802" t="str">
            <v>Terciární vzdělávání</v>
          </cell>
          <cell r="T802" t="str">
            <v>Terciární vzdělávání</v>
          </cell>
          <cell r="W802" t="str">
            <v>Terciární vzdělávání</v>
          </cell>
          <cell r="Z802" t="str">
            <v>Terciární vzdělávání</v>
          </cell>
        </row>
        <row r="803">
          <cell r="Q803" t="str">
            <v>Sportovní a rekreační vzdělávání</v>
          </cell>
          <cell r="T803" t="str">
            <v>Sportovní a rekreační vzdělávání</v>
          </cell>
          <cell r="W803" t="str">
            <v>Sportovní a rekreační vzdělávání</v>
          </cell>
          <cell r="Z803" t="str">
            <v>Sportovní a rekreační vzdělávání</v>
          </cell>
        </row>
        <row r="804">
          <cell r="Q804" t="str">
            <v>Umělecké vzdělávání</v>
          </cell>
          <cell r="T804" t="str">
            <v>Umělecké vzdělávání</v>
          </cell>
          <cell r="W804" t="str">
            <v>Umělecké vzdělávání</v>
          </cell>
          <cell r="Z804" t="str">
            <v>Umělecké vzdělávání</v>
          </cell>
        </row>
        <row r="805">
          <cell r="Q805" t="str">
            <v>Činnosti autoškol a jiných škol řízení</v>
          </cell>
          <cell r="T805" t="str">
            <v>Činnosti autoškol a jiných škol řízení</v>
          </cell>
          <cell r="W805" t="str">
            <v>Činnosti autoškol a jiných škol řízení</v>
          </cell>
          <cell r="Z805" t="str">
            <v>Činnosti autoškol a jiných škol řízení</v>
          </cell>
        </row>
        <row r="806">
          <cell r="Q806" t="str">
            <v>Ostatní vzdělávání j. n.</v>
          </cell>
          <cell r="T806" t="str">
            <v>Ostatní vzdělávání j. n.</v>
          </cell>
          <cell r="W806" t="str">
            <v>Ostatní vzdělávání j. n.</v>
          </cell>
          <cell r="Z806" t="str">
            <v>Ostatní vzdělávání j. n.</v>
          </cell>
        </row>
        <row r="807">
          <cell r="Q807" t="str">
            <v>Všeobecná ambulantní zdravotní péče</v>
          </cell>
          <cell r="T807" t="str">
            <v>Všeobecná ambulantní zdravotní péče</v>
          </cell>
          <cell r="W807" t="str">
            <v>Všeobecná ambulantní zdravotní péče</v>
          </cell>
          <cell r="Z807" t="str">
            <v>Všeobecná ambulantní zdravotní péče</v>
          </cell>
        </row>
        <row r="808">
          <cell r="Q808" t="str">
            <v>Specializovaná ambulantní zdravotní péče</v>
          </cell>
          <cell r="T808" t="str">
            <v>Specializovaná ambulantní zdravotní péče</v>
          </cell>
          <cell r="W808" t="str">
            <v>Specializovaná ambulantní zdravotní péče</v>
          </cell>
          <cell r="Z808" t="str">
            <v>Specializovaná ambulantní zdravotní péče</v>
          </cell>
        </row>
        <row r="809">
          <cell r="Q809" t="str">
            <v>Zubní péče</v>
          </cell>
          <cell r="T809" t="str">
            <v>Zubní péče</v>
          </cell>
          <cell r="W809" t="str">
            <v>Zubní péče</v>
          </cell>
          <cell r="Z809" t="str">
            <v>Zubní péče</v>
          </cell>
        </row>
        <row r="810">
          <cell r="Q810" t="str">
            <v>Sociální služby poskytované dětem</v>
          </cell>
          <cell r="T810" t="str">
            <v>Sociální služby poskytované dětem</v>
          </cell>
          <cell r="W810" t="str">
            <v>Sociální služby poskytované dětem</v>
          </cell>
          <cell r="Z810" t="str">
            <v>Sociální služby poskytované dětem</v>
          </cell>
        </row>
        <row r="811">
          <cell r="Q811" t="str">
            <v>Ostatní ambulantní nebo terénní sociální služby j. n.</v>
          </cell>
          <cell r="T811" t="str">
            <v>Ostatní ambulantní nebo terénní sociální služby j. n.</v>
          </cell>
          <cell r="W811" t="str">
            <v>Ostatní ambulantní nebo terénní sociální služby j. n.</v>
          </cell>
          <cell r="Z811" t="str">
            <v>Ostatní ambulantní nebo terénní sociální služby j. n.</v>
          </cell>
        </row>
        <row r="812">
          <cell r="Q812" t="str">
            <v>Scénická umění</v>
          </cell>
          <cell r="T812" t="str">
            <v>Scénická umění</v>
          </cell>
          <cell r="W812" t="str">
            <v>Scénická umění</v>
          </cell>
          <cell r="Z812" t="str">
            <v>Scénická umění</v>
          </cell>
        </row>
        <row r="813">
          <cell r="Q813" t="str">
            <v>Podpůrné činnosti pro scénická umění</v>
          </cell>
          <cell r="T813" t="str">
            <v>Podpůrné činnosti pro scénická umění</v>
          </cell>
          <cell r="W813" t="str">
            <v>Podpůrné činnosti pro scénická umění</v>
          </cell>
          <cell r="Z813" t="str">
            <v>Podpůrné činnosti pro scénická umění</v>
          </cell>
        </row>
        <row r="814">
          <cell r="Q814" t="str">
            <v>Umělecká tvorba</v>
          </cell>
          <cell r="T814" t="str">
            <v>Umělecká tvorba</v>
          </cell>
          <cell r="W814" t="str">
            <v>Umělecká tvorba</v>
          </cell>
          <cell r="Z814" t="str">
            <v>Umělecká tvorba</v>
          </cell>
        </row>
        <row r="815">
          <cell r="Q815" t="str">
            <v>Provozování kulturních zařízení</v>
          </cell>
          <cell r="T815" t="str">
            <v>Provozování kulturních zařízení</v>
          </cell>
          <cell r="W815" t="str">
            <v>Provozování kulturních zařízení</v>
          </cell>
          <cell r="Z815" t="str">
            <v>Provozování kulturních zařízení</v>
          </cell>
        </row>
        <row r="816">
          <cell r="Q816" t="str">
            <v>Činnosti knihoven a archivů</v>
          </cell>
          <cell r="T816" t="str">
            <v>Činnosti knihoven a archivů</v>
          </cell>
          <cell r="W816" t="str">
            <v>Činnosti knihoven a archivů</v>
          </cell>
          <cell r="Z816" t="str">
            <v>Činnosti knihoven a archivů</v>
          </cell>
        </row>
        <row r="817">
          <cell r="Q817" t="str">
            <v>Činnosti muzeí</v>
          </cell>
          <cell r="T817" t="str">
            <v>Činnosti muzeí</v>
          </cell>
          <cell r="W817" t="str">
            <v>Činnosti muzeí</v>
          </cell>
          <cell r="Z817" t="str">
            <v>Činnosti muzeí</v>
          </cell>
        </row>
        <row r="818">
          <cell r="Q818" t="str">
            <v>Provozování kultur.památek,histor.staveb a obdobných turist.zajímavostí</v>
          </cell>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Q819" t="str">
            <v>Činnosti botanických a zoologických zahrad,přír.rezervací a národ.parků</v>
          </cell>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Q820" t="str">
            <v>Provozování sportovních zařízení</v>
          </cell>
          <cell r="T820" t="str">
            <v>Provozování sportovních zařízení</v>
          </cell>
          <cell r="W820" t="str">
            <v>Provozování sportovních zařízení</v>
          </cell>
          <cell r="Z820" t="str">
            <v>Provozování sportovních zařízení</v>
          </cell>
        </row>
        <row r="821">
          <cell r="Q821" t="str">
            <v>Činnosti sportovních klubů</v>
          </cell>
          <cell r="T821" t="str">
            <v>Činnosti sportovních klubů</v>
          </cell>
          <cell r="W821" t="str">
            <v>Činnosti sportovních klubů</v>
          </cell>
          <cell r="Z821" t="str">
            <v>Činnosti sportovních klubů</v>
          </cell>
        </row>
        <row r="822">
          <cell r="Q822" t="str">
            <v>Činnosti fitcenter</v>
          </cell>
          <cell r="T822" t="str">
            <v>Činnosti fitcenter</v>
          </cell>
          <cell r="W822" t="str">
            <v>Činnosti fitcenter</v>
          </cell>
          <cell r="Z822" t="str">
            <v>Činnosti fitcenter</v>
          </cell>
        </row>
        <row r="823">
          <cell r="Q823" t="str">
            <v>Ostatní sportovní činnosti</v>
          </cell>
          <cell r="T823" t="str">
            <v>Ostatní sportovní činnosti</v>
          </cell>
          <cell r="W823" t="str">
            <v>Ostatní sportovní činnosti</v>
          </cell>
          <cell r="Z823" t="str">
            <v>Ostatní sportovní činnosti</v>
          </cell>
        </row>
        <row r="824">
          <cell r="Q824" t="str">
            <v>Činnosti lunaparků a zábavních parků</v>
          </cell>
          <cell r="T824" t="str">
            <v>Činnosti lunaparků a zábavních parků</v>
          </cell>
          <cell r="W824" t="str">
            <v>Činnosti lunaparků a zábavních parků</v>
          </cell>
          <cell r="Z824" t="str">
            <v>Činnosti lunaparků a zábavních parků</v>
          </cell>
        </row>
        <row r="825">
          <cell r="Q825" t="str">
            <v>Ostatní zábavní a rekreační činnosti j. n.</v>
          </cell>
          <cell r="T825" t="str">
            <v>Ostatní zábavní a rekreační činnosti j. n.</v>
          </cell>
          <cell r="W825" t="str">
            <v>Ostatní zábavní a rekreační činnosti j. n.</v>
          </cell>
          <cell r="Z825" t="str">
            <v>Ostatní zábavní a rekreační činnosti j. n.</v>
          </cell>
        </row>
        <row r="826">
          <cell r="Q826" t="str">
            <v>Činnosti podnikatelských a zaměstnavatelských organizací</v>
          </cell>
          <cell r="T826" t="str">
            <v>Činnosti podnikatelských a zaměstnavatelských organizací</v>
          </cell>
          <cell r="W826" t="str">
            <v>Činnosti podnikatelských a zaměstnavatelských organizací</v>
          </cell>
          <cell r="Z826" t="str">
            <v>Činnosti podnikatelských a zaměstnavatelských organizací</v>
          </cell>
        </row>
        <row r="827">
          <cell r="Q827" t="str">
            <v>Činnosti profesních organizací</v>
          </cell>
          <cell r="T827" t="str">
            <v>Činnosti profesních organizací</v>
          </cell>
          <cell r="W827" t="str">
            <v>Činnosti profesních organizací</v>
          </cell>
          <cell r="Z827" t="str">
            <v>Činnosti profesních organizací</v>
          </cell>
        </row>
        <row r="828">
          <cell r="Q828" t="str">
            <v>Činnosti náboženských organizací</v>
          </cell>
          <cell r="T828" t="str">
            <v>Činnosti náboženských organizací</v>
          </cell>
          <cell r="W828" t="str">
            <v>Činnosti náboženských organizací</v>
          </cell>
          <cell r="Z828" t="str">
            <v>Činnosti náboženských organizací</v>
          </cell>
        </row>
        <row r="829">
          <cell r="Q829" t="str">
            <v>Činnosti politických stran a organizací</v>
          </cell>
          <cell r="T829" t="str">
            <v>Činnosti politických stran a organizací</v>
          </cell>
          <cell r="W829" t="str">
            <v>Činnosti politických stran a organizací</v>
          </cell>
          <cell r="Z829" t="str">
            <v>Činnosti politických stran a organizací</v>
          </cell>
        </row>
        <row r="830">
          <cell r="Q830" t="str">
            <v>Činnosti ost.org.sdružujících osoby za účelem prosazování spol.zájmů j.n.</v>
          </cell>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Q831" t="str">
            <v>Opravy počítačů a periferních zařízení</v>
          </cell>
          <cell r="T831" t="str">
            <v>Opravy počítačů a periferních zařízení</v>
          </cell>
          <cell r="W831" t="str">
            <v>Opravy počítačů a periferních zařízení</v>
          </cell>
          <cell r="Z831" t="str">
            <v>Opravy počítačů a periferních zařízení</v>
          </cell>
        </row>
        <row r="832">
          <cell r="Q832" t="str">
            <v>Opravy komunikačních zařízení</v>
          </cell>
          <cell r="T832" t="str">
            <v>Opravy komunikačních zařízení</v>
          </cell>
          <cell r="W832" t="str">
            <v>Opravy komunikačních zařízení</v>
          </cell>
          <cell r="Z832" t="str">
            <v>Opravy komunikačních zařízení</v>
          </cell>
        </row>
        <row r="833">
          <cell r="Q833" t="str">
            <v>Opravy spotřební elektroniky</v>
          </cell>
          <cell r="T833" t="str">
            <v>Opravy spotřební elektroniky</v>
          </cell>
          <cell r="W833" t="str">
            <v>Opravy spotřební elektroniky</v>
          </cell>
          <cell r="Z833" t="str">
            <v>Opravy spotřební elektroniky</v>
          </cell>
        </row>
        <row r="834">
          <cell r="Q834" t="str">
            <v>Opravy přístrojů a zařízení převážně pro domácnost, dům a zahradu</v>
          </cell>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Q835" t="str">
            <v>Opravy obuvi a kožených výrobků</v>
          </cell>
          <cell r="T835" t="str">
            <v>Opravy obuvi a kožených výrobků</v>
          </cell>
          <cell r="W835" t="str">
            <v>Opravy obuvi a kožených výrobků</v>
          </cell>
          <cell r="Z835" t="str">
            <v>Opravy obuvi a kožených výrobků</v>
          </cell>
        </row>
        <row r="836">
          <cell r="Q836" t="str">
            <v>Opravy nábytku a bytového zařízení</v>
          </cell>
          <cell r="T836" t="str">
            <v>Opravy nábytku a bytového zařízení</v>
          </cell>
          <cell r="W836" t="str">
            <v>Opravy nábytku a bytového zařízení</v>
          </cell>
          <cell r="Z836" t="str">
            <v>Opravy nábytku a bytového zařízení</v>
          </cell>
        </row>
        <row r="837">
          <cell r="Q837" t="str">
            <v>Opravy hodin, hodinek a klenotnických výrobků</v>
          </cell>
          <cell r="T837" t="str">
            <v>Opravy hodin, hodinek a klenotnických výrobků</v>
          </cell>
          <cell r="W837" t="str">
            <v>Opravy hodin, hodinek a klenotnických výrobků</v>
          </cell>
          <cell r="Z837" t="str">
            <v>Opravy hodin, hodinek a klenotnických výrobků</v>
          </cell>
        </row>
        <row r="838">
          <cell r="Q838" t="str">
            <v>Opravy ostatních výrobků pro osobní potřebu a převážně pro domácnost</v>
          </cell>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Q839" t="str">
            <v>Praní a chemické čištění textilních a kožešinových výrobků</v>
          </cell>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Q840" t="str">
            <v>Kadeřnické, kosmetické a podobné činnosti</v>
          </cell>
          <cell r="T840" t="str">
            <v>Kadeřnické, kosmetické a podobné činnosti</v>
          </cell>
          <cell r="W840" t="str">
            <v>Kadeřnické, kosmetické a podobné činnosti</v>
          </cell>
          <cell r="Z840" t="str">
            <v>Kadeřnické, kosmetické a podobné činnosti</v>
          </cell>
        </row>
        <row r="841">
          <cell r="Q841" t="str">
            <v>Pohřební a související činnosti</v>
          </cell>
          <cell r="T841" t="str">
            <v>Pohřební a související činnosti</v>
          </cell>
          <cell r="W841" t="str">
            <v>Pohřební a související činnosti</v>
          </cell>
          <cell r="Z841" t="str">
            <v>Pohřební a související činnosti</v>
          </cell>
        </row>
        <row r="842">
          <cell r="Q842" t="str">
            <v>Činnosti pro osobní a fyzickou pohodu</v>
          </cell>
          <cell r="T842" t="str">
            <v>Činnosti pro osobní a fyzickou pohodu</v>
          </cell>
          <cell r="W842" t="str">
            <v>Činnosti pro osobní a fyzickou pohodu</v>
          </cell>
          <cell r="Z842" t="str">
            <v>Činnosti pro osobní a fyzickou pohodu</v>
          </cell>
        </row>
        <row r="843">
          <cell r="Q843" t="str">
            <v>Poskytování ostatních osobních služeb j. n.</v>
          </cell>
          <cell r="T843" t="str">
            <v>Poskytování ostatních osobních služeb j. n.</v>
          </cell>
          <cell r="W843" t="str">
            <v>Poskytování ostatních osobních služeb j. n.</v>
          </cell>
          <cell r="Z843" t="str">
            <v>Poskytování ostatních osobních služeb j. n.</v>
          </cell>
        </row>
        <row r="844">
          <cell r="Q844" t="str">
            <v>Činnosti domácností produk.blíže neurčené výrobky pro vlastní potřebu</v>
          </cell>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Q845" t="str">
            <v>Výroba obuvi s usňovým svrškem</v>
          </cell>
          <cell r="T845" t="str">
            <v>Výroba obuvi s usňovým svrškem</v>
          </cell>
          <cell r="W845" t="str">
            <v>Výroba obuvi s usňovým svrškem</v>
          </cell>
          <cell r="Z845" t="str">
            <v>Výroba obuvi s usňovým svrškem</v>
          </cell>
        </row>
        <row r="846">
          <cell r="Q846" t="str">
            <v>Výroba obuvi z ostatních materiálů</v>
          </cell>
          <cell r="T846" t="str">
            <v>Výroba obuvi z ostatních materiálů</v>
          </cell>
          <cell r="W846" t="str">
            <v>Výroba obuvi z ostatních materiálů</v>
          </cell>
          <cell r="Z846" t="str">
            <v>Výroba obuvi z ostatních materiálů</v>
          </cell>
        </row>
        <row r="847">
          <cell r="Q847" t="str">
            <v>Výroba chemických buničin</v>
          </cell>
          <cell r="T847" t="str">
            <v>Výroba chemických buničin</v>
          </cell>
          <cell r="W847" t="str">
            <v>Výroba chemických buničin</v>
          </cell>
          <cell r="Z847" t="str">
            <v>Výroba chemických buničin</v>
          </cell>
        </row>
        <row r="848">
          <cell r="Q848" t="str">
            <v>Výroba mechanických vláknin</v>
          </cell>
          <cell r="T848" t="str">
            <v>Výroba mechanických vláknin</v>
          </cell>
          <cell r="W848" t="str">
            <v>Výroba mechanických vláknin</v>
          </cell>
          <cell r="Z848" t="str">
            <v>Výroba mechanických vláknin</v>
          </cell>
        </row>
        <row r="849">
          <cell r="Q849" t="str">
            <v>Výroba ostatních papírenských vláknin</v>
          </cell>
          <cell r="T849" t="str">
            <v>Výroba ostatních papírenských vláknin</v>
          </cell>
          <cell r="W849" t="str">
            <v>Výroba ostatních papírenských vláknin</v>
          </cell>
          <cell r="Z849" t="str">
            <v>Výroba ostatních papírenských vláknin</v>
          </cell>
        </row>
        <row r="850">
          <cell r="Q850" t="str">
            <v>Výroba bioet.(biolihu)pro pohon motorů a pro výr.směsí a komp.paliv</v>
          </cell>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Q851" t="str">
            <v>Výroba ostatních základních organických chemických látek</v>
          </cell>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Q852" t="str">
            <v>Výr.metylesterů a etylesterů mast.kys.pro pohon motorů a pro výr.sm.p.</v>
          </cell>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Q853" t="str">
            <v>Výroba jiných chemických výrobků j. n.</v>
          </cell>
          <cell r="T853" t="str">
            <v>Výroba jiných chemických výrobků j. n.</v>
          </cell>
          <cell r="W853" t="str">
            <v>Výroba jiných chemických výrobků j. n.</v>
          </cell>
          <cell r="Z853" t="str">
            <v>Výroba jiných chemických výrobků j. n.</v>
          </cell>
        </row>
        <row r="854">
          <cell r="Q854" t="str">
            <v>Výroba surového železa, oceli a feroslitin</v>
          </cell>
          <cell r="T854" t="str">
            <v>Výroba surového železa, oceli a feroslitin</v>
          </cell>
          <cell r="W854" t="str">
            <v>Výroba surového železa, oceli a feroslitin</v>
          </cell>
          <cell r="Z854" t="str">
            <v>Výroba surového železa, oceli a feroslitin</v>
          </cell>
        </row>
        <row r="855">
          <cell r="Q855" t="str">
            <v>Výroba plochých výrobků (kromě pásky za studena)</v>
          </cell>
          <cell r="T855" t="str">
            <v>Výroba plochých výrobků (kromě pásky za studena)</v>
          </cell>
          <cell r="W855" t="str">
            <v>Výroba plochých výrobků (kromě pásky za studena)</v>
          </cell>
          <cell r="Z855" t="str">
            <v>Výroba plochých výrobků (kromě pásky za studena)</v>
          </cell>
        </row>
        <row r="856">
          <cell r="Q856" t="str">
            <v>Tváření výrobků za tepla</v>
          </cell>
          <cell r="T856" t="str">
            <v>Tváření výrobků za tepla</v>
          </cell>
          <cell r="W856" t="str">
            <v>Tváření výrobků za tepla</v>
          </cell>
          <cell r="Z856" t="str">
            <v>Tváření výrobků za tepla</v>
          </cell>
        </row>
        <row r="857">
          <cell r="Q857" t="str">
            <v>Výroba odlitků z litiny s lupínkovým grafitem</v>
          </cell>
          <cell r="T857" t="str">
            <v>Výroba odlitků z litiny s lupínkovým grafitem</v>
          </cell>
          <cell r="W857" t="str">
            <v>Výroba odlitků z litiny s lupínkovým grafitem</v>
          </cell>
          <cell r="Z857" t="str">
            <v>Výroba odlitků z litiny s lupínkovým grafitem</v>
          </cell>
        </row>
        <row r="858">
          <cell r="Q858" t="str">
            <v>Výroba odlitků z litiny s kuličkovým grafitem</v>
          </cell>
          <cell r="T858" t="str">
            <v>Výroba odlitků z litiny s kuličkovým grafitem</v>
          </cell>
          <cell r="W858" t="str">
            <v>Výroba odlitků z litiny s kuličkovým grafitem</v>
          </cell>
          <cell r="Z858" t="str">
            <v>Výroba odlitků z litiny s kuličkovým grafitem</v>
          </cell>
        </row>
        <row r="859">
          <cell r="Q859" t="str">
            <v>Výroba ostatních odlitků z litiny</v>
          </cell>
          <cell r="T859" t="str">
            <v>Výroba ostatních odlitků z litiny</v>
          </cell>
          <cell r="W859" t="str">
            <v>Výroba ostatních odlitků z litiny</v>
          </cell>
          <cell r="Z859" t="str">
            <v>Výroba ostatních odlitků z litiny</v>
          </cell>
        </row>
        <row r="860">
          <cell r="Q860" t="str">
            <v>Výroba odlitků z uhlíkatých ocelí</v>
          </cell>
          <cell r="T860" t="str">
            <v>Výroba odlitků z uhlíkatých ocelí</v>
          </cell>
          <cell r="W860" t="str">
            <v>Výroba odlitků z uhlíkatých ocelí</v>
          </cell>
          <cell r="Z860" t="str">
            <v>Výroba odlitků z uhlíkatých ocelí</v>
          </cell>
        </row>
        <row r="861">
          <cell r="Q861" t="str">
            <v>Výroba odlitků z legovaných ocelí</v>
          </cell>
          <cell r="T861" t="str">
            <v>Výroba odlitků z legovaných ocelí</v>
          </cell>
          <cell r="W861" t="str">
            <v>Výroba odlitků z legovaných ocelí</v>
          </cell>
          <cell r="Z861" t="str">
            <v>Výroba odlitků z legovaných ocelí</v>
          </cell>
        </row>
        <row r="862">
          <cell r="Q862" t="str">
            <v>Opravy a údržba kolejových vozidel</v>
          </cell>
          <cell r="T862" t="str">
            <v>Opravy a údržba kolejových vozidel</v>
          </cell>
          <cell r="W862" t="str">
            <v>Opravy a údržba kolejových vozidel</v>
          </cell>
          <cell r="Z862" t="str">
            <v>Opravy a údržba kolejových vozidel</v>
          </cell>
        </row>
        <row r="863">
          <cell r="Q863" t="str">
            <v>Opravy a údržba ostat.dopr.prostředků a zařízení j.n.kromě kolej.vozidel</v>
          </cell>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Q864" t="str">
            <v>Výroba a rozvod tepla a klimatizovaného vzduchu,výroba ledu</v>
          </cell>
          <cell r="T864" t="str">
            <v>Výroba a rozvod tepla a klimatizovaného vzduchu,výroba ledu</v>
          </cell>
          <cell r="W864" t="str">
            <v>Výroba a rozvod tepla a klimatizovaného vzduchu,výroba ledu</v>
          </cell>
          <cell r="Z864" t="str">
            <v>Výroba a rozvod tepla a klimatizovaného vzduchu,výroba ledu</v>
          </cell>
        </row>
        <row r="865">
          <cell r="Q865" t="str">
            <v>Výroba tepla</v>
          </cell>
          <cell r="T865" t="str">
            <v>Výroba tepla</v>
          </cell>
          <cell r="W865" t="str">
            <v>Výroba tepla</v>
          </cell>
          <cell r="Z865" t="str">
            <v>Výroba tepla</v>
          </cell>
        </row>
        <row r="866">
          <cell r="Q866" t="str">
            <v>Rozvod tepla</v>
          </cell>
          <cell r="T866" t="str">
            <v>Rozvod tepla</v>
          </cell>
          <cell r="W866" t="str">
            <v>Rozvod tepla</v>
          </cell>
          <cell r="Z866" t="str">
            <v>Rozvod tepla</v>
          </cell>
        </row>
        <row r="867">
          <cell r="Q867" t="str">
            <v>Výroba klimatizovaného vzduchu</v>
          </cell>
          <cell r="T867" t="str">
            <v>Výroba klimatizovaného vzduchu</v>
          </cell>
          <cell r="W867" t="str">
            <v>Výroba klimatizovaného vzduchu</v>
          </cell>
          <cell r="Z867" t="str">
            <v>Výroba klimatizovaného vzduchu</v>
          </cell>
        </row>
        <row r="868">
          <cell r="Q868" t="str">
            <v>Rozvod klimatizovaného vzduchu</v>
          </cell>
          <cell r="T868" t="str">
            <v>Rozvod klimatizovaného vzduchu</v>
          </cell>
          <cell r="W868" t="str">
            <v>Rozvod klimatizovaného vzduchu</v>
          </cell>
          <cell r="Z868" t="str">
            <v>Rozvod klimatizovaného vzduchu</v>
          </cell>
        </row>
        <row r="869">
          <cell r="Q869" t="str">
            <v>Výroba chladicí vody</v>
          </cell>
          <cell r="T869" t="str">
            <v>Výroba chladicí vody</v>
          </cell>
          <cell r="W869" t="str">
            <v>Výroba chladicí vody</v>
          </cell>
          <cell r="Z869" t="str">
            <v>Výroba chladicí vody</v>
          </cell>
        </row>
        <row r="870">
          <cell r="Q870" t="str">
            <v>Rozvod chladicí vody</v>
          </cell>
          <cell r="T870" t="str">
            <v>Rozvod chladicí vody</v>
          </cell>
          <cell r="W870" t="str">
            <v>Rozvod chladicí vody</v>
          </cell>
          <cell r="Z870" t="str">
            <v>Rozvod chladicí vody</v>
          </cell>
        </row>
        <row r="871">
          <cell r="Q871" t="str">
            <v>Výroba ledu</v>
          </cell>
          <cell r="T871" t="str">
            <v>Výroba ledu</v>
          </cell>
          <cell r="W871" t="str">
            <v>Výroba ledu</v>
          </cell>
          <cell r="Z871" t="str">
            <v>Výroba ledu</v>
          </cell>
        </row>
        <row r="872">
          <cell r="Q872" t="str">
            <v>Výstavba nebytových budov</v>
          </cell>
          <cell r="T872" t="str">
            <v>Výstavba nebytových budov</v>
          </cell>
          <cell r="W872" t="str">
            <v>Výstavba nebytových budov</v>
          </cell>
          <cell r="Z872" t="str">
            <v>Výstavba nebytových budov</v>
          </cell>
        </row>
        <row r="873">
          <cell r="Q873" t="str">
            <v>Výstavba inženýrských sítí pro kapaliny</v>
          </cell>
          <cell r="T873" t="str">
            <v>Výstavba inženýrských sítí pro kapaliny</v>
          </cell>
          <cell r="W873" t="str">
            <v>Výstavba inženýrských sítí pro kapaliny</v>
          </cell>
          <cell r="Z873" t="str">
            <v>Výstavba inženýrských sítí pro kapaliny</v>
          </cell>
        </row>
        <row r="874">
          <cell r="Q874" t="str">
            <v>Výstavba inženýrských sítí pro plyny</v>
          </cell>
          <cell r="T874" t="str">
            <v>Výstavba inženýrských sítí pro plyny</v>
          </cell>
          <cell r="W874" t="str">
            <v>Výstavba inženýrských sítí pro plyny</v>
          </cell>
          <cell r="Z874" t="str">
            <v>Výstavba inženýrských sítí pro plyny</v>
          </cell>
        </row>
        <row r="875">
          <cell r="Q875" t="str">
            <v>Sklenářské práce</v>
          </cell>
          <cell r="T875" t="str">
            <v>Sklenářské práce</v>
          </cell>
          <cell r="W875" t="str">
            <v>Sklenářské práce</v>
          </cell>
          <cell r="Z875" t="str">
            <v>Sklenářské práce</v>
          </cell>
        </row>
        <row r="876">
          <cell r="Q876" t="str">
            <v>Malířské a natěračské práce</v>
          </cell>
          <cell r="T876" t="str">
            <v>Malířské a natěračské práce</v>
          </cell>
          <cell r="W876" t="str">
            <v>Malířské a natěračské práce</v>
          </cell>
          <cell r="Z876" t="str">
            <v>Malířské a natěračské práce</v>
          </cell>
        </row>
        <row r="877">
          <cell r="Q877" t="str">
            <v>Montáž a demontáž lešení a bednění</v>
          </cell>
          <cell r="T877" t="str">
            <v>Montáž a demontáž lešení a bednění</v>
          </cell>
          <cell r="W877" t="str">
            <v>Montáž a demontáž lešení a bednění</v>
          </cell>
          <cell r="Z877" t="str">
            <v>Montáž a demontáž lešení a bednění</v>
          </cell>
        </row>
        <row r="878">
          <cell r="Q878" t="str">
            <v>Jiné specializované stavební činnosti j. n.</v>
          </cell>
          <cell r="T878" t="str">
            <v>Jiné specializované stavební činnosti j. n.</v>
          </cell>
          <cell r="W878" t="str">
            <v>Jiné specializované stavební činnosti j. n.</v>
          </cell>
          <cell r="Z878" t="str">
            <v>Jiné specializované stavební činnosti j. n.</v>
          </cell>
        </row>
        <row r="879">
          <cell r="Q879" t="str">
            <v>Zprostředkování velkoobchodu a velkoobchod v zastoupení s papír.výrobky</v>
          </cell>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Q880" t="str">
            <v>Zprostř.specializ.velkoobchodu a velkoobchod v zast.s ost.výrobky j.n.</v>
          </cell>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Q881" t="str">
            <v>Velkoobchod s oděvy</v>
          </cell>
          <cell r="T881" t="str">
            <v>Velkoobchod s oděvy</v>
          </cell>
          <cell r="W881" t="str">
            <v>Velkoobchod s oděvy</v>
          </cell>
          <cell r="Z881" t="str">
            <v>Velkoobchod s oděvy</v>
          </cell>
        </row>
        <row r="882">
          <cell r="Q882" t="str">
            <v>Velkoobchod s obuví</v>
          </cell>
          <cell r="T882" t="str">
            <v>Velkoobchod s obuví</v>
          </cell>
          <cell r="W882" t="str">
            <v>Velkoobchod s obuví</v>
          </cell>
          <cell r="Z882" t="str">
            <v>Velkoobchod s obuví</v>
          </cell>
        </row>
        <row r="883">
          <cell r="Q883" t="str">
            <v>Velkoobchod s porcelánovými, keramickými a skleněnými výrobky</v>
          </cell>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Q884" t="str">
            <v>Velkoobchod s pracími a čisticími prostředky</v>
          </cell>
          <cell r="T884" t="str">
            <v>Velkoobchod s pracími a čisticími prostředky</v>
          </cell>
          <cell r="W884" t="str">
            <v>Velkoobchod s pracími a čisticími prostředky</v>
          </cell>
          <cell r="Z884" t="str">
            <v>Velkoobchod s pracími a čisticími prostředky</v>
          </cell>
        </row>
        <row r="885">
          <cell r="Q885" t="str">
            <v>Velkoobchod s pevnými palivy a příbuznými výrobky</v>
          </cell>
          <cell r="T885" t="str">
            <v>Velkoobchod s pevnými palivy a příbuznými výrobky</v>
          </cell>
          <cell r="W885" t="str">
            <v>Velkoobchod s pevnými palivy a příbuznými výrobky</v>
          </cell>
          <cell r="Z885" t="str">
            <v>Velkoobchod s pevnými palivy a příbuznými výrobky</v>
          </cell>
        </row>
        <row r="886">
          <cell r="Q886" t="str">
            <v>Velkoobchod s kapalnými palivy a příbuznými výrobky</v>
          </cell>
          <cell r="T886" t="str">
            <v>Velkoobchod s kapalnými palivy a příbuznými výrobky</v>
          </cell>
          <cell r="W886" t="str">
            <v>Velkoobchod s kapalnými palivy a příbuznými výrobky</v>
          </cell>
          <cell r="Z886" t="str">
            <v>Velkoobchod s kapalnými palivy a příbuznými výrobky</v>
          </cell>
        </row>
        <row r="887">
          <cell r="Q887" t="str">
            <v>Velkoobchod s plynnými palivy a příbuznými výrobky</v>
          </cell>
          <cell r="T887" t="str">
            <v>Velkoobchod s plynnými palivy a příbuznými výrobky</v>
          </cell>
          <cell r="W887" t="str">
            <v>Velkoobchod s plynnými palivy a příbuznými výrobky</v>
          </cell>
          <cell r="Z887" t="str">
            <v>Velkoobchod s plynnými palivy a příbuznými výrobky</v>
          </cell>
        </row>
        <row r="888">
          <cell r="Q888" t="str">
            <v>Velkoobchod s papírenskými meziprodukty</v>
          </cell>
          <cell r="T888" t="str">
            <v>Velkoobchod s papírenskými meziprodukty</v>
          </cell>
          <cell r="W888" t="str">
            <v>Velkoobchod s papírenskými meziprodukty</v>
          </cell>
          <cell r="Z888" t="str">
            <v>Velkoobchod s papírenskými meziprodukty</v>
          </cell>
        </row>
        <row r="889">
          <cell r="Q889" t="str">
            <v>Velkoobchod s ostatními meziprodukty j. n.</v>
          </cell>
          <cell r="T889" t="str">
            <v>Velkoobchod s ostatními meziprodukty j. n.</v>
          </cell>
          <cell r="W889" t="str">
            <v>Velkoobchod s ostatními meziprodukty j. n.</v>
          </cell>
          <cell r="Z889" t="str">
            <v>Velkoobchod s ostatními meziprodukty j. n.</v>
          </cell>
        </row>
        <row r="890">
          <cell r="Q890" t="str">
            <v>Maloobchod s fotografickým a optickým zařízením a potřebami</v>
          </cell>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Q891" t="str">
            <v>Maloobchod s pevnými palivy</v>
          </cell>
          <cell r="T891" t="str">
            <v>Maloobchod s pevnými palivy</v>
          </cell>
          <cell r="W891" t="str">
            <v>Maloobchod s pevnými palivy</v>
          </cell>
          <cell r="Z891" t="str">
            <v>Maloobchod s pevnými palivy</v>
          </cell>
        </row>
        <row r="892">
          <cell r="Q892" t="str">
            <v>Maloobchod s kapalnými palivy (kromě pohonných hmot)</v>
          </cell>
          <cell r="T892" t="str">
            <v>Maloobchod s kapalnými palivy (kromě pohonných hmot)</v>
          </cell>
          <cell r="W892" t="str">
            <v>Maloobchod s kapalnými palivy (kromě pohonných hmot)</v>
          </cell>
          <cell r="Z892" t="str">
            <v>Maloobchod s kapalnými palivy (kromě pohonných hmot)</v>
          </cell>
        </row>
        <row r="893">
          <cell r="Q893" t="str">
            <v>Maloobchod s plynnými palivy (kromě pohonných hmot)</v>
          </cell>
          <cell r="T893" t="str">
            <v>Maloobchod s plynnými palivy (kromě pohonných hmot)</v>
          </cell>
          <cell r="W893" t="str">
            <v>Maloobchod s plynnými palivy (kromě pohonných hmot)</v>
          </cell>
          <cell r="Z893" t="str">
            <v>Maloobchod s plynnými palivy (kromě pohonných hmot)</v>
          </cell>
        </row>
        <row r="894">
          <cell r="Q894" t="str">
            <v>Ostatní maloobchod s novým zbožím ve specializovaných prodejnách j. n.</v>
          </cell>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Q895" t="str">
            <v>Maloobchod prostřednictvím internetu</v>
          </cell>
          <cell r="T895" t="str">
            <v>Maloobchod prostřednictvím internetu</v>
          </cell>
          <cell r="W895" t="str">
            <v>Maloobchod prostřednictvím internetu</v>
          </cell>
          <cell r="Z895" t="str">
            <v>Maloobchod prostřednictvím internetu</v>
          </cell>
        </row>
        <row r="896">
          <cell r="Q896" t="str">
            <v>Maloobchod prostřednictvím zásilkové služby(jiný než prostř.internetu)</v>
          </cell>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Q897" t="str">
            <v>Meziměstská pravidelná pozemní osobní doprava</v>
          </cell>
          <cell r="T897" t="str">
            <v>Meziměstská pravidelná pozemní osobní doprava</v>
          </cell>
          <cell r="W897" t="str">
            <v>Meziměstská pravidelná pozemní osobní doprava</v>
          </cell>
          <cell r="Z897" t="str">
            <v>Meziměstská pravidelná pozemní osobní doprava</v>
          </cell>
        </row>
        <row r="898">
          <cell r="Q898" t="str">
            <v>Osobní doprava lanovkou nebo vlekem</v>
          </cell>
          <cell r="T898" t="str">
            <v>Osobní doprava lanovkou nebo vlekem</v>
          </cell>
          <cell r="W898" t="str">
            <v>Osobní doprava lanovkou nebo vlekem</v>
          </cell>
          <cell r="Z898" t="str">
            <v>Osobní doprava lanovkou nebo vlekem</v>
          </cell>
        </row>
        <row r="899">
          <cell r="Q899" t="str">
            <v>Nepravidelná pozemní osobní doprava</v>
          </cell>
          <cell r="T899" t="str">
            <v>Nepravidelná pozemní osobní doprava</v>
          </cell>
          <cell r="W899" t="str">
            <v>Nepravidelná pozemní osobní doprava</v>
          </cell>
          <cell r="Z899" t="str">
            <v>Nepravidelná pozemní osobní doprava</v>
          </cell>
        </row>
        <row r="900">
          <cell r="Q900" t="str">
            <v>Jiná pozemní osobní doprava j. n.</v>
          </cell>
          <cell r="T900" t="str">
            <v>Jiná pozemní osobní doprava j. n.</v>
          </cell>
          <cell r="W900" t="str">
            <v>Jiná pozemní osobní doprava j. n.</v>
          </cell>
          <cell r="Z900" t="str">
            <v>Jiná pozemní osobní doprava j. n.</v>
          </cell>
        </row>
        <row r="901">
          <cell r="Q901" t="str">
            <v>Potrubní doprava ropovodem</v>
          </cell>
          <cell r="T901" t="str">
            <v>Potrubní doprava ropovodem</v>
          </cell>
          <cell r="W901" t="str">
            <v>Potrubní doprava ropovodem</v>
          </cell>
          <cell r="Z901" t="str">
            <v>Potrubní doprava ropovodem</v>
          </cell>
        </row>
        <row r="902">
          <cell r="Q902" t="str">
            <v>Potrubní doprava plynovodem</v>
          </cell>
          <cell r="T902" t="str">
            <v>Potrubní doprava plynovodem</v>
          </cell>
          <cell r="W902" t="str">
            <v>Potrubní doprava plynovodem</v>
          </cell>
          <cell r="Z902" t="str">
            <v>Potrubní doprava plynovodem</v>
          </cell>
        </row>
        <row r="903">
          <cell r="Q903" t="str">
            <v>Potrubní doprava ostatní</v>
          </cell>
          <cell r="T903" t="str">
            <v>Potrubní doprava ostatní</v>
          </cell>
          <cell r="W903" t="str">
            <v>Potrubní doprava ostatní</v>
          </cell>
          <cell r="Z903" t="str">
            <v>Potrubní doprava ostatní</v>
          </cell>
        </row>
        <row r="904">
          <cell r="Q904" t="str">
            <v>Vnitrostátní pravidelná letecká osobní doprava</v>
          </cell>
          <cell r="T904" t="str">
            <v>Vnitrostátní pravidelná letecká osobní doprava</v>
          </cell>
          <cell r="W904" t="str">
            <v>Vnitrostátní pravidelná letecká osobní doprava</v>
          </cell>
          <cell r="Z904" t="str">
            <v>Vnitrostátní pravidelná letecká osobní doprava</v>
          </cell>
        </row>
        <row r="905">
          <cell r="Q905" t="str">
            <v>Vnitrostátní nepravidelná letecká osobní doprava</v>
          </cell>
          <cell r="T905" t="str">
            <v>Vnitrostátní nepravidelná letecká osobní doprava</v>
          </cell>
          <cell r="W905" t="str">
            <v>Vnitrostátní nepravidelná letecká osobní doprava</v>
          </cell>
          <cell r="Z905" t="str">
            <v>Vnitrostátní nepravidelná letecká osobní doprava</v>
          </cell>
        </row>
        <row r="906">
          <cell r="Q906" t="str">
            <v>Mezinárodní pravidelná letecká osobní doprava</v>
          </cell>
          <cell r="T906" t="str">
            <v>Mezinárodní pravidelná letecká osobní doprava</v>
          </cell>
          <cell r="W906" t="str">
            <v>Mezinárodní pravidelná letecká osobní doprava</v>
          </cell>
          <cell r="Z906" t="str">
            <v>Mezinárodní pravidelná letecká osobní doprava</v>
          </cell>
        </row>
        <row r="907">
          <cell r="Q907" t="str">
            <v>Mezinárodní nepravidelná letecká osobní doprava</v>
          </cell>
          <cell r="T907" t="str">
            <v>Mezinárodní nepravidelná letecká osobní doprava</v>
          </cell>
          <cell r="W907" t="str">
            <v>Mezinárodní nepravidelná letecká osobní doprava</v>
          </cell>
          <cell r="Z907" t="str">
            <v>Mezinárodní nepravidelná letecká osobní doprava</v>
          </cell>
        </row>
        <row r="908">
          <cell r="Q908" t="str">
            <v>Ostatní letecká osobní doprava</v>
          </cell>
          <cell r="T908" t="str">
            <v>Ostatní letecká osobní doprava</v>
          </cell>
          <cell r="W908" t="str">
            <v>Ostatní letecká osobní doprava</v>
          </cell>
          <cell r="Z908" t="str">
            <v>Ostatní letecká osobní doprava</v>
          </cell>
        </row>
        <row r="909">
          <cell r="Q909" t="str">
            <v>Hotely</v>
          </cell>
          <cell r="T909" t="str">
            <v>Hotely</v>
          </cell>
          <cell r="W909" t="str">
            <v>Hotely</v>
          </cell>
          <cell r="Z909" t="str">
            <v>Hotely</v>
          </cell>
        </row>
        <row r="910">
          <cell r="Q910" t="str">
            <v>Motely, botely</v>
          </cell>
          <cell r="T910" t="str">
            <v>Motely, botely</v>
          </cell>
          <cell r="W910" t="str">
            <v>Motely, botely</v>
          </cell>
          <cell r="Z910" t="str">
            <v>Motely, botely</v>
          </cell>
        </row>
        <row r="911">
          <cell r="Q911" t="str">
            <v>Ostatní podobná ubytovací zařízení</v>
          </cell>
          <cell r="T911" t="str">
            <v>Ostatní podobná ubytovací zařízení</v>
          </cell>
          <cell r="W911" t="str">
            <v>Ostatní podobná ubytovací zařízení</v>
          </cell>
          <cell r="Z911" t="str">
            <v>Ostatní podobná ubytovací zařízení</v>
          </cell>
        </row>
        <row r="912">
          <cell r="Q912" t="str">
            <v>Ubytování v zařízených pronájmech</v>
          </cell>
          <cell r="T912" t="str">
            <v>Ubytování v zařízených pronájmech</v>
          </cell>
          <cell r="W912" t="str">
            <v>Ubytování v zařízených pronájmech</v>
          </cell>
          <cell r="Z912" t="str">
            <v>Ubytování v zařízených pronájmech</v>
          </cell>
        </row>
        <row r="913">
          <cell r="Q913" t="str">
            <v>Ubytování ve vysokoškolských kolejích, domovech mládeže</v>
          </cell>
          <cell r="T913" t="str">
            <v>Ubytování ve vysokoškolských kolejích, domovech mládeže</v>
          </cell>
          <cell r="W913" t="str">
            <v>Ubytování ve vysokoškolských kolejích, domovech mládeže</v>
          </cell>
          <cell r="Z913" t="str">
            <v>Ubytování ve vysokoškolských kolejích, domovech mládeže</v>
          </cell>
        </row>
        <row r="914">
          <cell r="Q914" t="str">
            <v>Ostatní ubytování j. n.</v>
          </cell>
          <cell r="T914" t="str">
            <v>Ostatní ubytování j. n.</v>
          </cell>
          <cell r="W914" t="str">
            <v>Ostatní ubytování j. n.</v>
          </cell>
          <cell r="Z914" t="str">
            <v>Ostatní ubytování j. n.</v>
          </cell>
        </row>
        <row r="915">
          <cell r="Q915" t="str">
            <v>Stravování v závodních kuchyních</v>
          </cell>
          <cell r="T915" t="str">
            <v>Stravování v závodních kuchyních</v>
          </cell>
          <cell r="W915" t="str">
            <v>Stravování v závodních kuchyních</v>
          </cell>
          <cell r="Z915" t="str">
            <v>Stravování v závodních kuchyních</v>
          </cell>
        </row>
        <row r="916">
          <cell r="Q916" t="str">
            <v>Stravování ve školních zařízeních, menzách</v>
          </cell>
          <cell r="T916" t="str">
            <v>Stravování ve školních zařízeních, menzách</v>
          </cell>
          <cell r="W916" t="str">
            <v>Stravování ve školních zařízeních, menzách</v>
          </cell>
          <cell r="Z916" t="str">
            <v>Stravování ve školních zařízeních, menzách</v>
          </cell>
        </row>
        <row r="917">
          <cell r="Q917" t="str">
            <v>Poskytování jiných stravovacích služeb j. n.</v>
          </cell>
          <cell r="T917" t="str">
            <v>Poskytování jiných stravovacích služeb j. n.</v>
          </cell>
          <cell r="W917" t="str">
            <v>Poskytování jiných stravovacích služeb j. n.</v>
          </cell>
          <cell r="Z917" t="str">
            <v>Poskytování jiných stravovacích služeb j. n.</v>
          </cell>
        </row>
        <row r="918">
          <cell r="Q918" t="str">
            <v>Poskytování hlasových služeb přes pevnou telekomunikační síť</v>
          </cell>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Q919" t="str">
            <v>Pronájem pevné telekomunikační sítě</v>
          </cell>
          <cell r="T919" t="str">
            <v>Pronájem pevné telekomunikační sítě</v>
          </cell>
          <cell r="W919" t="str">
            <v>Pronájem pevné telekomunikační sítě</v>
          </cell>
          <cell r="Z919" t="str">
            <v>Pronájem pevné telekomunikační sítě</v>
          </cell>
        </row>
        <row r="920">
          <cell r="Q920" t="str">
            <v>Přenos dat přes pevnou telekomunikační síť</v>
          </cell>
          <cell r="T920" t="str">
            <v>Přenos dat přes pevnou telekomunikační síť</v>
          </cell>
          <cell r="W920" t="str">
            <v>Přenos dat přes pevnou telekomunikační síť</v>
          </cell>
          <cell r="Z920" t="str">
            <v>Přenos dat přes pevnou telekomunikační síť</v>
          </cell>
        </row>
        <row r="921">
          <cell r="Q921" t="str">
            <v>Poskytování přístupu k internetu přes pevnou telekomunikační síť</v>
          </cell>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Q922" t="str">
            <v>Ostatní činnosti související s pevnou telekomunikační sítí</v>
          </cell>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Q923" t="str">
            <v>Poskytování hlasových služeb přes bezdrátovou telekomunikační síť</v>
          </cell>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Q924" t="str">
            <v>Pronájem bezdrátové telekomunikační sítě</v>
          </cell>
          <cell r="T924" t="str">
            <v>Pronájem bezdrátové telekomunikační sítě</v>
          </cell>
          <cell r="W924" t="str">
            <v>Pronájem bezdrátové telekomunikační sítě</v>
          </cell>
          <cell r="Z924" t="str">
            <v>Pronájem bezdrátové telekomunikační sítě</v>
          </cell>
        </row>
        <row r="925">
          <cell r="Q925" t="str">
            <v>Přenos dat přes bezdrátovou telekomunikační síť</v>
          </cell>
          <cell r="T925" t="str">
            <v>Přenos dat přes bezdrátovou telekomunikační síť</v>
          </cell>
          <cell r="W925" t="str">
            <v>Přenos dat přes bezdrátovou telekomunikační síť</v>
          </cell>
          <cell r="Z925" t="str">
            <v>Přenos dat přes bezdrátovou telekomunikační síť</v>
          </cell>
        </row>
        <row r="926">
          <cell r="Q926" t="str">
            <v>Poskytování přístupu k internetu přes bezdrátovou telekomunikační síť</v>
          </cell>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Q927" t="str">
            <v>Ostatní činnosti související s bezdrátovou telekomunikační sítí</v>
          </cell>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Q928" t="str">
            <v>Poskytování úvěrů společnostmi, které nepřijímají vklady</v>
          </cell>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Q929" t="str">
            <v>Poskytování obchodních úvěrů</v>
          </cell>
          <cell r="T929" t="str">
            <v>Poskytování obchodních úvěrů</v>
          </cell>
          <cell r="W929" t="str">
            <v>Poskytování obchodních úvěrů</v>
          </cell>
          <cell r="Z929" t="str">
            <v>Poskytování obchodních úvěrů</v>
          </cell>
        </row>
        <row r="930">
          <cell r="Q930" t="str">
            <v>Činnosti zastaváren</v>
          </cell>
          <cell r="T930" t="str">
            <v>Činnosti zastaváren</v>
          </cell>
          <cell r="W930" t="str">
            <v>Činnosti zastaváren</v>
          </cell>
          <cell r="Z930" t="str">
            <v>Činnosti zastaváren</v>
          </cell>
        </row>
        <row r="931">
          <cell r="Q931" t="str">
            <v>Ostatní poskytování úvěrů j. n.</v>
          </cell>
          <cell r="T931" t="str">
            <v>Ostatní poskytování úvěrů j. n.</v>
          </cell>
          <cell r="W931" t="str">
            <v>Ostatní poskytování úvěrů j. n.</v>
          </cell>
          <cell r="Z931" t="str">
            <v>Ostatní poskytování úvěrů j. n.</v>
          </cell>
        </row>
        <row r="932">
          <cell r="Q932" t="str">
            <v>Faktoringové činnosti</v>
          </cell>
          <cell r="T932" t="str">
            <v>Faktoringové činnosti</v>
          </cell>
          <cell r="W932" t="str">
            <v>Faktoringové činnosti</v>
          </cell>
          <cell r="Z932" t="str">
            <v>Faktoringové činnosti</v>
          </cell>
        </row>
        <row r="933">
          <cell r="Q933" t="str">
            <v>Obchodování s cennými papíry na vlastní účet</v>
          </cell>
          <cell r="T933" t="str">
            <v>Obchodování s cennými papíry na vlastní účet</v>
          </cell>
          <cell r="W933" t="str">
            <v>Obchodování s cennými papíry na vlastní účet</v>
          </cell>
          <cell r="Z933" t="str">
            <v>Obchodování s cennými papíry na vlastní účet</v>
          </cell>
        </row>
        <row r="934">
          <cell r="Q934" t="str">
            <v>Jiné finanční zprostředkování j. n.</v>
          </cell>
          <cell r="T934" t="str">
            <v>Jiné finanční zprostředkování j. n.</v>
          </cell>
          <cell r="W934" t="str">
            <v>Jiné finanční zprostředkování j. n.</v>
          </cell>
          <cell r="Z934" t="str">
            <v>Jiné finanční zprostředkování j. n.</v>
          </cell>
        </row>
        <row r="935">
          <cell r="Q935" t="str">
            <v>Pronájem vlastních nebo pronajatých nemovitostí s bytovými prostory</v>
          </cell>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Q936" t="str">
            <v>Pronájem vlastních nebo pronajatých nemovitostí s nebytovými prostory</v>
          </cell>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Q937" t="str">
            <v>Správa vlastních nebo pronajatých nemovitostí s bytovými prostory</v>
          </cell>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Q938" t="str">
            <v>Správa vlastních nebo pronajatých nemovitostí s nebytovými prostory</v>
          </cell>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Q939" t="str">
            <v>Geologický průzkum</v>
          </cell>
          <cell r="T939" t="str">
            <v>Geologický průzkum</v>
          </cell>
          <cell r="W939" t="str">
            <v>Geologický průzkum</v>
          </cell>
          <cell r="Z939" t="str">
            <v>Geologický průzkum</v>
          </cell>
        </row>
        <row r="940">
          <cell r="Q940" t="str">
            <v>Zeměměřické a kartografické činnosti</v>
          </cell>
          <cell r="T940" t="str">
            <v>Zeměměřické a kartografické činnosti</v>
          </cell>
          <cell r="W940" t="str">
            <v>Zeměměřické a kartografické činnosti</v>
          </cell>
          <cell r="Z940" t="str">
            <v>Zeměměřické a kartografické činnosti</v>
          </cell>
        </row>
        <row r="941">
          <cell r="Q941" t="str">
            <v>Hydrometeorologické a meteorologické činnosti</v>
          </cell>
          <cell r="T941" t="str">
            <v>Hydrometeorologické a meteorologické činnosti</v>
          </cell>
          <cell r="W941" t="str">
            <v>Hydrometeorologické a meteorologické činnosti</v>
          </cell>
          <cell r="Z941" t="str">
            <v>Hydrometeorologické a meteorologické činnosti</v>
          </cell>
        </row>
        <row r="942">
          <cell r="Q942" t="str">
            <v>Ostatní inženýrské činnosti a související technické poradenství j. n.</v>
          </cell>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Q943" t="str">
            <v>Zkoušky a analýzy vyhrazených technických zařízení</v>
          </cell>
          <cell r="T943" t="str">
            <v>Zkoušky a analýzy vyhrazených technických zařízení</v>
          </cell>
          <cell r="W943" t="str">
            <v>Zkoušky a analýzy vyhrazených technických zařízení</v>
          </cell>
          <cell r="Z943" t="str">
            <v>Zkoušky a analýzy vyhrazených technických zařízení</v>
          </cell>
        </row>
        <row r="944">
          <cell r="Q944" t="str">
            <v>Ostatní technické zkouky a analýzy</v>
          </cell>
          <cell r="T944" t="str">
            <v>Ostatní technické zkouky a analýzy</v>
          </cell>
          <cell r="W944" t="str">
            <v>Ostatní technické zkouky a analýzy</v>
          </cell>
          <cell r="Z944" t="str">
            <v>Ostatní technické zkouky a analýzy</v>
          </cell>
        </row>
        <row r="945">
          <cell r="Q945" t="str">
            <v>Ostatní výzkum a vývoj v oblasti přírodních a technických věd</v>
          </cell>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Q946" t="str">
            <v>Výzkum a vývoj v oblasti lékařských věd</v>
          </cell>
          <cell r="T946" t="str">
            <v>Výzkum a vývoj v oblasti lékařských věd</v>
          </cell>
          <cell r="W946" t="str">
            <v>Výzkum a vývoj v oblasti lékařských věd</v>
          </cell>
          <cell r="Z946" t="str">
            <v>Výzkum a vývoj v oblasti lékařských věd</v>
          </cell>
        </row>
        <row r="947">
          <cell r="Q947" t="str">
            <v>Výzkum a vývoj v oblasti technických věd</v>
          </cell>
          <cell r="T947" t="str">
            <v>Výzkum a vývoj v oblasti technických věd</v>
          </cell>
          <cell r="W947" t="str">
            <v>Výzkum a vývoj v oblasti technických věd</v>
          </cell>
          <cell r="Z947" t="str">
            <v>Výzkum a vývoj v oblasti technických věd</v>
          </cell>
        </row>
        <row r="948">
          <cell r="Q948" t="str">
            <v>Výzkum a vývoj v oblasti jiných přírodních věd</v>
          </cell>
          <cell r="T948" t="str">
            <v>Výzkum a vývoj v oblasti jiných přírodních věd</v>
          </cell>
          <cell r="W948" t="str">
            <v>Výzkum a vývoj v oblasti jiných přírodních věd</v>
          </cell>
          <cell r="Z948" t="str">
            <v>Výzkum a vývoj v oblasti jiných přírodních věd</v>
          </cell>
        </row>
        <row r="949">
          <cell r="Q949" t="str">
            <v>Ostatní profesní,vědecké a technické činnosti j.n.</v>
          </cell>
          <cell r="T949" t="str">
            <v>Ostatní profesní,vědecké a technické činnosti j.n.</v>
          </cell>
          <cell r="W949" t="str">
            <v>Ostatní profesní,vědecké a technické činnosti j.n.</v>
          </cell>
          <cell r="Z949" t="str">
            <v>Ostatní profesní,vědecké a technické činnosti j.n.</v>
          </cell>
        </row>
        <row r="950">
          <cell r="Q950" t="str">
            <v>Poradenství v oblasti bezpečnosti a ochrany zdraví při práci</v>
          </cell>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Q951" t="str">
            <v>Poradenství v oblasti požární ochrany</v>
          </cell>
          <cell r="T951" t="str">
            <v>Poradenství v oblasti požární ochrany</v>
          </cell>
          <cell r="W951" t="str">
            <v>Poradenství v oblasti požární ochrany</v>
          </cell>
          <cell r="Z951" t="str">
            <v>Poradenství v oblasti požární ochrany</v>
          </cell>
        </row>
        <row r="952">
          <cell r="Q952" t="str">
            <v>Jiné profesní, vědecké a technické činnosti j. n.</v>
          </cell>
          <cell r="T952" t="str">
            <v>Jiné profesní, vědecké a technické činnosti j. n.</v>
          </cell>
          <cell r="W952" t="str">
            <v>Jiné profesní, vědecké a technické činnosti j. n.</v>
          </cell>
          <cell r="Z952" t="str">
            <v>Jiné profesní, vědecké a technické činnosti j. n.</v>
          </cell>
        </row>
        <row r="953">
          <cell r="Q953" t="str">
            <v>Průvodcovské činnosti</v>
          </cell>
          <cell r="T953" t="str">
            <v>Průvodcovské činnosti</v>
          </cell>
          <cell r="W953" t="str">
            <v>Průvodcovské činnosti</v>
          </cell>
          <cell r="Z953" t="str">
            <v>Průvodcovské činnosti</v>
          </cell>
        </row>
        <row r="954">
          <cell r="Q954" t="str">
            <v>Ostatní rezervační a související činnosti j. n.</v>
          </cell>
          <cell r="T954" t="str">
            <v>Ostatní rezervační a související činnosti j. n.</v>
          </cell>
          <cell r="W954" t="str">
            <v>Ostatní rezervační a související činnosti j. n.</v>
          </cell>
          <cell r="Z954" t="str">
            <v>Ostatní rezervační a související činnosti j. n.</v>
          </cell>
        </row>
        <row r="955">
          <cell r="Q955" t="str">
            <v>Pomoc cizím zemím při katastrof.nebo v nouz.sit.přímo nebo prostř.mez.org.</v>
          </cell>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Q956" t="str">
            <v>Rozvíjení vzájemného přátelství a porozumění mezi národy</v>
          </cell>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Q957" t="str">
            <v>Ostatní činnosti v oblasti zahraničních věcí</v>
          </cell>
          <cell r="T957" t="str">
            <v>Ostatní činnosti v oblasti zahraničních věcí</v>
          </cell>
          <cell r="W957" t="str">
            <v>Ostatní činnosti v oblasti zahraničních věcí</v>
          </cell>
          <cell r="Z957" t="str">
            <v>Ostatní činnosti v oblasti zahraničních věcí</v>
          </cell>
        </row>
        <row r="958">
          <cell r="Q958" t="str">
            <v>Základní vzdělávání na druhém stupni základních škol</v>
          </cell>
          <cell r="T958" t="str">
            <v>Základní vzdělávání na druhém stupni základních škol</v>
          </cell>
          <cell r="W958" t="str">
            <v>Základní vzdělávání na druhém stupni základních škol</v>
          </cell>
          <cell r="Z958" t="str">
            <v>Základní vzdělávání na druhém stupni základních škol</v>
          </cell>
        </row>
        <row r="959">
          <cell r="Q959" t="str">
            <v>Střední všeobecné vzdělávání</v>
          </cell>
          <cell r="T959" t="str">
            <v>Střední všeobecné vzdělávání</v>
          </cell>
          <cell r="W959" t="str">
            <v>Střední všeobecné vzdělávání</v>
          </cell>
          <cell r="Z959" t="str">
            <v>Střední všeobecné vzdělávání</v>
          </cell>
        </row>
        <row r="960">
          <cell r="Q960" t="str">
            <v>Střední odborné vzdělávání na učilištích</v>
          </cell>
          <cell r="T960" t="str">
            <v>Střední odborné vzdělávání na učilištích</v>
          </cell>
          <cell r="W960" t="str">
            <v>Střední odborné vzdělávání na učilištích</v>
          </cell>
          <cell r="Z960" t="str">
            <v>Střední odborné vzdělávání na učilištích</v>
          </cell>
        </row>
        <row r="961">
          <cell r="Q961" t="str">
            <v>Střední odborné vzdělávání na středních odborných školách</v>
          </cell>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Q962" t="str">
            <v>Činnosti autoškol</v>
          </cell>
          <cell r="T962" t="str">
            <v>Činnosti autoškol</v>
          </cell>
          <cell r="W962" t="str">
            <v>Činnosti autoškol</v>
          </cell>
          <cell r="Z962" t="str">
            <v>Činnosti autoškol</v>
          </cell>
        </row>
        <row r="963">
          <cell r="Q963" t="str">
            <v>Činnosti leteckých škol</v>
          </cell>
          <cell r="T963" t="str">
            <v>Činnosti leteckých škol</v>
          </cell>
          <cell r="W963" t="str">
            <v>Činnosti leteckých škol</v>
          </cell>
          <cell r="Z963" t="str">
            <v>Činnosti leteckých škol</v>
          </cell>
        </row>
        <row r="964">
          <cell r="Q964" t="str">
            <v>Činnosti ostatních škol řízení</v>
          </cell>
          <cell r="T964" t="str">
            <v>Činnosti ostatních škol řízení</v>
          </cell>
          <cell r="W964" t="str">
            <v>Činnosti ostatních škol řízení</v>
          </cell>
          <cell r="Z964" t="str">
            <v>Činnosti ostatních škol řízení</v>
          </cell>
        </row>
        <row r="965">
          <cell r="Q965" t="str">
            <v>Vzdělávání v jazykových školách</v>
          </cell>
          <cell r="T965" t="str">
            <v>Vzdělávání v jazykových školách</v>
          </cell>
          <cell r="W965" t="str">
            <v>Vzdělávání v jazykových školách</v>
          </cell>
          <cell r="Z965" t="str">
            <v>Vzdělávání v jazykových školách</v>
          </cell>
        </row>
        <row r="966">
          <cell r="Q966" t="str">
            <v>Environmentální vzdělávání</v>
          </cell>
          <cell r="T966" t="str">
            <v>Environmentální vzdělávání</v>
          </cell>
          <cell r="W966" t="str">
            <v>Environmentální vzdělávání</v>
          </cell>
          <cell r="Z966" t="str">
            <v>Environmentální vzdělávání</v>
          </cell>
        </row>
        <row r="967">
          <cell r="Q967" t="str">
            <v>Inovační vzdělávání</v>
          </cell>
          <cell r="T967" t="str">
            <v>Inovační vzdělávání</v>
          </cell>
          <cell r="W967" t="str">
            <v>Inovační vzdělávání</v>
          </cell>
          <cell r="Z967" t="str">
            <v>Inovační vzdělávání</v>
          </cell>
        </row>
        <row r="968">
          <cell r="Q968" t="str">
            <v>Jiné vzdělávání j. n.</v>
          </cell>
          <cell r="T968" t="str">
            <v>Jiné vzdělávání j. n.</v>
          </cell>
          <cell r="W968" t="str">
            <v>Jiné vzdělávání j. n.</v>
          </cell>
          <cell r="Z968" t="str">
            <v>Jiné vzdělávání j. n.</v>
          </cell>
        </row>
        <row r="969">
          <cell r="Q969" t="str">
            <v>Činnosti související s ochranou veřejného zdraví</v>
          </cell>
          <cell r="T969" t="str">
            <v>Činnosti související s ochranou veřejného zdraví</v>
          </cell>
          <cell r="W969" t="str">
            <v>Činnosti související s ochranou veřejného zdraví</v>
          </cell>
          <cell r="Z969" t="str">
            <v>Činnosti související s ochranou veřejného zdraví</v>
          </cell>
        </row>
        <row r="970">
          <cell r="Q970" t="str">
            <v>Ostatní činnosti související se zdravotní péčí j. n.</v>
          </cell>
          <cell r="T970" t="str">
            <v>Ostatní činnosti související se zdravotní péčí j. n.</v>
          </cell>
          <cell r="W970" t="str">
            <v>Ostatní činnosti související se zdravotní péčí j. n.</v>
          </cell>
          <cell r="Z970" t="str">
            <v>Ostatní činnosti související se zdravotní péčí j. n.</v>
          </cell>
        </row>
        <row r="971">
          <cell r="Q971" t="str">
            <v>Sociální péče v zařízeních pro osoby s chronickým duševním onemocněním</v>
          </cell>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Q972" t="str">
            <v>Sociální péče v zařízeních pro osoby závislé na návykových látkách</v>
          </cell>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Q973" t="str">
            <v>Sociální péče v domovech pro seniory</v>
          </cell>
          <cell r="T973" t="str">
            <v>Sociální péče v domovech pro seniory</v>
          </cell>
          <cell r="W973" t="str">
            <v>Sociální péče v domovech pro seniory</v>
          </cell>
          <cell r="Z973" t="str">
            <v>Sociální péče v domovech pro seniory</v>
          </cell>
        </row>
        <row r="974">
          <cell r="Q974" t="str">
            <v>Sociální péče v domovech pro osoby se zdravotním postižením</v>
          </cell>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Q975" t="str">
            <v>Mimoústavní sociální péče o seniory a zdravotně postižené osoby</v>
          </cell>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Q976" t="str">
            <v>Ambulantní nebo terénní sociální služby pro seniory</v>
          </cell>
          <cell r="T976" t="str">
            <v>Ambulantní nebo terénní sociální služby pro seniory</v>
          </cell>
          <cell r="W976" t="str">
            <v>Ambulantní nebo terénní sociální služby pro seniory</v>
          </cell>
          <cell r="Z976" t="str">
            <v>Ambulantní nebo terénní sociální služby pro seniory</v>
          </cell>
        </row>
        <row r="977">
          <cell r="Q977" t="str">
            <v>Ambulantní nebo terénní sociální služby pro osoby se zdrav.postižením</v>
          </cell>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Q978" t="str">
            <v>Sociální služby pro uprchlíky, oběti katastrof</v>
          </cell>
          <cell r="T978" t="str">
            <v>Sociální služby pro uprchlíky, oběti katastrof</v>
          </cell>
          <cell r="W978" t="str">
            <v>Sociální služby pro uprchlíky, oběti katastrof</v>
          </cell>
          <cell r="Z978" t="str">
            <v>Sociální služby pro uprchlíky, oběti katastrof</v>
          </cell>
        </row>
        <row r="979">
          <cell r="Q979" t="str">
            <v>Sociální prevence</v>
          </cell>
          <cell r="T979" t="str">
            <v>Sociální prevence</v>
          </cell>
          <cell r="W979" t="str">
            <v>Sociální prevence</v>
          </cell>
          <cell r="Z979" t="str">
            <v>Sociální prevence</v>
          </cell>
        </row>
        <row r="980">
          <cell r="Q980" t="str">
            <v>Sociální rehabilitace</v>
          </cell>
          <cell r="T980" t="str">
            <v>Sociální rehabilitace</v>
          </cell>
          <cell r="W980" t="str">
            <v>Sociální rehabilitace</v>
          </cell>
          <cell r="Z980" t="str">
            <v>Sociální rehabilitace</v>
          </cell>
        </row>
        <row r="981">
          <cell r="Q981" t="str">
            <v>Jiné ambulantní nebo terénní sociální služby j. n.</v>
          </cell>
          <cell r="T981" t="str">
            <v>Jiné ambulantní nebo terénní sociální služby j. n.</v>
          </cell>
          <cell r="W981" t="str">
            <v>Jiné ambulantní nebo terénní sociální služby j. n.</v>
          </cell>
          <cell r="Z981" t="str">
            <v>Jiné ambulantní nebo terénní sociální služby j. n.</v>
          </cell>
        </row>
        <row r="982">
          <cell r="Q982" t="str">
            <v>Činnosti botanických a zoologických zahrad,přírod.rezervací a národ.parků</v>
          </cell>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Q983" t="str">
            <v>Činnosti botanických a zoologických zahrad</v>
          </cell>
          <cell r="T983" t="str">
            <v>Činnosti botanických a zoologických zahrad</v>
          </cell>
          <cell r="W983" t="str">
            <v>Činnosti botanických a zoologických zahrad</v>
          </cell>
          <cell r="Z983" t="str">
            <v>Činnosti botanických a zoologických zahrad</v>
          </cell>
        </row>
        <row r="984">
          <cell r="Q984" t="str">
            <v>Činnosti přírodních rezervací a národních parků</v>
          </cell>
          <cell r="T984" t="str">
            <v>Činnosti přírodních rezervací a národních parků</v>
          </cell>
          <cell r="W984" t="str">
            <v>Činnosti přírodních rezervací a národních parků</v>
          </cell>
          <cell r="Z984" t="str">
            <v>Činnosti přírodních rezervací a národních parků</v>
          </cell>
        </row>
        <row r="985">
          <cell r="Q985" t="str">
            <v>Činnosti organizací dětí a mládeže</v>
          </cell>
          <cell r="T985" t="str">
            <v>Činnosti organizací dětí a mládeže</v>
          </cell>
          <cell r="W985" t="str">
            <v>Činnosti organizací dětí a mládeže</v>
          </cell>
          <cell r="Z985" t="str">
            <v>Činnosti organizací dětí a mládeže</v>
          </cell>
        </row>
        <row r="986">
          <cell r="Q986" t="str">
            <v>Činnosti organizací na podporu kulturní činnosti</v>
          </cell>
          <cell r="T986" t="str">
            <v>Činnosti organizací na podporu kulturní činnosti</v>
          </cell>
          <cell r="W986" t="str">
            <v>Činnosti organizací na podporu kulturní činnosti</v>
          </cell>
          <cell r="Z986" t="str">
            <v>Činnosti organizací na podporu kulturní činnosti</v>
          </cell>
        </row>
        <row r="987">
          <cell r="Q987" t="str">
            <v>Činnosti organizací na podporu rekreační a zájmové činnosti</v>
          </cell>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Q988" t="str">
            <v>Činnosti spotřebitelských organizací</v>
          </cell>
          <cell r="T988" t="str">
            <v>Činnosti spotřebitelských organizací</v>
          </cell>
          <cell r="W988" t="str">
            <v>Činnosti spotřebitelských organizací</v>
          </cell>
          <cell r="Z988" t="str">
            <v>Činnosti spotřebitelských organizací</v>
          </cell>
        </row>
        <row r="989">
          <cell r="Q989" t="str">
            <v>Činnosti environmentálních a ekologických hnutí</v>
          </cell>
          <cell r="T989" t="str">
            <v>Činnosti environmentálních a ekologických hnutí</v>
          </cell>
          <cell r="W989" t="str">
            <v>Činnosti environmentálních a ekologických hnutí</v>
          </cell>
          <cell r="Z989" t="str">
            <v>Činnosti environmentálních a ekologických hnutí</v>
          </cell>
        </row>
        <row r="990">
          <cell r="Q990" t="str">
            <v>Čin.org.na ochranu a zlepšení postavení etnických,menšin.a jiných spec.sk.</v>
          </cell>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Q991" t="str">
            <v>Činnosti občanských iniciativ, protestních hnutí</v>
          </cell>
          <cell r="T991" t="str">
            <v>Činnosti občanských iniciativ, protestních hnutí</v>
          </cell>
          <cell r="W991" t="str">
            <v>Činnosti občanských iniciativ, protestních hnutí</v>
          </cell>
          <cell r="Z991" t="str">
            <v>Činnosti občanských iniciativ, protestních hnutí</v>
          </cell>
        </row>
        <row r="992">
          <cell r="Q992" t="str">
            <v>Činnosti ostatních organizací j. n.</v>
          </cell>
          <cell r="T992" t="str">
            <v>Činnosti ostatních organizací j. n.</v>
          </cell>
          <cell r="W992" t="str">
            <v>Činnosti ostatních organizací j. n.</v>
          </cell>
          <cell r="Z992" t="str">
            <v>Činnosti ostatních organizací j. 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
      <sheetName val="XML export"/>
      <sheetName val="ZAKL_DATA"/>
      <sheetName val="XML_export"/>
      <sheetName val="DAP1"/>
      <sheetName val="DAP2"/>
      <sheetName val="DAP3"/>
      <sheetName val="DAP4"/>
      <sheetName val="ZAV"/>
      <sheetName val="1Př1"/>
      <sheetName val="1Př2"/>
      <sheetName val="2Př"/>
      <sheetName val="3Př"/>
      <sheetName val="3Př_a"/>
      <sheetName val="6Př"/>
      <sheetName val="Př_b"/>
      <sheetName val="Potvr_ZAM"/>
      <sheetName val="Prohl_manž"/>
      <sheetName val="Zálohy"/>
      <sheetName val="Zálohy_odklad"/>
    </sheetNames>
    <sheetDataSet>
      <sheetData sheetId="0">
        <row r="3">
          <cell r="B3" t="str">
            <v>HLAVNÍ MĚSTO PRAHA</v>
          </cell>
          <cell r="H3" t="str">
            <v>PRAHA 1</v>
          </cell>
          <cell r="J3" t="str">
            <v>ČESKÁ REPUBLIKA</v>
          </cell>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B4" t="str">
            <v>STŘEDOČESKÝ KRAJ</v>
          </cell>
          <cell r="H4" t="str">
            <v>PRAHA 2</v>
          </cell>
          <cell r="J4" t="str">
            <v>Afghánská islámská republika</v>
          </cell>
          <cell r="Q4" t="str">
            <v>Lesnictví a těžba dřeva</v>
          </cell>
          <cell r="T4" t="str">
            <v>Lesnictví a těžba dřeva</v>
          </cell>
          <cell r="W4" t="str">
            <v>Lesnictví a těžba dřeva</v>
          </cell>
          <cell r="Z4" t="str">
            <v>Lesnictví a těžba dřeva</v>
          </cell>
        </row>
        <row r="5">
          <cell r="B5" t="str">
            <v>JIHOČESKÝ KRAJ</v>
          </cell>
          <cell r="H5" t="str">
            <v>PRAHA 3</v>
          </cell>
          <cell r="J5" t="str">
            <v>Provincie Alandy</v>
          </cell>
          <cell r="Q5" t="str">
            <v>Rybolov a akvakultura</v>
          </cell>
          <cell r="T5" t="str">
            <v>Rybolov a akvakultura</v>
          </cell>
          <cell r="W5" t="str">
            <v>Rybolov a akvakultura</v>
          </cell>
          <cell r="Z5" t="str">
            <v>Rybolov a akvakultura</v>
          </cell>
        </row>
        <row r="6">
          <cell r="B6" t="str">
            <v>PLZEŇSKÝ KRAJ</v>
          </cell>
          <cell r="H6" t="str">
            <v>PRAHA 4</v>
          </cell>
          <cell r="J6" t="str">
            <v>Albánská republika</v>
          </cell>
          <cell r="Q6" t="str">
            <v>Těžba a úprava černého a hnědého uhlí</v>
          </cell>
          <cell r="T6" t="str">
            <v>Těžba a úprava černého a hnědého uhlí</v>
          </cell>
          <cell r="W6" t="str">
            <v>Těžba a úprava černého a hnědého uhlí</v>
          </cell>
          <cell r="Z6" t="str">
            <v>Těžba a úprava černého a hnědého uhlí</v>
          </cell>
        </row>
        <row r="7">
          <cell r="B7" t="str">
            <v>KARLOVARSKÝ KRAJ</v>
          </cell>
          <cell r="H7" t="str">
            <v>PRAHA 5</v>
          </cell>
          <cell r="J7" t="str">
            <v>Alžírská demokratická a lidová republika</v>
          </cell>
          <cell r="Q7" t="str">
            <v>Těžba ropy a zemního plynu</v>
          </cell>
          <cell r="T7" t="str">
            <v>Těžba ropy a zemního plynu</v>
          </cell>
          <cell r="W7" t="str">
            <v>Těžba ropy a zemního plynu</v>
          </cell>
          <cell r="Z7" t="str">
            <v>Těžba ropy a zemního plynu</v>
          </cell>
        </row>
        <row r="8">
          <cell r="B8" t="str">
            <v>ÚSTECKÝ KRAJ</v>
          </cell>
          <cell r="H8" t="str">
            <v>PRAHA 6</v>
          </cell>
          <cell r="J8" t="str">
            <v>Území Americká Samoa</v>
          </cell>
          <cell r="Q8" t="str">
            <v>Těžba a úprava rud</v>
          </cell>
          <cell r="T8" t="str">
            <v>Těžba a úprava rud</v>
          </cell>
          <cell r="W8" t="str">
            <v>Těžba a úprava rud</v>
          </cell>
          <cell r="Z8" t="str">
            <v>Těžba a úprava rud</v>
          </cell>
        </row>
        <row r="9">
          <cell r="B9" t="str">
            <v>LIBERECKÝ KRAJ</v>
          </cell>
          <cell r="H9" t="str">
            <v>PRAHA 7</v>
          </cell>
          <cell r="J9" t="str">
            <v>Americké Panenské ostrovy</v>
          </cell>
          <cell r="Q9" t="str">
            <v>Ostatní těžba a dobývání</v>
          </cell>
          <cell r="T9" t="str">
            <v>Ostatní těžba a dobývání</v>
          </cell>
          <cell r="W9" t="str">
            <v>Ostatní těžba a dobývání</v>
          </cell>
          <cell r="Z9" t="str">
            <v>Ostatní těžba a dobývání</v>
          </cell>
        </row>
        <row r="10">
          <cell r="B10" t="str">
            <v>KRÁLOVÉHRADEC. KR.</v>
          </cell>
          <cell r="H10" t="str">
            <v>PRAHA 8</v>
          </cell>
          <cell r="J10" t="str">
            <v>Andorrské knížectví</v>
          </cell>
          <cell r="Q10" t="str">
            <v>Podpůrné činnosti při těžbě</v>
          </cell>
          <cell r="T10" t="str">
            <v>Podpůrné činnosti při těžbě</v>
          </cell>
          <cell r="W10" t="str">
            <v>Podpůrné činnosti při těžbě</v>
          </cell>
          <cell r="Z10" t="str">
            <v>Podpůrné činnosti při těžbě</v>
          </cell>
        </row>
        <row r="11">
          <cell r="B11" t="str">
            <v>PARDUBICKÝ KRAJ</v>
          </cell>
          <cell r="H11" t="str">
            <v>PRAHA 9</v>
          </cell>
          <cell r="J11" t="str">
            <v>Angolská republika</v>
          </cell>
          <cell r="Q11" t="str">
            <v>Výroba potravinářských výrobků</v>
          </cell>
          <cell r="T11" t="str">
            <v>Výroba potravinářských výrobků</v>
          </cell>
          <cell r="W11" t="str">
            <v>Výroba potravinářských výrobků</v>
          </cell>
          <cell r="Z11" t="str">
            <v>Výroba potravinářských výrobků</v>
          </cell>
        </row>
        <row r="12">
          <cell r="B12" t="str">
            <v>KRAJ VYSOČINA</v>
          </cell>
          <cell r="H12" t="str">
            <v>PRAHA 10</v>
          </cell>
          <cell r="J12" t="str">
            <v>Anguilla</v>
          </cell>
          <cell r="Q12" t="str">
            <v>Výroba nápojů</v>
          </cell>
          <cell r="T12" t="str">
            <v>Výroba nápojů</v>
          </cell>
          <cell r="W12" t="str">
            <v>Výroba nápojů</v>
          </cell>
          <cell r="Z12" t="str">
            <v>Výroba nápojů</v>
          </cell>
        </row>
        <row r="13">
          <cell r="B13" t="str">
            <v>JIHOMORAVSKÝ KRAJ</v>
          </cell>
          <cell r="H13" t="str">
            <v>PRAHA-JIŽNÍ MĚSTO</v>
          </cell>
          <cell r="J13" t="str">
            <v>Antarktida</v>
          </cell>
          <cell r="Q13" t="str">
            <v>Pěstování plodin jiných než trvalých</v>
          </cell>
          <cell r="T13" t="str">
            <v>Pěstování plodin jiných než trvalých</v>
          </cell>
          <cell r="W13" t="str">
            <v>Pěstování plodin jiných než trvalých</v>
          </cell>
          <cell r="Z13" t="str">
            <v>Pěstování plodin jiných než trvalých</v>
          </cell>
        </row>
        <row r="14">
          <cell r="B14" t="str">
            <v>OLOMOUCKÝ KRAJ</v>
          </cell>
          <cell r="H14" t="str">
            <v>PRAHA-MODŘANY</v>
          </cell>
          <cell r="J14" t="str">
            <v>Antigua a Barbuda</v>
          </cell>
          <cell r="Q14" t="str">
            <v>Výroba tabákových výrobků</v>
          </cell>
          <cell r="T14" t="str">
            <v>Výroba tabákových výrobků</v>
          </cell>
          <cell r="W14" t="str">
            <v>Výroba tabákových výrobků</v>
          </cell>
          <cell r="Z14" t="str">
            <v>Výroba tabákových výrobků</v>
          </cell>
        </row>
        <row r="15">
          <cell r="B15" t="str">
            <v>MORAVSKOSLEZS. KR.</v>
          </cell>
          <cell r="H15" t="str">
            <v>PRAHA - VÝCHOD</v>
          </cell>
          <cell r="J15" t="str">
            <v>Argentinská republika</v>
          </cell>
          <cell r="Q15" t="str">
            <v>Pěstování trvalých plodin</v>
          </cell>
          <cell r="T15" t="str">
            <v>Pěstování trvalých plodin</v>
          </cell>
          <cell r="W15" t="str">
            <v>Pěstování trvalých plodin</v>
          </cell>
          <cell r="Z15" t="str">
            <v>Pěstování trvalých plodin</v>
          </cell>
        </row>
        <row r="16">
          <cell r="B16" t="str">
            <v>ZLÍNSKÝ KRAJ</v>
          </cell>
          <cell r="H16" t="str">
            <v>PRAHA ZÁPAD</v>
          </cell>
          <cell r="J16" t="str">
            <v>Arménská republika</v>
          </cell>
          <cell r="Q16" t="str">
            <v>Výroba textilií</v>
          </cell>
          <cell r="T16" t="str">
            <v>Výroba textilií</v>
          </cell>
          <cell r="W16" t="str">
            <v>Výroba textilií</v>
          </cell>
          <cell r="Z16" t="str">
            <v>Výroba textilií</v>
          </cell>
        </row>
        <row r="17">
          <cell r="B17" t="str">
            <v>SPECIALIZOVANÝ</v>
          </cell>
          <cell r="H17" t="str">
            <v>BENEŠOV</v>
          </cell>
          <cell r="J17" t="str">
            <v>Aruba</v>
          </cell>
          <cell r="Q17" t="str">
            <v>Množení rostlin</v>
          </cell>
          <cell r="T17" t="str">
            <v>Množení rostlin</v>
          </cell>
          <cell r="W17" t="str">
            <v>Množení rostlin</v>
          </cell>
          <cell r="Z17" t="str">
            <v>Množení rostlin</v>
          </cell>
        </row>
        <row r="18">
          <cell r="H18" t="str">
            <v>BEROUN</v>
          </cell>
          <cell r="J18" t="str">
            <v>Australské společenství</v>
          </cell>
          <cell r="Q18" t="str">
            <v>Výroba oděvů</v>
          </cell>
          <cell r="T18" t="str">
            <v>Výroba oděvů</v>
          </cell>
          <cell r="W18" t="str">
            <v>Výroba oděvů</v>
          </cell>
          <cell r="Z18" t="str">
            <v>Výroba oděvů</v>
          </cell>
        </row>
        <row r="19">
          <cell r="H19" t="str">
            <v>BRANDÝS N.L. - ST.BOL.</v>
          </cell>
          <cell r="J19" t="str">
            <v>Ázerbájdžánská republika</v>
          </cell>
          <cell r="Q19" t="str">
            <v>živočišná výroba</v>
          </cell>
          <cell r="T19" t="str">
            <v>živočišná výroba</v>
          </cell>
          <cell r="W19" t="str">
            <v>živočišná výroba</v>
          </cell>
          <cell r="Z19" t="str">
            <v>živočišná výroba</v>
          </cell>
        </row>
        <row r="20">
          <cell r="H20" t="str">
            <v>ČÁSLAV</v>
          </cell>
          <cell r="J20" t="str">
            <v>Bahamské společenství</v>
          </cell>
          <cell r="Q20" t="str">
            <v>Výroba usní a souvisejících výrobků</v>
          </cell>
          <cell r="T20" t="str">
            <v>Výroba usní a souvisejících výrobků</v>
          </cell>
          <cell r="W20" t="str">
            <v>Výroba usní a souvisejících výrobků</v>
          </cell>
          <cell r="Z20" t="str">
            <v>Výroba usní a souvisejících výrobků</v>
          </cell>
        </row>
        <row r="21">
          <cell r="H21" t="str">
            <v>ČESKÝ BROD</v>
          </cell>
          <cell r="J21" t="str">
            <v>Království Bahrajn</v>
          </cell>
          <cell r="Q21" t="str">
            <v>Smíšené hospodářství</v>
          </cell>
          <cell r="T21" t="str">
            <v>Smíšené hospodářství</v>
          </cell>
          <cell r="W21" t="str">
            <v>Smíšené hospodářství</v>
          </cell>
          <cell r="Z21" t="str">
            <v>Smíšené hospodářství</v>
          </cell>
        </row>
        <row r="22">
          <cell r="H22" t="str">
            <v>DOBŘÍŠ</v>
          </cell>
          <cell r="J22" t="str">
            <v>Bangladéšská lidová republika</v>
          </cell>
          <cell r="Q22" t="str">
            <v>Zprac.dřeva,výroba dřevěných,korkových,proutěných a slam.výr.,kromě nábytku</v>
          </cell>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H23" t="str">
            <v>HOŘOVICE</v>
          </cell>
          <cell r="J23" t="str">
            <v>Barbados</v>
          </cell>
          <cell r="Q23" t="str">
            <v>Podpůrné činnosti pro zemědělství a posklizňové činnosti</v>
          </cell>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H24" t="str">
            <v>KLADNO</v>
          </cell>
          <cell r="J24" t="str">
            <v>Belgické království</v>
          </cell>
          <cell r="Q24" t="str">
            <v>Výroba papíru a výrobků z papíru</v>
          </cell>
          <cell r="T24" t="str">
            <v>Výroba papíru a výrobků z papíru</v>
          </cell>
          <cell r="W24" t="str">
            <v>Výroba papíru a výrobků z papíru</v>
          </cell>
          <cell r="Z24" t="str">
            <v>Výroba papíru a výrobků z papíru</v>
          </cell>
        </row>
        <row r="25">
          <cell r="H25" t="str">
            <v>KOLÍN</v>
          </cell>
          <cell r="J25" t="str">
            <v>Belize</v>
          </cell>
          <cell r="Q25" t="str">
            <v>Lov a odchyt divokých zvířat a související činnosti</v>
          </cell>
          <cell r="T25" t="str">
            <v>Lov a odchyt divokých zvířat a související činnosti</v>
          </cell>
          <cell r="W25" t="str">
            <v>Lov a odchyt divokých zvířat a související činnosti</v>
          </cell>
          <cell r="Z25" t="str">
            <v>Lov a odchyt divokých zvířat a související činnosti</v>
          </cell>
        </row>
        <row r="26">
          <cell r="H26" t="str">
            <v>KRALUPY NAD VLTAVOU</v>
          </cell>
          <cell r="J26" t="str">
            <v>Běloruská republika</v>
          </cell>
          <cell r="Q26" t="str">
            <v>Tisk a rozmnožování nahraných nosičů</v>
          </cell>
          <cell r="T26" t="str">
            <v>Tisk a rozmnožování nahraných nosičů</v>
          </cell>
          <cell r="W26" t="str">
            <v>Tisk a rozmnožování nahraných nosičů</v>
          </cell>
          <cell r="Z26" t="str">
            <v>Tisk a rozmnožování nahraných nosičů</v>
          </cell>
        </row>
        <row r="27">
          <cell r="H27" t="str">
            <v>KUTNÁ HORA</v>
          </cell>
          <cell r="J27" t="str">
            <v>Beninská republika</v>
          </cell>
          <cell r="Q27" t="str">
            <v>Výroba koksu a rafinovaných ropných produktů</v>
          </cell>
          <cell r="T27" t="str">
            <v>Výroba koksu a rafinovaných ropných produktů</v>
          </cell>
          <cell r="W27" t="str">
            <v>Výroba koksu a rafinovaných ropných produktů</v>
          </cell>
          <cell r="Z27" t="str">
            <v>Výroba koksu a rafinovaných ropných produktů</v>
          </cell>
        </row>
        <row r="28">
          <cell r="H28" t="str">
            <v>MĚLNÍK</v>
          </cell>
          <cell r="J28" t="str">
            <v>Bermudy</v>
          </cell>
          <cell r="Q28" t="str">
            <v>Výroba chemických látek a chemických přípravků</v>
          </cell>
          <cell r="T28" t="str">
            <v>Výroba chemických látek a chemických přípravků</v>
          </cell>
          <cell r="W28" t="str">
            <v>Výroba chemických látek a chemických přípravků</v>
          </cell>
          <cell r="Z28" t="str">
            <v>Výroba chemických látek a chemických přípravků</v>
          </cell>
        </row>
        <row r="29">
          <cell r="H29" t="str">
            <v>MLADÁ BOLESLAV</v>
          </cell>
          <cell r="J29" t="str">
            <v>Bhútánské království</v>
          </cell>
          <cell r="Q29" t="str">
            <v>Výroba základních farmaceutických výrobků a farmaceutických přípravků</v>
          </cell>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H30" t="str">
            <v>MNICHOVO HRADIŠTĚ</v>
          </cell>
          <cell r="J30" t="str">
            <v>Mnohonárodní stát Bolívie</v>
          </cell>
          <cell r="Q30" t="str">
            <v>Lesní hospodářství a jiné činnosti v oblasti lesnictví</v>
          </cell>
          <cell r="T30" t="str">
            <v>Lesní hospodářství a jiné činnosti v oblasti lesnictví</v>
          </cell>
          <cell r="W30" t="str">
            <v>Lesní hospodářství a jiné činnosti v oblasti lesnictví</v>
          </cell>
          <cell r="Z30" t="str">
            <v>Lesní hospodářství a jiné činnosti v oblasti lesnictví</v>
          </cell>
        </row>
        <row r="31">
          <cell r="H31" t="str">
            <v>NERATOVICE</v>
          </cell>
          <cell r="J31" t="str">
            <v>Bonaire, Svatý Eustach a Saba</v>
          </cell>
          <cell r="Q31" t="str">
            <v>Výroba pryžových a plastových výrobků</v>
          </cell>
          <cell r="T31" t="str">
            <v>Výroba pryžových a plastových výrobků</v>
          </cell>
          <cell r="W31" t="str">
            <v>Výroba pryžových a plastových výrobků</v>
          </cell>
          <cell r="Z31" t="str">
            <v>Výroba pryžových a plastových výrobků</v>
          </cell>
        </row>
        <row r="32">
          <cell r="H32" t="str">
            <v>NYMBURK</v>
          </cell>
          <cell r="J32" t="str">
            <v>Bosna a Hercegovina</v>
          </cell>
          <cell r="Q32" t="str">
            <v>Těžba dřeva</v>
          </cell>
          <cell r="T32" t="str">
            <v>Těžba dřeva</v>
          </cell>
          <cell r="W32" t="str">
            <v>Těžba dřeva</v>
          </cell>
          <cell r="Z32" t="str">
            <v>Těžba dřeva</v>
          </cell>
        </row>
        <row r="33">
          <cell r="H33" t="str">
            <v>PODĚBRADY</v>
          </cell>
          <cell r="J33" t="str">
            <v>Botswanská republika</v>
          </cell>
          <cell r="Q33" t="str">
            <v>Výroba ostatních nekovových minerálních výrobků</v>
          </cell>
          <cell r="T33" t="str">
            <v>Výroba ostatních nekovových minerálních výrobků</v>
          </cell>
          <cell r="W33" t="str">
            <v>Výroba ostatních nekovových minerálních výrobků</v>
          </cell>
          <cell r="Z33" t="str">
            <v>Výroba ostatních nekovových minerálních výrobků</v>
          </cell>
        </row>
        <row r="34">
          <cell r="H34" t="str">
            <v>PŘÍBRAM</v>
          </cell>
          <cell r="J34" t="str">
            <v>Bouvetův ostrov</v>
          </cell>
          <cell r="Q34" t="str">
            <v>Sběr a získávání volně rostoucích plodů a materiálů, kromě dřeva</v>
          </cell>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H35" t="str">
            <v>RAKOVNÍK</v>
          </cell>
          <cell r="J35" t="str">
            <v>Brazilská federativní republika</v>
          </cell>
          <cell r="Q35" t="str">
            <v>Výroba základních kovů, hutní zpracování kovů; slévárenství</v>
          </cell>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H36" t="str">
            <v>ŘÍČANY</v>
          </cell>
          <cell r="J36" t="str">
            <v>Britské území v Indickém oceánu</v>
          </cell>
          <cell r="Q36" t="str">
            <v>Podpůrné činnosti pro lesnictví</v>
          </cell>
          <cell r="T36" t="str">
            <v>Podpůrné činnosti pro lesnictví</v>
          </cell>
          <cell r="W36" t="str">
            <v>Podpůrné činnosti pro lesnictví</v>
          </cell>
          <cell r="Z36" t="str">
            <v>Podpůrné činnosti pro lesnictví</v>
          </cell>
        </row>
        <row r="37">
          <cell r="H37" t="str">
            <v>SEDLČANY</v>
          </cell>
          <cell r="J37" t="str">
            <v>Britské Panenské ostrovy</v>
          </cell>
          <cell r="Q37" t="str">
            <v>Výroba kovových konstrukcí a kovodělných výrobků, kromě strojů a zařízení</v>
          </cell>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H38" t="str">
            <v>SLANÝ</v>
          </cell>
          <cell r="J38" t="str">
            <v>Stát Brunej Darussalam</v>
          </cell>
          <cell r="Q38" t="str">
            <v>Výroba počítačů, elektronických a optických přístrojů a zařízení</v>
          </cell>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H39" t="str">
            <v>VLAŠIM</v>
          </cell>
          <cell r="J39" t="str">
            <v>Bulharská republika</v>
          </cell>
          <cell r="Q39" t="str">
            <v>Výroba elektrických zařízení</v>
          </cell>
          <cell r="T39" t="str">
            <v>Výroba elektrických zařízení</v>
          </cell>
          <cell r="W39" t="str">
            <v>Výroba elektrických zařízení</v>
          </cell>
          <cell r="Z39" t="str">
            <v>Výroba elektrických zařízení</v>
          </cell>
        </row>
        <row r="40">
          <cell r="H40" t="str">
            <v>VOTICE</v>
          </cell>
          <cell r="J40" t="str">
            <v>Burkina Faso</v>
          </cell>
          <cell r="Q40" t="str">
            <v>Výroba strojů a zařízení j. n.</v>
          </cell>
          <cell r="T40" t="str">
            <v>Výroba strojů a zařízení j. n.</v>
          </cell>
          <cell r="W40" t="str">
            <v>Výroba strojů a zařízení j. n.</v>
          </cell>
          <cell r="Z40" t="str">
            <v>Výroba strojů a zařízení j. n.</v>
          </cell>
        </row>
        <row r="41">
          <cell r="H41" t="str">
            <v>ČESKÉ BUDĚJOVICE</v>
          </cell>
          <cell r="J41" t="str">
            <v>Burundská republika</v>
          </cell>
          <cell r="Q41" t="str">
            <v>Výroba motorových vozidel (kromě motocyklů), přívěsů a návěsů</v>
          </cell>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H42" t="str">
            <v>BLATNÁ</v>
          </cell>
          <cell r="J42" t="str">
            <v>Cookovy ostrovy</v>
          </cell>
          <cell r="Q42" t="str">
            <v>Výroba ostatních dopravních prostředků a zařízení</v>
          </cell>
          <cell r="T42" t="str">
            <v>Výroba ostatních dopravních prostředků a zařízení</v>
          </cell>
          <cell r="W42" t="str">
            <v>Výroba ostatních dopravních prostředků a zařízení</v>
          </cell>
          <cell r="Z42" t="str">
            <v>Výroba ostatních dopravních prostředků a zařízení</v>
          </cell>
        </row>
        <row r="43">
          <cell r="H43" t="str">
            <v>ČESKÝ KRUMLOV</v>
          </cell>
          <cell r="J43" t="str">
            <v>Curaçao</v>
          </cell>
          <cell r="Q43" t="str">
            <v>Výroba nábytku</v>
          </cell>
          <cell r="T43" t="str">
            <v>Výroba nábytku</v>
          </cell>
          <cell r="W43" t="str">
            <v>Výroba nábytku</v>
          </cell>
          <cell r="Z43" t="str">
            <v>Výroba nábytku</v>
          </cell>
        </row>
        <row r="44">
          <cell r="H44" t="str">
            <v>DAČICE</v>
          </cell>
          <cell r="J44" t="str">
            <v>Čadská republika</v>
          </cell>
          <cell r="Q44" t="str">
            <v>Rybolov</v>
          </cell>
          <cell r="T44" t="str">
            <v>Rybolov</v>
          </cell>
          <cell r="W44" t="str">
            <v>Rybolov</v>
          </cell>
          <cell r="Z44" t="str">
            <v>Rybolov</v>
          </cell>
        </row>
        <row r="45">
          <cell r="H45" t="str">
            <v>JINDŘICHŮV HRADEC</v>
          </cell>
          <cell r="J45" t="str">
            <v>Černá Hora</v>
          </cell>
          <cell r="Q45" t="str">
            <v>Ostatní zpracovatelský průmysl</v>
          </cell>
          <cell r="T45" t="str">
            <v>Ostatní zpracovatelský průmysl</v>
          </cell>
          <cell r="W45" t="str">
            <v>Ostatní zpracovatelský průmysl</v>
          </cell>
          <cell r="Z45" t="str">
            <v>Ostatní zpracovatelský průmysl</v>
          </cell>
        </row>
        <row r="46">
          <cell r="H46" t="str">
            <v>KAPLICE</v>
          </cell>
          <cell r="J46" t="str">
            <v>Česká republika</v>
          </cell>
          <cell r="Q46" t="str">
            <v>Akvakultura</v>
          </cell>
          <cell r="T46" t="str">
            <v>Akvakultura</v>
          </cell>
          <cell r="W46" t="str">
            <v>Akvakultura</v>
          </cell>
          <cell r="Z46" t="str">
            <v>Akvakultura</v>
          </cell>
        </row>
        <row r="47">
          <cell r="H47" t="str">
            <v>MILEVSKO</v>
          </cell>
          <cell r="J47" t="str">
            <v>Čínská lidová republika</v>
          </cell>
          <cell r="Q47" t="str">
            <v>Opravy a instalace strojů a zařízení</v>
          </cell>
          <cell r="T47" t="str">
            <v>Opravy a instalace strojů a zařízení</v>
          </cell>
          <cell r="W47" t="str">
            <v>Opravy a instalace strojů a zařízení</v>
          </cell>
          <cell r="Z47" t="str">
            <v>Opravy a instalace strojů a zařízení</v>
          </cell>
        </row>
        <row r="48">
          <cell r="H48" t="str">
            <v>PÍSEK</v>
          </cell>
          <cell r="J48" t="str">
            <v>Dánské království</v>
          </cell>
          <cell r="Q48" t="str">
            <v>Výroba a rozvod elektřiny, plynu, tepla a klimatizovaného vzduchu</v>
          </cell>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H49" t="str">
            <v>PRACHATICE</v>
          </cell>
          <cell r="J49" t="str">
            <v>Demokratická republika Kongo</v>
          </cell>
          <cell r="Q49" t="str">
            <v>Shromažďování, úprava a rozvod vody</v>
          </cell>
          <cell r="T49" t="str">
            <v>Shromažďování, úprava a rozvod vody</v>
          </cell>
          <cell r="W49" t="str">
            <v>Shromažďování, úprava a rozvod vody</v>
          </cell>
          <cell r="Z49" t="str">
            <v>Shromažďování, úprava a rozvod vody</v>
          </cell>
        </row>
        <row r="50">
          <cell r="H50" t="str">
            <v>SOBĚSLAV</v>
          </cell>
          <cell r="J50" t="str">
            <v>Dominické společenství</v>
          </cell>
          <cell r="Q50" t="str">
            <v>Činnosti související s odpadními vodami</v>
          </cell>
          <cell r="T50" t="str">
            <v>Činnosti související s odpadními vodami</v>
          </cell>
          <cell r="W50" t="str">
            <v>Činnosti související s odpadními vodami</v>
          </cell>
          <cell r="Z50" t="str">
            <v>Činnosti související s odpadními vodami</v>
          </cell>
        </row>
        <row r="51">
          <cell r="H51" t="str">
            <v>STRAKONICE</v>
          </cell>
          <cell r="J51" t="str">
            <v>Dominikánská republika</v>
          </cell>
          <cell r="Q51" t="str">
            <v>Shromažďování,sběr a odstraňování odpadů,úprava odpadů k dalšímu využití</v>
          </cell>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H52" t="str">
            <v>TÁBOR</v>
          </cell>
          <cell r="J52" t="str">
            <v>Džibutská republika</v>
          </cell>
          <cell r="Q52" t="str">
            <v>Sanace a jiné činnosti související s odpady</v>
          </cell>
          <cell r="T52" t="str">
            <v>Sanace a jiné činnosti související s odpady</v>
          </cell>
          <cell r="W52" t="str">
            <v>Sanace a jiné činnosti související s odpady</v>
          </cell>
          <cell r="Z52" t="str">
            <v>Sanace a jiné činnosti související s odpady</v>
          </cell>
        </row>
        <row r="53">
          <cell r="H53" t="str">
            <v>TRHOVÉ SVINY</v>
          </cell>
          <cell r="J53" t="str">
            <v>Egyptská arabská republika</v>
          </cell>
          <cell r="Q53" t="str">
            <v>Výstavba budov</v>
          </cell>
          <cell r="T53" t="str">
            <v>Výstavba budov</v>
          </cell>
          <cell r="W53" t="str">
            <v>Výstavba budov</v>
          </cell>
          <cell r="Z53" t="str">
            <v>Výstavba budov</v>
          </cell>
        </row>
        <row r="54">
          <cell r="H54" t="str">
            <v>TŘEBOŇ</v>
          </cell>
          <cell r="J54" t="str">
            <v>Ekvádorská republika</v>
          </cell>
          <cell r="Q54" t="str">
            <v>Inženýrské stavitelství</v>
          </cell>
          <cell r="T54" t="str">
            <v>Inženýrské stavitelství</v>
          </cell>
          <cell r="W54" t="str">
            <v>Inženýrské stavitelství</v>
          </cell>
          <cell r="Z54" t="str">
            <v>Inženýrské stavitelství</v>
          </cell>
        </row>
        <row r="55">
          <cell r="H55" t="str">
            <v>TÝN NAD VLTAVOU</v>
          </cell>
          <cell r="J55" t="str">
            <v>Stát Eritrea</v>
          </cell>
          <cell r="Q55" t="str">
            <v>Specializované stavební činnosti</v>
          </cell>
          <cell r="T55" t="str">
            <v>Specializované stavební činnosti</v>
          </cell>
          <cell r="W55" t="str">
            <v>Specializované stavební činnosti</v>
          </cell>
          <cell r="Z55" t="str">
            <v>Specializované stavební činnosti</v>
          </cell>
        </row>
        <row r="56">
          <cell r="H56" t="str">
            <v>VIMPERK</v>
          </cell>
          <cell r="J56" t="str">
            <v>Estonská republika</v>
          </cell>
          <cell r="Q56" t="str">
            <v>Velkoobchod, maloobchod a opravy motorových vozidel</v>
          </cell>
          <cell r="T56" t="str">
            <v>Velkoobchod, maloobchod a opravy motorových vozidel</v>
          </cell>
          <cell r="W56" t="str">
            <v>Velkoobchod, maloobchod a opravy motorových vozidel</v>
          </cell>
          <cell r="Z56" t="str">
            <v>Velkoobchod, maloobchod a opravy motorových vozidel</v>
          </cell>
        </row>
        <row r="57">
          <cell r="H57" t="str">
            <v>VODŇANY</v>
          </cell>
          <cell r="J57" t="str">
            <v>Etiopská federativní demokratická republika</v>
          </cell>
          <cell r="Q57" t="str">
            <v>Velkoobchod, kromě motorových vozidel</v>
          </cell>
          <cell r="T57" t="str">
            <v>Velkoobchod, kromě motorových vozidel</v>
          </cell>
          <cell r="W57" t="str">
            <v>Velkoobchod, kromě motorových vozidel</v>
          </cell>
          <cell r="Z57" t="str">
            <v>Velkoobchod, kromě motorových vozidel</v>
          </cell>
        </row>
        <row r="58">
          <cell r="H58" t="str">
            <v>PLZEŇ</v>
          </cell>
          <cell r="J58" t="str">
            <v>Faerské ostrovy</v>
          </cell>
          <cell r="Q58" t="str">
            <v>Maloobchod, kromě motorových vozidel</v>
          </cell>
          <cell r="T58" t="str">
            <v>Maloobchod, kromě motorových vozidel</v>
          </cell>
          <cell r="W58" t="str">
            <v>Maloobchod, kromě motorových vozidel</v>
          </cell>
          <cell r="Z58" t="str">
            <v>Maloobchod, kromě motorových vozidel</v>
          </cell>
        </row>
        <row r="59">
          <cell r="H59" t="str">
            <v>PLZEŇ-SEVER</v>
          </cell>
          <cell r="J59" t="str">
            <v>Falklandské ostrovy</v>
          </cell>
          <cell r="Q59" t="str">
            <v>Pozemní a potrubní doprava</v>
          </cell>
          <cell r="T59" t="str">
            <v>Pozemní a potrubní doprava</v>
          </cell>
          <cell r="W59" t="str">
            <v>Pozemní a potrubní doprava</v>
          </cell>
          <cell r="Z59" t="str">
            <v>Pozemní a potrubní doprava</v>
          </cell>
        </row>
        <row r="60">
          <cell r="H60" t="str">
            <v>PLZEŇ-JIH</v>
          </cell>
          <cell r="J60" t="str">
            <v>Fidžijská republika</v>
          </cell>
          <cell r="Q60" t="str">
            <v>Vodní doprava</v>
          </cell>
          <cell r="T60" t="str">
            <v>Vodní doprava</v>
          </cell>
          <cell r="W60" t="str">
            <v>Vodní doprava</v>
          </cell>
          <cell r="Z60" t="str">
            <v>Vodní doprava</v>
          </cell>
        </row>
        <row r="61">
          <cell r="H61" t="str">
            <v>BLOVICE</v>
          </cell>
          <cell r="J61" t="str">
            <v>Filipínská republika</v>
          </cell>
          <cell r="Q61" t="str">
            <v>Letecká doprava</v>
          </cell>
          <cell r="T61" t="str">
            <v>Letecká doprava</v>
          </cell>
          <cell r="W61" t="str">
            <v>Letecká doprava</v>
          </cell>
          <cell r="Z61" t="str">
            <v>Letecká doprava</v>
          </cell>
        </row>
        <row r="62">
          <cell r="H62" t="str">
            <v>DOMAŽLICE</v>
          </cell>
          <cell r="J62" t="str">
            <v>Finská republika</v>
          </cell>
          <cell r="Q62" t="str">
            <v>Těžba a úprava černého uhlí</v>
          </cell>
          <cell r="T62" t="str">
            <v>Těžba a úprava černého uhlí</v>
          </cell>
          <cell r="W62" t="str">
            <v>Těžba a úprava černého uhlí</v>
          </cell>
          <cell r="Z62" t="str">
            <v>Těžba a úprava černého uhlí</v>
          </cell>
        </row>
        <row r="63">
          <cell r="H63" t="str">
            <v>HORAŽĎOVICE</v>
          </cell>
          <cell r="J63" t="str">
            <v>Francouzská republika</v>
          </cell>
          <cell r="Q63" t="str">
            <v>Skladování a vedlejší činnosti v dopravě</v>
          </cell>
          <cell r="T63" t="str">
            <v>Skladování a vedlejší činnosti v dopravě</v>
          </cell>
          <cell r="W63" t="str">
            <v>Skladování a vedlejší činnosti v dopravě</v>
          </cell>
          <cell r="Z63" t="str">
            <v>Skladování a vedlejší činnosti v dopravě</v>
          </cell>
        </row>
        <row r="64">
          <cell r="H64" t="str">
            <v>HORŠOVSKÝ TÝN</v>
          </cell>
          <cell r="J64" t="str">
            <v>Region Francouzská Guyana</v>
          </cell>
          <cell r="Q64" t="str">
            <v>Těžba a úprava hnědého uhlí</v>
          </cell>
          <cell r="T64" t="str">
            <v>Těžba a úprava hnědého uhlí</v>
          </cell>
          <cell r="W64" t="str">
            <v>Těžba a úprava hnědého uhlí</v>
          </cell>
          <cell r="Z64" t="str">
            <v>Těžba a úprava hnědého uhlí</v>
          </cell>
        </row>
        <row r="65">
          <cell r="H65" t="str">
            <v>KLATOVY</v>
          </cell>
          <cell r="J65" t="str">
            <v>Teritorium Francouzská jižní a antarktická území</v>
          </cell>
          <cell r="Q65" t="str">
            <v>Poštovní a kurýrní činnosti</v>
          </cell>
          <cell r="T65" t="str">
            <v>Poštovní a kurýrní činnosti</v>
          </cell>
          <cell r="W65" t="str">
            <v>Poštovní a kurýrní činnosti</v>
          </cell>
          <cell r="Z65" t="str">
            <v>Poštovní a kurýrní činnosti</v>
          </cell>
        </row>
        <row r="66">
          <cell r="H66" t="str">
            <v>KRALOVICE</v>
          </cell>
          <cell r="J66" t="str">
            <v>Francouzská Polynésie</v>
          </cell>
          <cell r="Q66" t="str">
            <v>Ubytování</v>
          </cell>
          <cell r="T66" t="str">
            <v>Ubytování</v>
          </cell>
          <cell r="W66" t="str">
            <v>Ubytování</v>
          </cell>
          <cell r="Z66" t="str">
            <v>Ubytování</v>
          </cell>
        </row>
        <row r="67">
          <cell r="H67" t="str">
            <v>NEPOMUK</v>
          </cell>
          <cell r="J67" t="str">
            <v>Gabonská republika</v>
          </cell>
          <cell r="Q67" t="str">
            <v>Stravování a pohostinství</v>
          </cell>
          <cell r="T67" t="str">
            <v>Stravování a pohostinství</v>
          </cell>
          <cell r="W67" t="str">
            <v>Stravování a pohostinství</v>
          </cell>
          <cell r="Z67" t="str">
            <v>Stravování a pohostinství</v>
          </cell>
        </row>
        <row r="68">
          <cell r="H68" t="str">
            <v>PŘEŠTICE</v>
          </cell>
          <cell r="J68" t="str">
            <v>Gambijská republika</v>
          </cell>
          <cell r="Q68" t="str">
            <v>Vydavatelské činnosti</v>
          </cell>
          <cell r="T68" t="str">
            <v>Vydavatelské činnosti</v>
          </cell>
          <cell r="W68" t="str">
            <v>Vydavatelské činnosti</v>
          </cell>
          <cell r="Z68" t="str">
            <v>Vydavatelské činnosti</v>
          </cell>
        </row>
        <row r="69">
          <cell r="H69" t="str">
            <v>ROKYCANY</v>
          </cell>
          <cell r="J69" t="str">
            <v>Ghanská republika</v>
          </cell>
          <cell r="Q69" t="str">
            <v>Čin.v obl.filmů,videozázn.a tel.programů,pořiz.zvuk.nahr.a hudeb.vyd.čin.</v>
          </cell>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H70" t="str">
            <v>TACHOV</v>
          </cell>
          <cell r="J70" t="str">
            <v>Gibraltar</v>
          </cell>
          <cell r="Q70" t="str">
            <v>Tvorba programů a vysílání</v>
          </cell>
          <cell r="T70" t="str">
            <v>Tvorba programů a vysílání</v>
          </cell>
          <cell r="W70" t="str">
            <v>Tvorba programů a vysílání</v>
          </cell>
          <cell r="Z70" t="str">
            <v>Tvorba programů a vysílání</v>
          </cell>
        </row>
        <row r="71">
          <cell r="H71" t="str">
            <v>STŘÍBRO</v>
          </cell>
          <cell r="J71" t="str">
            <v>Grenadský stát</v>
          </cell>
          <cell r="Q71" t="str">
            <v>Telekomunikační činnosti</v>
          </cell>
          <cell r="T71" t="str">
            <v>Telekomunikační činnosti</v>
          </cell>
          <cell r="W71" t="str">
            <v>Telekomunikační činnosti</v>
          </cell>
          <cell r="Z71" t="str">
            <v>Telekomunikační činnosti</v>
          </cell>
        </row>
        <row r="72">
          <cell r="H72" t="str">
            <v>SUŠICE</v>
          </cell>
          <cell r="J72" t="str">
            <v>Grónsko</v>
          </cell>
          <cell r="Q72" t="str">
            <v>Těžba ropy</v>
          </cell>
          <cell r="T72" t="str">
            <v>Těžba ropy</v>
          </cell>
          <cell r="W72" t="str">
            <v>Těžba ropy</v>
          </cell>
          <cell r="Z72" t="str">
            <v>Těžba ropy</v>
          </cell>
        </row>
        <row r="73">
          <cell r="H73" t="str">
            <v>KARLOVY VARY</v>
          </cell>
          <cell r="J73" t="str">
            <v>Gruzie</v>
          </cell>
          <cell r="Q73" t="str">
            <v>Činnosti v oblasti informačních technologií</v>
          </cell>
          <cell r="T73" t="str">
            <v>Činnosti v oblasti informačních technologií</v>
          </cell>
          <cell r="W73" t="str">
            <v>Činnosti v oblasti informačních technologií</v>
          </cell>
          <cell r="Z73" t="str">
            <v>Činnosti v oblasti informačních technologií</v>
          </cell>
        </row>
        <row r="74">
          <cell r="H74" t="str">
            <v>AŠ</v>
          </cell>
          <cell r="J74" t="str">
            <v>Region Guadeloupe</v>
          </cell>
          <cell r="Q74" t="str">
            <v>Těžba zemního plynu</v>
          </cell>
          <cell r="T74" t="str">
            <v>Těžba zemního plynu</v>
          </cell>
          <cell r="W74" t="str">
            <v>Těžba zemního plynu</v>
          </cell>
          <cell r="Z74" t="str">
            <v>Těžba zemního plynu</v>
          </cell>
        </row>
        <row r="75">
          <cell r="H75" t="str">
            <v>CHEB</v>
          </cell>
          <cell r="J75" t="str">
            <v>Teritorium Guam</v>
          </cell>
          <cell r="Q75" t="str">
            <v>Informační činnosti</v>
          </cell>
          <cell r="T75" t="str">
            <v>Informační činnosti</v>
          </cell>
          <cell r="W75" t="str">
            <v>Informační činnosti</v>
          </cell>
          <cell r="Z75" t="str">
            <v>Informační činnosti</v>
          </cell>
        </row>
        <row r="76">
          <cell r="H76" t="str">
            <v>KRASLICE</v>
          </cell>
          <cell r="J76" t="str">
            <v>Guatemalská republika</v>
          </cell>
          <cell r="Q76" t="str">
            <v>Finanční zprostředkování, kromě pojišťovnictví a penzijního financování</v>
          </cell>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H77" t="str">
            <v>MARIÁNSKÉ LÁZNĚ</v>
          </cell>
          <cell r="J77" t="str">
            <v>Bailiwick Guernsey</v>
          </cell>
          <cell r="Q77" t="str">
            <v>Pojištění,zajištění a penzijní financování,kromě povinného soc.zabezpečení</v>
          </cell>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H78" t="str">
            <v>OSTROV NAD OHŘÍ</v>
          </cell>
          <cell r="J78" t="str">
            <v>Guinejská republika</v>
          </cell>
          <cell r="Q78" t="str">
            <v>Ostatní finanční činnosti</v>
          </cell>
          <cell r="T78" t="str">
            <v>Ostatní finanční činnosti</v>
          </cell>
          <cell r="W78" t="str">
            <v>Ostatní finanční činnosti</v>
          </cell>
          <cell r="Z78" t="str">
            <v>Ostatní finanční činnosti</v>
          </cell>
        </row>
        <row r="79">
          <cell r="H79" t="str">
            <v>SOKOLOV</v>
          </cell>
          <cell r="J79" t="str">
            <v>Republika Guinea-Bissau</v>
          </cell>
          <cell r="Q79" t="str">
            <v>Činnosti v oblasti nemovitostí</v>
          </cell>
          <cell r="T79" t="str">
            <v>Činnosti v oblasti nemovitostí</v>
          </cell>
          <cell r="W79" t="str">
            <v>Činnosti v oblasti nemovitostí</v>
          </cell>
          <cell r="Z79" t="str">
            <v>Činnosti v oblasti nemovitostí</v>
          </cell>
        </row>
        <row r="80">
          <cell r="H80" t="str">
            <v>ÚSTÍ NAD LABEM</v>
          </cell>
          <cell r="J80" t="str">
            <v>Guyanská kooperativní republika</v>
          </cell>
          <cell r="Q80" t="str">
            <v>Právní a účetnické činnosti</v>
          </cell>
          <cell r="T80" t="str">
            <v>Právní a účetnické činnosti</v>
          </cell>
          <cell r="W80" t="str">
            <v>Právní a účetnické činnosti</v>
          </cell>
          <cell r="Z80" t="str">
            <v>Právní a účetnické činnosti</v>
          </cell>
        </row>
        <row r="81">
          <cell r="H81" t="str">
            <v>BÍLINA</v>
          </cell>
          <cell r="J81" t="str">
            <v>Republika Haiti</v>
          </cell>
          <cell r="Q81" t="str">
            <v>Činnosti vedení podniků; poradenství v oblasti řízení</v>
          </cell>
          <cell r="T81" t="str">
            <v>Činnosti vedení podniků; poradenství v oblasti řízení</v>
          </cell>
          <cell r="W81" t="str">
            <v>Činnosti vedení podniků; poradenství v oblasti řízení</v>
          </cell>
          <cell r="Z81" t="str">
            <v>Činnosti vedení podniků; poradenství v oblasti řízení</v>
          </cell>
        </row>
        <row r="82">
          <cell r="H82" t="str">
            <v>DĚČÍN</v>
          </cell>
          <cell r="J82" t="str">
            <v>Heardův ostrov a MacDonaldovy ostrovy</v>
          </cell>
          <cell r="Q82" t="str">
            <v>Architektonické a inženýrské činnosti; technické zkoušky a analýzy</v>
          </cell>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H83" t="str">
            <v>CHOMUTOV</v>
          </cell>
          <cell r="J83" t="str">
            <v>Honduraská republika</v>
          </cell>
          <cell r="Q83" t="str">
            <v>Těžba a úprava železných rud</v>
          </cell>
          <cell r="T83" t="str">
            <v>Těžba a úprava železných rud</v>
          </cell>
          <cell r="W83" t="str">
            <v>Těžba a úprava železných rud</v>
          </cell>
          <cell r="Z83" t="str">
            <v>Těžba a úprava železných rud</v>
          </cell>
        </row>
        <row r="84">
          <cell r="H84" t="str">
            <v>KADAŇ</v>
          </cell>
          <cell r="J84" t="str">
            <v>Zvláštní administrativní oblast Čínské lidové republiky Hongkong</v>
          </cell>
          <cell r="Q84" t="str">
            <v>Výzkum a vývoj</v>
          </cell>
          <cell r="T84" t="str">
            <v>Výzkum a vývoj</v>
          </cell>
          <cell r="W84" t="str">
            <v>Výzkum a vývoj</v>
          </cell>
          <cell r="Z84" t="str">
            <v>Výzkum a vývoj</v>
          </cell>
        </row>
        <row r="85">
          <cell r="H85" t="str">
            <v>LIBOCHOVICE</v>
          </cell>
          <cell r="J85" t="str">
            <v>Chilská republika</v>
          </cell>
          <cell r="Q85" t="str">
            <v>Těžba a úprava neželezných rud</v>
          </cell>
          <cell r="T85" t="str">
            <v>Těžba a úprava neželezných rud</v>
          </cell>
          <cell r="W85" t="str">
            <v>Těžba a úprava neželezných rud</v>
          </cell>
          <cell r="Z85" t="str">
            <v>Těžba a úprava neželezných rud</v>
          </cell>
        </row>
        <row r="86">
          <cell r="H86" t="str">
            <v>LITOMĚŘICE</v>
          </cell>
          <cell r="J86" t="str">
            <v>Chorvatská republika</v>
          </cell>
          <cell r="Q86" t="str">
            <v>Reklama a průzkum trhu</v>
          </cell>
          <cell r="T86" t="str">
            <v>Reklama a průzkum trhu</v>
          </cell>
          <cell r="W86" t="str">
            <v>Reklama a průzkum trhu</v>
          </cell>
          <cell r="Z86" t="str">
            <v>Reklama a průzkum trhu</v>
          </cell>
        </row>
        <row r="87">
          <cell r="H87" t="str">
            <v>LITVÍNOV</v>
          </cell>
          <cell r="J87" t="str">
            <v>Indická republika</v>
          </cell>
          <cell r="Q87" t="str">
            <v>Ostatní profesní, vědecké a technické činnosti</v>
          </cell>
          <cell r="T87" t="str">
            <v>Ostatní profesní, vědecké a technické činnosti</v>
          </cell>
          <cell r="W87" t="str">
            <v>Ostatní profesní, vědecké a technické činnosti</v>
          </cell>
          <cell r="Z87" t="str">
            <v>Ostatní profesní, vědecké a technické činnosti</v>
          </cell>
        </row>
        <row r="88">
          <cell r="H88" t="str">
            <v>LOUNY</v>
          </cell>
          <cell r="J88" t="str">
            <v>Indonéská republika</v>
          </cell>
          <cell r="Q88" t="str">
            <v>Veterinární činnosti</v>
          </cell>
          <cell r="T88" t="str">
            <v>Veterinární činnosti</v>
          </cell>
          <cell r="W88" t="str">
            <v>Veterinární činnosti</v>
          </cell>
          <cell r="Z88" t="str">
            <v>Veterinární činnosti</v>
          </cell>
        </row>
        <row r="89">
          <cell r="H89" t="str">
            <v>MOST</v>
          </cell>
          <cell r="J89" t="str">
            <v>Irácká republika</v>
          </cell>
          <cell r="Q89" t="str">
            <v>Činnosti v oblasti pronájmu a operativního leasingu</v>
          </cell>
          <cell r="T89" t="str">
            <v>Činnosti v oblasti pronájmu a operativního leasingu</v>
          </cell>
          <cell r="W89" t="str">
            <v>Činnosti v oblasti pronájmu a operativního leasingu</v>
          </cell>
          <cell r="Z89" t="str">
            <v>Činnosti v oblasti pronájmu a operativního leasingu</v>
          </cell>
        </row>
        <row r="90">
          <cell r="H90" t="str">
            <v>PODBOŘANY</v>
          </cell>
          <cell r="J90" t="str">
            <v>Íránská islámská republika</v>
          </cell>
          <cell r="Q90" t="str">
            <v>Činnosti související se zaměstnáním</v>
          </cell>
          <cell r="T90" t="str">
            <v>Činnosti související se zaměstnáním</v>
          </cell>
          <cell r="W90" t="str">
            <v>Činnosti související se zaměstnáním</v>
          </cell>
          <cell r="Z90" t="str">
            <v>Činnosti související se zaměstnáním</v>
          </cell>
        </row>
        <row r="91">
          <cell r="H91" t="str">
            <v>ROUDNICE NAD LABEM</v>
          </cell>
          <cell r="J91" t="str">
            <v>Irsko</v>
          </cell>
          <cell r="Q91" t="str">
            <v>Činnosti cest.agentur,kanceláří a jiné rezervační a související činnosti</v>
          </cell>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H92" t="str">
            <v>RUMBURK</v>
          </cell>
          <cell r="J92" t="str">
            <v>Islandská republika</v>
          </cell>
          <cell r="Q92" t="str">
            <v>Bezpečnostní a pátrací činnosti</v>
          </cell>
          <cell r="T92" t="str">
            <v>Bezpečnostní a pátrací činnosti</v>
          </cell>
          <cell r="W92" t="str">
            <v>Bezpečnostní a pátrací činnosti</v>
          </cell>
          <cell r="Z92" t="str">
            <v>Bezpečnostní a pátrací činnosti</v>
          </cell>
        </row>
        <row r="93">
          <cell r="H93" t="str">
            <v>TEPLICE</v>
          </cell>
          <cell r="J93" t="str">
            <v>Italská republika</v>
          </cell>
          <cell r="Q93" t="str">
            <v>Činnosti související se stavbami a úpravou krajiny</v>
          </cell>
          <cell r="T93" t="str">
            <v>Činnosti související se stavbami a úpravou krajiny</v>
          </cell>
          <cell r="W93" t="str">
            <v>Činnosti související se stavbami a úpravou krajiny</v>
          </cell>
          <cell r="Z93" t="str">
            <v>Činnosti související se stavbami a úpravou krajiny</v>
          </cell>
        </row>
        <row r="94">
          <cell r="H94" t="str">
            <v>ŽATEC</v>
          </cell>
          <cell r="J94" t="str">
            <v>Stát Izrael</v>
          </cell>
          <cell r="Q94" t="str">
            <v>Dobývání kamene, písků a jílů</v>
          </cell>
          <cell r="T94" t="str">
            <v>Dobývání kamene, písků a jílů</v>
          </cell>
          <cell r="W94" t="str">
            <v>Dobývání kamene, písků a jílů</v>
          </cell>
          <cell r="Z94" t="str">
            <v>Dobývání kamene, písků a jílů</v>
          </cell>
        </row>
        <row r="95">
          <cell r="H95" t="str">
            <v>LIBEREC</v>
          </cell>
          <cell r="J95" t="str">
            <v>Jamajka</v>
          </cell>
          <cell r="Q95" t="str">
            <v>Administrativní, kancelářské a jiné podpůrné činnosti pro podnikání</v>
          </cell>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H96" t="str">
            <v>ČESKÁ LÍPA</v>
          </cell>
          <cell r="J96" t="str">
            <v>Japonsko</v>
          </cell>
          <cell r="Q96" t="str">
            <v>Veřejná správa a obrana; povinné sociální zabezpečení</v>
          </cell>
          <cell r="T96" t="str">
            <v>Veřejná správa a obrana; povinné sociální zabezpečení</v>
          </cell>
          <cell r="W96" t="str">
            <v>Veřejná správa a obrana; povinné sociální zabezpečení</v>
          </cell>
          <cell r="Z96" t="str">
            <v>Veřejná správa a obrana; povinné sociální zabezpečení</v>
          </cell>
        </row>
        <row r="97">
          <cell r="H97" t="str">
            <v>FRÝDLANT</v>
          </cell>
          <cell r="J97" t="str">
            <v>Jemenská republika</v>
          </cell>
          <cell r="Q97" t="str">
            <v>Vzdělávání</v>
          </cell>
          <cell r="T97" t="str">
            <v>Vzdělávání</v>
          </cell>
          <cell r="W97" t="str">
            <v>Vzdělávání</v>
          </cell>
          <cell r="Z97" t="str">
            <v>Vzdělávání</v>
          </cell>
        </row>
        <row r="98">
          <cell r="H98" t="str">
            <v>JABLONEC NAD NISOU</v>
          </cell>
          <cell r="J98" t="str">
            <v>Bailiwick Jersey</v>
          </cell>
          <cell r="Q98" t="str">
            <v>Zdravotní péče</v>
          </cell>
          <cell r="T98" t="str">
            <v>Zdravotní péče</v>
          </cell>
          <cell r="W98" t="str">
            <v>Zdravotní péče</v>
          </cell>
          <cell r="Z98" t="str">
            <v>Zdravotní péče</v>
          </cell>
        </row>
        <row r="99">
          <cell r="H99" t="str">
            <v>JILEMNICE</v>
          </cell>
          <cell r="J99" t="str">
            <v>Jihoafrická republika</v>
          </cell>
          <cell r="Q99" t="str">
            <v>Pobytové služby sociální péče</v>
          </cell>
          <cell r="T99" t="str">
            <v>Pobytové služby sociální péče</v>
          </cell>
          <cell r="W99" t="str">
            <v>Pobytové služby sociální péče</v>
          </cell>
          <cell r="Z99" t="str">
            <v>Pobytové služby sociální péče</v>
          </cell>
        </row>
        <row r="100">
          <cell r="H100" t="str">
            <v>NOVÝ BOR</v>
          </cell>
          <cell r="J100" t="str">
            <v>Jižní Georgie a Jižní Sandwichovy ostrovy</v>
          </cell>
          <cell r="Q100" t="str">
            <v>Ambulantní nebo terénní sociální služby</v>
          </cell>
          <cell r="T100" t="str">
            <v>Ambulantní nebo terénní sociální služby</v>
          </cell>
          <cell r="W100" t="str">
            <v>Ambulantní nebo terénní sociální služby</v>
          </cell>
          <cell r="Z100" t="str">
            <v>Ambulantní nebo terénní sociální služby</v>
          </cell>
        </row>
        <row r="101">
          <cell r="H101" t="str">
            <v>SEMILY</v>
          </cell>
          <cell r="J101" t="str">
            <v>Jihosúdánská republika</v>
          </cell>
          <cell r="Q101" t="str">
            <v>Těžba a dobývání j. n.</v>
          </cell>
          <cell r="T101" t="str">
            <v>Těžba a dobývání j. n.</v>
          </cell>
          <cell r="W101" t="str">
            <v>Těžba a dobývání j. n.</v>
          </cell>
          <cell r="Z101" t="str">
            <v>Těžba a dobývání j. n.</v>
          </cell>
        </row>
        <row r="102">
          <cell r="H102" t="str">
            <v>TANVALD</v>
          </cell>
          <cell r="J102" t="str">
            <v>Jordánské hášimovské království</v>
          </cell>
          <cell r="Q102" t="str">
            <v>Tvůrčí, umělecké a zábavní činnosti</v>
          </cell>
          <cell r="T102" t="str">
            <v>Tvůrčí, umělecké a zábavní činnosti</v>
          </cell>
          <cell r="W102" t="str">
            <v>Tvůrčí, umělecké a zábavní činnosti</v>
          </cell>
          <cell r="Z102" t="str">
            <v>Tvůrčí, umělecké a zábavní činnosti</v>
          </cell>
        </row>
        <row r="103">
          <cell r="H103" t="str">
            <v>TURNOV</v>
          </cell>
          <cell r="J103" t="str">
            <v>Kajmanské ostrovy</v>
          </cell>
          <cell r="Q103" t="str">
            <v>Činnosti knihoven, archivů, muzeí a jiných kulturních zařízení</v>
          </cell>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H104" t="str">
            <v>ŽELEZNÝ BROD</v>
          </cell>
          <cell r="J104" t="str">
            <v>Kambodžské království</v>
          </cell>
          <cell r="Q104" t="str">
            <v>Podpůrné činnosti při těžbě ropy a zemního plynu</v>
          </cell>
          <cell r="T104" t="str">
            <v>Podpůrné činnosti při těžbě ropy a zemního plynu</v>
          </cell>
          <cell r="W104" t="str">
            <v>Podpůrné činnosti při těžbě ropy a zemního plynu</v>
          </cell>
          <cell r="Z104" t="str">
            <v>Podpůrné činnosti při těžbě ropy a zemního plynu</v>
          </cell>
        </row>
        <row r="105">
          <cell r="H105" t="str">
            <v>HRADEC KRÁLOVÉ</v>
          </cell>
          <cell r="J105" t="str">
            <v>Kamerunská republika</v>
          </cell>
          <cell r="Q105" t="str">
            <v>Činnosti heren, kasin a sázkových kanceláří</v>
          </cell>
          <cell r="T105" t="str">
            <v>Činnosti heren, kasin a sázkových kanceláří</v>
          </cell>
          <cell r="W105" t="str">
            <v>Činnosti heren, kasin a sázkových kanceláří</v>
          </cell>
          <cell r="Z105" t="str">
            <v>Činnosti heren, kasin a sázkových kanceláří</v>
          </cell>
        </row>
        <row r="106">
          <cell r="H106" t="str">
            <v>BROUMOV</v>
          </cell>
          <cell r="J106" t="str">
            <v>Kanada</v>
          </cell>
          <cell r="Q106" t="str">
            <v>Sportovní, zábavní a rekreační činnosti</v>
          </cell>
          <cell r="T106" t="str">
            <v>Sportovní, zábavní a rekreační činnosti</v>
          </cell>
          <cell r="W106" t="str">
            <v>Sportovní, zábavní a rekreační činnosti</v>
          </cell>
          <cell r="Z106" t="str">
            <v>Sportovní, zábavní a rekreační činnosti</v>
          </cell>
        </row>
        <row r="107">
          <cell r="H107" t="str">
            <v>DOBRUŠKA</v>
          </cell>
          <cell r="J107" t="str">
            <v>Kapverdská republika</v>
          </cell>
          <cell r="Q107" t="str">
            <v>Činnosti organizací sdružujících osoby za účelem prosazování spol.zájmů</v>
          </cell>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H108" t="str">
            <v>DVŮR KRÁLOVÉ</v>
          </cell>
          <cell r="J108" t="str">
            <v>Stát Katar</v>
          </cell>
          <cell r="Q108" t="str">
            <v>Opravy počítačů a výrobků pro osobní potřebu a převážně pro domácnost</v>
          </cell>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H109" t="str">
            <v>HOŘICE</v>
          </cell>
          <cell r="J109" t="str">
            <v>Republika Kazachstán</v>
          </cell>
          <cell r="Q109" t="str">
            <v>Poskytování ostatních osobních služeb</v>
          </cell>
          <cell r="T109" t="str">
            <v>Poskytování ostatních osobních služeb</v>
          </cell>
          <cell r="W109" t="str">
            <v>Poskytování ostatních osobních služeb</v>
          </cell>
          <cell r="Z109" t="str">
            <v>Poskytování ostatních osobních služeb</v>
          </cell>
        </row>
        <row r="110">
          <cell r="H110" t="str">
            <v>JAROMĚŘ</v>
          </cell>
          <cell r="J110" t="str">
            <v>Keňská republika</v>
          </cell>
          <cell r="Q110" t="str">
            <v>Činnosti domácností jako zaměstnavatelů domácího personálu</v>
          </cell>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H111" t="str">
            <v>JIČÍN</v>
          </cell>
          <cell r="J111" t="str">
            <v>Republika Kiribati</v>
          </cell>
          <cell r="Q111" t="str">
            <v>Činnosti domác.produk.blíže neurčené výrobky a služby pro vlast.potřebu</v>
          </cell>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H112" t="str">
            <v>KOSTELEC NAD ORLICÍ</v>
          </cell>
          <cell r="J112" t="str">
            <v>Území Kokosové (Keelingovy) ostrovy</v>
          </cell>
          <cell r="Q112" t="str">
            <v>Činnosti exteritoriálních organizací a orgánů</v>
          </cell>
          <cell r="T112" t="str">
            <v>Činnosti exteritoriálních organizací a orgánů</v>
          </cell>
          <cell r="W112" t="str">
            <v>Činnosti exteritoriálních organizací a orgánů</v>
          </cell>
          <cell r="Z112" t="str">
            <v>Činnosti exteritoriálních organizací a orgánů</v>
          </cell>
        </row>
        <row r="113">
          <cell r="H113" t="str">
            <v>NÁCHOD</v>
          </cell>
          <cell r="J113" t="str">
            <v>Kolumbijská republika</v>
          </cell>
          <cell r="Q113" t="str">
            <v>Podpůrné činnosti při ostatní těžbě a dobývání</v>
          </cell>
          <cell r="T113" t="str">
            <v>Podpůrné činnosti při ostatní těžbě a dobývání</v>
          </cell>
          <cell r="W113" t="str">
            <v>Podpůrné činnosti při ostatní těžbě a dobývání</v>
          </cell>
          <cell r="Z113" t="str">
            <v>Podpůrné činnosti při ostatní těžbě a dobývání</v>
          </cell>
        </row>
        <row r="114">
          <cell r="H114" t="str">
            <v>NOVÁ PAKA</v>
          </cell>
          <cell r="J114" t="str">
            <v>Komorský svaz</v>
          </cell>
          <cell r="Q114" t="str">
            <v>Zpracování a konzervování masa a výroba masných výrobků</v>
          </cell>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H115" t="str">
            <v>NOVÝ BYDŽOV</v>
          </cell>
          <cell r="J115" t="str">
            <v>Konžská republika</v>
          </cell>
          <cell r="Q115" t="str">
            <v>Zpracování a konzervování ryb, korýšů a měkkýšů</v>
          </cell>
          <cell r="T115" t="str">
            <v>Zpracování a konzervování ryb, korýšů a měkkýšů</v>
          </cell>
          <cell r="W115" t="str">
            <v>Zpracování a konzervování ryb, korýšů a měkkýšů</v>
          </cell>
          <cell r="Z115" t="str">
            <v>Zpracování a konzervování ryb, korýšů a měkkýšů</v>
          </cell>
        </row>
        <row r="116">
          <cell r="H116" t="str">
            <v>RYCHNOV NAD KNĚŽ.</v>
          </cell>
          <cell r="J116" t="str">
            <v>Korejská lidově demokratická republika</v>
          </cell>
          <cell r="Q116" t="str">
            <v>Zpracování a konzervování ovoce a zeleniny</v>
          </cell>
          <cell r="T116" t="str">
            <v>Zpracování a konzervování ovoce a zeleniny</v>
          </cell>
          <cell r="W116" t="str">
            <v>Zpracování a konzervování ovoce a zeleniny</v>
          </cell>
          <cell r="Z116" t="str">
            <v>Zpracování a konzervování ovoce a zeleniny</v>
          </cell>
        </row>
        <row r="117">
          <cell r="H117" t="str">
            <v>TRUTNOV</v>
          </cell>
          <cell r="J117" t="str">
            <v>Korejská republika</v>
          </cell>
          <cell r="Q117" t="str">
            <v>Výroba rostlinných a živočišných olejů a tuků</v>
          </cell>
          <cell r="T117" t="str">
            <v>Výroba rostlinných a živočišných olejů a tuků</v>
          </cell>
          <cell r="W117" t="str">
            <v>Výroba rostlinných a živočišných olejů a tuků</v>
          </cell>
          <cell r="Z117" t="str">
            <v>Výroba rostlinných a živočišných olejů a tuků</v>
          </cell>
        </row>
        <row r="118">
          <cell r="H118" t="str">
            <v>VRCHLABÍ</v>
          </cell>
          <cell r="J118" t="str">
            <v>Kosovská republika</v>
          </cell>
          <cell r="Q118" t="str">
            <v>Výroba mléčných výrobků</v>
          </cell>
          <cell r="T118" t="str">
            <v>Výroba mléčných výrobků</v>
          </cell>
          <cell r="W118" t="str">
            <v>Výroba mléčných výrobků</v>
          </cell>
          <cell r="Z118" t="str">
            <v>Výroba mléčných výrobků</v>
          </cell>
        </row>
        <row r="119">
          <cell r="H119" t="str">
            <v>PARDUBICE</v>
          </cell>
          <cell r="J119" t="str">
            <v>Kostarická republika</v>
          </cell>
          <cell r="Q119" t="str">
            <v>Výroba mlýnských a škrobárenských výrobků</v>
          </cell>
          <cell r="T119" t="str">
            <v>Výroba mlýnských a škrobárenských výrobků</v>
          </cell>
          <cell r="W119" t="str">
            <v>Výroba mlýnských a škrobárenských výrobků</v>
          </cell>
          <cell r="Z119" t="str">
            <v>Výroba mlýnských a škrobárenských výrobků</v>
          </cell>
        </row>
        <row r="120">
          <cell r="H120" t="str">
            <v>HLINSKO</v>
          </cell>
          <cell r="J120" t="str">
            <v>Kubánská republika</v>
          </cell>
          <cell r="Q120" t="str">
            <v>Výroba pekařských, cukrářských a jiných moučných výrobků</v>
          </cell>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H121" t="str">
            <v>HOLICE</v>
          </cell>
          <cell r="J121" t="str">
            <v>Kuvajtský stát</v>
          </cell>
          <cell r="Q121" t="str">
            <v>Výroba ostatních potravinářských výrobků</v>
          </cell>
          <cell r="T121" t="str">
            <v>Výroba ostatních potravinářských výrobků</v>
          </cell>
          <cell r="W121" t="str">
            <v>Výroba ostatních potravinářských výrobků</v>
          </cell>
          <cell r="Z121" t="str">
            <v>Výroba ostatních potravinářských výrobků</v>
          </cell>
        </row>
        <row r="122">
          <cell r="H122" t="str">
            <v>CHRUDIM</v>
          </cell>
          <cell r="J122" t="str">
            <v>Kyperská republika</v>
          </cell>
          <cell r="Q122" t="str">
            <v>Výroba průmyslových krmiv</v>
          </cell>
          <cell r="T122" t="str">
            <v>Výroba průmyslových krmiv</v>
          </cell>
          <cell r="W122" t="str">
            <v>Výroba průmyslových krmiv</v>
          </cell>
          <cell r="Z122" t="str">
            <v>Výroba průmyslových krmiv</v>
          </cell>
        </row>
        <row r="123">
          <cell r="H123" t="str">
            <v>LITOMYŠL</v>
          </cell>
          <cell r="J123" t="str">
            <v>Kyrgyzská republika</v>
          </cell>
          <cell r="Q123" t="str">
            <v>Pěstování obilovin (kromě rýže), luštěnin a olejnatých semen</v>
          </cell>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H124" t="str">
            <v>MORAVSKÁ TŘEBOVÁ</v>
          </cell>
          <cell r="J124" t="str">
            <v>Laoská lidově demokratická republika</v>
          </cell>
          <cell r="Q124" t="str">
            <v>Pěstování rýže</v>
          </cell>
          <cell r="T124" t="str">
            <v>Pěstování rýže</v>
          </cell>
          <cell r="W124" t="str">
            <v>Pěstování rýže</v>
          </cell>
          <cell r="Z124" t="str">
            <v>Pěstování rýže</v>
          </cell>
        </row>
        <row r="125">
          <cell r="H125" t="str">
            <v>PŘELOUČ</v>
          </cell>
          <cell r="J125" t="str">
            <v>Lesothské království</v>
          </cell>
          <cell r="Q125" t="str">
            <v>Pěstování zeleniny a melounů, kořenů a hlíz</v>
          </cell>
          <cell r="T125" t="str">
            <v>Pěstování zeleniny a melounů, kořenů a hlíz</v>
          </cell>
          <cell r="W125" t="str">
            <v>Pěstování zeleniny a melounů, kořenů a hlíz</v>
          </cell>
          <cell r="Z125" t="str">
            <v>Pěstování zeleniny a melounů, kořenů a hlíz</v>
          </cell>
        </row>
        <row r="126">
          <cell r="H126" t="str">
            <v>SVITAVY</v>
          </cell>
          <cell r="J126" t="str">
            <v>Libanonská republika</v>
          </cell>
          <cell r="Q126" t="str">
            <v>Pěstování tabáku</v>
          </cell>
          <cell r="T126" t="str">
            <v>Pěstování tabáku</v>
          </cell>
          <cell r="W126" t="str">
            <v>Pěstování tabáku</v>
          </cell>
          <cell r="Z126" t="str">
            <v>Pěstování tabáku</v>
          </cell>
        </row>
        <row r="127">
          <cell r="H127" t="str">
            <v>ÚSTÍ NAD ORLICÍ</v>
          </cell>
          <cell r="J127" t="str">
            <v>Liberijská republika</v>
          </cell>
          <cell r="Q127" t="str">
            <v>Pěstování přadných rostlin</v>
          </cell>
          <cell r="T127" t="str">
            <v>Pěstování přadných rostlin</v>
          </cell>
          <cell r="W127" t="str">
            <v>Pěstování přadných rostlin</v>
          </cell>
          <cell r="Z127" t="str">
            <v>Pěstování přadných rostlin</v>
          </cell>
        </row>
        <row r="128">
          <cell r="H128" t="str">
            <v>VYSOKÉ MÝTO</v>
          </cell>
          <cell r="J128" t="str">
            <v>Libyjský stát</v>
          </cell>
          <cell r="Q128" t="str">
            <v>Pěstování ostatních plodin jiných než trvalých</v>
          </cell>
          <cell r="T128" t="str">
            <v>Pěstování ostatních plodin jiných než trvalých</v>
          </cell>
          <cell r="W128" t="str">
            <v>Pěstování ostatních plodin jiných než trvalých</v>
          </cell>
          <cell r="Z128" t="str">
            <v>Pěstování ostatních plodin jiných než trvalých</v>
          </cell>
        </row>
        <row r="129">
          <cell r="H129" t="str">
            <v>ŽAMBERK</v>
          </cell>
          <cell r="J129" t="str">
            <v>Lichtenštejnské knížectví</v>
          </cell>
          <cell r="Q129" t="str">
            <v>Pěstování vinných hroznů</v>
          </cell>
          <cell r="T129" t="str">
            <v>Pěstování vinných hroznů</v>
          </cell>
          <cell r="W129" t="str">
            <v>Pěstování vinných hroznů</v>
          </cell>
          <cell r="Z129" t="str">
            <v>Pěstování vinných hroznů</v>
          </cell>
        </row>
        <row r="130">
          <cell r="H130" t="str">
            <v>JIHLAVA</v>
          </cell>
          <cell r="J130" t="str">
            <v>Litevská republika</v>
          </cell>
          <cell r="Q130" t="str">
            <v>Pěstování tropického a subtropického ovoce</v>
          </cell>
          <cell r="T130" t="str">
            <v>Pěstování tropického a subtropického ovoce</v>
          </cell>
          <cell r="W130" t="str">
            <v>Pěstování tropického a subtropického ovoce</v>
          </cell>
          <cell r="Z130" t="str">
            <v>Pěstování tropického a subtropického ovoce</v>
          </cell>
        </row>
        <row r="131">
          <cell r="H131" t="str">
            <v>BYSTŘICE NAD PERN.</v>
          </cell>
          <cell r="J131" t="str">
            <v>Lotyšská republika</v>
          </cell>
          <cell r="Q131" t="str">
            <v>Pěstování citrusových plodů</v>
          </cell>
          <cell r="T131" t="str">
            <v>Pěstování citrusových plodů</v>
          </cell>
          <cell r="W131" t="str">
            <v>Pěstování citrusových plodů</v>
          </cell>
          <cell r="Z131" t="str">
            <v>Pěstování citrusových plodů</v>
          </cell>
        </row>
        <row r="132">
          <cell r="H132" t="str">
            <v>HAVLÍČKŮV BROD</v>
          </cell>
          <cell r="J132" t="str">
            <v>Lucemburské velkovévodství</v>
          </cell>
          <cell r="Q132" t="str">
            <v>Pěstování jádrového a peckového ovoce</v>
          </cell>
          <cell r="T132" t="str">
            <v>Pěstování jádrového a peckového ovoce</v>
          </cell>
          <cell r="W132" t="str">
            <v>Pěstování jádrového a peckového ovoce</v>
          </cell>
          <cell r="Z132" t="str">
            <v>Pěstování jádrového a peckového ovoce</v>
          </cell>
        </row>
        <row r="133">
          <cell r="H133" t="str">
            <v>HUMPOLEC</v>
          </cell>
          <cell r="J133" t="str">
            <v>Zvláštní administrativní oblast Čínské lidové republiky Macao</v>
          </cell>
          <cell r="Q133" t="str">
            <v>Pěstování ostatního stromového a keřového ovoce a ořechů</v>
          </cell>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H134" t="str">
            <v>CHOTĚBOŘ</v>
          </cell>
          <cell r="J134" t="str">
            <v>Madagaskarská republika</v>
          </cell>
          <cell r="Q134" t="str">
            <v>Pěstování olejnatých plodů</v>
          </cell>
          <cell r="T134" t="str">
            <v>Pěstování olejnatých plodů</v>
          </cell>
          <cell r="W134" t="str">
            <v>Pěstování olejnatých plodů</v>
          </cell>
          <cell r="Z134" t="str">
            <v>Pěstování olejnatých plodů</v>
          </cell>
        </row>
        <row r="135">
          <cell r="H135" t="str">
            <v>LEDEČ NAD SÁZAVOU</v>
          </cell>
          <cell r="J135" t="str">
            <v>Maďarsko</v>
          </cell>
          <cell r="Q135" t="str">
            <v>Pěstování rostlin pro výrobu nápojů</v>
          </cell>
          <cell r="T135" t="str">
            <v>Pěstování rostlin pro výrobu nápojů</v>
          </cell>
          <cell r="W135" t="str">
            <v>Pěstování rostlin pro výrobu nápojů</v>
          </cell>
          <cell r="Z135" t="str">
            <v>Pěstování rostlin pro výrobu nápojů</v>
          </cell>
        </row>
        <row r="136">
          <cell r="H136" t="str">
            <v>MORAVSKÉ BUDĚJOVICE</v>
          </cell>
          <cell r="J136" t="str">
            <v>Bývalá jugoslávská republika Makedonie</v>
          </cell>
          <cell r="Q136" t="str">
            <v>Pěstování koření, aromatických, léčivých a farmaceutických rostlin</v>
          </cell>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H137" t="str">
            <v>NÁMĚŠŤ NAD OSLAVOU</v>
          </cell>
          <cell r="J137" t="str">
            <v>Malajsie</v>
          </cell>
          <cell r="Q137" t="str">
            <v>Pěstování ostatních trvalých plodin</v>
          </cell>
          <cell r="T137" t="str">
            <v>Pěstování ostatních trvalých plodin</v>
          </cell>
          <cell r="W137" t="str">
            <v>Pěstování ostatních trvalých plodin</v>
          </cell>
          <cell r="Z137" t="str">
            <v>Pěstování ostatních trvalých plodin</v>
          </cell>
        </row>
        <row r="138">
          <cell r="H138" t="str">
            <v>PACOV</v>
          </cell>
          <cell r="J138" t="str">
            <v>Malawiská republika</v>
          </cell>
          <cell r="Q138" t="str">
            <v>Úprava a spřádání textilních vláken a příze</v>
          </cell>
          <cell r="T138" t="str">
            <v>Úprava a spřádání textilních vláken a příze</v>
          </cell>
          <cell r="W138" t="str">
            <v>Úprava a spřádání textilních vláken a příze</v>
          </cell>
          <cell r="Z138" t="str">
            <v>Úprava a spřádání textilních vláken a příze</v>
          </cell>
        </row>
        <row r="139">
          <cell r="H139" t="str">
            <v>PELHŘIMOV</v>
          </cell>
          <cell r="J139" t="str">
            <v>Maledivská republika</v>
          </cell>
          <cell r="Q139" t="str">
            <v>Tkaní textilií</v>
          </cell>
          <cell r="T139" t="str">
            <v>Tkaní textilií</v>
          </cell>
          <cell r="W139" t="str">
            <v>Tkaní textilií</v>
          </cell>
          <cell r="Z139" t="str">
            <v>Tkaní textilií</v>
          </cell>
        </row>
        <row r="140">
          <cell r="H140" t="str">
            <v>TELČ</v>
          </cell>
          <cell r="J140" t="str">
            <v>Republika Mali</v>
          </cell>
          <cell r="Q140" t="str">
            <v>Konečná úprava textilií</v>
          </cell>
          <cell r="T140" t="str">
            <v>Konečná úprava textilií</v>
          </cell>
          <cell r="W140" t="str">
            <v>Konečná úprava textilií</v>
          </cell>
          <cell r="Z140" t="str">
            <v>Konečná úprava textilií</v>
          </cell>
        </row>
        <row r="141">
          <cell r="H141" t="str">
            <v>TŘEBÍČ</v>
          </cell>
          <cell r="J141" t="str">
            <v>Maltská republika</v>
          </cell>
          <cell r="Q141" t="str">
            <v>Výroba ostatních textilií</v>
          </cell>
          <cell r="T141" t="str">
            <v>Výroba ostatních textilií</v>
          </cell>
          <cell r="W141" t="str">
            <v>Výroba ostatních textilií</v>
          </cell>
          <cell r="Z141" t="str">
            <v>Výroba ostatních textilií</v>
          </cell>
        </row>
        <row r="142">
          <cell r="H142" t="str">
            <v>VELKÉ MEZIŘÍČÍ</v>
          </cell>
          <cell r="J142" t="str">
            <v>Ostrov Man</v>
          </cell>
          <cell r="Q142" t="str">
            <v>Pěstování cukrové třtiny</v>
          </cell>
          <cell r="T142" t="str">
            <v>Pěstování cukrové třtiny</v>
          </cell>
          <cell r="W142" t="str">
            <v>Pěstování cukrové třtiny</v>
          </cell>
          <cell r="Z142" t="str">
            <v>Pěstování cukrové třtiny</v>
          </cell>
        </row>
        <row r="143">
          <cell r="H143" t="str">
            <v>ŽĎÁR NAD SÁZAVOU</v>
          </cell>
          <cell r="J143" t="str">
            <v>Marocké království</v>
          </cell>
          <cell r="Q143" t="str">
            <v>Výroba oděvů, kromě kožešinových výrobků</v>
          </cell>
          <cell r="T143" t="str">
            <v>Výroba oděvů, kromě kožešinových výrobků</v>
          </cell>
          <cell r="W143" t="str">
            <v>Výroba oděvů, kromě kožešinových výrobků</v>
          </cell>
          <cell r="Z143" t="str">
            <v>Výroba oděvů, kromě kožešinových výrobků</v>
          </cell>
        </row>
        <row r="144">
          <cell r="H144" t="str">
            <v>BRNO I</v>
          </cell>
          <cell r="J144" t="str">
            <v>Republika Marshallovy ostrovy</v>
          </cell>
          <cell r="Q144" t="str">
            <v>Chov mléčného skotu</v>
          </cell>
          <cell r="T144" t="str">
            <v>Chov mléčného skotu</v>
          </cell>
          <cell r="W144" t="str">
            <v>Chov mléčného skotu</v>
          </cell>
          <cell r="Z144" t="str">
            <v>Chov mléčného skotu</v>
          </cell>
        </row>
        <row r="145">
          <cell r="H145" t="str">
            <v>BRNO II</v>
          </cell>
          <cell r="J145" t="str">
            <v>Region Martinik</v>
          </cell>
          <cell r="Q145" t="str">
            <v>Výroba kožešinových výrobků</v>
          </cell>
          <cell r="T145" t="str">
            <v>Výroba kožešinových výrobků</v>
          </cell>
          <cell r="W145" t="str">
            <v>Výroba kožešinových výrobků</v>
          </cell>
          <cell r="Z145" t="str">
            <v>Výroba kožešinových výrobků</v>
          </cell>
        </row>
        <row r="146">
          <cell r="H146" t="str">
            <v>BRNO III</v>
          </cell>
          <cell r="J146" t="str">
            <v>Mauricijská republika</v>
          </cell>
          <cell r="Q146" t="str">
            <v>Chov jiného skotu</v>
          </cell>
          <cell r="T146" t="str">
            <v>Chov jiného skotu</v>
          </cell>
          <cell r="W146" t="str">
            <v>Chov jiného skotu</v>
          </cell>
          <cell r="Z146" t="str">
            <v>Chov jiného skotu</v>
          </cell>
        </row>
        <row r="147">
          <cell r="H147" t="str">
            <v>BRNO IV</v>
          </cell>
          <cell r="J147" t="str">
            <v>Mauritánská islámská republika</v>
          </cell>
          <cell r="Q147" t="str">
            <v>Výroba pletených a háčkovaných oděvů</v>
          </cell>
          <cell r="T147" t="str">
            <v>Výroba pletených a háčkovaných oděvů</v>
          </cell>
          <cell r="W147" t="str">
            <v>Výroba pletených a háčkovaných oděvů</v>
          </cell>
          <cell r="Z147" t="str">
            <v>Výroba pletených a háčkovaných oděvů</v>
          </cell>
        </row>
        <row r="148">
          <cell r="H148" t="str">
            <v>BRNO VENKOV</v>
          </cell>
          <cell r="J148" t="str">
            <v>Departementní společenství Mayotte</v>
          </cell>
          <cell r="Q148" t="str">
            <v>Chov koní a jiných koňovitých</v>
          </cell>
          <cell r="T148" t="str">
            <v>Chov koní a jiných koňovitých</v>
          </cell>
          <cell r="W148" t="str">
            <v>Chov koní a jiných koňovitých</v>
          </cell>
          <cell r="Z148" t="str">
            <v>Chov koní a jiných koňovitých</v>
          </cell>
        </row>
        <row r="149">
          <cell r="H149" t="str">
            <v>BLANSKO</v>
          </cell>
          <cell r="J149" t="str">
            <v>Menší odlehlé ostrovy USA</v>
          </cell>
          <cell r="Q149" t="str">
            <v>Chov velbloudů a velbloudovitých</v>
          </cell>
          <cell r="T149" t="str">
            <v>Chov velbloudů a velbloudovitých</v>
          </cell>
          <cell r="W149" t="str">
            <v>Chov velbloudů a velbloudovitých</v>
          </cell>
          <cell r="Z149" t="str">
            <v>Chov velbloudů a velbloudovitých</v>
          </cell>
        </row>
        <row r="150">
          <cell r="H150" t="str">
            <v>BOSKOVICE</v>
          </cell>
          <cell r="J150" t="str">
            <v>Spojené státy mexické</v>
          </cell>
          <cell r="Q150" t="str">
            <v>Chov ovcí a koz</v>
          </cell>
          <cell r="T150" t="str">
            <v>Chov ovcí a koz</v>
          </cell>
          <cell r="W150" t="str">
            <v>Chov ovcí a koz</v>
          </cell>
          <cell r="Z150" t="str">
            <v>Chov ovcí a koz</v>
          </cell>
        </row>
        <row r="151">
          <cell r="H151" t="str">
            <v>BŘECLAV</v>
          </cell>
          <cell r="J151" t="str">
            <v>Federativní státy Mikronésie</v>
          </cell>
          <cell r="Q151" t="str">
            <v>Chov prasat</v>
          </cell>
          <cell r="T151" t="str">
            <v>Chov prasat</v>
          </cell>
          <cell r="W151" t="str">
            <v>Chov prasat</v>
          </cell>
          <cell r="Z151" t="str">
            <v>Chov prasat</v>
          </cell>
        </row>
        <row r="152">
          <cell r="H152" t="str">
            <v>BUČOVICE</v>
          </cell>
          <cell r="J152" t="str">
            <v>Moldavská republika</v>
          </cell>
          <cell r="Q152" t="str">
            <v>Chov drůbeže</v>
          </cell>
          <cell r="T152" t="str">
            <v>Chov drůbeže</v>
          </cell>
          <cell r="W152" t="str">
            <v>Chov drůbeže</v>
          </cell>
          <cell r="Z152" t="str">
            <v>Chov drůbeže</v>
          </cell>
        </row>
        <row r="153">
          <cell r="H153" t="str">
            <v>HODONÍN</v>
          </cell>
          <cell r="J153" t="str">
            <v>Monacké knížectví</v>
          </cell>
          <cell r="Q153" t="str">
            <v>Chov ostatních zvířat</v>
          </cell>
          <cell r="T153" t="str">
            <v>Chov ostatních zvířat</v>
          </cell>
          <cell r="W153" t="str">
            <v>Chov ostatních zvířat</v>
          </cell>
          <cell r="Z153" t="str">
            <v>Chov ostatních zvířat</v>
          </cell>
        </row>
        <row r="154">
          <cell r="H154" t="str">
            <v>HUSTOPEČE</v>
          </cell>
          <cell r="J154" t="str">
            <v>Mongolsko</v>
          </cell>
          <cell r="Q154" t="str">
            <v>Činění a úprava usní (vyčiněných kůží); zpracování a barvení kožešin; výrob</v>
          </cell>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H155" t="str">
            <v>IVANČICE</v>
          </cell>
          <cell r="J155" t="str">
            <v>Montserrat</v>
          </cell>
          <cell r="Q155" t="str">
            <v>Výroba obuvi</v>
          </cell>
          <cell r="T155" t="str">
            <v>Výroba obuvi</v>
          </cell>
          <cell r="W155" t="str">
            <v>Výroba obuvi</v>
          </cell>
          <cell r="Z155" t="str">
            <v>Výroba obuvi</v>
          </cell>
        </row>
        <row r="156">
          <cell r="H156" t="str">
            <v>KYJOV</v>
          </cell>
          <cell r="J156" t="str">
            <v>Mosambická republika</v>
          </cell>
          <cell r="Q156" t="str">
            <v>Výroba pilařská a impregnace dřeva</v>
          </cell>
          <cell r="T156" t="str">
            <v>Výroba pilařská a impregnace dřeva</v>
          </cell>
          <cell r="W156" t="str">
            <v>Výroba pilařská a impregnace dřeva</v>
          </cell>
          <cell r="Z156" t="str">
            <v>Výroba pilařská a impregnace dřeva</v>
          </cell>
        </row>
        <row r="157">
          <cell r="H157" t="str">
            <v>MIKULOV</v>
          </cell>
          <cell r="J157" t="str">
            <v>Republika Myanmarský svaz</v>
          </cell>
          <cell r="Q157" t="str">
            <v>Podpůrné činnosti pro rostlinnou výrobu</v>
          </cell>
          <cell r="T157" t="str">
            <v>Podpůrné činnosti pro rostlinnou výrobu</v>
          </cell>
          <cell r="W157" t="str">
            <v>Podpůrné činnosti pro rostlinnou výrobu</v>
          </cell>
          <cell r="Z157" t="str">
            <v>Podpůrné činnosti pro rostlinnou výrobu</v>
          </cell>
        </row>
        <row r="158">
          <cell r="H158" t="str">
            <v>MORAVSKÝ KRUMLOV</v>
          </cell>
          <cell r="J158" t="str">
            <v>Namibijská republika</v>
          </cell>
          <cell r="Q158" t="str">
            <v>Výroba dřevěných,korkových,proutěných a slaměných výrobků,kromě nábytku</v>
          </cell>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H159" t="str">
            <v>SLAVKOV U BRNA</v>
          </cell>
          <cell r="J159" t="str">
            <v>Republika Nauru</v>
          </cell>
          <cell r="Q159" t="str">
            <v>Podpůrné činnosti pro živočišnou výrobu</v>
          </cell>
          <cell r="T159" t="str">
            <v>Podpůrné činnosti pro živočišnou výrobu</v>
          </cell>
          <cell r="W159" t="str">
            <v>Podpůrné činnosti pro živočišnou výrobu</v>
          </cell>
          <cell r="Z159" t="str">
            <v>Podpůrné činnosti pro živočišnou výrobu</v>
          </cell>
        </row>
        <row r="160">
          <cell r="H160" t="str">
            <v>TIŠNOV</v>
          </cell>
          <cell r="J160" t="str">
            <v>Spolková republika Německo</v>
          </cell>
          <cell r="Q160" t="str">
            <v>Posklizňové činnosti</v>
          </cell>
          <cell r="T160" t="str">
            <v>Posklizňové činnosti</v>
          </cell>
          <cell r="W160" t="str">
            <v>Posklizňové činnosti</v>
          </cell>
          <cell r="Z160" t="str">
            <v>Posklizňové činnosti</v>
          </cell>
        </row>
        <row r="161">
          <cell r="H161" t="str">
            <v>VESELÍ NAD MORAVOU</v>
          </cell>
          <cell r="J161" t="str">
            <v>Nepálská federativní demokratická republika</v>
          </cell>
          <cell r="Q161" t="str">
            <v>Zpracování osiva pro účely množení</v>
          </cell>
          <cell r="T161" t="str">
            <v>Zpracování osiva pro účely množení</v>
          </cell>
          <cell r="W161" t="str">
            <v>Zpracování osiva pro účely množení</v>
          </cell>
          <cell r="Z161" t="str">
            <v>Zpracování osiva pro účely množení</v>
          </cell>
        </row>
        <row r="162">
          <cell r="H162" t="str">
            <v>VYŠKOV</v>
          </cell>
          <cell r="J162" t="str">
            <v>Nigerská republika</v>
          </cell>
          <cell r="Q162" t="str">
            <v>Výroba buničiny, papíru a lepenky</v>
          </cell>
          <cell r="T162" t="str">
            <v>Výroba buničiny, papíru a lepenky</v>
          </cell>
          <cell r="W162" t="str">
            <v>Výroba buničiny, papíru a lepenky</v>
          </cell>
          <cell r="Z162" t="str">
            <v>Výroba buničiny, papíru a lepenky</v>
          </cell>
        </row>
        <row r="163">
          <cell r="H163" t="str">
            <v>ZNOJMO</v>
          </cell>
          <cell r="J163" t="str">
            <v>Nigerijská federativní republika</v>
          </cell>
          <cell r="Q163" t="str">
            <v>Výroba výrobků z papíru a lepenky</v>
          </cell>
          <cell r="T163" t="str">
            <v>Výroba výrobků z papíru a lepenky</v>
          </cell>
          <cell r="W163" t="str">
            <v>Výroba výrobků z papíru a lepenky</v>
          </cell>
          <cell r="Z163" t="str">
            <v>Výroba výrobků z papíru a lepenky</v>
          </cell>
        </row>
        <row r="164">
          <cell r="H164" t="str">
            <v>OLOMOUC</v>
          </cell>
          <cell r="J164" t="str">
            <v>Nikaragujská republika</v>
          </cell>
          <cell r="Q164" t="str">
            <v>Tisk a činnosti související s tiskem</v>
          </cell>
          <cell r="T164" t="str">
            <v>Tisk a činnosti související s tiskem</v>
          </cell>
          <cell r="W164" t="str">
            <v>Tisk a činnosti související s tiskem</v>
          </cell>
          <cell r="Z164" t="str">
            <v>Tisk a činnosti související s tiskem</v>
          </cell>
        </row>
        <row r="165">
          <cell r="H165" t="str">
            <v>HRANICE</v>
          </cell>
          <cell r="J165" t="str">
            <v>Niue</v>
          </cell>
          <cell r="Q165" t="str">
            <v>Rozmnožování nahraných nosičů</v>
          </cell>
          <cell r="T165" t="str">
            <v>Rozmnožování nahraných nosičů</v>
          </cell>
          <cell r="W165" t="str">
            <v>Rozmnožování nahraných nosičů</v>
          </cell>
          <cell r="Z165" t="str">
            <v>Rozmnožování nahraných nosičů</v>
          </cell>
        </row>
        <row r="166">
          <cell r="H166" t="str">
            <v>JESENÍK</v>
          </cell>
          <cell r="J166" t="str">
            <v>Nizozemsko</v>
          </cell>
          <cell r="Q166" t="str">
            <v>Výroba koksárenských produktů</v>
          </cell>
          <cell r="T166" t="str">
            <v>Výroba koksárenských produktů</v>
          </cell>
          <cell r="W166" t="str">
            <v>Výroba koksárenských produktů</v>
          </cell>
          <cell r="Z166" t="str">
            <v>Výroba koksárenských produktů</v>
          </cell>
        </row>
        <row r="167">
          <cell r="H167" t="str">
            <v>KONICE</v>
          </cell>
          <cell r="J167" t="str">
            <v>Území Norfolk</v>
          </cell>
          <cell r="Q167" t="str">
            <v>Výroba rafinovaných ropných produktů</v>
          </cell>
          <cell r="T167" t="str">
            <v>Výroba rafinovaných ropných produktů</v>
          </cell>
          <cell r="W167" t="str">
            <v>Výroba rafinovaných ropných produktů</v>
          </cell>
          <cell r="Z167" t="str">
            <v>Výroba rafinovaných ropných produktů</v>
          </cell>
        </row>
        <row r="168">
          <cell r="H168" t="str">
            <v>LITOVEL</v>
          </cell>
          <cell r="J168" t="str">
            <v>Norské království</v>
          </cell>
          <cell r="Q168" t="str">
            <v>Výroba zákl.chem.látek,hnojiv a dusík.sl.,plastů a synt.kaučuku v prim.f.</v>
          </cell>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H169" t="str">
            <v>PROSTĚJOV</v>
          </cell>
          <cell r="J169" t="str">
            <v>Nová Kaledonie</v>
          </cell>
          <cell r="Q169" t="str">
            <v>Výroba pesticidů a jiných agrochemických přípravků</v>
          </cell>
          <cell r="T169" t="str">
            <v>Výroba pesticidů a jiných agrochemických přípravků</v>
          </cell>
          <cell r="W169" t="str">
            <v>Výroba pesticidů a jiných agrochemických přípravků</v>
          </cell>
          <cell r="Z169" t="str">
            <v>Výroba pesticidů a jiných agrochemických přípravků</v>
          </cell>
        </row>
        <row r="170">
          <cell r="H170" t="str">
            <v>PŘEROV</v>
          </cell>
          <cell r="J170" t="str">
            <v>Nový Zéland</v>
          </cell>
          <cell r="Q170" t="str">
            <v>Výroba nátěr.barev,laků a jiných nátěrových mater.,tisk.barev a tmelů</v>
          </cell>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H171" t="str">
            <v>ŠTERNBERK</v>
          </cell>
          <cell r="J171" t="str">
            <v>Sultanát Omán</v>
          </cell>
          <cell r="Q171" t="str">
            <v>Výroba mýdel a detergentů,čist.a lešticích prostř.,parfémů a toal. přípr.</v>
          </cell>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H172" t="str">
            <v>ŠUMPERK</v>
          </cell>
          <cell r="J172" t="str">
            <v>Pákistánská islámská republika</v>
          </cell>
          <cell r="Q172" t="str">
            <v>Výroba ostatních chemických výrobků</v>
          </cell>
          <cell r="T172" t="str">
            <v>Výroba ostatních chemických výrobků</v>
          </cell>
          <cell r="W172" t="str">
            <v>Výroba ostatních chemických výrobků</v>
          </cell>
          <cell r="Z172" t="str">
            <v>Výroba ostatních chemických výrobků</v>
          </cell>
        </row>
        <row r="173">
          <cell r="H173" t="str">
            <v>ZÁBŘEH</v>
          </cell>
          <cell r="J173" t="str">
            <v>Republika Palau</v>
          </cell>
          <cell r="Q173" t="str">
            <v>Výroba chemických vláken</v>
          </cell>
          <cell r="T173" t="str">
            <v>Výroba chemických vláken</v>
          </cell>
          <cell r="W173" t="str">
            <v>Výroba chemických vláken</v>
          </cell>
          <cell r="Z173" t="str">
            <v>Výroba chemických vláken</v>
          </cell>
        </row>
        <row r="174">
          <cell r="H174" t="str">
            <v>OSTRAVA I</v>
          </cell>
          <cell r="J174" t="str">
            <v>Palestinská autonomní území</v>
          </cell>
          <cell r="Q174" t="str">
            <v>Výroba základních farmaceutických výrobků</v>
          </cell>
          <cell r="T174" t="str">
            <v>Výroba základních farmaceutických výrobků</v>
          </cell>
          <cell r="W174" t="str">
            <v>Výroba základních farmaceutických výrobků</v>
          </cell>
          <cell r="Z174" t="str">
            <v>Výroba základních farmaceutických výrobků</v>
          </cell>
        </row>
        <row r="175">
          <cell r="H175" t="str">
            <v>OSTRAVA II</v>
          </cell>
          <cell r="J175" t="str">
            <v>Panamská republika</v>
          </cell>
          <cell r="Q175" t="str">
            <v>Výroba farmaceutických přípravků</v>
          </cell>
          <cell r="T175" t="str">
            <v>Výroba farmaceutických přípravků</v>
          </cell>
          <cell r="W175" t="str">
            <v>Výroba farmaceutických přípravků</v>
          </cell>
          <cell r="Z175" t="str">
            <v>Výroba farmaceutických přípravků</v>
          </cell>
        </row>
        <row r="176">
          <cell r="H176" t="str">
            <v>OSTRAVA III</v>
          </cell>
          <cell r="J176" t="str">
            <v>Nezávislý stát Papua Nová Guinea</v>
          </cell>
          <cell r="Q176" t="str">
            <v>Výroba pryžových výrobků</v>
          </cell>
          <cell r="T176" t="str">
            <v>Výroba pryžových výrobků</v>
          </cell>
          <cell r="W176" t="str">
            <v>Výroba pryžových výrobků</v>
          </cell>
          <cell r="Z176" t="str">
            <v>Výroba pryžových výrobků</v>
          </cell>
        </row>
        <row r="177">
          <cell r="H177" t="str">
            <v>BOHUMÍN</v>
          </cell>
          <cell r="J177" t="str">
            <v>Paraguayská republika</v>
          </cell>
          <cell r="Q177" t="str">
            <v>Výroba plastových výrobků</v>
          </cell>
          <cell r="T177" t="str">
            <v>Výroba plastových výrobků</v>
          </cell>
          <cell r="W177" t="str">
            <v>Výroba plastových výrobků</v>
          </cell>
          <cell r="Z177" t="str">
            <v>Výroba plastových výrobků</v>
          </cell>
        </row>
        <row r="178">
          <cell r="H178" t="str">
            <v>BRUNTÁL</v>
          </cell>
          <cell r="J178" t="str">
            <v>Peruánská republika</v>
          </cell>
          <cell r="Q178" t="str">
            <v>Výroba skla a skleněných výrobků</v>
          </cell>
          <cell r="T178" t="str">
            <v>Výroba skla a skleněných výrobků</v>
          </cell>
          <cell r="W178" t="str">
            <v>Výroba skla a skleněných výrobků</v>
          </cell>
          <cell r="Z178" t="str">
            <v>Výroba skla a skleněných výrobků</v>
          </cell>
        </row>
        <row r="179">
          <cell r="H179" t="str">
            <v>ČESKÝ TĚŠÍN</v>
          </cell>
          <cell r="J179" t="str">
            <v>Pitcairnovy ostrovy</v>
          </cell>
          <cell r="Q179" t="str">
            <v>Výroba žáruvzdorných výrobků</v>
          </cell>
          <cell r="T179" t="str">
            <v>Výroba žáruvzdorných výrobků</v>
          </cell>
          <cell r="W179" t="str">
            <v>Výroba žáruvzdorných výrobků</v>
          </cell>
          <cell r="Z179" t="str">
            <v>Výroba žáruvzdorných výrobků</v>
          </cell>
        </row>
        <row r="180">
          <cell r="H180" t="str">
            <v>FRÝDEK-MÍSTEK</v>
          </cell>
          <cell r="J180" t="str">
            <v>Republika Pobřeží slonoviny</v>
          </cell>
          <cell r="Q180" t="str">
            <v>Výroba stavebních výrobků z jílovitých materiálů</v>
          </cell>
          <cell r="T180" t="str">
            <v>Výroba stavebních výrobků z jílovitých materiálů</v>
          </cell>
          <cell r="W180" t="str">
            <v>Výroba stavebních výrobků z jílovitých materiálů</v>
          </cell>
          <cell r="Z180" t="str">
            <v>Výroba stavebních výrobků z jílovitých materiálů</v>
          </cell>
        </row>
        <row r="181">
          <cell r="H181" t="str">
            <v>FRÝDLANT NAD OSTRAV.</v>
          </cell>
          <cell r="J181" t="str">
            <v>Polská republika</v>
          </cell>
          <cell r="Q181" t="str">
            <v>Výroba ostatních porcelánových a keramických výrobků</v>
          </cell>
          <cell r="T181" t="str">
            <v>Výroba ostatních porcelánových a keramických výrobků</v>
          </cell>
          <cell r="W181" t="str">
            <v>Výroba ostatních porcelánových a keramických výrobků</v>
          </cell>
          <cell r="Z181" t="str">
            <v>Výroba ostatních porcelánových a keramických výrobků</v>
          </cell>
        </row>
        <row r="182">
          <cell r="H182" t="str">
            <v>FULNEK</v>
          </cell>
          <cell r="J182" t="str">
            <v>Portorické společenství</v>
          </cell>
          <cell r="Q182" t="str">
            <v>Výroba cementu, vápna a sádry</v>
          </cell>
          <cell r="T182" t="str">
            <v>Výroba cementu, vápna a sádry</v>
          </cell>
          <cell r="W182" t="str">
            <v>Výroba cementu, vápna a sádry</v>
          </cell>
          <cell r="Z182" t="str">
            <v>Výroba cementu, vápna a sádry</v>
          </cell>
        </row>
        <row r="183">
          <cell r="H183" t="str">
            <v>HAVÍŘOV</v>
          </cell>
          <cell r="J183" t="str">
            <v>Portugalská republika</v>
          </cell>
          <cell r="Q183" t="str">
            <v>Výroba betonových, cementových a sádrových výrobků</v>
          </cell>
          <cell r="T183" t="str">
            <v>Výroba betonových, cementových a sádrových výrobků</v>
          </cell>
          <cell r="W183" t="str">
            <v>Výroba betonových, cementových a sádrových výrobků</v>
          </cell>
          <cell r="Z183" t="str">
            <v>Výroba betonových, cementových a sádrových výrobků</v>
          </cell>
        </row>
        <row r="184">
          <cell r="H184" t="str">
            <v>HLUČÍN</v>
          </cell>
          <cell r="J184" t="str">
            <v>Rakouská republika</v>
          </cell>
          <cell r="Q184" t="str">
            <v>Řezání, tvarování a konečná úprava kamenů</v>
          </cell>
          <cell r="T184" t="str">
            <v>Řezání, tvarování a konečná úprava kamenů</v>
          </cell>
          <cell r="W184" t="str">
            <v>Řezání, tvarování a konečná úprava kamenů</v>
          </cell>
          <cell r="Z184" t="str">
            <v>Řezání, tvarování a konečná úprava kamenů</v>
          </cell>
        </row>
        <row r="185">
          <cell r="H185" t="str">
            <v>KARVINÁ</v>
          </cell>
          <cell r="J185" t="str">
            <v>Region Réunion</v>
          </cell>
          <cell r="Q185" t="str">
            <v>Výroba brusiv a ostatních nekovových minerálních výrobků j. n.</v>
          </cell>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H186" t="str">
            <v>KOPŘIVNICE</v>
          </cell>
          <cell r="J186" t="str">
            <v>Republika Rovníková Guinea</v>
          </cell>
          <cell r="Q186" t="str">
            <v>Výroba sur.železa,oceli a feroslitin,ploch.výr.,tváření výrobků za tepla</v>
          </cell>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H187" t="str">
            <v>KRNOV</v>
          </cell>
          <cell r="J187" t="str">
            <v>Rumunsko</v>
          </cell>
          <cell r="Q187" t="str">
            <v>Výroba ocelových trub,trubek,dutých profilů a souvis.potrubních tvarovek</v>
          </cell>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H188" t="str">
            <v>NOVÝ JIČÍN</v>
          </cell>
          <cell r="J188" t="str">
            <v>Ruská federace</v>
          </cell>
          <cell r="Q188" t="str">
            <v>Výroba ostatních výrobků získaných jednostupňovým zpracováním oceli</v>
          </cell>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H189" t="str">
            <v>OPAVA</v>
          </cell>
          <cell r="J189" t="str">
            <v>Rwandská republika</v>
          </cell>
          <cell r="Q189" t="str">
            <v>Výroba a hutní zpracování drahých a neželezných kovů</v>
          </cell>
          <cell r="T189" t="str">
            <v>Výroba a hutní zpracování drahých a neželezných kovů</v>
          </cell>
          <cell r="W189" t="str">
            <v>Výroba a hutní zpracování drahých a neželezných kovů</v>
          </cell>
          <cell r="Z189" t="str">
            <v>Výroba a hutní zpracování drahých a neželezných kovů</v>
          </cell>
        </row>
        <row r="190">
          <cell r="H190" t="str">
            <v>ORLOVÁ</v>
          </cell>
          <cell r="J190" t="str">
            <v>Řecká republika</v>
          </cell>
          <cell r="Q190" t="str">
            <v>Slévárenství</v>
          </cell>
          <cell r="T190" t="str">
            <v>Slévárenství</v>
          </cell>
          <cell r="W190" t="str">
            <v>Slévárenství</v>
          </cell>
          <cell r="Z190" t="str">
            <v>Slévárenství</v>
          </cell>
        </row>
        <row r="191">
          <cell r="H191" t="str">
            <v>TŘINEC</v>
          </cell>
          <cell r="J191" t="str">
            <v>Územní společenství Saint Pierre a Miquelon</v>
          </cell>
          <cell r="Q191" t="str">
            <v>Výroba konstrukčních kovových výrobků</v>
          </cell>
          <cell r="T191" t="str">
            <v>Výroba konstrukčních kovových výrobků</v>
          </cell>
          <cell r="W191" t="str">
            <v>Výroba konstrukčních kovových výrobků</v>
          </cell>
          <cell r="Z191" t="str">
            <v>Výroba konstrukčních kovových výrobků</v>
          </cell>
        </row>
        <row r="192">
          <cell r="H192" t="str">
            <v>ZLÍN</v>
          </cell>
          <cell r="J192" t="str">
            <v>Salvadorská republika</v>
          </cell>
          <cell r="Q192" t="str">
            <v>Výroba radiátorů a kotlů k ústřednímu topení, kovových nádrží a zásobníků</v>
          </cell>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H193" t="str">
            <v>BYSTŘICE POD HOSTÝNEM</v>
          </cell>
          <cell r="J193" t="str">
            <v>Nezávislý stát Samoa</v>
          </cell>
          <cell r="Q193" t="str">
            <v>Výroba parních kotlů, kromě kotlů pro ústřední topení</v>
          </cell>
          <cell r="T193" t="str">
            <v>Výroba parních kotlů, kromě kotlů pro ústřední topení</v>
          </cell>
          <cell r="W193" t="str">
            <v>Výroba parních kotlů, kromě kotlů pro ústřední topení</v>
          </cell>
          <cell r="Z193" t="str">
            <v>Výroba parních kotlů, kromě kotlů pro ústřední topení</v>
          </cell>
        </row>
        <row r="194">
          <cell r="H194" t="str">
            <v>HOLEŠOV</v>
          </cell>
          <cell r="J194" t="str">
            <v>Republika San Marino</v>
          </cell>
          <cell r="Q194" t="str">
            <v>Výroba zbraní a střeliva</v>
          </cell>
          <cell r="T194" t="str">
            <v>Výroba zbraní a střeliva</v>
          </cell>
          <cell r="W194" t="str">
            <v>Výroba zbraní a střeliva</v>
          </cell>
          <cell r="Z194" t="str">
            <v>Výroba zbraní a střeliva</v>
          </cell>
        </row>
        <row r="195">
          <cell r="H195" t="str">
            <v>KROMĚŘÍŽ</v>
          </cell>
          <cell r="J195" t="str">
            <v>Království Saúdská Arábie</v>
          </cell>
          <cell r="Q195" t="str">
            <v>Kování,lisování,ražení,válcování a protlačování kovů;prášková metalurgie</v>
          </cell>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H196" t="str">
            <v>LUHAČOVICE</v>
          </cell>
          <cell r="J196" t="str">
            <v>Senegalská republika</v>
          </cell>
          <cell r="Q196" t="str">
            <v>Povrchová úprava a zušlechťování kovů; obrábění</v>
          </cell>
          <cell r="T196" t="str">
            <v>Povrchová úprava a zušlechťování kovů; obrábění</v>
          </cell>
          <cell r="W196" t="str">
            <v>Povrchová úprava a zušlechťování kovů; obrábění</v>
          </cell>
          <cell r="Z196" t="str">
            <v>Povrchová úprava a zušlechťování kovů; obrábění</v>
          </cell>
        </row>
        <row r="197">
          <cell r="H197" t="str">
            <v>OTROKOVICE</v>
          </cell>
          <cell r="J197" t="str">
            <v>Společenství Severní Mariany</v>
          </cell>
          <cell r="Q197" t="str">
            <v>Výroba nožířských výrobků, nástrojů a železářských výrobků</v>
          </cell>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H198" t="str">
            <v>ROŽNOV POD RADH.</v>
          </cell>
          <cell r="J198" t="str">
            <v>Seychelská republika</v>
          </cell>
          <cell r="Q198" t="str">
            <v>Výroba ostatních kovodělných výrobků</v>
          </cell>
          <cell r="T198" t="str">
            <v>Výroba ostatních kovodělných výrobků</v>
          </cell>
          <cell r="W198" t="str">
            <v>Výroba ostatních kovodělných výrobků</v>
          </cell>
          <cell r="Z198" t="str">
            <v>Výroba ostatních kovodělných výrobků</v>
          </cell>
        </row>
        <row r="199">
          <cell r="H199" t="str">
            <v>UHERSKÝ BROD</v>
          </cell>
          <cell r="J199" t="str">
            <v>Republika Sierra Leone</v>
          </cell>
          <cell r="Q199" t="str">
            <v>Výroba elektronických součástek a desek</v>
          </cell>
          <cell r="T199" t="str">
            <v>Výroba elektronických součástek a desek</v>
          </cell>
          <cell r="W199" t="str">
            <v>Výroba elektronických součástek a desek</v>
          </cell>
          <cell r="Z199" t="str">
            <v>Výroba elektronických součástek a desek</v>
          </cell>
        </row>
        <row r="200">
          <cell r="H200" t="str">
            <v>UHERSKÉ HRADIŠTĚ</v>
          </cell>
          <cell r="J200" t="str">
            <v>Singapurská republika</v>
          </cell>
          <cell r="Q200" t="str">
            <v>Výroba počítačů a periferních zařízení</v>
          </cell>
          <cell r="T200" t="str">
            <v>Výroba počítačů a periferních zařízení</v>
          </cell>
          <cell r="W200" t="str">
            <v>Výroba počítačů a periferních zařízení</v>
          </cell>
          <cell r="Z200" t="str">
            <v>Výroba počítačů a periferních zařízení</v>
          </cell>
        </row>
        <row r="201">
          <cell r="H201" t="str">
            <v>VALAŠSKÉ MEZIŘÍČÍ</v>
          </cell>
          <cell r="J201" t="str">
            <v>Slovenská republika</v>
          </cell>
          <cell r="Q201" t="str">
            <v>Výroba komunikačních zařízení</v>
          </cell>
          <cell r="T201" t="str">
            <v>Výroba komunikačních zařízení</v>
          </cell>
          <cell r="W201" t="str">
            <v>Výroba komunikačních zařízení</v>
          </cell>
          <cell r="Z201" t="str">
            <v>Výroba komunikačních zařízení</v>
          </cell>
        </row>
        <row r="202">
          <cell r="H202" t="str">
            <v>VALAŠSKÉ KLOBOUKY</v>
          </cell>
          <cell r="J202" t="str">
            <v>Slovinská republika</v>
          </cell>
          <cell r="Q202" t="str">
            <v>Výroba spotřební elektroniky</v>
          </cell>
          <cell r="T202" t="str">
            <v>Výroba spotřební elektroniky</v>
          </cell>
          <cell r="W202" t="str">
            <v>Výroba spotřební elektroniky</v>
          </cell>
          <cell r="Z202" t="str">
            <v>Výroba spotřební elektroniky</v>
          </cell>
        </row>
        <row r="203">
          <cell r="H203" t="str">
            <v>VSETÍN</v>
          </cell>
          <cell r="J203" t="str">
            <v>Somálská federativní republika</v>
          </cell>
          <cell r="Q203" t="str">
            <v>Výroba měřicích,zkušebních a navigačních přístrojů;výroba časoměr.přístrojů</v>
          </cell>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H204" t="str">
            <v>SPECIALIZOVANÝ</v>
          </cell>
          <cell r="J204" t="str">
            <v>Stát Spojené arabské emiráty</v>
          </cell>
          <cell r="Q204" t="str">
            <v>Výroba ozařovacích, elektroléčebných a elektroterapeutických přístrojů</v>
          </cell>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J205" t="str">
            <v>Spojené státy americké</v>
          </cell>
          <cell r="Q205" t="str">
            <v>Výroba optických a fotografických přístrojů a zařízení</v>
          </cell>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J206" t="str">
            <v>Srbská republika</v>
          </cell>
          <cell r="Q206" t="str">
            <v>Výroba magnetických a optických médií</v>
          </cell>
          <cell r="T206" t="str">
            <v>Výroba magnetických a optických médií</v>
          </cell>
          <cell r="W206" t="str">
            <v>Výroba magnetických a optických médií</v>
          </cell>
          <cell r="Z206" t="str">
            <v>Výroba magnetických a optických médií</v>
          </cell>
        </row>
        <row r="207">
          <cell r="J207" t="str">
            <v>Středoafrická republika</v>
          </cell>
          <cell r="Q207" t="str">
            <v>Výroba elektr.motorů,generátorů,transformátorů a elektr.rozvod.a kontrol.z.</v>
          </cell>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J208" t="str">
            <v>Súdánská republika</v>
          </cell>
          <cell r="Q208" t="str">
            <v>Výroba baterií a akumulátorů</v>
          </cell>
          <cell r="T208" t="str">
            <v>Výroba baterií a akumulátorů</v>
          </cell>
          <cell r="W208" t="str">
            <v>Výroba baterií a akumulátorů</v>
          </cell>
          <cell r="Z208" t="str">
            <v>Výroba baterií a akumulátorů</v>
          </cell>
        </row>
        <row r="209">
          <cell r="J209" t="str">
            <v>Surinamská republika</v>
          </cell>
          <cell r="Q209" t="str">
            <v>Výroba optických a elektr.kabelů,elektr.vodičů a elektroinstal.zařízení</v>
          </cell>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J210" t="str">
            <v>Svatá Helena, Ascension a Tristan da Cunha</v>
          </cell>
          <cell r="Q210" t="str">
            <v>Výroba elektrických osvětlovacích zařízení</v>
          </cell>
          <cell r="T210" t="str">
            <v>Výroba elektrických osvětlovacích zařízení</v>
          </cell>
          <cell r="W210" t="str">
            <v>Výroba elektrických osvětlovacích zařízení</v>
          </cell>
          <cell r="Z210" t="str">
            <v>Výroba elektrických osvětlovacích zařízení</v>
          </cell>
        </row>
        <row r="211">
          <cell r="J211" t="str">
            <v>Svatá Lucie</v>
          </cell>
          <cell r="Q211" t="str">
            <v>Výroba spotřebičů převážně pro domácnost</v>
          </cell>
          <cell r="T211" t="str">
            <v>Výroba spotřebičů převážně pro domácnost</v>
          </cell>
          <cell r="W211" t="str">
            <v>Výroba spotřebičů převážně pro domácnost</v>
          </cell>
          <cell r="Z211" t="str">
            <v>Výroba spotřebičů převážně pro domácnost</v>
          </cell>
        </row>
        <row r="212">
          <cell r="J212" t="str">
            <v>Společenství Svatý Bartoloměj</v>
          </cell>
          <cell r="Q212" t="str">
            <v>Výroba ostatních elektrických zařízení</v>
          </cell>
          <cell r="T212" t="str">
            <v>Výroba ostatních elektrických zařízení</v>
          </cell>
          <cell r="W212" t="str">
            <v>Výroba ostatních elektrických zařízení</v>
          </cell>
          <cell r="Z212" t="str">
            <v>Výroba ostatních elektrických zařízení</v>
          </cell>
        </row>
        <row r="213">
          <cell r="J213" t="str">
            <v>Federace Svatý Kryštof a Nevis</v>
          </cell>
          <cell r="Q213" t="str">
            <v>Výroba strojů a zařízení pro všeobecné účely</v>
          </cell>
          <cell r="T213" t="str">
            <v>Výroba strojů a zařízení pro všeobecné účely</v>
          </cell>
          <cell r="W213" t="str">
            <v>Výroba strojů a zařízení pro všeobecné účely</v>
          </cell>
          <cell r="Z213" t="str">
            <v>Výroba strojů a zařízení pro všeobecné účely</v>
          </cell>
        </row>
        <row r="214">
          <cell r="J214" t="str">
            <v>Společenství Svatý Martin</v>
          </cell>
          <cell r="Q214" t="str">
            <v>Výroba ostatních strojů a zařízení pro všeobecné účely</v>
          </cell>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J215" t="str">
            <v>Svatý Martin (NL)</v>
          </cell>
          <cell r="Q215" t="str">
            <v>Výroba zemědělských a lesnických strojů</v>
          </cell>
          <cell r="T215" t="str">
            <v>Výroba zemědělských a lesnických strojů</v>
          </cell>
          <cell r="W215" t="str">
            <v>Výroba zemědělských a lesnických strojů</v>
          </cell>
          <cell r="Z215" t="str">
            <v>Výroba zemědělských a lesnických strojů</v>
          </cell>
        </row>
        <row r="216">
          <cell r="J216" t="str">
            <v>Demokratická republika Svatý Tomáš a Princův ostrov</v>
          </cell>
          <cell r="Q216" t="str">
            <v>Výroba kovoobráběcích a ostatních obráběcích strojů</v>
          </cell>
          <cell r="T216" t="str">
            <v>Výroba kovoobráběcích a ostatních obráběcích strojů</v>
          </cell>
          <cell r="W216" t="str">
            <v>Výroba kovoobráběcích a ostatních obráběcích strojů</v>
          </cell>
          <cell r="Z216" t="str">
            <v>Výroba kovoobráběcích a ostatních obráběcích strojů</v>
          </cell>
        </row>
        <row r="217">
          <cell r="J217" t="str">
            <v>Svatý Vincenc a Grenadiny</v>
          </cell>
          <cell r="Q217" t="str">
            <v>Výroba ostatních strojů pro speciální účely</v>
          </cell>
          <cell r="T217" t="str">
            <v>Výroba ostatních strojů pro speciální účely</v>
          </cell>
          <cell r="W217" t="str">
            <v>Výroba ostatních strojů pro speciální účely</v>
          </cell>
          <cell r="Z217" t="str">
            <v>Výroba ostatních strojů pro speciální účely</v>
          </cell>
        </row>
        <row r="218">
          <cell r="J218" t="str">
            <v>Svazijské království</v>
          </cell>
          <cell r="Q218" t="str">
            <v>Výroba motorových vozidel a jejich motorů</v>
          </cell>
          <cell r="T218" t="str">
            <v>Výroba motorových vozidel a jejich motorů</v>
          </cell>
          <cell r="W218" t="str">
            <v>Výroba motorových vozidel a jejich motorů</v>
          </cell>
          <cell r="Z218" t="str">
            <v>Výroba motorových vozidel a jejich motorů</v>
          </cell>
        </row>
        <row r="219">
          <cell r="J219" t="str">
            <v>Syrská arabská republika</v>
          </cell>
          <cell r="Q219" t="str">
            <v>Výroba karoserií motorových vozidel; výroba přívěsů a návěsů</v>
          </cell>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J220" t="str">
            <v>Šalomounovy ostrovy</v>
          </cell>
          <cell r="Q220" t="str">
            <v>Výroba dílů a příslušenství pro motorová vozidla a jejich motory</v>
          </cell>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J221" t="str">
            <v>Španělské království</v>
          </cell>
          <cell r="Q221" t="str">
            <v>Stavba lodí a člunů</v>
          </cell>
          <cell r="T221" t="str">
            <v>Stavba lodí a člunů</v>
          </cell>
          <cell r="W221" t="str">
            <v>Stavba lodí a člunů</v>
          </cell>
          <cell r="Z221" t="str">
            <v>Stavba lodí a člunů</v>
          </cell>
        </row>
        <row r="222">
          <cell r="J222" t="str">
            <v>Špicberky a Jan Mayen</v>
          </cell>
          <cell r="Q222" t="str">
            <v>Výroba železničních lokomotiv a vozového parku</v>
          </cell>
          <cell r="T222" t="str">
            <v>Výroba železničních lokomotiv a vozového parku</v>
          </cell>
          <cell r="W222" t="str">
            <v>Výroba železničních lokomotiv a vozového parku</v>
          </cell>
          <cell r="Z222" t="str">
            <v>Výroba železničních lokomotiv a vozového parku</v>
          </cell>
        </row>
        <row r="223">
          <cell r="J223" t="str">
            <v>Šrílanská demokratická socialistická republika</v>
          </cell>
          <cell r="Q223" t="str">
            <v>Výroba letadel a jejich motorů,kosmických lodí a souvisejících zařízení</v>
          </cell>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J224" t="str">
            <v>Švédské království</v>
          </cell>
          <cell r="Q224" t="str">
            <v>Výroba vojenských bojových vozidel</v>
          </cell>
          <cell r="T224" t="str">
            <v>Výroba vojenských bojových vozidel</v>
          </cell>
          <cell r="W224" t="str">
            <v>Výroba vojenských bojových vozidel</v>
          </cell>
          <cell r="Z224" t="str">
            <v>Výroba vojenských bojových vozidel</v>
          </cell>
        </row>
        <row r="225">
          <cell r="J225" t="str">
            <v>Švýcarská konfederace</v>
          </cell>
          <cell r="Q225" t="str">
            <v>Výroba dopravních prostředků a zařízení j. n.</v>
          </cell>
          <cell r="T225" t="str">
            <v>Výroba dopravních prostředků a zařízení j. n.</v>
          </cell>
          <cell r="W225" t="str">
            <v>Výroba dopravních prostředků a zařízení j. n.</v>
          </cell>
          <cell r="Z225" t="str">
            <v>Výroba dopravních prostředků a zařízení j. n.</v>
          </cell>
        </row>
        <row r="226">
          <cell r="J226" t="str">
            <v>Republika Tádžikistán</v>
          </cell>
          <cell r="Q226" t="str">
            <v>Mořský rybolov</v>
          </cell>
          <cell r="T226" t="str">
            <v>Mořský rybolov</v>
          </cell>
          <cell r="W226" t="str">
            <v>Mořský rybolov</v>
          </cell>
          <cell r="Z226" t="str">
            <v>Mořský rybolov</v>
          </cell>
        </row>
        <row r="227">
          <cell r="J227" t="str">
            <v>Tanzanská sjednocená republika</v>
          </cell>
          <cell r="Q227" t="str">
            <v>Sladkovodní rybolov</v>
          </cell>
          <cell r="T227" t="str">
            <v>Sladkovodní rybolov</v>
          </cell>
          <cell r="W227" t="str">
            <v>Sladkovodní rybolov</v>
          </cell>
          <cell r="Z227" t="str">
            <v>Sladkovodní rybolov</v>
          </cell>
        </row>
        <row r="228">
          <cell r="J228" t="str">
            <v>Thajské království</v>
          </cell>
          <cell r="Q228" t="str">
            <v>Výroba klenotů, bižuterie a příbuzných výrobků</v>
          </cell>
          <cell r="T228" t="str">
            <v>Výroba klenotů, bižuterie a příbuzných výrobků</v>
          </cell>
          <cell r="W228" t="str">
            <v>Výroba klenotů, bižuterie a příbuzných výrobků</v>
          </cell>
          <cell r="Z228" t="str">
            <v>Výroba klenotů, bižuterie a příbuzných výrobků</v>
          </cell>
        </row>
        <row r="229">
          <cell r="J229" t="str">
            <v>Čínská republika (Tchaj-wan)</v>
          </cell>
          <cell r="Q229" t="str">
            <v>Mořská akvakultura</v>
          </cell>
          <cell r="T229" t="str">
            <v>Mořská akvakultura</v>
          </cell>
          <cell r="W229" t="str">
            <v>Mořská akvakultura</v>
          </cell>
          <cell r="Z229" t="str">
            <v>Mořská akvakultura</v>
          </cell>
        </row>
        <row r="230">
          <cell r="J230" t="str">
            <v>Tožská republika</v>
          </cell>
          <cell r="Q230" t="str">
            <v>Výroba hudebních nástrojů</v>
          </cell>
          <cell r="T230" t="str">
            <v>Výroba hudebních nástrojů</v>
          </cell>
          <cell r="W230" t="str">
            <v>Výroba hudebních nástrojů</v>
          </cell>
          <cell r="Z230" t="str">
            <v>Výroba hudebních nástrojů</v>
          </cell>
        </row>
        <row r="231">
          <cell r="J231" t="str">
            <v>Tokelau</v>
          </cell>
          <cell r="Q231" t="str">
            <v>Sladkovodní akvakultura</v>
          </cell>
          <cell r="T231" t="str">
            <v>Sladkovodní akvakultura</v>
          </cell>
          <cell r="W231" t="str">
            <v>Sladkovodní akvakultura</v>
          </cell>
          <cell r="Z231" t="str">
            <v>Sladkovodní akvakultura</v>
          </cell>
        </row>
        <row r="232">
          <cell r="J232" t="str">
            <v>Království Tonga</v>
          </cell>
          <cell r="Q232" t="str">
            <v>Výroba sportovních potřeb</v>
          </cell>
          <cell r="T232" t="str">
            <v>Výroba sportovních potřeb</v>
          </cell>
          <cell r="W232" t="str">
            <v>Výroba sportovních potřeb</v>
          </cell>
          <cell r="Z232" t="str">
            <v>Výroba sportovních potřeb</v>
          </cell>
        </row>
        <row r="233">
          <cell r="J233" t="str">
            <v>Republika Trinidad a Tobago</v>
          </cell>
          <cell r="Q233" t="str">
            <v>Výroba her a hraček</v>
          </cell>
          <cell r="T233" t="str">
            <v>Výroba her a hraček</v>
          </cell>
          <cell r="W233" t="str">
            <v>Výroba her a hraček</v>
          </cell>
          <cell r="Z233" t="str">
            <v>Výroba her a hraček</v>
          </cell>
        </row>
        <row r="234">
          <cell r="J234" t="str">
            <v>Tuniská republika</v>
          </cell>
          <cell r="Q234" t="str">
            <v>Výroba lékařských a dentálních nástrojů a potřeb</v>
          </cell>
          <cell r="T234" t="str">
            <v>Výroba lékařských a dentálních nástrojů a potřeb</v>
          </cell>
          <cell r="W234" t="str">
            <v>Výroba lékařských a dentálních nástrojů a potřeb</v>
          </cell>
          <cell r="Z234" t="str">
            <v>Výroba lékařských a dentálních nástrojů a potřeb</v>
          </cell>
        </row>
        <row r="235">
          <cell r="J235" t="str">
            <v>Turecká republika</v>
          </cell>
          <cell r="Q235" t="str">
            <v>Zpracovatelský průmysl j. n.</v>
          </cell>
          <cell r="T235" t="str">
            <v>Zpracovatelský průmysl j. n.</v>
          </cell>
          <cell r="W235" t="str">
            <v>Zpracovatelský průmysl j. n.</v>
          </cell>
          <cell r="Z235" t="str">
            <v>Zpracovatelský průmysl j. n.</v>
          </cell>
        </row>
        <row r="236">
          <cell r="J236" t="str">
            <v>Turkmenistán</v>
          </cell>
          <cell r="Q236" t="str">
            <v>Opravy kovodělných výrobků, strojů a zařízení</v>
          </cell>
          <cell r="T236" t="str">
            <v>Opravy kovodělných výrobků, strojů a zařízení</v>
          </cell>
          <cell r="W236" t="str">
            <v>Opravy kovodělných výrobků, strojů a zařízení</v>
          </cell>
          <cell r="Z236" t="str">
            <v>Opravy kovodělných výrobků, strojů a zařízení</v>
          </cell>
        </row>
        <row r="237">
          <cell r="J237" t="str">
            <v>Ostrovy Turks a Caicos</v>
          </cell>
          <cell r="Q237" t="str">
            <v>Instalace průmyslových strojů a zařízení</v>
          </cell>
          <cell r="T237" t="str">
            <v>Instalace průmyslových strojů a zařízení</v>
          </cell>
          <cell r="W237" t="str">
            <v>Instalace průmyslových strojů a zařízení</v>
          </cell>
          <cell r="Z237" t="str">
            <v>Instalace průmyslových strojů a zařízení</v>
          </cell>
        </row>
        <row r="238">
          <cell r="J238" t="str">
            <v>Tuvalu</v>
          </cell>
          <cell r="Q238" t="str">
            <v>Výroba, přenos a rozvod elektřiny</v>
          </cell>
          <cell r="T238" t="str">
            <v>Výroba, přenos a rozvod elektřiny</v>
          </cell>
          <cell r="W238" t="str">
            <v>Výroba, přenos a rozvod elektřiny</v>
          </cell>
          <cell r="Z238" t="str">
            <v>Výroba, přenos a rozvod elektřiny</v>
          </cell>
        </row>
        <row r="239">
          <cell r="J239" t="str">
            <v>Ugandská republika</v>
          </cell>
          <cell r="Q239" t="str">
            <v>Výroba plynu; rozvod plynných paliv prostřednictvím sítí</v>
          </cell>
          <cell r="T239" t="str">
            <v>Výroba plynu; rozvod plynných paliv prostřednictvím sítí</v>
          </cell>
          <cell r="W239" t="str">
            <v>Výroba plynu; rozvod plynných paliv prostřednictvím sítí</v>
          </cell>
          <cell r="Z239" t="str">
            <v>Výroba plynu; rozvod plynných paliv prostřednictvím sítí</v>
          </cell>
        </row>
        <row r="240">
          <cell r="J240" t="str">
            <v>Ukrajina</v>
          </cell>
          <cell r="Q240" t="str">
            <v>Výroba a rozvod tepla a klimatizovaného vzduchu, výroba ledu</v>
          </cell>
          <cell r="T240" t="str">
            <v>Výroba a rozvod tepla a klimatizovaného vzduchu, výroba ledu</v>
          </cell>
          <cell r="W240" t="str">
            <v>Výroba a rozvod tepla a klimatizovaného vzduchu, výroba ledu</v>
          </cell>
          <cell r="Z240" t="str">
            <v>Výroba a rozvod tepla a klimatizovaného vzduchu, výroba ledu</v>
          </cell>
        </row>
        <row r="241">
          <cell r="J241" t="str">
            <v>Uruguayská východní republika</v>
          </cell>
          <cell r="Q241" t="str">
            <v>Shromažďování a sběr odpadů</v>
          </cell>
          <cell r="T241" t="str">
            <v>Shromažďování a sběr odpadů</v>
          </cell>
          <cell r="W241" t="str">
            <v>Shromažďování a sběr odpadů</v>
          </cell>
          <cell r="Z241" t="str">
            <v>Shromažďování a sběr odpadů</v>
          </cell>
        </row>
        <row r="242">
          <cell r="J242" t="str">
            <v>Republika Uzbekistán</v>
          </cell>
          <cell r="Q242" t="str">
            <v>Odstraňování odpadů</v>
          </cell>
          <cell r="T242" t="str">
            <v>Odstraňování odpadů</v>
          </cell>
          <cell r="W242" t="str">
            <v>Odstraňování odpadů</v>
          </cell>
          <cell r="Z242" t="str">
            <v>Odstraňování odpadů</v>
          </cell>
        </row>
        <row r="243">
          <cell r="J243" t="str">
            <v>Území Vánoční ostrov</v>
          </cell>
          <cell r="Q243" t="str">
            <v>Úprava odpadů k dalšímu využití</v>
          </cell>
          <cell r="T243" t="str">
            <v>Úprava odpadů k dalšímu využití</v>
          </cell>
          <cell r="W243" t="str">
            <v>Úprava odpadů k dalšímu využití</v>
          </cell>
          <cell r="Z243" t="str">
            <v>Úprava odpadů k dalšímu využití</v>
          </cell>
        </row>
        <row r="244">
          <cell r="J244" t="str">
            <v>Republika Vanuatu</v>
          </cell>
          <cell r="Q244" t="str">
            <v>Developerská činnost</v>
          </cell>
          <cell r="T244" t="str">
            <v>Developerská činnost</v>
          </cell>
          <cell r="W244" t="str">
            <v>Developerská činnost</v>
          </cell>
          <cell r="Z244" t="str">
            <v>Developerská činnost</v>
          </cell>
        </row>
        <row r="245">
          <cell r="J245" t="str">
            <v>Vatikánský městský stát</v>
          </cell>
          <cell r="Q245" t="str">
            <v>Výstavba bytových a nebytových budov</v>
          </cell>
          <cell r="T245" t="str">
            <v>Výstavba bytových a nebytových budov</v>
          </cell>
          <cell r="W245" t="str">
            <v>Výstavba bytových a nebytových budov</v>
          </cell>
          <cell r="Z245" t="str">
            <v>Výstavba bytových a nebytových budov</v>
          </cell>
        </row>
        <row r="246">
          <cell r="J246" t="str">
            <v>Spojené království Velké Británie a Severního Irska</v>
          </cell>
          <cell r="Q246" t="str">
            <v>Výstavba silnic a železnic</v>
          </cell>
          <cell r="T246" t="str">
            <v>Výstavba silnic a železnic</v>
          </cell>
          <cell r="W246" t="str">
            <v>Výstavba silnic a železnic</v>
          </cell>
          <cell r="Z246" t="str">
            <v>Výstavba silnic a železnic</v>
          </cell>
        </row>
        <row r="247">
          <cell r="J247" t="str">
            <v>Bolívarovská republika Venezuela</v>
          </cell>
          <cell r="Q247" t="str">
            <v>Výstavba inženýrských sítí</v>
          </cell>
          <cell r="T247" t="str">
            <v>Výstavba inženýrských sítí</v>
          </cell>
          <cell r="W247" t="str">
            <v>Výstavba inženýrských sítí</v>
          </cell>
          <cell r="Z247" t="str">
            <v>Výstavba inženýrských sítí</v>
          </cell>
        </row>
        <row r="248">
          <cell r="J248" t="str">
            <v>Vietnamská socialistická republika</v>
          </cell>
          <cell r="Q248" t="str">
            <v>Výstavba ostatních staveb</v>
          </cell>
          <cell r="T248" t="str">
            <v>Výstavba ostatních staveb</v>
          </cell>
          <cell r="W248" t="str">
            <v>Výstavba ostatních staveb</v>
          </cell>
          <cell r="Z248" t="str">
            <v>Výstavba ostatních staveb</v>
          </cell>
        </row>
        <row r="249">
          <cell r="J249" t="str">
            <v>Demokratická republika Východní Timor</v>
          </cell>
          <cell r="Q249" t="str">
            <v>Demolice a příprava staveniště</v>
          </cell>
          <cell r="T249" t="str">
            <v>Demolice a příprava staveniště</v>
          </cell>
          <cell r="W249" t="str">
            <v>Demolice a příprava staveniště</v>
          </cell>
          <cell r="Z249" t="str">
            <v>Demolice a příprava staveniště</v>
          </cell>
        </row>
        <row r="250">
          <cell r="J250" t="str">
            <v>Teritorium Wallisovy ostrovy a Futuna</v>
          </cell>
          <cell r="Q250" t="str">
            <v>Elektroinstalační, instalatérské a ostatní stavebně instalační práce</v>
          </cell>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J251" t="str">
            <v>Zambijská republika</v>
          </cell>
          <cell r="Q251" t="str">
            <v>Kompletační a dokončovací práce</v>
          </cell>
          <cell r="T251" t="str">
            <v>Kompletační a dokončovací práce</v>
          </cell>
          <cell r="W251" t="str">
            <v>Kompletační a dokončovací práce</v>
          </cell>
          <cell r="Z251" t="str">
            <v>Kompletační a dokončovací práce</v>
          </cell>
        </row>
        <row r="252">
          <cell r="J252" t="str">
            <v>Saharská arabská demokratická republika</v>
          </cell>
          <cell r="Q252" t="str">
            <v>Ostatní specializované stavební činnosti</v>
          </cell>
          <cell r="T252" t="str">
            <v>Ostatní specializované stavební činnosti</v>
          </cell>
          <cell r="W252" t="str">
            <v>Ostatní specializované stavební činnosti</v>
          </cell>
          <cell r="Z252" t="str">
            <v>Ostatní specializované stavební činnosti</v>
          </cell>
        </row>
        <row r="253">
          <cell r="J253" t="str">
            <v>Zimbabwská republika</v>
          </cell>
          <cell r="Q253" t="str">
            <v>Obchod s motorovými vozidly, kromě motocyklů</v>
          </cell>
          <cell r="T253" t="str">
            <v>Obchod s motorovými vozidly, kromě motocyklů</v>
          </cell>
          <cell r="W253" t="str">
            <v>Obchod s motorovými vozidly, kromě motocyklů</v>
          </cell>
          <cell r="Z253" t="str">
            <v>Obchod s motorovými vozidly, kromě motocyklů</v>
          </cell>
        </row>
        <row r="254">
          <cell r="Q254" t="str">
            <v>Opravy a údržba motorových vozidel, kromě motocyklů</v>
          </cell>
          <cell r="T254" t="str">
            <v>Opravy a údržba motorových vozidel, kromě motocyklů</v>
          </cell>
          <cell r="W254" t="str">
            <v>Opravy a údržba motorových vozidel, kromě motocyklů</v>
          </cell>
          <cell r="Z254" t="str">
            <v>Opravy a údržba motorových vozidel, kromě motocyklů</v>
          </cell>
        </row>
        <row r="255">
          <cell r="Q255" t="str">
            <v>Obchod s díly a příslušenstvím pro motorová vozidla, kromě motocyklů</v>
          </cell>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Q256" t="str">
            <v>Obchod, opravy a údržba motocyklů, jejich dílů a příslušenství</v>
          </cell>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Q257" t="str">
            <v>Zprostředkování velkoobchodu a velkoobchod v zastoupení</v>
          </cell>
          <cell r="T257" t="str">
            <v>Zprostředkování velkoobchodu a velkoobchod v zastoupení</v>
          </cell>
          <cell r="W257" t="str">
            <v>Zprostředkování velkoobchodu a velkoobchod v zastoupení</v>
          </cell>
          <cell r="Z257" t="str">
            <v>Zprostředkování velkoobchodu a velkoobchod v zastoupení</v>
          </cell>
        </row>
        <row r="258">
          <cell r="Q258" t="str">
            <v>Velkoobchod se základními zemědělskými produkty a živými zvířaty</v>
          </cell>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Q259" t="str">
            <v>Velkoobchod s potravinami, nápoji a tabákovými výrobky</v>
          </cell>
          <cell r="T259" t="str">
            <v>Velkoobchod s potravinami, nápoji a tabákovými výrobky</v>
          </cell>
          <cell r="W259" t="str">
            <v>Velkoobchod s potravinami, nápoji a tabákovými výrobky</v>
          </cell>
          <cell r="Z259" t="str">
            <v>Velkoobchod s potravinami, nápoji a tabákovými výrobky</v>
          </cell>
        </row>
        <row r="260">
          <cell r="Q260" t="str">
            <v>Velkoobchod s výrobky převážně pro domácnost</v>
          </cell>
          <cell r="T260" t="str">
            <v>Velkoobchod s výrobky převážně pro domácnost</v>
          </cell>
          <cell r="W260" t="str">
            <v>Velkoobchod s výrobky převážně pro domácnost</v>
          </cell>
          <cell r="Z260" t="str">
            <v>Velkoobchod s výrobky převážně pro domácnost</v>
          </cell>
        </row>
        <row r="261">
          <cell r="Q261" t="str">
            <v>Velkoobchod s počítačovým a komunikačním zařízením</v>
          </cell>
          <cell r="T261" t="str">
            <v>Velkoobchod s počítačovým a komunikačním zařízením</v>
          </cell>
          <cell r="W261" t="str">
            <v>Velkoobchod s počítačovým a komunikačním zařízením</v>
          </cell>
          <cell r="Z261" t="str">
            <v>Velkoobchod s počítačovým a komunikačním zařízením</v>
          </cell>
        </row>
        <row r="262">
          <cell r="Q262" t="str">
            <v>Velkoobchod s ostatními stroji, strojním zařízením a příslušenstvím</v>
          </cell>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Q263" t="str">
            <v>Ostatní specializovaný velkoobchod</v>
          </cell>
          <cell r="T263" t="str">
            <v>Ostatní specializovaný velkoobchod</v>
          </cell>
          <cell r="W263" t="str">
            <v>Ostatní specializovaný velkoobchod</v>
          </cell>
          <cell r="Z263" t="str">
            <v>Ostatní specializovaný velkoobchod</v>
          </cell>
        </row>
        <row r="264">
          <cell r="Q264" t="str">
            <v>Nespecializovaný velkoobchod</v>
          </cell>
          <cell r="T264" t="str">
            <v>Nespecializovaný velkoobchod</v>
          </cell>
          <cell r="W264" t="str">
            <v>Nespecializovaný velkoobchod</v>
          </cell>
          <cell r="Z264" t="str">
            <v>Nespecializovaný velkoobchod</v>
          </cell>
        </row>
        <row r="265">
          <cell r="Q265" t="str">
            <v>Maloobchod v nespecializovaných prodejnách</v>
          </cell>
          <cell r="T265" t="str">
            <v>Maloobchod v nespecializovaných prodejnách</v>
          </cell>
          <cell r="W265" t="str">
            <v>Maloobchod v nespecializovaných prodejnách</v>
          </cell>
          <cell r="Z265" t="str">
            <v>Maloobchod v nespecializovaných prodejnách</v>
          </cell>
        </row>
        <row r="266">
          <cell r="Q266" t="str">
            <v>Maloobchod s potravinami,nápoji a tabák.výrobky ve specializ.prodejnách</v>
          </cell>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Q267" t="str">
            <v>Maloobchod s pohonnými hmotami ve specializovaných prodejnách</v>
          </cell>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Q268" t="str">
            <v>Maloobchod s počítačovým a komunikačním zařízením ve specializ.prodejnách</v>
          </cell>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Q269" t="str">
            <v>Maloobchod s ost.výrobky převážně pro domácnost ve specializ.prodejnách</v>
          </cell>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Q270" t="str">
            <v>Maloobchod s výrobky pro kulturní rozhled a rekreaci ve specializ.prod.</v>
          </cell>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Q271" t="str">
            <v>Maloobchod s ostatním zbožím ve specializovaných prodejnách</v>
          </cell>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Q272" t="str">
            <v>Maloobchod ve stáncích a na trzích</v>
          </cell>
          <cell r="T272" t="str">
            <v>Maloobchod ve stáncích a na trzích</v>
          </cell>
          <cell r="W272" t="str">
            <v>Maloobchod ve stáncích a na trzích</v>
          </cell>
          <cell r="Z272" t="str">
            <v>Maloobchod ve stáncích a na trzích</v>
          </cell>
        </row>
        <row r="273">
          <cell r="Q273" t="str">
            <v>Maloobchod mimo prodejny, stánky a trhy</v>
          </cell>
          <cell r="T273" t="str">
            <v>Maloobchod mimo prodejny, stánky a trhy</v>
          </cell>
          <cell r="W273" t="str">
            <v>Maloobchod mimo prodejny, stánky a trhy</v>
          </cell>
          <cell r="Z273" t="str">
            <v>Maloobchod mimo prodejny, stánky a trhy</v>
          </cell>
        </row>
        <row r="274">
          <cell r="Q274" t="str">
            <v>železniční osobní doprava meziměstská</v>
          </cell>
          <cell r="T274" t="str">
            <v>železniční osobní doprava meziměstská</v>
          </cell>
          <cell r="W274" t="str">
            <v>železniční osobní doprava meziměstská</v>
          </cell>
          <cell r="Z274" t="str">
            <v>železniční osobní doprava meziměstská</v>
          </cell>
        </row>
        <row r="275">
          <cell r="Q275" t="str">
            <v>železniční nákladní doprava</v>
          </cell>
          <cell r="T275" t="str">
            <v>železniční nákladní doprava</v>
          </cell>
          <cell r="W275" t="str">
            <v>železniční nákladní doprava</v>
          </cell>
          <cell r="Z275" t="str">
            <v>železniční nákladní doprava</v>
          </cell>
        </row>
        <row r="276">
          <cell r="Q276" t="str">
            <v>Ostatní pozemní osobní doprava</v>
          </cell>
          <cell r="T276" t="str">
            <v>Ostatní pozemní osobní doprava</v>
          </cell>
          <cell r="W276" t="str">
            <v>Ostatní pozemní osobní doprava</v>
          </cell>
          <cell r="Z276" t="str">
            <v>Ostatní pozemní osobní doprava</v>
          </cell>
        </row>
        <row r="277">
          <cell r="Q277" t="str">
            <v>Silniční nákladní doprava a stěhovací služby</v>
          </cell>
          <cell r="T277" t="str">
            <v>Silniční nákladní doprava a stěhovací služby</v>
          </cell>
          <cell r="W277" t="str">
            <v>Silniční nákladní doprava a stěhovací služby</v>
          </cell>
          <cell r="Z277" t="str">
            <v>Silniční nákladní doprava a stěhovací služby</v>
          </cell>
        </row>
        <row r="278">
          <cell r="Q278" t="str">
            <v>Potrubní doprava</v>
          </cell>
          <cell r="T278" t="str">
            <v>Potrubní doprava</v>
          </cell>
          <cell r="W278" t="str">
            <v>Potrubní doprava</v>
          </cell>
          <cell r="Z278" t="str">
            <v>Potrubní doprava</v>
          </cell>
        </row>
        <row r="279">
          <cell r="Q279" t="str">
            <v>Námořní a pobřežní osobní doprava</v>
          </cell>
          <cell r="T279" t="str">
            <v>Námořní a pobřežní osobní doprava</v>
          </cell>
          <cell r="W279" t="str">
            <v>Námořní a pobřežní osobní doprava</v>
          </cell>
          <cell r="Z279" t="str">
            <v>Námořní a pobřežní osobní doprava</v>
          </cell>
        </row>
        <row r="280">
          <cell r="Q280" t="str">
            <v>Námořní a pobřežní nákladní doprava</v>
          </cell>
          <cell r="T280" t="str">
            <v>Námořní a pobřežní nákladní doprava</v>
          </cell>
          <cell r="W280" t="str">
            <v>Námořní a pobřežní nákladní doprava</v>
          </cell>
          <cell r="Z280" t="str">
            <v>Námořní a pobřežní nákladní doprava</v>
          </cell>
        </row>
        <row r="281">
          <cell r="Q281" t="str">
            <v>Vnitrozemská vodní osobní doprava</v>
          </cell>
          <cell r="T281" t="str">
            <v>Vnitrozemská vodní osobní doprava</v>
          </cell>
          <cell r="W281" t="str">
            <v>Vnitrozemská vodní osobní doprava</v>
          </cell>
          <cell r="Z281" t="str">
            <v>Vnitrozemská vodní osobní doprava</v>
          </cell>
        </row>
        <row r="282">
          <cell r="Q282" t="str">
            <v>Vnitrozemská vodní nákladní doprava</v>
          </cell>
          <cell r="T282" t="str">
            <v>Vnitrozemská vodní nákladní doprava</v>
          </cell>
          <cell r="W282" t="str">
            <v>Vnitrozemská vodní nákladní doprava</v>
          </cell>
          <cell r="Z282" t="str">
            <v>Vnitrozemská vodní nákladní doprava</v>
          </cell>
        </row>
        <row r="283">
          <cell r="Q283" t="str">
            <v>Letecká osobní doprava</v>
          </cell>
          <cell r="T283" t="str">
            <v>Letecká osobní doprava</v>
          </cell>
          <cell r="W283" t="str">
            <v>Letecká osobní doprava</v>
          </cell>
          <cell r="Z283" t="str">
            <v>Letecká osobní doprava</v>
          </cell>
        </row>
        <row r="284">
          <cell r="Q284" t="str">
            <v>Letecká nákladní doprava a kosmická doprava</v>
          </cell>
          <cell r="T284" t="str">
            <v>Letecká nákladní doprava a kosmická doprava</v>
          </cell>
          <cell r="W284" t="str">
            <v>Letecká nákladní doprava a kosmická doprava</v>
          </cell>
          <cell r="Z284" t="str">
            <v>Letecká nákladní doprava a kosmická doprava</v>
          </cell>
        </row>
        <row r="285">
          <cell r="Q285" t="str">
            <v>Skladování</v>
          </cell>
          <cell r="T285" t="str">
            <v>Skladování</v>
          </cell>
          <cell r="W285" t="str">
            <v>Skladování</v>
          </cell>
          <cell r="Z285" t="str">
            <v>Skladování</v>
          </cell>
        </row>
        <row r="286">
          <cell r="Q286" t="str">
            <v>Vedlejší činnosti v dopravě</v>
          </cell>
          <cell r="T286" t="str">
            <v>Vedlejší činnosti v dopravě</v>
          </cell>
          <cell r="W286" t="str">
            <v>Vedlejší činnosti v dopravě</v>
          </cell>
          <cell r="Z286" t="str">
            <v>Vedlejší činnosti v dopravě</v>
          </cell>
        </row>
        <row r="287">
          <cell r="Q287" t="str">
            <v>Základní poštovní služby poskytované na základě poštovní licence</v>
          </cell>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Q288" t="str">
            <v>Ostatní poštovní a kurýrní činnosti</v>
          </cell>
          <cell r="T288" t="str">
            <v>Ostatní poštovní a kurýrní činnosti</v>
          </cell>
          <cell r="W288" t="str">
            <v>Ostatní poštovní a kurýrní činnosti</v>
          </cell>
          <cell r="Z288" t="str">
            <v>Ostatní poštovní a kurýrní činnosti</v>
          </cell>
        </row>
        <row r="289">
          <cell r="Q289" t="str">
            <v>Ubytování v hotelích a podobných ubytovacích zařízeních</v>
          </cell>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Q290" t="str">
            <v>Rekreační a ostatní krátkodobé ubytování</v>
          </cell>
          <cell r="T290" t="str">
            <v>Rekreační a ostatní krátkodobé ubytování</v>
          </cell>
          <cell r="W290" t="str">
            <v>Rekreační a ostatní krátkodobé ubytování</v>
          </cell>
          <cell r="Z290" t="str">
            <v>Rekreační a ostatní krátkodobé ubytování</v>
          </cell>
        </row>
        <row r="291">
          <cell r="Q291" t="str">
            <v>Kempy a tábořiště</v>
          </cell>
          <cell r="T291" t="str">
            <v>Kempy a tábořiště</v>
          </cell>
          <cell r="W291" t="str">
            <v>Kempy a tábořiště</v>
          </cell>
          <cell r="Z291" t="str">
            <v>Kempy a tábořiště</v>
          </cell>
        </row>
        <row r="292">
          <cell r="Q292" t="str">
            <v>Ostatní ubytování</v>
          </cell>
          <cell r="T292" t="str">
            <v>Ostatní ubytování</v>
          </cell>
          <cell r="W292" t="str">
            <v>Ostatní ubytování</v>
          </cell>
          <cell r="Z292" t="str">
            <v>Ostatní ubytování</v>
          </cell>
        </row>
        <row r="293">
          <cell r="Q293" t="str">
            <v>Stravování v restauracích, u stánků a v mobilních zařízeních</v>
          </cell>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Q294" t="str">
            <v>Poskytování cateringových a ostatních stravovacích služeb</v>
          </cell>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Q295" t="str">
            <v>Pohostinství</v>
          </cell>
          <cell r="T295" t="str">
            <v>Pohostinství</v>
          </cell>
          <cell r="W295" t="str">
            <v>Pohostinství</v>
          </cell>
          <cell r="Z295" t="str">
            <v>Pohostinství</v>
          </cell>
        </row>
        <row r="296">
          <cell r="Q296" t="str">
            <v>Vydávání knih, periodických publikací a ostatní vydavatelské činnosti</v>
          </cell>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Q297" t="str">
            <v>Vydávání softwaru</v>
          </cell>
          <cell r="T297" t="str">
            <v>Vydávání softwaru</v>
          </cell>
          <cell r="W297" t="str">
            <v>Vydávání softwaru</v>
          </cell>
          <cell r="Z297" t="str">
            <v>Vydávání softwaru</v>
          </cell>
        </row>
        <row r="298">
          <cell r="Q298" t="str">
            <v>Činnosti v oblasti filmů, videozáznamů a televizních programů</v>
          </cell>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Q299" t="str">
            <v>Pořizování zvukových nahrávek a hudební vydavatelské činnosti</v>
          </cell>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Q300" t="str">
            <v>Rozhlasové vysílání</v>
          </cell>
          <cell r="T300" t="str">
            <v>Rozhlasové vysílání</v>
          </cell>
          <cell r="W300" t="str">
            <v>Rozhlasové vysílání</v>
          </cell>
          <cell r="Z300" t="str">
            <v>Rozhlasové vysílání</v>
          </cell>
        </row>
        <row r="301">
          <cell r="Q301" t="str">
            <v>Tvorba televizních programů a televizní vysílání</v>
          </cell>
          <cell r="T301" t="str">
            <v>Tvorba televizních programů a televizní vysílání</v>
          </cell>
          <cell r="W301" t="str">
            <v>Tvorba televizních programů a televizní vysílání</v>
          </cell>
          <cell r="Z301" t="str">
            <v>Tvorba televizních programů a televizní vysílání</v>
          </cell>
        </row>
        <row r="302">
          <cell r="Q302" t="str">
            <v>Činnosti související s pevnou telekomunikační sítí</v>
          </cell>
          <cell r="T302" t="str">
            <v>Činnosti související s pevnou telekomunikační sítí</v>
          </cell>
          <cell r="W302" t="str">
            <v>Činnosti související s pevnou telekomunikační sítí</v>
          </cell>
          <cell r="Z302" t="str">
            <v>Činnosti související s pevnou telekomunikační sítí</v>
          </cell>
        </row>
        <row r="303">
          <cell r="Q303" t="str">
            <v>Činnosti související s bezdrátovou telekomunikační sítí</v>
          </cell>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Q304" t="str">
            <v>Činnosti související se satelitní telekomunikační sítí</v>
          </cell>
          <cell r="T304" t="str">
            <v>Činnosti související se satelitní telekomunikační sítí</v>
          </cell>
          <cell r="W304" t="str">
            <v>Činnosti související se satelitní telekomunikační sítí</v>
          </cell>
          <cell r="Z304" t="str">
            <v>Činnosti související se satelitní telekomunikační sítí</v>
          </cell>
        </row>
        <row r="305">
          <cell r="Q305" t="str">
            <v>Ostatní telekomunikační činnosti</v>
          </cell>
          <cell r="T305" t="str">
            <v>Ostatní telekomunikační činnosti</v>
          </cell>
          <cell r="W305" t="str">
            <v>Ostatní telekomunikační činnosti</v>
          </cell>
          <cell r="Z305" t="str">
            <v>Ostatní telekomunikační činnosti</v>
          </cell>
        </row>
        <row r="306">
          <cell r="Q306" t="str">
            <v>Činnosti souvis.se zprac.dat a hostingem;činnosti souvis.s web.portály</v>
          </cell>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Q307" t="str">
            <v>Ostatní informační činnosti</v>
          </cell>
          <cell r="T307" t="str">
            <v>Ostatní informační činnosti</v>
          </cell>
          <cell r="W307" t="str">
            <v>Ostatní informační činnosti</v>
          </cell>
          <cell r="Z307" t="str">
            <v>Ostatní informační činnosti</v>
          </cell>
        </row>
        <row r="308">
          <cell r="Q308" t="str">
            <v>Peněžní zprostředkování</v>
          </cell>
          <cell r="T308" t="str">
            <v>Peněžní zprostředkování</v>
          </cell>
          <cell r="W308" t="str">
            <v>Peněžní zprostředkování</v>
          </cell>
          <cell r="Z308" t="str">
            <v>Peněžní zprostředkování</v>
          </cell>
        </row>
        <row r="309">
          <cell r="Q309" t="str">
            <v>Činnosti holdingových společností</v>
          </cell>
          <cell r="T309" t="str">
            <v>Činnosti holdingových společností</v>
          </cell>
          <cell r="W309" t="str">
            <v>Činnosti holdingových společností</v>
          </cell>
          <cell r="Z309" t="str">
            <v>Činnosti holdingových společností</v>
          </cell>
        </row>
        <row r="310">
          <cell r="Q310" t="str">
            <v>Činnosti trustů, fondů a podobných finančních subjektů</v>
          </cell>
          <cell r="T310" t="str">
            <v>Činnosti trustů, fondů a podobných finančních subjektů</v>
          </cell>
          <cell r="W310" t="str">
            <v>Činnosti trustů, fondů a podobných finančních subjektů</v>
          </cell>
          <cell r="Z310" t="str">
            <v>Činnosti trustů, fondů a podobných finančních subjektů</v>
          </cell>
        </row>
        <row r="311">
          <cell r="Q311" t="str">
            <v>Ostatní finanční zprostředkování</v>
          </cell>
          <cell r="T311" t="str">
            <v>Ostatní finanční zprostředkování</v>
          </cell>
          <cell r="W311" t="str">
            <v>Ostatní finanční zprostředkování</v>
          </cell>
          <cell r="Z311" t="str">
            <v>Ostatní finanční zprostředkování</v>
          </cell>
        </row>
        <row r="312">
          <cell r="Q312" t="str">
            <v>Pojištění</v>
          </cell>
          <cell r="T312" t="str">
            <v>Pojištění</v>
          </cell>
          <cell r="W312" t="str">
            <v>Pojištění</v>
          </cell>
          <cell r="Z312" t="str">
            <v>Pojištění</v>
          </cell>
        </row>
        <row r="313">
          <cell r="Q313" t="str">
            <v>Zajištění</v>
          </cell>
          <cell r="T313" t="str">
            <v>Zajištění</v>
          </cell>
          <cell r="W313" t="str">
            <v>Zajištění</v>
          </cell>
          <cell r="Z313" t="str">
            <v>Zajištění</v>
          </cell>
        </row>
        <row r="314">
          <cell r="Q314" t="str">
            <v>Penzijní financování</v>
          </cell>
          <cell r="T314" t="str">
            <v>Penzijní financování</v>
          </cell>
          <cell r="W314" t="str">
            <v>Penzijní financování</v>
          </cell>
          <cell r="Z314" t="str">
            <v>Penzijní financování</v>
          </cell>
        </row>
        <row r="315">
          <cell r="Q315" t="str">
            <v>Pomocné činnosti související s fin.zprostřed.,kromě pojišť.a penzij.fin.</v>
          </cell>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Q316" t="str">
            <v>Pomocné činnosti související s pojišťovnictvím a penzijním financováním</v>
          </cell>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Q317" t="str">
            <v>Správa fondů</v>
          </cell>
          <cell r="T317" t="str">
            <v>Správa fondů</v>
          </cell>
          <cell r="W317" t="str">
            <v>Správa fondů</v>
          </cell>
          <cell r="Z317" t="str">
            <v>Správa fondů</v>
          </cell>
        </row>
        <row r="318">
          <cell r="Q318" t="str">
            <v>Nákup a následný prodej vlastních nemovitostí</v>
          </cell>
          <cell r="T318" t="str">
            <v>Nákup a následný prodej vlastních nemovitostí</v>
          </cell>
          <cell r="W318" t="str">
            <v>Nákup a následný prodej vlastních nemovitostí</v>
          </cell>
          <cell r="Z318" t="str">
            <v>Nákup a následný prodej vlastních nemovitostí</v>
          </cell>
        </row>
        <row r="319">
          <cell r="Q319" t="str">
            <v>Pronájem a správa vlastních nebo pronajatých nemovitostí</v>
          </cell>
          <cell r="T319" t="str">
            <v>Pronájem a správa vlastních nebo pronajatých nemovitostí</v>
          </cell>
          <cell r="W319" t="str">
            <v>Pronájem a správa vlastních nebo pronajatých nemovitostí</v>
          </cell>
          <cell r="Z319" t="str">
            <v>Pronájem a správa vlastních nebo pronajatých nemovitostí</v>
          </cell>
        </row>
        <row r="320">
          <cell r="Q320" t="str">
            <v>Činnosti v oblasti nemovitostí na základě smlouvy nebo dohody</v>
          </cell>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Q321" t="str">
            <v>Právní činnosti</v>
          </cell>
          <cell r="T321" t="str">
            <v>Právní činnosti</v>
          </cell>
          <cell r="W321" t="str">
            <v>Právní činnosti</v>
          </cell>
          <cell r="Z321" t="str">
            <v>Právní činnosti</v>
          </cell>
        </row>
        <row r="322">
          <cell r="Q322" t="str">
            <v>Účetnické a auditorské činnosti; daňové poradenství</v>
          </cell>
          <cell r="T322" t="str">
            <v>Účetnické a auditorské činnosti; daňové poradenství</v>
          </cell>
          <cell r="W322" t="str">
            <v>Účetnické a auditorské činnosti; daňové poradenství</v>
          </cell>
          <cell r="Z322" t="str">
            <v>Účetnické a auditorské činnosti; daňové poradenství</v>
          </cell>
        </row>
        <row r="323">
          <cell r="Q323" t="str">
            <v>Činnosti vedení podniků</v>
          </cell>
          <cell r="T323" t="str">
            <v>Činnosti vedení podniků</v>
          </cell>
          <cell r="W323" t="str">
            <v>Činnosti vedení podniků</v>
          </cell>
          <cell r="Z323" t="str">
            <v>Činnosti vedení podniků</v>
          </cell>
        </row>
        <row r="324">
          <cell r="Q324" t="str">
            <v>Poradenství v oblasti řízení</v>
          </cell>
          <cell r="T324" t="str">
            <v>Poradenství v oblasti řízení</v>
          </cell>
          <cell r="W324" t="str">
            <v>Poradenství v oblasti řízení</v>
          </cell>
          <cell r="Z324" t="str">
            <v>Poradenství v oblasti řízení</v>
          </cell>
        </row>
        <row r="325">
          <cell r="Q325" t="str">
            <v>Architektonické a inženýrské činnosti a související technické poradenství</v>
          </cell>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Q326" t="str">
            <v>Technické zkoušky a analýzy</v>
          </cell>
          <cell r="T326" t="str">
            <v>Technické zkoušky a analýzy</v>
          </cell>
          <cell r="W326" t="str">
            <v>Technické zkoušky a analýzy</v>
          </cell>
          <cell r="Z326" t="str">
            <v>Technické zkoušky a analýzy</v>
          </cell>
        </row>
        <row r="327">
          <cell r="Q327" t="str">
            <v>Výzkum a vývoj v oblasti přírodních a technických věd</v>
          </cell>
          <cell r="T327" t="str">
            <v>Výzkum a vývoj v oblasti přírodních a technických věd</v>
          </cell>
          <cell r="W327" t="str">
            <v>Výzkum a vývoj v oblasti přírodních a technických věd</v>
          </cell>
          <cell r="Z327" t="str">
            <v>Výzkum a vývoj v oblasti přírodních a technických věd</v>
          </cell>
        </row>
        <row r="328">
          <cell r="Q328" t="str">
            <v>Těžba a úprava uranových a thoriových rud</v>
          </cell>
          <cell r="T328" t="str">
            <v>Těžba a úprava uranových a thoriových rud</v>
          </cell>
          <cell r="W328" t="str">
            <v>Těžba a úprava uranových a thoriových rud</v>
          </cell>
          <cell r="Z328" t="str">
            <v>Těžba a úprava uranových a thoriových rud</v>
          </cell>
        </row>
        <row r="329">
          <cell r="Q329" t="str">
            <v>Výzkum a vývoj v oblasti společenských a humanitních věd</v>
          </cell>
          <cell r="T329" t="str">
            <v>Výzkum a vývoj v oblasti společenských a humanitních věd</v>
          </cell>
          <cell r="W329" t="str">
            <v>Výzkum a vývoj v oblasti společenských a humanitních věd</v>
          </cell>
          <cell r="Z329" t="str">
            <v>Výzkum a vývoj v oblasti společenských a humanitních věd</v>
          </cell>
        </row>
        <row r="330">
          <cell r="Q330" t="str">
            <v>Těžba a úprava ostatních neželezných rud</v>
          </cell>
          <cell r="T330" t="str">
            <v>Těžba a úprava ostatních neželezných rud</v>
          </cell>
          <cell r="W330" t="str">
            <v>Těžba a úprava ostatních neželezných rud</v>
          </cell>
          <cell r="Z330" t="str">
            <v>Těžba a úprava ostatních neželezných rud</v>
          </cell>
        </row>
        <row r="331">
          <cell r="Q331" t="str">
            <v>Reklamní činnosti</v>
          </cell>
          <cell r="T331" t="str">
            <v>Reklamní činnosti</v>
          </cell>
          <cell r="W331" t="str">
            <v>Reklamní činnosti</v>
          </cell>
          <cell r="Z331" t="str">
            <v>Reklamní činnosti</v>
          </cell>
        </row>
        <row r="332">
          <cell r="Q332" t="str">
            <v>Průzkum trhu a veřejného mínění</v>
          </cell>
          <cell r="T332" t="str">
            <v>Průzkum trhu a veřejného mínění</v>
          </cell>
          <cell r="W332" t="str">
            <v>Průzkum trhu a veřejného mínění</v>
          </cell>
          <cell r="Z332" t="str">
            <v>Průzkum trhu a veřejného mínění</v>
          </cell>
        </row>
        <row r="333">
          <cell r="Q333" t="str">
            <v>Specializované návrhářské činnosti</v>
          </cell>
          <cell r="T333" t="str">
            <v>Specializované návrhářské činnosti</v>
          </cell>
          <cell r="W333" t="str">
            <v>Specializované návrhářské činnosti</v>
          </cell>
          <cell r="Z333" t="str">
            <v>Specializované návrhářské činnosti</v>
          </cell>
        </row>
        <row r="334">
          <cell r="Q334" t="str">
            <v>Fotografické činnosti</v>
          </cell>
          <cell r="T334" t="str">
            <v>Fotografické činnosti</v>
          </cell>
          <cell r="W334" t="str">
            <v>Fotografické činnosti</v>
          </cell>
          <cell r="Z334" t="str">
            <v>Fotografické činnosti</v>
          </cell>
        </row>
        <row r="335">
          <cell r="Q335" t="str">
            <v>Překladatelské a tlumočnické činnosti</v>
          </cell>
          <cell r="T335" t="str">
            <v>Překladatelské a tlumočnické činnosti</v>
          </cell>
          <cell r="W335" t="str">
            <v>Překladatelské a tlumočnické činnosti</v>
          </cell>
          <cell r="Z335" t="str">
            <v>Překladatelské a tlumočnické činnosti</v>
          </cell>
        </row>
        <row r="336">
          <cell r="Q336" t="str">
            <v>Ostatní profesní, vědecké a technické činnosti j. n.</v>
          </cell>
          <cell r="T336" t="str">
            <v>Ostatní profesní, vědecké a technické činnosti j. n.</v>
          </cell>
          <cell r="W336" t="str">
            <v>Ostatní profesní, vědecké a technické činnosti j. n.</v>
          </cell>
          <cell r="Z336" t="str">
            <v>Ostatní profesní, vědecké a technické činnosti j. n.</v>
          </cell>
        </row>
        <row r="337">
          <cell r="Q337" t="str">
            <v>Pronájem a leasing motorových vozidel, kromě motocyklů</v>
          </cell>
          <cell r="T337" t="str">
            <v>Pronájem a leasing motorových vozidel, kromě motocyklů</v>
          </cell>
          <cell r="W337" t="str">
            <v>Pronájem a leasing motorových vozidel, kromě motocyklů</v>
          </cell>
          <cell r="Z337" t="str">
            <v>Pronájem a leasing motorových vozidel, kromě motocyklů</v>
          </cell>
        </row>
        <row r="338">
          <cell r="Q338" t="str">
            <v>Pronájem a leasing výrobků pro osobní potřebu a převážně pro domácnost</v>
          </cell>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Q339" t="str">
            <v>Pronájem a leasing ostatních strojů, zařízení a výrobků</v>
          </cell>
          <cell r="T339" t="str">
            <v>Pronájem a leasing ostatních strojů, zařízení a výrobků</v>
          </cell>
          <cell r="W339" t="str">
            <v>Pronájem a leasing ostatních strojů, zařízení a výrobků</v>
          </cell>
          <cell r="Z339" t="str">
            <v>Pronájem a leasing ostatních strojů, zařízení a výrobků</v>
          </cell>
        </row>
        <row r="340">
          <cell r="Q340" t="str">
            <v>Leasing duševního vlast.a podobných produktů,kromě děl chrán.autor.právem</v>
          </cell>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Q341" t="str">
            <v>Činnosti agentur zprostředkujících zaměstnání</v>
          </cell>
          <cell r="T341" t="str">
            <v>Činnosti agentur zprostředkujících zaměstnání</v>
          </cell>
          <cell r="W341" t="str">
            <v>Činnosti agentur zprostředkujících zaměstnání</v>
          </cell>
          <cell r="Z341" t="str">
            <v>Činnosti agentur zprostředkujících zaměstnání</v>
          </cell>
        </row>
        <row r="342">
          <cell r="Q342" t="str">
            <v>Činnosti agentur zprostředkujících práci na přechodnou dobu</v>
          </cell>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Q343" t="str">
            <v>Ostatní poskytování lidských zdrojů</v>
          </cell>
          <cell r="T343" t="str">
            <v>Ostatní poskytování lidských zdrojů</v>
          </cell>
          <cell r="W343" t="str">
            <v>Ostatní poskytování lidských zdrojů</v>
          </cell>
          <cell r="Z343" t="str">
            <v>Ostatní poskytování lidských zdrojů</v>
          </cell>
        </row>
        <row r="344">
          <cell r="Q344" t="str">
            <v>Činnosti cestovních agentur a cestovních kanceláří</v>
          </cell>
          <cell r="T344" t="str">
            <v>Činnosti cestovních agentur a cestovních kanceláří</v>
          </cell>
          <cell r="W344" t="str">
            <v>Činnosti cestovních agentur a cestovních kanceláří</v>
          </cell>
          <cell r="Z344" t="str">
            <v>Činnosti cestovních agentur a cestovních kanceláří</v>
          </cell>
        </row>
        <row r="345">
          <cell r="Q345" t="str">
            <v>Ostatní rezervační a související činnosti</v>
          </cell>
          <cell r="T345" t="str">
            <v>Ostatní rezervační a související činnosti</v>
          </cell>
          <cell r="W345" t="str">
            <v>Ostatní rezervační a související činnosti</v>
          </cell>
          <cell r="Z345" t="str">
            <v>Ostatní rezervační a související činnosti</v>
          </cell>
        </row>
        <row r="346">
          <cell r="Q346" t="str">
            <v>Činnosti soukromých bezpečnostních agentur</v>
          </cell>
          <cell r="T346" t="str">
            <v>Činnosti soukromých bezpečnostních agentur</v>
          </cell>
          <cell r="W346" t="str">
            <v>Činnosti soukromých bezpečnostních agentur</v>
          </cell>
          <cell r="Z346" t="str">
            <v>Činnosti soukromých bezpečnostních agentur</v>
          </cell>
        </row>
        <row r="347">
          <cell r="Q347" t="str">
            <v>Činnosti související s provozem bezpečnostních systémů</v>
          </cell>
          <cell r="T347" t="str">
            <v>Činnosti související s provozem bezpečnostních systémů</v>
          </cell>
          <cell r="W347" t="str">
            <v>Činnosti související s provozem bezpečnostních systémů</v>
          </cell>
          <cell r="Z347" t="str">
            <v>Činnosti související s provozem bezpečnostních systémů</v>
          </cell>
        </row>
        <row r="348">
          <cell r="Q348" t="str">
            <v>Pátrací činnosti</v>
          </cell>
          <cell r="T348" t="str">
            <v>Pátrací činnosti</v>
          </cell>
          <cell r="W348" t="str">
            <v>Pátrací činnosti</v>
          </cell>
          <cell r="Z348" t="str">
            <v>Pátrací činnosti</v>
          </cell>
        </row>
        <row r="349">
          <cell r="Q349" t="str">
            <v>Kombinované pomocné činnosti</v>
          </cell>
          <cell r="T349" t="str">
            <v>Kombinované pomocné činnosti</v>
          </cell>
          <cell r="W349" t="str">
            <v>Kombinované pomocné činnosti</v>
          </cell>
          <cell r="Z349" t="str">
            <v>Kombinované pomocné činnosti</v>
          </cell>
        </row>
        <row r="350">
          <cell r="Q350" t="str">
            <v>Dobývání kamene pro výtv.nebo stav.účely,vápence,sádrovce,křídy,břidl.</v>
          </cell>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Q351" t="str">
            <v>Úklidové činnosti</v>
          </cell>
          <cell r="T351" t="str">
            <v>Úklidové činnosti</v>
          </cell>
          <cell r="W351" t="str">
            <v>Úklidové činnosti</v>
          </cell>
          <cell r="Z351" t="str">
            <v>Úklidové činnosti</v>
          </cell>
        </row>
        <row r="352">
          <cell r="Q352" t="str">
            <v>Provoz pískoven a štěrkopískoven; těžba jílů a kaolinu</v>
          </cell>
          <cell r="T352" t="str">
            <v>Provoz pískoven a štěrkopískoven; těžba jílů a kaolinu</v>
          </cell>
          <cell r="W352" t="str">
            <v>Provoz pískoven a štěrkopískoven; těžba jílů a kaolinu</v>
          </cell>
          <cell r="Z352" t="str">
            <v>Provoz pískoven a štěrkopískoven; těžba jílů a kaolinu</v>
          </cell>
        </row>
        <row r="353">
          <cell r="Q353" t="str">
            <v>Činnosti související s úpravou krajiny</v>
          </cell>
          <cell r="T353" t="str">
            <v>Činnosti související s úpravou krajiny</v>
          </cell>
          <cell r="W353" t="str">
            <v>Činnosti související s úpravou krajiny</v>
          </cell>
          <cell r="Z353" t="str">
            <v>Činnosti související s úpravou krajiny</v>
          </cell>
        </row>
        <row r="354">
          <cell r="Q354" t="str">
            <v>Administrativní a kancelářské činnosti</v>
          </cell>
          <cell r="T354" t="str">
            <v>Administrativní a kancelářské činnosti</v>
          </cell>
          <cell r="W354" t="str">
            <v>Administrativní a kancelářské činnosti</v>
          </cell>
          <cell r="Z354" t="str">
            <v>Administrativní a kancelářské činnosti</v>
          </cell>
        </row>
        <row r="355">
          <cell r="Q355" t="str">
            <v>Činnosti zprostředkovatelských středisek po telefonu</v>
          </cell>
          <cell r="T355" t="str">
            <v>Činnosti zprostředkovatelských středisek po telefonu</v>
          </cell>
          <cell r="W355" t="str">
            <v>Činnosti zprostředkovatelských středisek po telefonu</v>
          </cell>
          <cell r="Z355" t="str">
            <v>Činnosti zprostředkovatelských středisek po telefonu</v>
          </cell>
        </row>
        <row r="356">
          <cell r="Q356" t="str">
            <v>Pořádání konferencí a hospodářských výstav</v>
          </cell>
          <cell r="T356" t="str">
            <v>Pořádání konferencí a hospodářských výstav</v>
          </cell>
          <cell r="W356" t="str">
            <v>Pořádání konferencí a hospodářských výstav</v>
          </cell>
          <cell r="Z356" t="str">
            <v>Pořádání konferencí a hospodářských výstav</v>
          </cell>
        </row>
        <row r="357">
          <cell r="Q357" t="str">
            <v>Podpůrné činnosti pro podnikání j. n.</v>
          </cell>
          <cell r="T357" t="str">
            <v>Podpůrné činnosti pro podnikání j. n.</v>
          </cell>
          <cell r="W357" t="str">
            <v>Podpůrné činnosti pro podnikání j. n.</v>
          </cell>
          <cell r="Z357" t="str">
            <v>Podpůrné činnosti pro podnikání j. n.</v>
          </cell>
        </row>
        <row r="358">
          <cell r="Q358" t="str">
            <v>Veřejná správa a hospodářská a sociální politika</v>
          </cell>
          <cell r="T358" t="str">
            <v>Veřejná správa a hospodářská a sociální politika</v>
          </cell>
          <cell r="W358" t="str">
            <v>Veřejná správa a hospodářská a sociální politika</v>
          </cell>
          <cell r="Z358" t="str">
            <v>Veřejná správa a hospodářská a sociální politika</v>
          </cell>
        </row>
        <row r="359">
          <cell r="Q359" t="str">
            <v>Činnosti pro společnost jako celek</v>
          </cell>
          <cell r="T359" t="str">
            <v>Činnosti pro společnost jako celek</v>
          </cell>
          <cell r="W359" t="str">
            <v>Činnosti pro společnost jako celek</v>
          </cell>
          <cell r="Z359" t="str">
            <v>Činnosti pro společnost jako celek</v>
          </cell>
        </row>
        <row r="360">
          <cell r="Q360" t="str">
            <v>Činnosti v oblasti povinného sociálního zabezpečení</v>
          </cell>
          <cell r="T360" t="str">
            <v>Činnosti v oblasti povinného sociálního zabezpečení</v>
          </cell>
          <cell r="W360" t="str">
            <v>Činnosti v oblasti povinného sociálního zabezpečení</v>
          </cell>
          <cell r="Z360" t="str">
            <v>Činnosti v oblasti povinného sociálního zabezpečení</v>
          </cell>
        </row>
        <row r="361">
          <cell r="Q361" t="str">
            <v>Předškolní vzdělávání</v>
          </cell>
          <cell r="T361" t="str">
            <v>Předškolní vzdělávání</v>
          </cell>
          <cell r="W361" t="str">
            <v>Předškolní vzdělávání</v>
          </cell>
          <cell r="Z361" t="str">
            <v>Předškolní vzdělávání</v>
          </cell>
        </row>
        <row r="362">
          <cell r="Q362" t="str">
            <v>Primární vzdělávání</v>
          </cell>
          <cell r="T362" t="str">
            <v>Primární vzdělávání</v>
          </cell>
          <cell r="W362" t="str">
            <v>Primární vzdělávání</v>
          </cell>
          <cell r="Z362" t="str">
            <v>Primární vzdělávání</v>
          </cell>
        </row>
        <row r="363">
          <cell r="Q363" t="str">
            <v>Sekundární vzdělávání</v>
          </cell>
          <cell r="T363" t="str">
            <v>Sekundární vzdělávání</v>
          </cell>
          <cell r="W363" t="str">
            <v>Sekundární vzdělávání</v>
          </cell>
          <cell r="Z363" t="str">
            <v>Sekundární vzdělávání</v>
          </cell>
        </row>
        <row r="364">
          <cell r="Q364" t="str">
            <v>Postsekundární vzdělávání</v>
          </cell>
          <cell r="T364" t="str">
            <v>Postsekundární vzdělávání</v>
          </cell>
          <cell r="W364" t="str">
            <v>Postsekundární vzdělávání</v>
          </cell>
          <cell r="Z364" t="str">
            <v>Postsekundární vzdělávání</v>
          </cell>
        </row>
        <row r="365">
          <cell r="Q365" t="str">
            <v>Ostatní vzdělávání</v>
          </cell>
          <cell r="T365" t="str">
            <v>Ostatní vzdělávání</v>
          </cell>
          <cell r="W365" t="str">
            <v>Ostatní vzdělávání</v>
          </cell>
          <cell r="Z365" t="str">
            <v>Ostatní vzdělávání</v>
          </cell>
        </row>
        <row r="366">
          <cell r="Q366" t="str">
            <v>Podpůrné činnosti ve vzdělávání</v>
          </cell>
          <cell r="T366" t="str">
            <v>Podpůrné činnosti ve vzdělávání</v>
          </cell>
          <cell r="W366" t="str">
            <v>Podpůrné činnosti ve vzdělávání</v>
          </cell>
          <cell r="Z366" t="str">
            <v>Podpůrné činnosti ve vzdělávání</v>
          </cell>
        </row>
        <row r="367">
          <cell r="Q367" t="str">
            <v>Ústavní zdravotní péče</v>
          </cell>
          <cell r="T367" t="str">
            <v>Ústavní zdravotní péče</v>
          </cell>
          <cell r="W367" t="str">
            <v>Ústavní zdravotní péče</v>
          </cell>
          <cell r="Z367" t="str">
            <v>Ústavní zdravotní péče</v>
          </cell>
        </row>
        <row r="368">
          <cell r="Q368" t="str">
            <v>Ambulantní a zubní zdravotní péče</v>
          </cell>
          <cell r="T368" t="str">
            <v>Ambulantní a zubní zdravotní péče</v>
          </cell>
          <cell r="W368" t="str">
            <v>Ambulantní a zubní zdravotní péče</v>
          </cell>
          <cell r="Z368" t="str">
            <v>Ambulantní a zubní zdravotní péče</v>
          </cell>
        </row>
        <row r="369">
          <cell r="Q369" t="str">
            <v>Ostatní činnosti související se zdravotní péčí</v>
          </cell>
          <cell r="T369" t="str">
            <v>Ostatní činnosti související se zdravotní péčí</v>
          </cell>
          <cell r="W369" t="str">
            <v>Ostatní činnosti související se zdravotní péčí</v>
          </cell>
          <cell r="Z369" t="str">
            <v>Ostatní činnosti související se zdravotní péčí</v>
          </cell>
        </row>
        <row r="370">
          <cell r="Q370" t="str">
            <v>Ústavní sociální péče</v>
          </cell>
          <cell r="T370" t="str">
            <v>Ústavní sociální péče</v>
          </cell>
          <cell r="W370" t="str">
            <v>Ústavní sociální péče</v>
          </cell>
          <cell r="Z370" t="str">
            <v>Ústavní sociální péče</v>
          </cell>
        </row>
        <row r="371">
          <cell r="Q371" t="str">
            <v>Sociální péče ve zdravotnických zařízeních ústavní péče</v>
          </cell>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Q372" t="str">
            <v>Soc.péče v zaříz.pro osoby s chron.duš.onemoc.a osoby závislé na návyk.l.</v>
          </cell>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Q373" t="str">
            <v>Sociální péče v domovech pro seniory a osoby se zdravotním postižením</v>
          </cell>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Q374" t="str">
            <v>Ostatní pobytové služby sociální péče</v>
          </cell>
          <cell r="T374" t="str">
            <v>Ostatní pobytové služby sociální péče</v>
          </cell>
          <cell r="W374" t="str">
            <v>Ostatní pobytové služby sociální péče</v>
          </cell>
          <cell r="Z374" t="str">
            <v>Ostatní pobytové služby sociální péče</v>
          </cell>
        </row>
        <row r="375">
          <cell r="Q375" t="str">
            <v>Ambulantní nebo terénní soc.služby pro seniory a osoby se zdrav.postižením</v>
          </cell>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Q376" t="str">
            <v>Ostatní ambulantní nebo terénní sociální služby</v>
          </cell>
          <cell r="T376" t="str">
            <v>Ostatní ambulantní nebo terénní sociální služby</v>
          </cell>
          <cell r="W376" t="str">
            <v>Ostatní ambulantní nebo terénní sociální služby</v>
          </cell>
          <cell r="Z376" t="str">
            <v>Ostatní ambulantní nebo terénní sociální služby</v>
          </cell>
        </row>
        <row r="377">
          <cell r="Q377" t="str">
            <v>Těžba chemických minerálů a minerálů pro výrobu hnojiv</v>
          </cell>
          <cell r="T377" t="str">
            <v>Těžba chemických minerálů a minerálů pro výrobu hnojiv</v>
          </cell>
          <cell r="W377" t="str">
            <v>Těžba chemických minerálů a minerálů pro výrobu hnojiv</v>
          </cell>
          <cell r="Z377" t="str">
            <v>Těžba chemických minerálů a minerálů pro výrobu hnojiv</v>
          </cell>
        </row>
        <row r="378">
          <cell r="Q378" t="str">
            <v>Těžba rašeliny</v>
          </cell>
          <cell r="T378" t="str">
            <v>Těžba rašeliny</v>
          </cell>
          <cell r="W378" t="str">
            <v>Těžba rašeliny</v>
          </cell>
          <cell r="Z378" t="str">
            <v>Těžba rašeliny</v>
          </cell>
        </row>
        <row r="379">
          <cell r="Q379" t="str">
            <v>Těžba soli</v>
          </cell>
          <cell r="T379" t="str">
            <v>Těžba soli</v>
          </cell>
          <cell r="W379" t="str">
            <v>Těžba soli</v>
          </cell>
          <cell r="Z379" t="str">
            <v>Těžba soli</v>
          </cell>
        </row>
        <row r="380">
          <cell r="Q380" t="str">
            <v>Ostatní těžba a dobývání j. n.</v>
          </cell>
          <cell r="T380" t="str">
            <v>Ostatní těžba a dobývání j. n.</v>
          </cell>
          <cell r="W380" t="str">
            <v>Ostatní těžba a dobývání j. n.</v>
          </cell>
          <cell r="Z380" t="str">
            <v>Ostatní těžba a dobývání j. n.</v>
          </cell>
        </row>
        <row r="381">
          <cell r="Q381" t="str">
            <v>Sportovní činnosti</v>
          </cell>
          <cell r="T381" t="str">
            <v>Sportovní činnosti</v>
          </cell>
          <cell r="W381" t="str">
            <v>Sportovní činnosti</v>
          </cell>
          <cell r="Z381" t="str">
            <v>Sportovní činnosti</v>
          </cell>
        </row>
        <row r="382">
          <cell r="Q382" t="str">
            <v>Ostatní zábavní a rekreační činnosti</v>
          </cell>
          <cell r="T382" t="str">
            <v>Ostatní zábavní a rekreační činnosti</v>
          </cell>
          <cell r="W382" t="str">
            <v>Ostatní zábavní a rekreační činnosti</v>
          </cell>
          <cell r="Z382" t="str">
            <v>Ostatní zábavní a rekreační činnosti</v>
          </cell>
        </row>
        <row r="383">
          <cell r="Q383" t="str">
            <v>Činnosti podnikatelských, zaměstnavatelských a profesních organizací</v>
          </cell>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Q384" t="str">
            <v>Činnosti odborových svazů</v>
          </cell>
          <cell r="T384" t="str">
            <v>Činnosti odborových svazů</v>
          </cell>
          <cell r="W384" t="str">
            <v>Činnosti odborových svazů</v>
          </cell>
          <cell r="Z384" t="str">
            <v>Činnosti odborových svazů</v>
          </cell>
        </row>
        <row r="385">
          <cell r="Q385" t="str">
            <v>Činnosti ost.org.sdružujících osoby za účelem prosazování společných zájmů</v>
          </cell>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Q386" t="str">
            <v>Opravy počítačů a komunikačních zařízení</v>
          </cell>
          <cell r="T386" t="str">
            <v>Opravy počítačů a komunikačních zařízení</v>
          </cell>
          <cell r="W386" t="str">
            <v>Opravy počítačů a komunikačních zařízení</v>
          </cell>
          <cell r="Z386" t="str">
            <v>Opravy počítačů a komunikačních zařízení</v>
          </cell>
        </row>
        <row r="387">
          <cell r="Q387" t="str">
            <v>Opravy výrobků pro osobní potřebu a převážně pro domácnost</v>
          </cell>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Q388" t="str">
            <v>Činnosti domác.produk.blíže neurčené výrobky pro vlastní potřebu</v>
          </cell>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Q389" t="str">
            <v>Činnosti domácností poskyt.blíže neurčené služby pro vlastní potřebu</v>
          </cell>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Q390" t="str">
            <v>Zpracování a konzervování masa, kromě drůbežího</v>
          </cell>
          <cell r="T390" t="str">
            <v>Zpracování a konzervování masa, kromě drůbežího</v>
          </cell>
          <cell r="W390" t="str">
            <v>Zpracování a konzervování masa, kromě drůbežího</v>
          </cell>
          <cell r="Z390" t="str">
            <v>Zpracování a konzervování masa, kromě drůbežího</v>
          </cell>
        </row>
        <row r="391">
          <cell r="Q391" t="str">
            <v>Zpracování a konzervování drůbežího masa</v>
          </cell>
          <cell r="T391" t="str">
            <v>Zpracování a konzervování drůbežího masa</v>
          </cell>
          <cell r="W391" t="str">
            <v>Zpracování a konzervování drůbežího masa</v>
          </cell>
          <cell r="Z391" t="str">
            <v>Zpracování a konzervování drůbežího masa</v>
          </cell>
        </row>
        <row r="392">
          <cell r="Q392" t="str">
            <v>Výroba masných výrobků a výrobků z drůbežího masa</v>
          </cell>
          <cell r="T392" t="str">
            <v>Výroba masných výrobků a výrobků z drůbežího masa</v>
          </cell>
          <cell r="W392" t="str">
            <v>Výroba masných výrobků a výrobků z drůbežího masa</v>
          </cell>
          <cell r="Z392" t="str">
            <v>Výroba masných výrobků a výrobků z drůbežího masa</v>
          </cell>
        </row>
        <row r="393">
          <cell r="Q393" t="str">
            <v>Zpracování a konzervování brambor</v>
          </cell>
          <cell r="T393" t="str">
            <v>Zpracování a konzervování brambor</v>
          </cell>
          <cell r="W393" t="str">
            <v>Zpracování a konzervování brambor</v>
          </cell>
          <cell r="Z393" t="str">
            <v>Zpracování a konzervování brambor</v>
          </cell>
        </row>
        <row r="394">
          <cell r="Q394" t="str">
            <v>Výroba ovocných a zeleninových šťáv</v>
          </cell>
          <cell r="T394" t="str">
            <v>Výroba ovocných a zeleninových šťáv</v>
          </cell>
          <cell r="W394" t="str">
            <v>Výroba ovocných a zeleninových šťáv</v>
          </cell>
          <cell r="Z394" t="str">
            <v>Výroba ovocných a zeleninových šťáv</v>
          </cell>
        </row>
        <row r="395">
          <cell r="Q395" t="str">
            <v>Ostatní zpracování a konzervování ovoce a zeleniny</v>
          </cell>
          <cell r="T395" t="str">
            <v>Ostatní zpracování a konzervování ovoce a zeleniny</v>
          </cell>
          <cell r="W395" t="str">
            <v>Ostatní zpracování a konzervování ovoce a zeleniny</v>
          </cell>
          <cell r="Z395" t="str">
            <v>Ostatní zpracování a konzervování ovoce a zeleniny</v>
          </cell>
        </row>
        <row r="396">
          <cell r="Q396" t="str">
            <v>Výroba olejů a tuků</v>
          </cell>
          <cell r="T396" t="str">
            <v>Výroba olejů a tuků</v>
          </cell>
          <cell r="W396" t="str">
            <v>Výroba olejů a tuků</v>
          </cell>
          <cell r="Z396" t="str">
            <v>Výroba olejů a tuků</v>
          </cell>
        </row>
        <row r="397">
          <cell r="Q397" t="str">
            <v>Výroba margarínu a podobných jedlých tuků</v>
          </cell>
          <cell r="T397" t="str">
            <v>Výroba margarínu a podobných jedlých tuků</v>
          </cell>
          <cell r="W397" t="str">
            <v>Výroba margarínu a podobných jedlých tuků</v>
          </cell>
          <cell r="Z397" t="str">
            <v>Výroba margarínu a podobných jedlých tuků</v>
          </cell>
        </row>
        <row r="398">
          <cell r="Q398" t="str">
            <v>Zpracování mléka, výroba mléčných výrobků a sýrů</v>
          </cell>
          <cell r="T398" t="str">
            <v>Zpracování mléka, výroba mléčných výrobků a sýrů</v>
          </cell>
          <cell r="W398" t="str">
            <v>Zpracování mléka, výroba mléčných výrobků a sýrů</v>
          </cell>
          <cell r="Z398" t="str">
            <v>Zpracování mléka, výroba mléčných výrobků a sýrů</v>
          </cell>
        </row>
        <row r="399">
          <cell r="Q399" t="str">
            <v>Výroba zmrzliny</v>
          </cell>
          <cell r="T399" t="str">
            <v>Výroba zmrzliny</v>
          </cell>
          <cell r="W399" t="str">
            <v>Výroba zmrzliny</v>
          </cell>
          <cell r="Z399" t="str">
            <v>Výroba zmrzliny</v>
          </cell>
        </row>
        <row r="400">
          <cell r="Q400" t="str">
            <v>Výroba mlýnských výrobků</v>
          </cell>
          <cell r="T400" t="str">
            <v>Výroba mlýnských výrobků</v>
          </cell>
          <cell r="W400" t="str">
            <v>Výroba mlýnských výrobků</v>
          </cell>
          <cell r="Z400" t="str">
            <v>Výroba mlýnských výrobků</v>
          </cell>
        </row>
        <row r="401">
          <cell r="Q401" t="str">
            <v>Výroba škrobárenských výrobků</v>
          </cell>
          <cell r="T401" t="str">
            <v>Výroba škrobárenských výrobků</v>
          </cell>
          <cell r="W401" t="str">
            <v>Výroba škrobárenských výrobků</v>
          </cell>
          <cell r="Z401" t="str">
            <v>Výroba škrobárenských výrobků</v>
          </cell>
        </row>
        <row r="402">
          <cell r="Q402" t="str">
            <v>Výroba pekařských a cukrářských výrobků, kromě trvanlivých</v>
          </cell>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Q403" t="str">
            <v>Výroba sucharů a sušenek; výroba trvanlivých cukrářských výrobků</v>
          </cell>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Q404" t="str">
            <v>Výroba makaronů, nudlí, kuskusu a podobných moučných výrobků</v>
          </cell>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Q405" t="str">
            <v>Výroba cukru</v>
          </cell>
          <cell r="T405" t="str">
            <v>Výroba cukru</v>
          </cell>
          <cell r="W405" t="str">
            <v>Výroba cukru</v>
          </cell>
          <cell r="Z405" t="str">
            <v>Výroba cukru</v>
          </cell>
        </row>
        <row r="406">
          <cell r="Q406" t="str">
            <v>Výroba kakaa, čokolády a cukrovinek</v>
          </cell>
          <cell r="T406" t="str">
            <v>Výroba kakaa, čokolády a cukrovinek</v>
          </cell>
          <cell r="W406" t="str">
            <v>Výroba kakaa, čokolády a cukrovinek</v>
          </cell>
          <cell r="Z406" t="str">
            <v>Výroba kakaa, čokolády a cukrovinek</v>
          </cell>
        </row>
        <row r="407">
          <cell r="Q407" t="str">
            <v>Zpracování čaje a kávy</v>
          </cell>
          <cell r="T407" t="str">
            <v>Zpracování čaje a kávy</v>
          </cell>
          <cell r="W407" t="str">
            <v>Zpracování čaje a kávy</v>
          </cell>
          <cell r="Z407" t="str">
            <v>Zpracování čaje a kávy</v>
          </cell>
        </row>
        <row r="408">
          <cell r="Q408" t="str">
            <v>Výroba koření a aromatických výtažků</v>
          </cell>
          <cell r="T408" t="str">
            <v>Výroba koření a aromatických výtažků</v>
          </cell>
          <cell r="W408" t="str">
            <v>Výroba koření a aromatických výtažků</v>
          </cell>
          <cell r="Z408" t="str">
            <v>Výroba koření a aromatických výtažků</v>
          </cell>
        </row>
        <row r="409">
          <cell r="Q409" t="str">
            <v>Výroba hotových pokrmů</v>
          </cell>
          <cell r="T409" t="str">
            <v>Výroba hotových pokrmů</v>
          </cell>
          <cell r="W409" t="str">
            <v>Výroba hotových pokrmů</v>
          </cell>
          <cell r="Z409" t="str">
            <v>Výroba hotových pokrmů</v>
          </cell>
        </row>
        <row r="410">
          <cell r="Q410" t="str">
            <v>Výroba homogenizovaných potravinářských přípravků a dietních potravin</v>
          </cell>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Q411" t="str">
            <v>Výroba ostatních potravinářských výrobků j. n.</v>
          </cell>
          <cell r="T411" t="str">
            <v>Výroba ostatních potravinářských výrobků j. n.</v>
          </cell>
          <cell r="W411" t="str">
            <v>Výroba ostatních potravinářských výrobků j. n.</v>
          </cell>
          <cell r="Z411" t="str">
            <v>Výroba ostatních potravinářských výrobků j. n.</v>
          </cell>
        </row>
        <row r="412">
          <cell r="Q412" t="str">
            <v>Výroba průmyslových krmiv pro hospodářská zvířata</v>
          </cell>
          <cell r="T412" t="str">
            <v>Výroba průmyslových krmiv pro hospodářská zvířata</v>
          </cell>
          <cell r="W412" t="str">
            <v>Výroba průmyslových krmiv pro hospodářská zvířata</v>
          </cell>
          <cell r="Z412" t="str">
            <v>Výroba průmyslových krmiv pro hospodářská zvířata</v>
          </cell>
        </row>
        <row r="413">
          <cell r="Q413" t="str">
            <v>Výroba průmyslových krmiv pro zvířata v zájmovém chovu</v>
          </cell>
          <cell r="T413" t="str">
            <v>Výroba průmyslových krmiv pro zvířata v zájmovém chovu</v>
          </cell>
          <cell r="W413" t="str">
            <v>Výroba průmyslových krmiv pro zvířata v zájmovém chovu</v>
          </cell>
          <cell r="Z413" t="str">
            <v>Výroba průmyslových krmiv pro zvířata v zájmovém chovu</v>
          </cell>
        </row>
        <row r="414">
          <cell r="Q414" t="str">
            <v>Destilace, rektifikace a míchání lihovin</v>
          </cell>
          <cell r="T414" t="str">
            <v>Destilace, rektifikace a míchání lihovin</v>
          </cell>
          <cell r="W414" t="str">
            <v>Destilace, rektifikace a míchání lihovin</v>
          </cell>
          <cell r="Z414" t="str">
            <v>Destilace, rektifikace a míchání lihovin</v>
          </cell>
        </row>
        <row r="415">
          <cell r="Q415" t="str">
            <v>Výroba vína z vinných hroznů</v>
          </cell>
          <cell r="T415" t="str">
            <v>Výroba vína z vinných hroznů</v>
          </cell>
          <cell r="W415" t="str">
            <v>Výroba vína z vinných hroznů</v>
          </cell>
          <cell r="Z415" t="str">
            <v>Výroba vína z vinných hroznů</v>
          </cell>
        </row>
        <row r="416">
          <cell r="Q416" t="str">
            <v>Výroba jablečného vína a jiných ovocných vín</v>
          </cell>
          <cell r="T416" t="str">
            <v>Výroba jablečného vína a jiných ovocných vín</v>
          </cell>
          <cell r="W416" t="str">
            <v>Výroba jablečného vína a jiných ovocných vín</v>
          </cell>
          <cell r="Z416" t="str">
            <v>Výroba jablečného vína a jiných ovocných vín</v>
          </cell>
        </row>
        <row r="417">
          <cell r="Q417" t="str">
            <v>Výroba ostatních nedestilovaných kvašených nápojů</v>
          </cell>
          <cell r="T417" t="str">
            <v>Výroba ostatních nedestilovaných kvašených nápojů</v>
          </cell>
          <cell r="W417" t="str">
            <v>Výroba ostatních nedestilovaných kvašených nápojů</v>
          </cell>
          <cell r="Z417" t="str">
            <v>Výroba ostatních nedestilovaných kvašených nápojů</v>
          </cell>
        </row>
        <row r="418">
          <cell r="Q418" t="str">
            <v>Výroba piva</v>
          </cell>
          <cell r="T418" t="str">
            <v>Výroba piva</v>
          </cell>
          <cell r="W418" t="str">
            <v>Výroba piva</v>
          </cell>
          <cell r="Z418" t="str">
            <v>Výroba piva</v>
          </cell>
        </row>
        <row r="419">
          <cell r="Q419" t="str">
            <v>Výroba sladu</v>
          </cell>
          <cell r="T419" t="str">
            <v>Výroba sladu</v>
          </cell>
          <cell r="W419" t="str">
            <v>Výroba sladu</v>
          </cell>
          <cell r="Z419" t="str">
            <v>Výroba sladu</v>
          </cell>
        </row>
        <row r="420">
          <cell r="Q420" t="str">
            <v>Výroba nealkohol.nápojů;stáčení minerálních a ostatních vod do lahví</v>
          </cell>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Q421" t="str">
            <v>Výroba pletených a háčkovaných materiálů</v>
          </cell>
          <cell r="T421" t="str">
            <v>Výroba pletených a háčkovaných materiálů</v>
          </cell>
          <cell r="W421" t="str">
            <v>Výroba pletených a háčkovaných materiálů</v>
          </cell>
          <cell r="Z421" t="str">
            <v>Výroba pletených a háčkovaných materiálů</v>
          </cell>
        </row>
        <row r="422">
          <cell r="Q422" t="str">
            <v>Výroba konfekčních textilních výrobků, kromě oděvů</v>
          </cell>
          <cell r="T422" t="str">
            <v>Výroba konfekčních textilních výrobků, kromě oděvů</v>
          </cell>
          <cell r="W422" t="str">
            <v>Výroba konfekčních textilních výrobků, kromě oděvů</v>
          </cell>
          <cell r="Z422" t="str">
            <v>Výroba konfekčních textilních výrobků, kromě oděvů</v>
          </cell>
        </row>
        <row r="423">
          <cell r="Q423" t="str">
            <v>Výroba koberců a kobercových předložek</v>
          </cell>
          <cell r="T423" t="str">
            <v>Výroba koberců a kobercových předložek</v>
          </cell>
          <cell r="W423" t="str">
            <v>Výroba koberců a kobercových předložek</v>
          </cell>
          <cell r="Z423" t="str">
            <v>Výroba koberců a kobercových předložek</v>
          </cell>
        </row>
        <row r="424">
          <cell r="Q424" t="str">
            <v>Výroba lan, provazů a síťovaných výrobků</v>
          </cell>
          <cell r="T424" t="str">
            <v>Výroba lan, provazů a síťovaných výrobků</v>
          </cell>
          <cell r="W424" t="str">
            <v>Výroba lan, provazů a síťovaných výrobků</v>
          </cell>
          <cell r="Z424" t="str">
            <v>Výroba lan, provazů a síťovaných výrobků</v>
          </cell>
        </row>
        <row r="425">
          <cell r="Q425" t="str">
            <v>Výroba netkaných textilií a výrobků z nich, kromě oděvů</v>
          </cell>
          <cell r="T425" t="str">
            <v>Výroba netkaných textilií a výrobků z nich, kromě oděvů</v>
          </cell>
          <cell r="W425" t="str">
            <v>Výroba netkaných textilií a výrobků z nich, kromě oděvů</v>
          </cell>
          <cell r="Z425" t="str">
            <v>Výroba netkaných textilií a výrobků z nich, kromě oděvů</v>
          </cell>
        </row>
        <row r="426">
          <cell r="Q426" t="str">
            <v>Výroba ostatních technických a průmyslových textilií</v>
          </cell>
          <cell r="T426" t="str">
            <v>Výroba ostatních technických a průmyslových textilií</v>
          </cell>
          <cell r="W426" t="str">
            <v>Výroba ostatních technických a průmyslových textilií</v>
          </cell>
          <cell r="Z426" t="str">
            <v>Výroba ostatních technických a průmyslových textilií</v>
          </cell>
        </row>
        <row r="427">
          <cell r="Q427" t="str">
            <v>Výroba ostatních textilií j. n.</v>
          </cell>
          <cell r="T427" t="str">
            <v>Výroba ostatních textilií j. n.</v>
          </cell>
          <cell r="W427" t="str">
            <v>Výroba ostatních textilií j. n.</v>
          </cell>
          <cell r="Z427" t="str">
            <v>Výroba ostatních textilií j. n.</v>
          </cell>
        </row>
        <row r="428">
          <cell r="Q428" t="str">
            <v>Výroba kožených oděvů</v>
          </cell>
          <cell r="T428" t="str">
            <v>Výroba kožených oděvů</v>
          </cell>
          <cell r="W428" t="str">
            <v>Výroba kožených oděvů</v>
          </cell>
          <cell r="Z428" t="str">
            <v>Výroba kožených oděvů</v>
          </cell>
        </row>
        <row r="429">
          <cell r="Q429" t="str">
            <v>Výroba pracovních oděvů</v>
          </cell>
          <cell r="T429" t="str">
            <v>Výroba pracovních oděvů</v>
          </cell>
          <cell r="W429" t="str">
            <v>Výroba pracovních oděvů</v>
          </cell>
          <cell r="Z429" t="str">
            <v>Výroba pracovních oděvů</v>
          </cell>
        </row>
        <row r="430">
          <cell r="Q430" t="str">
            <v>Výroba ostatních svrchních oděvů</v>
          </cell>
          <cell r="T430" t="str">
            <v>Výroba ostatních svrchních oděvů</v>
          </cell>
          <cell r="W430" t="str">
            <v>Výroba ostatních svrchních oděvů</v>
          </cell>
          <cell r="Z430" t="str">
            <v>Výroba ostatních svrchních oděvů</v>
          </cell>
        </row>
        <row r="431">
          <cell r="Q431" t="str">
            <v>Výroba osobního prádla</v>
          </cell>
          <cell r="T431" t="str">
            <v>Výroba osobního prádla</v>
          </cell>
          <cell r="W431" t="str">
            <v>Výroba osobního prádla</v>
          </cell>
          <cell r="Z431" t="str">
            <v>Výroba osobního prádla</v>
          </cell>
        </row>
        <row r="432">
          <cell r="Q432" t="str">
            <v>Výroba ostatních oděvů a oděvních doplňků</v>
          </cell>
          <cell r="T432" t="str">
            <v>Výroba ostatních oděvů a oděvních doplňků</v>
          </cell>
          <cell r="W432" t="str">
            <v>Výroba ostatních oděvů a oděvních doplňků</v>
          </cell>
          <cell r="Z432" t="str">
            <v>Výroba ostatních oděvů a oděvních doplňků</v>
          </cell>
        </row>
        <row r="433">
          <cell r="Q433" t="str">
            <v>Výroba pletených a háčkovaných punčochových výrobků</v>
          </cell>
          <cell r="T433" t="str">
            <v>Výroba pletených a háčkovaných punčochových výrobků</v>
          </cell>
          <cell r="W433" t="str">
            <v>Výroba pletených a háčkovaných punčochových výrobků</v>
          </cell>
          <cell r="Z433" t="str">
            <v>Výroba pletených a háčkovaných punčochových výrobků</v>
          </cell>
        </row>
        <row r="434">
          <cell r="Q434" t="str">
            <v>Výroba ostatních pletených a háčkovaných oděvů</v>
          </cell>
          <cell r="T434" t="str">
            <v>Výroba ostatních pletených a háčkovaných oděvů</v>
          </cell>
          <cell r="W434" t="str">
            <v>Výroba ostatních pletených a háčkovaných oděvů</v>
          </cell>
          <cell r="Z434" t="str">
            <v>Výroba ostatních pletených a háčkovaných oděvů</v>
          </cell>
        </row>
        <row r="435">
          <cell r="Q435" t="str">
            <v>Chov drobných hospodářských zvířat</v>
          </cell>
          <cell r="T435" t="str">
            <v>Chov drobných hospodářských zvířat</v>
          </cell>
          <cell r="W435" t="str">
            <v>Chov drobných hospodářských zvířat</v>
          </cell>
          <cell r="Z435" t="str">
            <v>Chov drobných hospodářských zvířat</v>
          </cell>
        </row>
        <row r="436">
          <cell r="Q436" t="str">
            <v>Chov kožešinových zvířat</v>
          </cell>
          <cell r="T436" t="str">
            <v>Chov kožešinových zvířat</v>
          </cell>
          <cell r="W436" t="str">
            <v>Chov kožešinových zvířat</v>
          </cell>
          <cell r="Z436" t="str">
            <v>Chov kožešinových zvířat</v>
          </cell>
        </row>
        <row r="437">
          <cell r="Q437" t="str">
            <v>Chov zvířat pro zájmový chov</v>
          </cell>
          <cell r="T437" t="str">
            <v>Chov zvířat pro zájmový chov</v>
          </cell>
          <cell r="W437" t="str">
            <v>Chov zvířat pro zájmový chov</v>
          </cell>
          <cell r="Z437" t="str">
            <v>Chov zvířat pro zájmový chov</v>
          </cell>
        </row>
        <row r="438">
          <cell r="Q438" t="str">
            <v>Chov ostatních zvířat j. n.</v>
          </cell>
          <cell r="T438" t="str">
            <v>Chov ostatních zvířat j. n.</v>
          </cell>
          <cell r="W438" t="str">
            <v>Chov ostatních zvířat j. n.</v>
          </cell>
          <cell r="Z438" t="str">
            <v>Chov ostatních zvířat j. n.</v>
          </cell>
        </row>
        <row r="439">
          <cell r="Q439" t="str">
            <v>Činění a úprava usní (vyčiněných kůží); zpracování a barvení kožešin</v>
          </cell>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Q440" t="str">
            <v>Výroba brašnářských, sedlářských a podobných výrobků</v>
          </cell>
          <cell r="T440" t="str">
            <v>Výroba brašnářských, sedlářských a podobných výrobků</v>
          </cell>
          <cell r="W440" t="str">
            <v>Výroba brašnářských, sedlářských a podobných výrobků</v>
          </cell>
          <cell r="Z440" t="str">
            <v>Výroba brašnářských, sedlářských a podobných výrobků</v>
          </cell>
        </row>
        <row r="441">
          <cell r="Q441" t="str">
            <v>Výroba dýh a desek na bázi dřeva</v>
          </cell>
          <cell r="T441" t="str">
            <v>Výroba dýh a desek na bázi dřeva</v>
          </cell>
          <cell r="W441" t="str">
            <v>Výroba dýh a desek na bázi dřeva</v>
          </cell>
          <cell r="Z441" t="str">
            <v>Výroba dýh a desek na bázi dřeva</v>
          </cell>
        </row>
        <row r="442">
          <cell r="Q442" t="str">
            <v>Výroba sestavených parketových podlah</v>
          </cell>
          <cell r="T442" t="str">
            <v>Výroba sestavených parketových podlah</v>
          </cell>
          <cell r="W442" t="str">
            <v>Výroba sestavených parketových podlah</v>
          </cell>
          <cell r="Z442" t="str">
            <v>Výroba sestavených parketových podlah</v>
          </cell>
        </row>
        <row r="443">
          <cell r="Q443" t="str">
            <v>Výroba ostatních výrobků stavebního truhlářství a tesařství</v>
          </cell>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Q444" t="str">
            <v>Výroba dřevěných obalů</v>
          </cell>
          <cell r="T444" t="str">
            <v>Výroba dřevěných obalů</v>
          </cell>
          <cell r="W444" t="str">
            <v>Výroba dřevěných obalů</v>
          </cell>
          <cell r="Z444" t="str">
            <v>Výroba dřevěných obalů</v>
          </cell>
        </row>
        <row r="445">
          <cell r="Q445" t="str">
            <v>Výroba ost.dřevěných,korkových,proutěných a slaměných výr.,kromě nábytku</v>
          </cell>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Q446" t="str">
            <v>Výroba buničiny</v>
          </cell>
          <cell r="T446" t="str">
            <v>Výroba buničiny</v>
          </cell>
          <cell r="W446" t="str">
            <v>Výroba buničiny</v>
          </cell>
          <cell r="Z446" t="str">
            <v>Výroba buničiny</v>
          </cell>
        </row>
        <row r="447">
          <cell r="Q447" t="str">
            <v>Výroba papíru a lepenky</v>
          </cell>
          <cell r="T447" t="str">
            <v>Výroba papíru a lepenky</v>
          </cell>
          <cell r="W447" t="str">
            <v>Výroba papíru a lepenky</v>
          </cell>
          <cell r="Z447" t="str">
            <v>Výroba papíru a lepenky</v>
          </cell>
        </row>
        <row r="448">
          <cell r="Q448" t="str">
            <v>Výroba vlnitého papíru a lepenky, papírových a lepenkových obalů</v>
          </cell>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Q449" t="str">
            <v>Výroba domácích potřeb, hygienických a toaletních výrobků z papíru</v>
          </cell>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Q450" t="str">
            <v>Výroba kancelářských potřeb z papíru</v>
          </cell>
          <cell r="T450" t="str">
            <v>Výroba kancelářských potřeb z papíru</v>
          </cell>
          <cell r="W450" t="str">
            <v>Výroba kancelářských potřeb z papíru</v>
          </cell>
          <cell r="Z450" t="str">
            <v>Výroba kancelářských potřeb z papíru</v>
          </cell>
        </row>
        <row r="451">
          <cell r="Q451" t="str">
            <v>Výroba tapet</v>
          </cell>
          <cell r="T451" t="str">
            <v>Výroba tapet</v>
          </cell>
          <cell r="W451" t="str">
            <v>Výroba tapet</v>
          </cell>
          <cell r="Z451" t="str">
            <v>Výroba tapet</v>
          </cell>
        </row>
        <row r="452">
          <cell r="Q452" t="str">
            <v>Výroba ostatních výrobků z papíru a lepenky</v>
          </cell>
          <cell r="T452" t="str">
            <v>Výroba ostatních výrobků z papíru a lepenky</v>
          </cell>
          <cell r="W452" t="str">
            <v>Výroba ostatních výrobků z papíru a lepenky</v>
          </cell>
          <cell r="Z452" t="str">
            <v>Výroba ostatních výrobků z papíru a lepenky</v>
          </cell>
        </row>
        <row r="453">
          <cell r="Q453" t="str">
            <v>Tisk novin</v>
          </cell>
          <cell r="T453" t="str">
            <v>Tisk novin</v>
          </cell>
          <cell r="W453" t="str">
            <v>Tisk novin</v>
          </cell>
          <cell r="Z453" t="str">
            <v>Tisk novin</v>
          </cell>
        </row>
        <row r="454">
          <cell r="Q454" t="str">
            <v>Tisk ostatní, kromě novin</v>
          </cell>
          <cell r="T454" t="str">
            <v>Tisk ostatní, kromě novin</v>
          </cell>
          <cell r="W454" t="str">
            <v>Tisk ostatní, kromě novin</v>
          </cell>
          <cell r="Z454" t="str">
            <v>Tisk ostatní, kromě novin</v>
          </cell>
        </row>
        <row r="455">
          <cell r="Q455" t="str">
            <v>Příprava tisku a digitálních dat</v>
          </cell>
          <cell r="T455" t="str">
            <v>Příprava tisku a digitálních dat</v>
          </cell>
          <cell r="W455" t="str">
            <v>Příprava tisku a digitálních dat</v>
          </cell>
          <cell r="Z455" t="str">
            <v>Příprava tisku a digitálních dat</v>
          </cell>
        </row>
        <row r="456">
          <cell r="Q456" t="str">
            <v>Vázání a související činnosti</v>
          </cell>
          <cell r="T456" t="str">
            <v>Vázání a související činnosti</v>
          </cell>
          <cell r="W456" t="str">
            <v>Vázání a související činnosti</v>
          </cell>
          <cell r="Z456" t="str">
            <v>Vázání a související činnosti</v>
          </cell>
        </row>
        <row r="457">
          <cell r="Q457" t="str">
            <v>Výroba technických plynů</v>
          </cell>
          <cell r="T457" t="str">
            <v>Výroba technických plynů</v>
          </cell>
          <cell r="W457" t="str">
            <v>Výroba technických plynů</v>
          </cell>
          <cell r="Z457" t="str">
            <v>Výroba technických plynů</v>
          </cell>
        </row>
        <row r="458">
          <cell r="Q458" t="str">
            <v>Výroba barviv a pigmentů</v>
          </cell>
          <cell r="T458" t="str">
            <v>Výroba barviv a pigmentů</v>
          </cell>
          <cell r="W458" t="str">
            <v>Výroba barviv a pigmentů</v>
          </cell>
          <cell r="Z458" t="str">
            <v>Výroba barviv a pigmentů</v>
          </cell>
        </row>
        <row r="459">
          <cell r="Q459" t="str">
            <v>Výroba jiných základních anorganických chemických látek</v>
          </cell>
          <cell r="T459" t="str">
            <v>Výroba jiných základních anorganických chemických látek</v>
          </cell>
          <cell r="W459" t="str">
            <v>Výroba jiných základních anorganických chemických látek</v>
          </cell>
          <cell r="Z459" t="str">
            <v>Výroba jiných základních anorganických chemických látek</v>
          </cell>
        </row>
        <row r="460">
          <cell r="Q460" t="str">
            <v>Výroba jiných základních organických chemických látek</v>
          </cell>
          <cell r="T460" t="str">
            <v>Výroba jiných základních organických chemických látek</v>
          </cell>
          <cell r="W460" t="str">
            <v>Výroba jiných základních organických chemických látek</v>
          </cell>
          <cell r="Z460" t="str">
            <v>Výroba jiných základních organických chemických látek</v>
          </cell>
        </row>
        <row r="461">
          <cell r="Q461" t="str">
            <v>Výroba hnojiv a dusíkatých sloučenin</v>
          </cell>
          <cell r="T461" t="str">
            <v>Výroba hnojiv a dusíkatých sloučenin</v>
          </cell>
          <cell r="W461" t="str">
            <v>Výroba hnojiv a dusíkatých sloučenin</v>
          </cell>
          <cell r="Z461" t="str">
            <v>Výroba hnojiv a dusíkatých sloučenin</v>
          </cell>
        </row>
        <row r="462">
          <cell r="Q462" t="str">
            <v>Výroba plastů v primárních formách</v>
          </cell>
          <cell r="T462" t="str">
            <v>Výroba plastů v primárních formách</v>
          </cell>
          <cell r="W462" t="str">
            <v>Výroba plastů v primárních formách</v>
          </cell>
          <cell r="Z462" t="str">
            <v>Výroba plastů v primárních formách</v>
          </cell>
        </row>
        <row r="463">
          <cell r="Q463" t="str">
            <v>Výroba syntetického kaučuku v primárních formách</v>
          </cell>
          <cell r="T463" t="str">
            <v>Výroba syntetického kaučuku v primárních formách</v>
          </cell>
          <cell r="W463" t="str">
            <v>Výroba syntetického kaučuku v primárních formách</v>
          </cell>
          <cell r="Z463" t="str">
            <v>Výroba syntetického kaučuku v primárních formách</v>
          </cell>
        </row>
        <row r="464">
          <cell r="Q464" t="str">
            <v>Výroba mýdel a detergentů, čisticích a lešticích prostředků</v>
          </cell>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Q465" t="str">
            <v>Výroba parfémů a toaletních přípravků</v>
          </cell>
          <cell r="T465" t="str">
            <v>Výroba parfémů a toaletních přípravků</v>
          </cell>
          <cell r="W465" t="str">
            <v>Výroba parfémů a toaletních přípravků</v>
          </cell>
          <cell r="Z465" t="str">
            <v>Výroba parfémů a toaletních přípravků</v>
          </cell>
        </row>
        <row r="466">
          <cell r="Q466" t="str">
            <v>Výroba výbušnin</v>
          </cell>
          <cell r="T466" t="str">
            <v>Výroba výbušnin</v>
          </cell>
          <cell r="W466" t="str">
            <v>Výroba výbušnin</v>
          </cell>
          <cell r="Z466" t="str">
            <v>Výroba výbušnin</v>
          </cell>
        </row>
        <row r="467">
          <cell r="Q467" t="str">
            <v>Výroba klihů</v>
          </cell>
          <cell r="T467" t="str">
            <v>Výroba klihů</v>
          </cell>
          <cell r="W467" t="str">
            <v>Výroba klihů</v>
          </cell>
          <cell r="Z467" t="str">
            <v>Výroba klihů</v>
          </cell>
        </row>
        <row r="468">
          <cell r="Q468" t="str">
            <v>Výroba vonných silic</v>
          </cell>
          <cell r="T468" t="str">
            <v>Výroba vonných silic</v>
          </cell>
          <cell r="W468" t="str">
            <v>Výroba vonných silic</v>
          </cell>
          <cell r="Z468" t="str">
            <v>Výroba vonných silic</v>
          </cell>
        </row>
        <row r="469">
          <cell r="Q469" t="str">
            <v>Výroba ostatních chemických výrobků j. n.</v>
          </cell>
          <cell r="T469" t="str">
            <v>Výroba ostatních chemických výrobků j. n.</v>
          </cell>
          <cell r="W469" t="str">
            <v>Výroba ostatních chemických výrobků j. n.</v>
          </cell>
          <cell r="Z469" t="str">
            <v>Výroba ostatních chemických výrobků j. n.</v>
          </cell>
        </row>
        <row r="470">
          <cell r="Q470" t="str">
            <v>Výroba pryžových plášťů a duší; protektorování pneumatik</v>
          </cell>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Q471" t="str">
            <v>Výroba ostatních pryžových výrobků</v>
          </cell>
          <cell r="T471" t="str">
            <v>Výroba ostatních pryžových výrobků</v>
          </cell>
          <cell r="W471" t="str">
            <v>Výroba ostatních pryžových výrobků</v>
          </cell>
          <cell r="Z471" t="str">
            <v>Výroba ostatních pryžových výrobků</v>
          </cell>
        </row>
        <row r="472">
          <cell r="Q472" t="str">
            <v>Výroba plastových desek, fólií, hadic, trubek a profilů</v>
          </cell>
          <cell r="T472" t="str">
            <v>Výroba plastových desek, fólií, hadic, trubek a profilů</v>
          </cell>
          <cell r="W472" t="str">
            <v>Výroba plastových desek, fólií, hadic, trubek a profilů</v>
          </cell>
          <cell r="Z472" t="str">
            <v>Výroba plastových desek, fólií, hadic, trubek a profilů</v>
          </cell>
        </row>
        <row r="473">
          <cell r="Q473" t="str">
            <v>Výroba plastových obalů</v>
          </cell>
          <cell r="T473" t="str">
            <v>Výroba plastových obalů</v>
          </cell>
          <cell r="W473" t="str">
            <v>Výroba plastových obalů</v>
          </cell>
          <cell r="Z473" t="str">
            <v>Výroba plastových obalů</v>
          </cell>
        </row>
        <row r="474">
          <cell r="Q474" t="str">
            <v>Výroba plastových výrobků pro stavebnictví</v>
          </cell>
          <cell r="T474" t="str">
            <v>Výroba plastových výrobků pro stavebnictví</v>
          </cell>
          <cell r="W474" t="str">
            <v>Výroba plastových výrobků pro stavebnictví</v>
          </cell>
          <cell r="Z474" t="str">
            <v>Výroba plastových výrobků pro stavebnictví</v>
          </cell>
        </row>
        <row r="475">
          <cell r="Q475" t="str">
            <v>Výroba ostatních plastových výrobků</v>
          </cell>
          <cell r="T475" t="str">
            <v>Výroba ostatních plastových výrobků</v>
          </cell>
          <cell r="W475" t="str">
            <v>Výroba ostatních plastových výrobků</v>
          </cell>
          <cell r="Z475" t="str">
            <v>Výroba ostatních plastových výrobků</v>
          </cell>
        </row>
        <row r="476">
          <cell r="Q476" t="str">
            <v>Výroba plochého skla</v>
          </cell>
          <cell r="T476" t="str">
            <v>Výroba plochého skla</v>
          </cell>
          <cell r="W476" t="str">
            <v>Výroba plochého skla</v>
          </cell>
          <cell r="Z476" t="str">
            <v>Výroba plochého skla</v>
          </cell>
        </row>
        <row r="477">
          <cell r="Q477" t="str">
            <v>Tvarování a zpracování plochého skla</v>
          </cell>
          <cell r="T477" t="str">
            <v>Tvarování a zpracování plochého skla</v>
          </cell>
          <cell r="W477" t="str">
            <v>Tvarování a zpracování plochého skla</v>
          </cell>
          <cell r="Z477" t="str">
            <v>Tvarování a zpracování plochého skla</v>
          </cell>
        </row>
        <row r="478">
          <cell r="Q478" t="str">
            <v>Výroba dutého skla</v>
          </cell>
          <cell r="T478" t="str">
            <v>Výroba dutého skla</v>
          </cell>
          <cell r="W478" t="str">
            <v>Výroba dutého skla</v>
          </cell>
          <cell r="Z478" t="str">
            <v>Výroba dutého skla</v>
          </cell>
        </row>
        <row r="479">
          <cell r="Q479" t="str">
            <v>Výroba skleněných vláken</v>
          </cell>
          <cell r="T479" t="str">
            <v>Výroba skleněných vláken</v>
          </cell>
          <cell r="W479" t="str">
            <v>Výroba skleněných vláken</v>
          </cell>
          <cell r="Z479" t="str">
            <v>Výroba skleněných vláken</v>
          </cell>
        </row>
        <row r="480">
          <cell r="Q480" t="str">
            <v>Výroba a zpracování ostatního skla vč. technického</v>
          </cell>
          <cell r="T480" t="str">
            <v>Výroba a zpracování ostatního skla vč. technického</v>
          </cell>
          <cell r="W480" t="str">
            <v>Výroba a zpracování ostatního skla vč. technického</v>
          </cell>
          <cell r="Z480" t="str">
            <v>Výroba a zpracování ostatního skla vč. technického</v>
          </cell>
        </row>
        <row r="481">
          <cell r="Q481" t="str">
            <v>Výroba keramických obkládaček a dlaždic</v>
          </cell>
          <cell r="T481" t="str">
            <v>Výroba keramických obkládaček a dlaždic</v>
          </cell>
          <cell r="W481" t="str">
            <v>Výroba keramických obkládaček a dlaždic</v>
          </cell>
          <cell r="Z481" t="str">
            <v>Výroba keramických obkládaček a dlaždic</v>
          </cell>
        </row>
        <row r="482">
          <cell r="Q482" t="str">
            <v>Výroba pálených zdicích materiálů, tašek, dlaždic a podobných výrobků</v>
          </cell>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Q483" t="str">
            <v>Výroba keram.a porcelán.výrobků převážně pro domácnost a ozdob.předmětů</v>
          </cell>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Q484" t="str">
            <v>Výroba keramických sanitárních výrobků</v>
          </cell>
          <cell r="T484" t="str">
            <v>Výroba keramických sanitárních výrobků</v>
          </cell>
          <cell r="W484" t="str">
            <v>Výroba keramických sanitárních výrobků</v>
          </cell>
          <cell r="Z484" t="str">
            <v>Výroba keramických sanitárních výrobků</v>
          </cell>
        </row>
        <row r="485">
          <cell r="Q485" t="str">
            <v>Výroba keramických izolátorů a izolačního příslušenství</v>
          </cell>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Q486" t="str">
            <v>Výroba ostatních technických keramických výrobků</v>
          </cell>
          <cell r="T486" t="str">
            <v>Výroba ostatních technických keramických výrobků</v>
          </cell>
          <cell r="W486" t="str">
            <v>Výroba ostatních technických keramických výrobků</v>
          </cell>
          <cell r="Z486" t="str">
            <v>Výroba ostatních technických keramických výrobků</v>
          </cell>
        </row>
        <row r="487">
          <cell r="Q487" t="str">
            <v>Výroba ostatních keramických výrobků</v>
          </cell>
          <cell r="T487" t="str">
            <v>Výroba ostatních keramických výrobků</v>
          </cell>
          <cell r="W487" t="str">
            <v>Výroba ostatních keramických výrobků</v>
          </cell>
          <cell r="Z487" t="str">
            <v>Výroba ostatních keramických výrobků</v>
          </cell>
        </row>
        <row r="488">
          <cell r="Q488" t="str">
            <v>Výroba cementu</v>
          </cell>
          <cell r="T488" t="str">
            <v>Výroba cementu</v>
          </cell>
          <cell r="W488" t="str">
            <v>Výroba cementu</v>
          </cell>
          <cell r="Z488" t="str">
            <v>Výroba cementu</v>
          </cell>
        </row>
        <row r="489">
          <cell r="Q489" t="str">
            <v>Výroba vápna a sádry</v>
          </cell>
          <cell r="T489" t="str">
            <v>Výroba vápna a sádry</v>
          </cell>
          <cell r="W489" t="str">
            <v>Výroba vápna a sádry</v>
          </cell>
          <cell r="Z489" t="str">
            <v>Výroba vápna a sádry</v>
          </cell>
        </row>
        <row r="490">
          <cell r="Q490" t="str">
            <v>Výroba betonových výrobků pro stavební účely</v>
          </cell>
          <cell r="T490" t="str">
            <v>Výroba betonových výrobků pro stavební účely</v>
          </cell>
          <cell r="W490" t="str">
            <v>Výroba betonových výrobků pro stavební účely</v>
          </cell>
          <cell r="Z490" t="str">
            <v>Výroba betonových výrobků pro stavební účely</v>
          </cell>
        </row>
        <row r="491">
          <cell r="Q491" t="str">
            <v>Výroba sádrových výrobků pro stavební účely</v>
          </cell>
          <cell r="T491" t="str">
            <v>Výroba sádrových výrobků pro stavební účely</v>
          </cell>
          <cell r="W491" t="str">
            <v>Výroba sádrových výrobků pro stavební účely</v>
          </cell>
          <cell r="Z491" t="str">
            <v>Výroba sádrových výrobků pro stavební účely</v>
          </cell>
        </row>
        <row r="492">
          <cell r="Q492" t="str">
            <v>Výroba betonu připraveného k lití</v>
          </cell>
          <cell r="T492" t="str">
            <v>Výroba betonu připraveného k lití</v>
          </cell>
          <cell r="W492" t="str">
            <v>Výroba betonu připraveného k lití</v>
          </cell>
          <cell r="Z492" t="str">
            <v>Výroba betonu připraveného k lití</v>
          </cell>
        </row>
        <row r="493">
          <cell r="Q493" t="str">
            <v>Výroba malt</v>
          </cell>
          <cell r="T493" t="str">
            <v>Výroba malt</v>
          </cell>
          <cell r="W493" t="str">
            <v>Výroba malt</v>
          </cell>
          <cell r="Z493" t="str">
            <v>Výroba malt</v>
          </cell>
        </row>
        <row r="494">
          <cell r="Q494" t="str">
            <v>Výroba vláknitých cementů</v>
          </cell>
          <cell r="T494" t="str">
            <v>Výroba vláknitých cementů</v>
          </cell>
          <cell r="W494" t="str">
            <v>Výroba vláknitých cementů</v>
          </cell>
          <cell r="Z494" t="str">
            <v>Výroba vláknitých cementů</v>
          </cell>
        </row>
        <row r="495">
          <cell r="Q495" t="str">
            <v>Výroba ostatních betonových, cementových a sádrových výrobků</v>
          </cell>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Q496" t="str">
            <v>Výroba brusiv</v>
          </cell>
          <cell r="T496" t="str">
            <v>Výroba brusiv</v>
          </cell>
          <cell r="W496" t="str">
            <v>Výroba brusiv</v>
          </cell>
          <cell r="Z496" t="str">
            <v>Výroba brusiv</v>
          </cell>
        </row>
        <row r="497">
          <cell r="Q497" t="str">
            <v>Výroba ostatních nekovových minerálních výrobků j.n.</v>
          </cell>
          <cell r="T497" t="str">
            <v>Výroba ostatních nekovových minerálních výrobků j.n.</v>
          </cell>
          <cell r="W497" t="str">
            <v>Výroba ostatních nekovových minerálních výrobků j.n.</v>
          </cell>
          <cell r="Z497" t="str">
            <v>Výroba ostatních nekovových minerálních výrobků j.n.</v>
          </cell>
        </row>
        <row r="498">
          <cell r="Q498" t="str">
            <v>Tažení tyčí za studena</v>
          </cell>
          <cell r="T498" t="str">
            <v>Tažení tyčí za studena</v>
          </cell>
          <cell r="W498" t="str">
            <v>Tažení tyčí za studena</v>
          </cell>
          <cell r="Z498" t="str">
            <v>Tažení tyčí za studena</v>
          </cell>
        </row>
        <row r="499">
          <cell r="Q499" t="str">
            <v>Válcování ocelových úzkých pásů za studena</v>
          </cell>
          <cell r="T499" t="str">
            <v>Válcování ocelových úzkých pásů za studena</v>
          </cell>
          <cell r="W499" t="str">
            <v>Válcování ocelových úzkých pásů za studena</v>
          </cell>
          <cell r="Z499" t="str">
            <v>Válcování ocelových úzkých pásů za studena</v>
          </cell>
        </row>
        <row r="500">
          <cell r="Q500" t="str">
            <v>Tváření ocelových profilů za studena</v>
          </cell>
          <cell r="T500" t="str">
            <v>Tváření ocelových profilů za studena</v>
          </cell>
          <cell r="W500" t="str">
            <v>Tváření ocelových profilů za studena</v>
          </cell>
          <cell r="Z500" t="str">
            <v>Tváření ocelových profilů za studena</v>
          </cell>
        </row>
        <row r="501">
          <cell r="Q501" t="str">
            <v>Tažení ocelového drátu za studena</v>
          </cell>
          <cell r="T501" t="str">
            <v>Tažení ocelového drátu za studena</v>
          </cell>
          <cell r="W501" t="str">
            <v>Tažení ocelového drátu za studena</v>
          </cell>
          <cell r="Z501" t="str">
            <v>Tažení ocelového drátu za studena</v>
          </cell>
        </row>
        <row r="502">
          <cell r="Q502" t="str">
            <v>Výroba a hutní zpracování drahých kovů</v>
          </cell>
          <cell r="T502" t="str">
            <v>Výroba a hutní zpracování drahých kovů</v>
          </cell>
          <cell r="W502" t="str">
            <v>Výroba a hutní zpracování drahých kovů</v>
          </cell>
          <cell r="Z502" t="str">
            <v>Výroba a hutní zpracování drahých kovů</v>
          </cell>
        </row>
        <row r="503">
          <cell r="Q503" t="str">
            <v>Výroba a hutní zpracování hliníku</v>
          </cell>
          <cell r="T503" t="str">
            <v>Výroba a hutní zpracování hliníku</v>
          </cell>
          <cell r="W503" t="str">
            <v>Výroba a hutní zpracování hliníku</v>
          </cell>
          <cell r="Z503" t="str">
            <v>Výroba a hutní zpracování hliníku</v>
          </cell>
        </row>
        <row r="504">
          <cell r="Q504" t="str">
            <v>Výroba a hutní zpracování olova, zinku a cínu</v>
          </cell>
          <cell r="T504" t="str">
            <v>Výroba a hutní zpracování olova, zinku a cínu</v>
          </cell>
          <cell r="W504" t="str">
            <v>Výroba a hutní zpracování olova, zinku a cínu</v>
          </cell>
          <cell r="Z504" t="str">
            <v>Výroba a hutní zpracování olova, zinku a cínu</v>
          </cell>
        </row>
        <row r="505">
          <cell r="Q505" t="str">
            <v>Výroba a hutní zpracování mědi</v>
          </cell>
          <cell r="T505" t="str">
            <v>Výroba a hutní zpracování mědi</v>
          </cell>
          <cell r="W505" t="str">
            <v>Výroba a hutní zpracování mědi</v>
          </cell>
          <cell r="Z505" t="str">
            <v>Výroba a hutní zpracování mědi</v>
          </cell>
        </row>
        <row r="506">
          <cell r="Q506" t="str">
            <v>Výroba a hutní zpracování ostatních neželezných kovů</v>
          </cell>
          <cell r="T506" t="str">
            <v>Výroba a hutní zpracování ostatních neželezných kovů</v>
          </cell>
          <cell r="W506" t="str">
            <v>Výroba a hutní zpracování ostatních neželezných kovů</v>
          </cell>
          <cell r="Z506" t="str">
            <v>Výroba a hutní zpracování ostatních neželezných kovů</v>
          </cell>
        </row>
        <row r="507">
          <cell r="Q507" t="str">
            <v>Zpracování jaderného paliva</v>
          </cell>
          <cell r="T507" t="str">
            <v>Zpracování jaderného paliva</v>
          </cell>
          <cell r="W507" t="str">
            <v>Zpracování jaderného paliva</v>
          </cell>
          <cell r="Z507" t="str">
            <v>Zpracování jaderného paliva</v>
          </cell>
        </row>
        <row r="508">
          <cell r="Q508" t="str">
            <v>Výroba odlitků z litiny</v>
          </cell>
          <cell r="T508" t="str">
            <v>Výroba odlitků z litiny</v>
          </cell>
          <cell r="W508" t="str">
            <v>Výroba odlitků z litiny</v>
          </cell>
          <cell r="Z508" t="str">
            <v>Výroba odlitků z litiny</v>
          </cell>
        </row>
        <row r="509">
          <cell r="Q509" t="str">
            <v>Výroba odlitků z oceli</v>
          </cell>
          <cell r="T509" t="str">
            <v>Výroba odlitků z oceli</v>
          </cell>
          <cell r="W509" t="str">
            <v>Výroba odlitků z oceli</v>
          </cell>
          <cell r="Z509" t="str">
            <v>Výroba odlitků z oceli</v>
          </cell>
        </row>
        <row r="510">
          <cell r="Q510" t="str">
            <v>Výroba odlitků z lehkých neželezných kovů</v>
          </cell>
          <cell r="T510" t="str">
            <v>Výroba odlitků z lehkých neželezných kovů</v>
          </cell>
          <cell r="W510" t="str">
            <v>Výroba odlitků z lehkých neželezných kovů</v>
          </cell>
          <cell r="Z510" t="str">
            <v>Výroba odlitků z lehkých neželezných kovů</v>
          </cell>
        </row>
        <row r="511">
          <cell r="Q511" t="str">
            <v>Výroba odlitků z ostatních neželezných kovů</v>
          </cell>
          <cell r="T511" t="str">
            <v>Výroba odlitků z ostatních neželezných kovů</v>
          </cell>
          <cell r="W511" t="str">
            <v>Výroba odlitků z ostatních neželezných kovů</v>
          </cell>
          <cell r="Z511" t="str">
            <v>Výroba odlitků z ostatních neželezných kovů</v>
          </cell>
        </row>
        <row r="512">
          <cell r="Q512" t="str">
            <v>Výroba kovových konstrukcí a jejich dílů</v>
          </cell>
          <cell r="T512" t="str">
            <v>Výroba kovových konstrukcí a jejich dílů</v>
          </cell>
          <cell r="W512" t="str">
            <v>Výroba kovových konstrukcí a jejich dílů</v>
          </cell>
          <cell r="Z512" t="str">
            <v>Výroba kovových konstrukcí a jejich dílů</v>
          </cell>
        </row>
        <row r="513">
          <cell r="Q513" t="str">
            <v>Výroba kovových dveří a oken</v>
          </cell>
          <cell r="T513" t="str">
            <v>Výroba kovových dveří a oken</v>
          </cell>
          <cell r="W513" t="str">
            <v>Výroba kovových dveří a oken</v>
          </cell>
          <cell r="Z513" t="str">
            <v>Výroba kovových dveří a oken</v>
          </cell>
        </row>
        <row r="514">
          <cell r="Q514" t="str">
            <v>Výroba radiátorů a kotlů k ústřednímu topení</v>
          </cell>
          <cell r="T514" t="str">
            <v>Výroba radiátorů a kotlů k ústřednímu topení</v>
          </cell>
          <cell r="W514" t="str">
            <v>Výroba radiátorů a kotlů k ústřednímu topení</v>
          </cell>
          <cell r="Z514" t="str">
            <v>Výroba radiátorů a kotlů k ústřednímu topení</v>
          </cell>
        </row>
        <row r="515">
          <cell r="Q515" t="str">
            <v>Výroba kovových nádrží a zásobníků</v>
          </cell>
          <cell r="T515" t="str">
            <v>Výroba kovových nádrží a zásobníků</v>
          </cell>
          <cell r="W515" t="str">
            <v>Výroba kovových nádrží a zásobníků</v>
          </cell>
          <cell r="Z515" t="str">
            <v>Výroba kovových nádrží a zásobníků</v>
          </cell>
        </row>
        <row r="516">
          <cell r="Q516" t="str">
            <v>Povrchová úprava a zušlechťování kovů</v>
          </cell>
          <cell r="T516" t="str">
            <v>Povrchová úprava a zušlechťování kovů</v>
          </cell>
          <cell r="W516" t="str">
            <v>Povrchová úprava a zušlechťování kovů</v>
          </cell>
          <cell r="Z516" t="str">
            <v>Povrchová úprava a zušlechťování kovů</v>
          </cell>
        </row>
        <row r="517">
          <cell r="Q517" t="str">
            <v>Obrábění</v>
          </cell>
          <cell r="T517" t="str">
            <v>Obrábění</v>
          </cell>
          <cell r="W517" t="str">
            <v>Obrábění</v>
          </cell>
          <cell r="Z517" t="str">
            <v>Obrábění</v>
          </cell>
        </row>
        <row r="518">
          <cell r="Q518" t="str">
            <v>Výroba nožířských výrobků</v>
          </cell>
          <cell r="T518" t="str">
            <v>Výroba nožířských výrobků</v>
          </cell>
          <cell r="W518" t="str">
            <v>Výroba nožířských výrobků</v>
          </cell>
          <cell r="Z518" t="str">
            <v>Výroba nožířských výrobků</v>
          </cell>
        </row>
        <row r="519">
          <cell r="Q519" t="str">
            <v>Výroba zámků a kování</v>
          </cell>
          <cell r="T519" t="str">
            <v>Výroba zámků a kování</v>
          </cell>
          <cell r="W519" t="str">
            <v>Výroba zámků a kování</v>
          </cell>
          <cell r="Z519" t="str">
            <v>Výroba zámků a kování</v>
          </cell>
        </row>
        <row r="520">
          <cell r="Q520" t="str">
            <v>Výroba nástrojů a nářadí</v>
          </cell>
          <cell r="T520" t="str">
            <v>Výroba nástrojů a nářadí</v>
          </cell>
          <cell r="W520" t="str">
            <v>Výroba nástrojů a nářadí</v>
          </cell>
          <cell r="Z520" t="str">
            <v>Výroba nástrojů a nářadí</v>
          </cell>
        </row>
        <row r="521">
          <cell r="Q521" t="str">
            <v>Výroba ocelových sudů a podobných nádob</v>
          </cell>
          <cell r="T521" t="str">
            <v>Výroba ocelových sudů a podobných nádob</v>
          </cell>
          <cell r="W521" t="str">
            <v>Výroba ocelových sudů a podobných nádob</v>
          </cell>
          <cell r="Z521" t="str">
            <v>Výroba ocelových sudů a podobných nádob</v>
          </cell>
        </row>
        <row r="522">
          <cell r="Q522" t="str">
            <v>Výroba drobných kovových obalů</v>
          </cell>
          <cell r="T522" t="str">
            <v>Výroba drobných kovových obalů</v>
          </cell>
          <cell r="W522" t="str">
            <v>Výroba drobných kovových obalů</v>
          </cell>
          <cell r="Z522" t="str">
            <v>Výroba drobných kovových obalů</v>
          </cell>
        </row>
        <row r="523">
          <cell r="Q523" t="str">
            <v>Výroba drátěných výrobků, řetězů a pružin</v>
          </cell>
          <cell r="T523" t="str">
            <v>Výroba drátěných výrobků, řetězů a pružin</v>
          </cell>
          <cell r="W523" t="str">
            <v>Výroba drátěných výrobků, řetězů a pružin</v>
          </cell>
          <cell r="Z523" t="str">
            <v>Výroba drátěných výrobků, řetězů a pružin</v>
          </cell>
        </row>
        <row r="524">
          <cell r="Q524" t="str">
            <v>Výroba spojovacích materiálů a spojovacích výrobků se závity</v>
          </cell>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Q525" t="str">
            <v>Výroba ostatních kovodělných výrobků j. n.</v>
          </cell>
          <cell r="T525" t="str">
            <v>Výroba ostatních kovodělných výrobků j. n.</v>
          </cell>
          <cell r="W525" t="str">
            <v>Výroba ostatních kovodělných výrobků j. n.</v>
          </cell>
          <cell r="Z525" t="str">
            <v>Výroba ostatních kovodělných výrobků j. n.</v>
          </cell>
        </row>
        <row r="526">
          <cell r="Q526" t="str">
            <v>Výroba elektronických součástek</v>
          </cell>
          <cell r="T526" t="str">
            <v>Výroba elektronických součástek</v>
          </cell>
          <cell r="W526" t="str">
            <v>Výroba elektronických součástek</v>
          </cell>
          <cell r="Z526" t="str">
            <v>Výroba elektronických součástek</v>
          </cell>
        </row>
        <row r="527">
          <cell r="Q527" t="str">
            <v>Výroba osazených elektronických desek</v>
          </cell>
          <cell r="T527" t="str">
            <v>Výroba osazených elektronických desek</v>
          </cell>
          <cell r="W527" t="str">
            <v>Výroba osazených elektronických desek</v>
          </cell>
          <cell r="Z527" t="str">
            <v>Výroba osazených elektronických desek</v>
          </cell>
        </row>
        <row r="528">
          <cell r="Q528" t="str">
            <v>Výroba měřicích, zkušebních a navigačních přístrojů</v>
          </cell>
          <cell r="T528" t="str">
            <v>Výroba měřicích, zkušebních a navigačních přístrojů</v>
          </cell>
          <cell r="W528" t="str">
            <v>Výroba měřicích, zkušebních a navigačních přístrojů</v>
          </cell>
          <cell r="Z528" t="str">
            <v>Výroba měřicích, zkušebních a navigačních přístrojů</v>
          </cell>
        </row>
        <row r="529">
          <cell r="Q529" t="str">
            <v>Výroba časoměrných přístrojů</v>
          </cell>
          <cell r="T529" t="str">
            <v>Výroba časoměrných přístrojů</v>
          </cell>
          <cell r="W529" t="str">
            <v>Výroba časoměrných přístrojů</v>
          </cell>
          <cell r="Z529" t="str">
            <v>Výroba časoměrných přístrojů</v>
          </cell>
        </row>
        <row r="530">
          <cell r="Q530" t="str">
            <v>Výroba elektrických motorů, generátorů a transformátorů</v>
          </cell>
          <cell r="T530" t="str">
            <v>Výroba elektrických motorů, generátorů a transformátorů</v>
          </cell>
          <cell r="W530" t="str">
            <v>Výroba elektrických motorů, generátorů a transformátorů</v>
          </cell>
          <cell r="Z530" t="str">
            <v>Výroba elektrických motorů, generátorů a transformátorů</v>
          </cell>
        </row>
        <row r="531">
          <cell r="Q531" t="str">
            <v>Výroba elektrických rozvodných a kontrolních zařízení</v>
          </cell>
          <cell r="T531" t="str">
            <v>Výroba elektrických rozvodných a kontrolních zařízení</v>
          </cell>
          <cell r="W531" t="str">
            <v>Výroba elektrických rozvodných a kontrolních zařízení</v>
          </cell>
          <cell r="Z531" t="str">
            <v>Výroba elektrických rozvodných a kontrolních zařízení</v>
          </cell>
        </row>
        <row r="532">
          <cell r="Q532" t="str">
            <v>Výroba optických kabelů</v>
          </cell>
          <cell r="T532" t="str">
            <v>Výroba optických kabelů</v>
          </cell>
          <cell r="W532" t="str">
            <v>Výroba optických kabelů</v>
          </cell>
          <cell r="Z532" t="str">
            <v>Výroba optických kabelů</v>
          </cell>
        </row>
        <row r="533">
          <cell r="Q533" t="str">
            <v>Výroba elektrických vodičů a kabelů j. n.</v>
          </cell>
          <cell r="T533" t="str">
            <v>Výroba elektrických vodičů a kabelů j. n.</v>
          </cell>
          <cell r="W533" t="str">
            <v>Výroba elektrických vodičů a kabelů j. n.</v>
          </cell>
          <cell r="Z533" t="str">
            <v>Výroba elektrických vodičů a kabelů j. n.</v>
          </cell>
        </row>
        <row r="534">
          <cell r="Q534" t="str">
            <v>Výroba elektroinstalačních zařízení</v>
          </cell>
          <cell r="T534" t="str">
            <v>Výroba elektroinstalačních zařízení</v>
          </cell>
          <cell r="W534" t="str">
            <v>Výroba elektroinstalačních zařízení</v>
          </cell>
          <cell r="Z534" t="str">
            <v>Výroba elektroinstalačních zařízení</v>
          </cell>
        </row>
        <row r="535">
          <cell r="Q535" t="str">
            <v>Výroba elektrických spotřebičů převážně pro domácnost</v>
          </cell>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Q536" t="str">
            <v>Výroba neelektrických spotřebičů převážně pro domácnost</v>
          </cell>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Q537" t="str">
            <v>Výroba motorů a turbín, kromě motorů pro letadla, automobily a motocykly</v>
          </cell>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Q538" t="str">
            <v>Výroba hydraulických a pneumatických zařízení</v>
          </cell>
          <cell r="T538" t="str">
            <v>Výroba hydraulických a pneumatických zařízení</v>
          </cell>
          <cell r="W538" t="str">
            <v>Výroba hydraulických a pneumatických zařízení</v>
          </cell>
          <cell r="Z538" t="str">
            <v>Výroba hydraulických a pneumatických zařízení</v>
          </cell>
        </row>
        <row r="539">
          <cell r="Q539" t="str">
            <v>Výroba ostatních čerpadel a kompresorů</v>
          </cell>
          <cell r="T539" t="str">
            <v>Výroba ostatních čerpadel a kompresorů</v>
          </cell>
          <cell r="W539" t="str">
            <v>Výroba ostatních čerpadel a kompresorů</v>
          </cell>
          <cell r="Z539" t="str">
            <v>Výroba ostatních čerpadel a kompresorů</v>
          </cell>
        </row>
        <row r="540">
          <cell r="Q540" t="str">
            <v>Výroba ostatních potrubních armatur</v>
          </cell>
          <cell r="T540" t="str">
            <v>Výroba ostatních potrubních armatur</v>
          </cell>
          <cell r="W540" t="str">
            <v>Výroba ostatních potrubních armatur</v>
          </cell>
          <cell r="Z540" t="str">
            <v>Výroba ostatních potrubních armatur</v>
          </cell>
        </row>
        <row r="541">
          <cell r="Q541" t="str">
            <v>Výroba ložisek, ozubených kol, převodů a hnacích prvků</v>
          </cell>
          <cell r="T541" t="str">
            <v>Výroba ložisek, ozubených kol, převodů a hnacích prvků</v>
          </cell>
          <cell r="W541" t="str">
            <v>Výroba ložisek, ozubených kol, převodů a hnacích prvků</v>
          </cell>
          <cell r="Z541" t="str">
            <v>Výroba ložisek, ozubených kol, převodů a hnacích prvků</v>
          </cell>
        </row>
        <row r="542">
          <cell r="Q542" t="str">
            <v>Výroba pecí a hořáků pro topeniště</v>
          </cell>
          <cell r="T542" t="str">
            <v>Výroba pecí a hořáků pro topeniště</v>
          </cell>
          <cell r="W542" t="str">
            <v>Výroba pecí a hořáků pro topeniště</v>
          </cell>
          <cell r="Z542" t="str">
            <v>Výroba pecí a hořáků pro topeniště</v>
          </cell>
        </row>
        <row r="543">
          <cell r="Q543" t="str">
            <v>Výroba zdvihacích a manipulačních zařízení</v>
          </cell>
          <cell r="T543" t="str">
            <v>Výroba zdvihacích a manipulačních zařízení</v>
          </cell>
          <cell r="W543" t="str">
            <v>Výroba zdvihacích a manipulačních zařízení</v>
          </cell>
          <cell r="Z543" t="str">
            <v>Výroba zdvihacích a manipulačních zařízení</v>
          </cell>
        </row>
        <row r="544">
          <cell r="Q544" t="str">
            <v>Výroba kancelářských strojů a zařízení,kromě počítačů a perif.zařízení</v>
          </cell>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Q545" t="str">
            <v>Výroba ručních mechanizovaných nástrojů</v>
          </cell>
          <cell r="T545" t="str">
            <v>Výroba ručních mechanizovaných nástrojů</v>
          </cell>
          <cell r="W545" t="str">
            <v>Výroba ručních mechanizovaných nástrojů</v>
          </cell>
          <cell r="Z545" t="str">
            <v>Výroba ručních mechanizovaných nástrojů</v>
          </cell>
        </row>
        <row r="546">
          <cell r="Q546" t="str">
            <v>Výroba průmyslových chladicích a klimatizačních zařízení</v>
          </cell>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Q547" t="str">
            <v>Výroba ostatních strojů a zařízení pro všeobecné účely j. n.</v>
          </cell>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Q548" t="str">
            <v>Výroba kovoobráběcích strojů</v>
          </cell>
          <cell r="T548" t="str">
            <v>Výroba kovoobráběcích strojů</v>
          </cell>
          <cell r="W548" t="str">
            <v>Výroba kovoobráběcích strojů</v>
          </cell>
          <cell r="Z548" t="str">
            <v>Výroba kovoobráběcích strojů</v>
          </cell>
        </row>
        <row r="549">
          <cell r="Q549" t="str">
            <v>Výroba ostatních obráběcích strojů</v>
          </cell>
          <cell r="T549" t="str">
            <v>Výroba ostatních obráběcích strojů</v>
          </cell>
          <cell r="W549" t="str">
            <v>Výroba ostatních obráběcích strojů</v>
          </cell>
          <cell r="Z549" t="str">
            <v>Výroba ostatních obráběcích strojů</v>
          </cell>
        </row>
        <row r="550">
          <cell r="Q550" t="str">
            <v>Výroba strojů pro metalurgii</v>
          </cell>
          <cell r="T550" t="str">
            <v>Výroba strojů pro metalurgii</v>
          </cell>
          <cell r="W550" t="str">
            <v>Výroba strojů pro metalurgii</v>
          </cell>
          <cell r="Z550" t="str">
            <v>Výroba strojů pro metalurgii</v>
          </cell>
        </row>
        <row r="551">
          <cell r="Q551" t="str">
            <v>Výroba strojů pro těžbu, dobývání a stavebnictví</v>
          </cell>
          <cell r="T551" t="str">
            <v>Výroba strojů pro těžbu, dobývání a stavebnictví</v>
          </cell>
          <cell r="W551" t="str">
            <v>Výroba strojů pro těžbu, dobývání a stavebnictví</v>
          </cell>
          <cell r="Z551" t="str">
            <v>Výroba strojů pro těžbu, dobývání a stavebnictví</v>
          </cell>
        </row>
        <row r="552">
          <cell r="Q552" t="str">
            <v>Výroba strojů na výrobu potravin, nápojů a zpracování tabáku</v>
          </cell>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Q553" t="str">
            <v>Výroba strojů na výrobu textilu, oděvních výrobků a výrobků z usní</v>
          </cell>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Q554" t="str">
            <v>Výroba strojů a přístrojů na výrobu papíru a lepenky</v>
          </cell>
          <cell r="T554" t="str">
            <v>Výroba strojů a přístrojů na výrobu papíru a lepenky</v>
          </cell>
          <cell r="W554" t="str">
            <v>Výroba strojů a přístrojů na výrobu papíru a lepenky</v>
          </cell>
          <cell r="Z554" t="str">
            <v>Výroba strojů a přístrojů na výrobu papíru a lepenky</v>
          </cell>
        </row>
        <row r="555">
          <cell r="Q555" t="str">
            <v>Výroba strojů na výrobu plastů a pryže</v>
          </cell>
          <cell r="T555" t="str">
            <v>Výroba strojů na výrobu plastů a pryže</v>
          </cell>
          <cell r="W555" t="str">
            <v>Výroba strojů na výrobu plastů a pryže</v>
          </cell>
          <cell r="Z555" t="str">
            <v>Výroba strojů na výrobu plastů a pryže</v>
          </cell>
        </row>
        <row r="556">
          <cell r="Q556" t="str">
            <v>Výroba ostatních strojů pro speciální účely j. n.</v>
          </cell>
          <cell r="T556" t="str">
            <v>Výroba ostatních strojů pro speciální účely j. n.</v>
          </cell>
          <cell r="W556" t="str">
            <v>Výroba ostatních strojů pro speciální účely j. n.</v>
          </cell>
          <cell r="Z556" t="str">
            <v>Výroba ostatních strojů pro speciální účely j. n.</v>
          </cell>
        </row>
        <row r="557">
          <cell r="Q557" t="str">
            <v>Výroba elektrického a elektronického zařízení pro motorová vozidla</v>
          </cell>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Q558" t="str">
            <v>Výroba ostatních dílů a příslušenství pro motorová vozidla</v>
          </cell>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Q559" t="str">
            <v>Stavba lodí a plavidel</v>
          </cell>
          <cell r="T559" t="str">
            <v>Stavba lodí a plavidel</v>
          </cell>
          <cell r="W559" t="str">
            <v>Stavba lodí a plavidel</v>
          </cell>
          <cell r="Z559" t="str">
            <v>Stavba lodí a plavidel</v>
          </cell>
        </row>
        <row r="560">
          <cell r="Q560" t="str">
            <v>Stavba rekreačních a sportovních člunů</v>
          </cell>
          <cell r="T560" t="str">
            <v>Stavba rekreačních a sportovních člunů</v>
          </cell>
          <cell r="W560" t="str">
            <v>Stavba rekreačních a sportovních člunů</v>
          </cell>
          <cell r="Z560" t="str">
            <v>Stavba rekreačních a sportovních člunů</v>
          </cell>
        </row>
        <row r="561">
          <cell r="Q561" t="str">
            <v>Výroba motocyklů</v>
          </cell>
          <cell r="T561" t="str">
            <v>Výroba motocyklů</v>
          </cell>
          <cell r="W561" t="str">
            <v>Výroba motocyklů</v>
          </cell>
          <cell r="Z561" t="str">
            <v>Výroba motocyklů</v>
          </cell>
        </row>
        <row r="562">
          <cell r="Q562" t="str">
            <v>Výroba jízdních kol a vozíků pro invalidy</v>
          </cell>
          <cell r="T562" t="str">
            <v>Výroba jízdních kol a vozíků pro invalidy</v>
          </cell>
          <cell r="W562" t="str">
            <v>Výroba jízdních kol a vozíků pro invalidy</v>
          </cell>
          <cell r="Z562" t="str">
            <v>Výroba jízdních kol a vozíků pro invalidy</v>
          </cell>
        </row>
        <row r="563">
          <cell r="Q563" t="str">
            <v>Výroba ostatních dopravních prostředků a zařízení j. n.</v>
          </cell>
          <cell r="T563" t="str">
            <v>Výroba ostatních dopravních prostředků a zařízení j. n.</v>
          </cell>
          <cell r="W563" t="str">
            <v>Výroba ostatních dopravních prostředků a zařízení j. n.</v>
          </cell>
          <cell r="Z563" t="str">
            <v>Výroba ostatních dopravních prostředků a zařízení j. n.</v>
          </cell>
        </row>
        <row r="564">
          <cell r="Q564" t="str">
            <v>Výroba kancelářského nábytku a zařízení obchodů</v>
          </cell>
          <cell r="T564" t="str">
            <v>Výroba kancelářského nábytku a zařízení obchodů</v>
          </cell>
          <cell r="W564" t="str">
            <v>Výroba kancelářského nábytku a zařízení obchodů</v>
          </cell>
          <cell r="Z564" t="str">
            <v>Výroba kancelářského nábytku a zařízení obchodů</v>
          </cell>
        </row>
        <row r="565">
          <cell r="Q565" t="str">
            <v>Výroba kuchyňského nábytku</v>
          </cell>
          <cell r="T565" t="str">
            <v>Výroba kuchyňského nábytku</v>
          </cell>
          <cell r="W565" t="str">
            <v>Výroba kuchyňského nábytku</v>
          </cell>
          <cell r="Z565" t="str">
            <v>Výroba kuchyňského nábytku</v>
          </cell>
        </row>
        <row r="566">
          <cell r="Q566" t="str">
            <v>Výroba matrací</v>
          </cell>
          <cell r="T566" t="str">
            <v>Výroba matrací</v>
          </cell>
          <cell r="W566" t="str">
            <v>Výroba matrací</v>
          </cell>
          <cell r="Z566" t="str">
            <v>Výroba matrací</v>
          </cell>
        </row>
        <row r="567">
          <cell r="Q567" t="str">
            <v>Výroba ostatního nábytku</v>
          </cell>
          <cell r="T567" t="str">
            <v>Výroba ostatního nábytku</v>
          </cell>
          <cell r="W567" t="str">
            <v>Výroba ostatního nábytku</v>
          </cell>
          <cell r="Z567" t="str">
            <v>Výroba ostatního nábytku</v>
          </cell>
        </row>
        <row r="568">
          <cell r="Q568" t="str">
            <v>Ražení mincí</v>
          </cell>
          <cell r="T568" t="str">
            <v>Ražení mincí</v>
          </cell>
          <cell r="W568" t="str">
            <v>Ražení mincí</v>
          </cell>
          <cell r="Z568" t="str">
            <v>Ražení mincí</v>
          </cell>
        </row>
        <row r="569">
          <cell r="Q569" t="str">
            <v>Výroba klenotů a příbuzných výrobků</v>
          </cell>
          <cell r="T569" t="str">
            <v>Výroba klenotů a příbuzných výrobků</v>
          </cell>
          <cell r="W569" t="str">
            <v>Výroba klenotů a příbuzných výrobků</v>
          </cell>
          <cell r="Z569" t="str">
            <v>Výroba klenotů a příbuzných výrobků</v>
          </cell>
        </row>
        <row r="570">
          <cell r="Q570" t="str">
            <v>Výroba bižuterie a příbuzných výrobků</v>
          </cell>
          <cell r="T570" t="str">
            <v>Výroba bižuterie a příbuzných výrobků</v>
          </cell>
          <cell r="W570" t="str">
            <v>Výroba bižuterie a příbuzných výrobků</v>
          </cell>
          <cell r="Z570" t="str">
            <v>Výroba bižuterie a příbuzných výrobků</v>
          </cell>
        </row>
        <row r="571">
          <cell r="Q571" t="str">
            <v>Výroba košťat a kartáčnických výrobků</v>
          </cell>
          <cell r="T571" t="str">
            <v>Výroba košťat a kartáčnických výrobků</v>
          </cell>
          <cell r="W571" t="str">
            <v>Výroba košťat a kartáčnických výrobků</v>
          </cell>
          <cell r="Z571" t="str">
            <v>Výroba košťat a kartáčnických výrobků</v>
          </cell>
        </row>
        <row r="572">
          <cell r="Q572" t="str">
            <v>Ostatní zpracovatelský průmysl j. n.</v>
          </cell>
          <cell r="T572" t="str">
            <v>Ostatní zpracovatelský průmysl j. n.</v>
          </cell>
          <cell r="W572" t="str">
            <v>Ostatní zpracovatelský průmysl j. n.</v>
          </cell>
          <cell r="Z572" t="str">
            <v>Ostatní zpracovatelský průmysl j. n.</v>
          </cell>
        </row>
        <row r="573">
          <cell r="Q573" t="str">
            <v>Opravy kovodělných výrobků</v>
          </cell>
          <cell r="T573" t="str">
            <v>Opravy kovodělných výrobků</v>
          </cell>
          <cell r="W573" t="str">
            <v>Opravy kovodělných výrobků</v>
          </cell>
          <cell r="Z573" t="str">
            <v>Opravy kovodělných výrobků</v>
          </cell>
        </row>
        <row r="574">
          <cell r="Q574" t="str">
            <v>Opravy strojů</v>
          </cell>
          <cell r="T574" t="str">
            <v>Opravy strojů</v>
          </cell>
          <cell r="W574" t="str">
            <v>Opravy strojů</v>
          </cell>
          <cell r="Z574" t="str">
            <v>Opravy strojů</v>
          </cell>
        </row>
        <row r="575">
          <cell r="Q575" t="str">
            <v>Opravy elektronických a optických přístrojů a zařízení</v>
          </cell>
          <cell r="T575" t="str">
            <v>Opravy elektronických a optických přístrojů a zařízení</v>
          </cell>
          <cell r="W575" t="str">
            <v>Opravy elektronických a optických přístrojů a zařízení</v>
          </cell>
          <cell r="Z575" t="str">
            <v>Opravy elektronických a optických přístrojů a zařízení</v>
          </cell>
        </row>
        <row r="576">
          <cell r="Q576" t="str">
            <v>Opravy elektrických zařízen</v>
          </cell>
          <cell r="T576" t="str">
            <v>Opravy elektrických zařízen</v>
          </cell>
          <cell r="W576" t="str">
            <v>Opravy elektrických zařízen</v>
          </cell>
          <cell r="Z576" t="str">
            <v>Opravy elektrických zařízen</v>
          </cell>
        </row>
        <row r="577">
          <cell r="Q577" t="str">
            <v>Opravy a údržba lodí a člunů</v>
          </cell>
          <cell r="T577" t="str">
            <v>Opravy a údržba lodí a člunů</v>
          </cell>
          <cell r="W577" t="str">
            <v>Opravy a údržba lodí a člunů</v>
          </cell>
          <cell r="Z577" t="str">
            <v>Opravy a údržba lodí a člunů</v>
          </cell>
        </row>
        <row r="578">
          <cell r="Q578" t="str">
            <v>Opravy a údržba letadel a kosmických lodí</v>
          </cell>
          <cell r="T578" t="str">
            <v>Opravy a údržba letadel a kosmických lodí</v>
          </cell>
          <cell r="W578" t="str">
            <v>Opravy a údržba letadel a kosmických lodí</v>
          </cell>
          <cell r="Z578" t="str">
            <v>Opravy a údržba letadel a kosmických lodí</v>
          </cell>
        </row>
        <row r="579">
          <cell r="Q579" t="str">
            <v>Opravy a údržba ostatních dopravních prostředků a zařízení j. n.</v>
          </cell>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Q580" t="str">
            <v>Opravy ostatních zařízení</v>
          </cell>
          <cell r="T580" t="str">
            <v>Opravy ostatních zařízení</v>
          </cell>
          <cell r="W580" t="str">
            <v>Opravy ostatních zařízení</v>
          </cell>
          <cell r="Z580" t="str">
            <v>Opravy ostatních zařízení</v>
          </cell>
        </row>
        <row r="581">
          <cell r="Q581" t="str">
            <v>Výroba elektřiny</v>
          </cell>
          <cell r="T581" t="str">
            <v>Výroba elektřiny</v>
          </cell>
          <cell r="W581" t="str">
            <v>Výroba elektřiny</v>
          </cell>
          <cell r="Z581" t="str">
            <v>Výroba elektřiny</v>
          </cell>
        </row>
        <row r="582">
          <cell r="Q582" t="str">
            <v>Přenos elektřiny</v>
          </cell>
          <cell r="T582" t="str">
            <v>Přenos elektřiny</v>
          </cell>
          <cell r="W582" t="str">
            <v>Přenos elektřiny</v>
          </cell>
          <cell r="Z582" t="str">
            <v>Přenos elektřiny</v>
          </cell>
        </row>
        <row r="583">
          <cell r="Q583" t="str">
            <v>Rozvod elektřiny</v>
          </cell>
          <cell r="T583" t="str">
            <v>Rozvod elektřiny</v>
          </cell>
          <cell r="W583" t="str">
            <v>Rozvod elektřiny</v>
          </cell>
          <cell r="Z583" t="str">
            <v>Rozvod elektřiny</v>
          </cell>
        </row>
        <row r="584">
          <cell r="Q584" t="str">
            <v>Obchod s elektřinou</v>
          </cell>
          <cell r="T584" t="str">
            <v>Obchod s elektřinou</v>
          </cell>
          <cell r="W584" t="str">
            <v>Obchod s elektřinou</v>
          </cell>
          <cell r="Z584" t="str">
            <v>Obchod s elektřinou</v>
          </cell>
        </row>
        <row r="585">
          <cell r="Q585" t="str">
            <v>Výroba plynu</v>
          </cell>
          <cell r="T585" t="str">
            <v>Výroba plynu</v>
          </cell>
          <cell r="W585" t="str">
            <v>Výroba plynu</v>
          </cell>
          <cell r="Z585" t="str">
            <v>Výroba plynu</v>
          </cell>
        </row>
        <row r="586">
          <cell r="Q586" t="str">
            <v>Rozvod plynných paliv prostřednictvím sítí</v>
          </cell>
          <cell r="T586" t="str">
            <v>Rozvod plynných paliv prostřednictvím sítí</v>
          </cell>
          <cell r="W586" t="str">
            <v>Rozvod plynných paliv prostřednictvím sítí</v>
          </cell>
          <cell r="Z586" t="str">
            <v>Rozvod plynných paliv prostřednictvím sítí</v>
          </cell>
        </row>
        <row r="587">
          <cell r="Q587" t="str">
            <v>Obchod s plynem prostřednictvím sítí</v>
          </cell>
          <cell r="T587" t="str">
            <v>Obchod s plynem prostřednictvím sítí</v>
          </cell>
          <cell r="W587" t="str">
            <v>Obchod s plynem prostřednictvím sítí</v>
          </cell>
          <cell r="Z587" t="str">
            <v>Obchod s plynem prostřednictvím sítí</v>
          </cell>
        </row>
        <row r="588">
          <cell r="Q588" t="str">
            <v>Shromažďování a sběr odpadů, kromě nebezpečných</v>
          </cell>
          <cell r="T588" t="str">
            <v>Shromažďování a sběr odpadů, kromě nebezpečných</v>
          </cell>
          <cell r="W588" t="str">
            <v>Shromažďování a sběr odpadů, kromě nebezpečných</v>
          </cell>
          <cell r="Z588" t="str">
            <v>Shromažďování a sběr odpadů, kromě nebezpečných</v>
          </cell>
        </row>
        <row r="589">
          <cell r="Q589" t="str">
            <v>Shromažďování a sběr nebezpečných odpadů</v>
          </cell>
          <cell r="T589" t="str">
            <v>Shromažďování a sběr nebezpečných odpadů</v>
          </cell>
          <cell r="W589" t="str">
            <v>Shromažďování a sběr nebezpečných odpadů</v>
          </cell>
          <cell r="Z589" t="str">
            <v>Shromažďování a sběr nebezpečných odpadů</v>
          </cell>
        </row>
        <row r="590">
          <cell r="Q590" t="str">
            <v>Odstraňování odpadů, kromě nebezpečných</v>
          </cell>
          <cell r="T590" t="str">
            <v>Odstraňování odpadů, kromě nebezpečných</v>
          </cell>
          <cell r="W590" t="str">
            <v>Odstraňování odpadů, kromě nebezpečných</v>
          </cell>
          <cell r="Z590" t="str">
            <v>Odstraňování odpadů, kromě nebezpečných</v>
          </cell>
        </row>
        <row r="591">
          <cell r="Q591" t="str">
            <v>Odstraňování nebezpečných odpadů</v>
          </cell>
          <cell r="T591" t="str">
            <v>Odstraňování nebezpečných odpadů</v>
          </cell>
          <cell r="W591" t="str">
            <v>Odstraňování nebezpečných odpadů</v>
          </cell>
          <cell r="Z591" t="str">
            <v>Odstraňování nebezpečných odpadů</v>
          </cell>
        </row>
        <row r="592">
          <cell r="Q592" t="str">
            <v>Demontáž vraků a vyřazených strojů a zařízení pro účely recyklace</v>
          </cell>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Q593" t="str">
            <v>Úprava odpadů k dalšímu využití,kromě demontáže vraků,strojů a zařízení</v>
          </cell>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Q594" t="str">
            <v>Výstavba bytových budov</v>
          </cell>
          <cell r="T594" t="str">
            <v>Výstavba bytových budov</v>
          </cell>
          <cell r="W594" t="str">
            <v>Výstavba bytových budov</v>
          </cell>
          <cell r="Z594" t="str">
            <v>Výstavba bytových budov</v>
          </cell>
        </row>
        <row r="595">
          <cell r="Q595" t="str">
            <v>Výstavba silnic a dálnic</v>
          </cell>
          <cell r="T595" t="str">
            <v>Výstavba silnic a dálnic</v>
          </cell>
          <cell r="W595" t="str">
            <v>Výstavba silnic a dálnic</v>
          </cell>
          <cell r="Z595" t="str">
            <v>Výstavba silnic a dálnic</v>
          </cell>
        </row>
        <row r="596">
          <cell r="Q596" t="str">
            <v>Výstavba železnic a podzemních drah</v>
          </cell>
          <cell r="T596" t="str">
            <v>Výstavba železnic a podzemních drah</v>
          </cell>
          <cell r="W596" t="str">
            <v>Výstavba železnic a podzemních drah</v>
          </cell>
          <cell r="Z596" t="str">
            <v>Výstavba železnic a podzemních drah</v>
          </cell>
        </row>
        <row r="597">
          <cell r="Q597" t="str">
            <v>Výstavba mostů a tunelů</v>
          </cell>
          <cell r="T597" t="str">
            <v>Výstavba mostů a tunelů</v>
          </cell>
          <cell r="W597" t="str">
            <v>Výstavba mostů a tunelů</v>
          </cell>
          <cell r="Z597" t="str">
            <v>Výstavba mostů a tunelů</v>
          </cell>
        </row>
        <row r="598">
          <cell r="Q598" t="str">
            <v>Výstavba inženýrských sítí pro kapaliny a plyny</v>
          </cell>
          <cell r="T598" t="str">
            <v>Výstavba inženýrských sítí pro kapaliny a plyny</v>
          </cell>
          <cell r="W598" t="str">
            <v>Výstavba inženýrských sítí pro kapaliny a plyny</v>
          </cell>
          <cell r="Z598" t="str">
            <v>Výstavba inženýrských sítí pro kapaliny a plyny</v>
          </cell>
        </row>
        <row r="599">
          <cell r="Q599" t="str">
            <v>Výstavba inženýrských sítí pro elektřinu a telekomunikace</v>
          </cell>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Q600" t="str">
            <v>Výstavba vodních děl</v>
          </cell>
          <cell r="T600" t="str">
            <v>Výstavba vodních děl</v>
          </cell>
          <cell r="W600" t="str">
            <v>Výstavba vodních děl</v>
          </cell>
          <cell r="Z600" t="str">
            <v>Výstavba vodních děl</v>
          </cell>
        </row>
        <row r="601">
          <cell r="Q601" t="str">
            <v>Výstavba ostatních staveb j. n.</v>
          </cell>
          <cell r="T601" t="str">
            <v>Výstavba ostatních staveb j. n.</v>
          </cell>
          <cell r="W601" t="str">
            <v>Výstavba ostatních staveb j. n.</v>
          </cell>
          <cell r="Z601" t="str">
            <v>Výstavba ostatních staveb j. n.</v>
          </cell>
        </row>
        <row r="602">
          <cell r="Q602" t="str">
            <v>Demolice</v>
          </cell>
          <cell r="T602" t="str">
            <v>Demolice</v>
          </cell>
          <cell r="W602" t="str">
            <v>Demolice</v>
          </cell>
          <cell r="Z602" t="str">
            <v>Demolice</v>
          </cell>
        </row>
        <row r="603">
          <cell r="Q603" t="str">
            <v>Příprava staveniště</v>
          </cell>
          <cell r="T603" t="str">
            <v>Příprava staveniště</v>
          </cell>
          <cell r="W603" t="str">
            <v>Příprava staveniště</v>
          </cell>
          <cell r="Z603" t="str">
            <v>Příprava staveniště</v>
          </cell>
        </row>
        <row r="604">
          <cell r="Q604" t="str">
            <v>Průzkumné vrtné práce</v>
          </cell>
          <cell r="T604" t="str">
            <v>Průzkumné vrtné práce</v>
          </cell>
          <cell r="W604" t="str">
            <v>Průzkumné vrtné práce</v>
          </cell>
          <cell r="Z604" t="str">
            <v>Průzkumné vrtné práce</v>
          </cell>
        </row>
        <row r="605">
          <cell r="Q605" t="str">
            <v>Elektrické instalace</v>
          </cell>
          <cell r="T605" t="str">
            <v>Elektrické instalace</v>
          </cell>
          <cell r="W605" t="str">
            <v>Elektrické instalace</v>
          </cell>
          <cell r="Z605" t="str">
            <v>Elektrické instalace</v>
          </cell>
        </row>
        <row r="606">
          <cell r="Q606" t="str">
            <v>Instalace vody, odpadu, plynu, topení a klimatizace</v>
          </cell>
          <cell r="T606" t="str">
            <v>Instalace vody, odpadu, plynu, topení a klimatizace</v>
          </cell>
          <cell r="W606" t="str">
            <v>Instalace vody, odpadu, plynu, topení a klimatizace</v>
          </cell>
          <cell r="Z606" t="str">
            <v>Instalace vody, odpadu, plynu, topení a klimatizace</v>
          </cell>
        </row>
        <row r="607">
          <cell r="Q607" t="str">
            <v>Ostatní stavební instalace</v>
          </cell>
          <cell r="T607" t="str">
            <v>Ostatní stavební instalace</v>
          </cell>
          <cell r="W607" t="str">
            <v>Ostatní stavební instalace</v>
          </cell>
          <cell r="Z607" t="str">
            <v>Ostatní stavební instalace</v>
          </cell>
        </row>
        <row r="608">
          <cell r="Q608" t="str">
            <v>Omítkářské práce</v>
          </cell>
          <cell r="T608" t="str">
            <v>Omítkářské práce</v>
          </cell>
          <cell r="W608" t="str">
            <v>Omítkářské práce</v>
          </cell>
          <cell r="Z608" t="str">
            <v>Omítkářské práce</v>
          </cell>
        </row>
        <row r="609">
          <cell r="Q609" t="str">
            <v>Truhlářské práce</v>
          </cell>
          <cell r="T609" t="str">
            <v>Truhlářské práce</v>
          </cell>
          <cell r="W609" t="str">
            <v>Truhlářské práce</v>
          </cell>
          <cell r="Z609" t="str">
            <v>Truhlářské práce</v>
          </cell>
        </row>
        <row r="610">
          <cell r="Q610" t="str">
            <v>Obkládání stěn a pokládání podlahových krytin</v>
          </cell>
          <cell r="T610" t="str">
            <v>Obkládání stěn a pokládání podlahových krytin</v>
          </cell>
          <cell r="W610" t="str">
            <v>Obkládání stěn a pokládání podlahových krytin</v>
          </cell>
          <cell r="Z610" t="str">
            <v>Obkládání stěn a pokládání podlahových krytin</v>
          </cell>
        </row>
        <row r="611">
          <cell r="Q611" t="str">
            <v>Sklenářské, malířské a natěračské práce</v>
          </cell>
          <cell r="T611" t="str">
            <v>Sklenářské, malířské a natěračské práce</v>
          </cell>
          <cell r="W611" t="str">
            <v>Sklenářské, malířské a natěračské práce</v>
          </cell>
          <cell r="Z611" t="str">
            <v>Sklenářské, malířské a natěračské práce</v>
          </cell>
        </row>
        <row r="612">
          <cell r="Q612" t="str">
            <v>Ostatní kompletační a dokončovací práce</v>
          </cell>
          <cell r="T612" t="str">
            <v>Ostatní kompletační a dokončovací práce</v>
          </cell>
          <cell r="W612" t="str">
            <v>Ostatní kompletační a dokončovací práce</v>
          </cell>
          <cell r="Z612" t="str">
            <v>Ostatní kompletační a dokončovací práce</v>
          </cell>
        </row>
        <row r="613">
          <cell r="Q613" t="str">
            <v>Pokrývačské práce</v>
          </cell>
          <cell r="T613" t="str">
            <v>Pokrývačské práce</v>
          </cell>
          <cell r="W613" t="str">
            <v>Pokrývačské práce</v>
          </cell>
          <cell r="Z613" t="str">
            <v>Pokrývačské práce</v>
          </cell>
        </row>
        <row r="614">
          <cell r="Q614" t="str">
            <v>Ostatní specializované stavební činnosti j. n.</v>
          </cell>
          <cell r="T614" t="str">
            <v>Ostatní specializované stavební činnosti j. n.</v>
          </cell>
          <cell r="W614" t="str">
            <v>Ostatní specializované stavební činnosti j. n.</v>
          </cell>
          <cell r="Z614" t="str">
            <v>Ostatní specializované stavební činnosti j. n.</v>
          </cell>
        </row>
        <row r="615">
          <cell r="Q615" t="str">
            <v>Obchod s automobily a jinými lehkými motorovými vozidly</v>
          </cell>
          <cell r="T615" t="str">
            <v>Obchod s automobily a jinými lehkými motorovými vozidly</v>
          </cell>
          <cell r="W615" t="str">
            <v>Obchod s automobily a jinými lehkými motorovými vozidly</v>
          </cell>
          <cell r="Z615" t="str">
            <v>Obchod s automobily a jinými lehkými motorovými vozidly</v>
          </cell>
        </row>
        <row r="616">
          <cell r="Q616" t="str">
            <v>Obchod s ostatními motorovými vozidly, kromě motocyklů</v>
          </cell>
          <cell r="T616" t="str">
            <v>Obchod s ostatními motorovými vozidly, kromě motocyklů</v>
          </cell>
          <cell r="W616" t="str">
            <v>Obchod s ostatními motorovými vozidly, kromě motocyklů</v>
          </cell>
          <cell r="Z616" t="str">
            <v>Obchod s ostatními motorovými vozidly, kromě motocyklů</v>
          </cell>
        </row>
        <row r="617">
          <cell r="Q617" t="str">
            <v>Velkoobchod s díly a příslušenstvím pro motorová vozidla,kromě motocyklů</v>
          </cell>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Q618" t="str">
            <v>Maloobchod s díly a příslušenstvím pro motorová vozidla,kromě motocyklů</v>
          </cell>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Q619" t="str">
            <v>Zprostř.velkoob.a velkoob.v zast.se zákl.zem.pr.,živými zv.,text.sur.a pol.</v>
          </cell>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Q620" t="str">
            <v>Zprostř.velkoob.a velkoob.v zast.s palivy,rudami,kovy a prům.chemikáliemi</v>
          </cell>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Q621" t="str">
            <v>Zprostř.velkoobchodu a velkoobchod v zast.se dřevem a staveb.materiály</v>
          </cell>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Q622" t="str">
            <v>Zprostř.velkoobchodu a velkoob.v zast.se stroji,prům.zař.,loděmi a letadly</v>
          </cell>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Q623" t="str">
            <v>Zprostř.velkoob.a velkoob.v zast.s náb.,želez.zbožím a potř.převáž.pro dom.</v>
          </cell>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Q624" t="str">
            <v>Zprostř.velkoob.a velkoob.v zast.s text.,oděvy,kožešinami,obuví a kož.výr.</v>
          </cell>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Q625" t="str">
            <v>Zprostř.velkoob.a velkoob.v zast.s potr.,nápoji,tabákem a tabák.výrobky</v>
          </cell>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Q626" t="str">
            <v>Zprostř.specializ.velkoob.a specializ.velkoob.v zast.s ost.výrobky</v>
          </cell>
          <cell r="T626" t="str">
            <v>Zprostř.specializ.velkoob.a specializ.velkoob.v zast.s ost.výrobky</v>
          </cell>
          <cell r="W626" t="str">
            <v>Zprostř.specializ.velkoob.a specializ.velkoob.v zast.s ost.výrobky</v>
          </cell>
          <cell r="Z626" t="str">
            <v>Zprostř.specializ.velkoob.a specializ.velkoob.v zast.s ost.výrobky</v>
          </cell>
        </row>
        <row r="627">
          <cell r="Q627" t="str">
            <v>Zprostř.nespecializ.velkoobchodu a nespecializ.velkoobchod v zast.</v>
          </cell>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Q628" t="str">
            <v>Velkoobchod s obilím, surovým tabákem, osivy a krmivy</v>
          </cell>
          <cell r="T628" t="str">
            <v>Velkoobchod s obilím, surovým tabákem, osivy a krmivy</v>
          </cell>
          <cell r="W628" t="str">
            <v>Velkoobchod s obilím, surovým tabákem, osivy a krmivy</v>
          </cell>
          <cell r="Z628" t="str">
            <v>Velkoobchod s obilím, surovým tabákem, osivy a krmivy</v>
          </cell>
        </row>
        <row r="629">
          <cell r="Q629" t="str">
            <v>Velkoobchod s květinami a jinými rostlinami</v>
          </cell>
          <cell r="T629" t="str">
            <v>Velkoobchod s květinami a jinými rostlinami</v>
          </cell>
          <cell r="W629" t="str">
            <v>Velkoobchod s květinami a jinými rostlinami</v>
          </cell>
          <cell r="Z629" t="str">
            <v>Velkoobchod s květinami a jinými rostlinami</v>
          </cell>
        </row>
        <row r="630">
          <cell r="Q630" t="str">
            <v>Velkoobchod s živými zvířaty</v>
          </cell>
          <cell r="T630" t="str">
            <v>Velkoobchod s živými zvířaty</v>
          </cell>
          <cell r="W630" t="str">
            <v>Velkoobchod s živými zvířaty</v>
          </cell>
          <cell r="Z630" t="str">
            <v>Velkoobchod s živými zvířaty</v>
          </cell>
        </row>
        <row r="631">
          <cell r="Q631" t="str">
            <v>Velkoobchod se surovými kůžemi, kožešinami a usněmi</v>
          </cell>
          <cell r="T631" t="str">
            <v>Velkoobchod se surovými kůžemi, kožešinami a usněmi</v>
          </cell>
          <cell r="W631" t="str">
            <v>Velkoobchod se surovými kůžemi, kožešinami a usněmi</v>
          </cell>
          <cell r="Z631" t="str">
            <v>Velkoobchod se surovými kůžemi, kožešinami a usněmi</v>
          </cell>
        </row>
        <row r="632">
          <cell r="Q632" t="str">
            <v>Velkoobchod s ovocem a zeleninou</v>
          </cell>
          <cell r="T632" t="str">
            <v>Velkoobchod s ovocem a zeleninou</v>
          </cell>
          <cell r="W632" t="str">
            <v>Velkoobchod s ovocem a zeleninou</v>
          </cell>
          <cell r="Z632" t="str">
            <v>Velkoobchod s ovocem a zeleninou</v>
          </cell>
        </row>
        <row r="633">
          <cell r="Q633" t="str">
            <v>Velkoobchod s masem a masnými výrobky</v>
          </cell>
          <cell r="T633" t="str">
            <v>Velkoobchod s masem a masnými výrobky</v>
          </cell>
          <cell r="W633" t="str">
            <v>Velkoobchod s masem a masnými výrobky</v>
          </cell>
          <cell r="Z633" t="str">
            <v>Velkoobchod s masem a masnými výrobky</v>
          </cell>
        </row>
        <row r="634">
          <cell r="Q634" t="str">
            <v>Velkoobchod s mléčnými výrobky, vejci, jedlými oleji a tuky</v>
          </cell>
          <cell r="T634" t="str">
            <v>Velkoobchod s mléčnými výrobky, vejci, jedlými oleji a tuky</v>
          </cell>
          <cell r="W634" t="str">
            <v>Velkoobchod s mléčnými výrobky, vejci, jedlými oleji a tuky</v>
          </cell>
          <cell r="Z634" t="str">
            <v>Velkoobchod s mléčnými výrobky, vejci, jedlými oleji a tuky</v>
          </cell>
        </row>
        <row r="635">
          <cell r="Q635" t="str">
            <v>Velkoobchod s nápoji</v>
          </cell>
          <cell r="T635" t="str">
            <v>Velkoobchod s nápoji</v>
          </cell>
          <cell r="W635" t="str">
            <v>Velkoobchod s nápoji</v>
          </cell>
          <cell r="Z635" t="str">
            <v>Velkoobchod s nápoji</v>
          </cell>
        </row>
        <row r="636">
          <cell r="Q636" t="str">
            <v>Velkoobchod s tabákovými výrobky</v>
          </cell>
          <cell r="T636" t="str">
            <v>Velkoobchod s tabákovými výrobky</v>
          </cell>
          <cell r="W636" t="str">
            <v>Velkoobchod s tabákovými výrobky</v>
          </cell>
          <cell r="Z636" t="str">
            <v>Velkoobchod s tabákovými výrobky</v>
          </cell>
        </row>
        <row r="637">
          <cell r="Q637" t="str">
            <v>Velkoobchod s cukrem, čokoládou a cukrovinkami</v>
          </cell>
          <cell r="T637" t="str">
            <v>Velkoobchod s cukrem, čokoládou a cukrovinkami</v>
          </cell>
          <cell r="W637" t="str">
            <v>Velkoobchod s cukrem, čokoládou a cukrovinkami</v>
          </cell>
          <cell r="Z637" t="str">
            <v>Velkoobchod s cukrem, čokoládou a cukrovinkami</v>
          </cell>
        </row>
        <row r="638">
          <cell r="Q638" t="str">
            <v>Velkoobchod s kávou, čajem, kakaem a kořením</v>
          </cell>
          <cell r="T638" t="str">
            <v>Velkoobchod s kávou, čajem, kakaem a kořením</v>
          </cell>
          <cell r="W638" t="str">
            <v>Velkoobchod s kávou, čajem, kakaem a kořením</v>
          </cell>
          <cell r="Z638" t="str">
            <v>Velkoobchod s kávou, čajem, kakaem a kořením</v>
          </cell>
        </row>
        <row r="639">
          <cell r="Q639" t="str">
            <v>Specializ.velkoobchod s jinými potravinami,včetně ryb,korýšů a měkkýšů</v>
          </cell>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Q640" t="str">
            <v>Nespecializovaný velkoobchod s potravinami,nápoji a tabákovými výroby</v>
          </cell>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Q641" t="str">
            <v>Velkoobchod s textilem</v>
          </cell>
          <cell r="T641" t="str">
            <v>Velkoobchod s textilem</v>
          </cell>
          <cell r="W641" t="str">
            <v>Velkoobchod s textilem</v>
          </cell>
          <cell r="Z641" t="str">
            <v>Velkoobchod s textilem</v>
          </cell>
        </row>
        <row r="642">
          <cell r="Q642" t="str">
            <v>Velkoobchod s oděvy a obuví</v>
          </cell>
          <cell r="T642" t="str">
            <v>Velkoobchod s oděvy a obuví</v>
          </cell>
          <cell r="W642" t="str">
            <v>Velkoobchod s oděvy a obuví</v>
          </cell>
          <cell r="Z642" t="str">
            <v>Velkoobchod s oděvy a obuví</v>
          </cell>
        </row>
        <row r="643">
          <cell r="Q643" t="str">
            <v>Velkoobchod s elektrospotřebiči a elektronikou</v>
          </cell>
          <cell r="T643" t="str">
            <v>Velkoobchod s elektrospotřebiči a elektronikou</v>
          </cell>
          <cell r="W643" t="str">
            <v>Velkoobchod s elektrospotřebiči a elektronikou</v>
          </cell>
          <cell r="Z643" t="str">
            <v>Velkoobchod s elektrospotřebiči a elektronikou</v>
          </cell>
        </row>
        <row r="644">
          <cell r="Q644" t="str">
            <v>Velkoobchod s porcelán.,keram.a skleněnými výrobky a čisticími prostř.</v>
          </cell>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Q645" t="str">
            <v>Velkoobchod s kosmetickými výrobky</v>
          </cell>
          <cell r="T645" t="str">
            <v>Velkoobchod s kosmetickými výrobky</v>
          </cell>
          <cell r="W645" t="str">
            <v>Velkoobchod s kosmetickými výrobky</v>
          </cell>
          <cell r="Z645" t="str">
            <v>Velkoobchod s kosmetickými výrobky</v>
          </cell>
        </row>
        <row r="646">
          <cell r="Q646" t="str">
            <v>Velkoobchod s farmaceutickými výrobky</v>
          </cell>
          <cell r="T646" t="str">
            <v>Velkoobchod s farmaceutickými výrobky</v>
          </cell>
          <cell r="W646" t="str">
            <v>Velkoobchod s farmaceutickými výrobky</v>
          </cell>
          <cell r="Z646" t="str">
            <v>Velkoobchod s farmaceutickými výrobky</v>
          </cell>
        </row>
        <row r="647">
          <cell r="Q647" t="str">
            <v>Velkoobchod s nábytkem, koberci a svítidly</v>
          </cell>
          <cell r="T647" t="str">
            <v>Velkoobchod s nábytkem, koberci a svítidly</v>
          </cell>
          <cell r="W647" t="str">
            <v>Velkoobchod s nábytkem, koberci a svítidly</v>
          </cell>
          <cell r="Z647" t="str">
            <v>Velkoobchod s nábytkem, koberci a svítidly</v>
          </cell>
        </row>
        <row r="648">
          <cell r="Q648" t="str">
            <v>Velkoobchod s hodinami, hodinkami a klenoty</v>
          </cell>
          <cell r="T648" t="str">
            <v>Velkoobchod s hodinami, hodinkami a klenoty</v>
          </cell>
          <cell r="W648" t="str">
            <v>Velkoobchod s hodinami, hodinkami a klenoty</v>
          </cell>
          <cell r="Z648" t="str">
            <v>Velkoobchod s hodinami, hodinkami a klenoty</v>
          </cell>
        </row>
        <row r="649">
          <cell r="Q649" t="str">
            <v>Velkoobchod s ostatními výrobky převážně pro domácnost</v>
          </cell>
          <cell r="T649" t="str">
            <v>Velkoobchod s ostatními výrobky převážně pro domácnost</v>
          </cell>
          <cell r="W649" t="str">
            <v>Velkoobchod s ostatními výrobky převážně pro domácnost</v>
          </cell>
          <cell r="Z649" t="str">
            <v>Velkoobchod s ostatními výrobky převážně pro domácnost</v>
          </cell>
        </row>
        <row r="650">
          <cell r="Q650" t="str">
            <v>Velkoobchod s počítači, počítačovým periferním zařízením a softwarem</v>
          </cell>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Q651" t="str">
            <v>Velkoobchod s elektronickým a telekomunikačním zařízením a jeho díly</v>
          </cell>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Q652" t="str">
            <v>Velkoobchod se zemědělskými stroji, strojním zařízením a příslušenstvím</v>
          </cell>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Q653" t="str">
            <v>Velkoobchod s obráběcími stroji</v>
          </cell>
          <cell r="T653" t="str">
            <v>Velkoobchod s obráběcími stroji</v>
          </cell>
          <cell r="W653" t="str">
            <v>Velkoobchod s obráběcími stroji</v>
          </cell>
          <cell r="Z653" t="str">
            <v>Velkoobchod s obráběcími stroji</v>
          </cell>
        </row>
        <row r="654">
          <cell r="Q654" t="str">
            <v>Velkoobchod s těžebními a stavebními stroji a zařízením</v>
          </cell>
          <cell r="T654" t="str">
            <v>Velkoobchod s těžebními a stavebními stroji a zařízením</v>
          </cell>
          <cell r="W654" t="str">
            <v>Velkoobchod s těžebními a stavebními stroji a zařízením</v>
          </cell>
          <cell r="Z654" t="str">
            <v>Velkoobchod s těžebními a stavebními stroji a zařízením</v>
          </cell>
        </row>
        <row r="655">
          <cell r="Q655" t="str">
            <v>Velkoobchod se strojním zařízením pro text.průmysl,šicími a plet.stroji</v>
          </cell>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Q656" t="str">
            <v>Velkoobchod s kancelářským nábytkem</v>
          </cell>
          <cell r="T656" t="str">
            <v>Velkoobchod s kancelářským nábytkem</v>
          </cell>
          <cell r="W656" t="str">
            <v>Velkoobchod s kancelářským nábytkem</v>
          </cell>
          <cell r="Z656" t="str">
            <v>Velkoobchod s kancelářským nábytkem</v>
          </cell>
        </row>
        <row r="657">
          <cell r="Q657" t="str">
            <v>Velkoobchod s ostatními kancelářskými stroji a zařízením</v>
          </cell>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Q658" t="str">
            <v>Velkoobchod s ostatními stroji a zařízením</v>
          </cell>
          <cell r="T658" t="str">
            <v>Velkoobchod s ostatními stroji a zařízením</v>
          </cell>
          <cell r="W658" t="str">
            <v>Velkoobchod s ostatními stroji a zařízením</v>
          </cell>
          <cell r="Z658" t="str">
            <v>Velkoobchod s ostatními stroji a zařízením</v>
          </cell>
        </row>
        <row r="659">
          <cell r="Q659" t="str">
            <v>Velkoobchod s pevnými, kapalnými a plynnými palivy a příbuznými výrobky</v>
          </cell>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Q660" t="str">
            <v>Velkoobchod s rudami, kovy a hutními výrobky</v>
          </cell>
          <cell r="T660" t="str">
            <v>Velkoobchod s rudami, kovy a hutními výrobky</v>
          </cell>
          <cell r="W660" t="str">
            <v>Velkoobchod s rudami, kovy a hutními výrobky</v>
          </cell>
          <cell r="Z660" t="str">
            <v>Velkoobchod s rudami, kovy a hutními výrobky</v>
          </cell>
        </row>
        <row r="661">
          <cell r="Q661" t="str">
            <v>Velkoobchod se dřevem, stavebními materiály a sanitárním vybavením</v>
          </cell>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Q662" t="str">
            <v>Velkoobchod s železářským zbožím,instalatér.a topenářskými potřebami</v>
          </cell>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Q663" t="str">
            <v>Velkoobchod s chemickými výrobky</v>
          </cell>
          <cell r="T663" t="str">
            <v>Velkoobchod s chemickými výrobky</v>
          </cell>
          <cell r="W663" t="str">
            <v>Velkoobchod s chemickými výrobky</v>
          </cell>
          <cell r="Z663" t="str">
            <v>Velkoobchod s chemickými výrobky</v>
          </cell>
        </row>
        <row r="664">
          <cell r="Q664" t="str">
            <v>Velkoobchod s ostatními meziprodukty</v>
          </cell>
          <cell r="T664" t="str">
            <v>Velkoobchod s ostatními meziprodukty</v>
          </cell>
          <cell r="W664" t="str">
            <v>Velkoobchod s ostatními meziprodukty</v>
          </cell>
          <cell r="Z664" t="str">
            <v>Velkoobchod s ostatními meziprodukty</v>
          </cell>
        </row>
        <row r="665">
          <cell r="Q665" t="str">
            <v>Velkoobchod s odpadem a šrotem</v>
          </cell>
          <cell r="T665" t="str">
            <v>Velkoobchod s odpadem a šrotem</v>
          </cell>
          <cell r="W665" t="str">
            <v>Velkoobchod s odpadem a šrotem</v>
          </cell>
          <cell r="Z665" t="str">
            <v>Velkoobchod s odpadem a šrotem</v>
          </cell>
        </row>
        <row r="666">
          <cell r="Q666" t="str">
            <v>Maloobchod s převahou potravin,nápojů a tabák.výrobků v nespecializ.prod.</v>
          </cell>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Q667" t="str">
            <v>Ostatní maloobchod v nespecializovaných prodejnách</v>
          </cell>
          <cell r="T667" t="str">
            <v>Ostatní maloobchod v nespecializovaných prodejnách</v>
          </cell>
          <cell r="W667" t="str">
            <v>Ostatní maloobchod v nespecializovaných prodejnách</v>
          </cell>
          <cell r="Z667" t="str">
            <v>Ostatní maloobchod v nespecializovaných prodejnách</v>
          </cell>
        </row>
        <row r="668">
          <cell r="Q668" t="str">
            <v>Maloobchod s ovocem a zeleninou</v>
          </cell>
          <cell r="T668" t="str">
            <v>Maloobchod s ovocem a zeleninou</v>
          </cell>
          <cell r="W668" t="str">
            <v>Maloobchod s ovocem a zeleninou</v>
          </cell>
          <cell r="Z668" t="str">
            <v>Maloobchod s ovocem a zeleninou</v>
          </cell>
        </row>
        <row r="669">
          <cell r="Q669" t="str">
            <v>Maloobchod s masem a masnými výrobky</v>
          </cell>
          <cell r="T669" t="str">
            <v>Maloobchod s masem a masnými výrobky</v>
          </cell>
          <cell r="W669" t="str">
            <v>Maloobchod s masem a masnými výrobky</v>
          </cell>
          <cell r="Z669" t="str">
            <v>Maloobchod s masem a masnými výrobky</v>
          </cell>
        </row>
        <row r="670">
          <cell r="Q670" t="str">
            <v>Maloobchod s rybami, korýši a měkkýši</v>
          </cell>
          <cell r="T670" t="str">
            <v>Maloobchod s rybami, korýši a měkkýši</v>
          </cell>
          <cell r="W670" t="str">
            <v>Maloobchod s rybami, korýši a měkkýši</v>
          </cell>
          <cell r="Z670" t="str">
            <v>Maloobchod s rybami, korýši a měkkýši</v>
          </cell>
        </row>
        <row r="671">
          <cell r="Q671" t="str">
            <v>Maloobchod s chlebem, pečivem, cukrářskými výrobky a cukrovinkami</v>
          </cell>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Q672" t="str">
            <v>Maloobchod s nápoji</v>
          </cell>
          <cell r="T672" t="str">
            <v>Maloobchod s nápoji</v>
          </cell>
          <cell r="W672" t="str">
            <v>Maloobchod s nápoji</v>
          </cell>
          <cell r="Z672" t="str">
            <v>Maloobchod s nápoji</v>
          </cell>
        </row>
        <row r="673">
          <cell r="Q673" t="str">
            <v>Maloobchod s tabákovými výrobky</v>
          </cell>
          <cell r="T673" t="str">
            <v>Maloobchod s tabákovými výrobky</v>
          </cell>
          <cell r="W673" t="str">
            <v>Maloobchod s tabákovými výrobky</v>
          </cell>
          <cell r="Z673" t="str">
            <v>Maloobchod s tabákovými výrobky</v>
          </cell>
        </row>
        <row r="674">
          <cell r="Q674" t="str">
            <v>Ostatní maloobchod s potravinami ve specializovaných prodejnách</v>
          </cell>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Q675" t="str">
            <v>Maloobchod s počítači, počítačovým periferním zařízením a softwarem</v>
          </cell>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Q676" t="str">
            <v>Maloobchod s telekomunikačním zařízením</v>
          </cell>
          <cell r="T676" t="str">
            <v>Maloobchod s telekomunikačním zařízením</v>
          </cell>
          <cell r="W676" t="str">
            <v>Maloobchod s telekomunikačním zařízením</v>
          </cell>
          <cell r="Z676" t="str">
            <v>Maloobchod s telekomunikačním zařízením</v>
          </cell>
        </row>
        <row r="677">
          <cell r="Q677" t="str">
            <v>Maloobchod s audio- a videozařízením</v>
          </cell>
          <cell r="T677" t="str">
            <v>Maloobchod s audio- a videozařízením</v>
          </cell>
          <cell r="W677" t="str">
            <v>Maloobchod s audio- a videozařízením</v>
          </cell>
          <cell r="Z677" t="str">
            <v>Maloobchod s audio- a videozařízením</v>
          </cell>
        </row>
        <row r="678">
          <cell r="Q678" t="str">
            <v>Maloobchod s textilem</v>
          </cell>
          <cell r="T678" t="str">
            <v>Maloobchod s textilem</v>
          </cell>
          <cell r="W678" t="str">
            <v>Maloobchod s textilem</v>
          </cell>
          <cell r="Z678" t="str">
            <v>Maloobchod s textilem</v>
          </cell>
        </row>
        <row r="679">
          <cell r="Q679" t="str">
            <v>Maloobchod s železářským zbožím, barvami, sklem a potřebami pro kutily</v>
          </cell>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Q680" t="str">
            <v>Maloobchod s koberci, podlahovými krytinami a nástěnnými obklady</v>
          </cell>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Q681" t="str">
            <v>Maloobchod s elektrospotřebiči a elektronikou</v>
          </cell>
          <cell r="T681" t="str">
            <v>Maloobchod s elektrospotřebiči a elektronikou</v>
          </cell>
          <cell r="W681" t="str">
            <v>Maloobchod s elektrospotřebiči a elektronikou</v>
          </cell>
          <cell r="Z681" t="str">
            <v>Maloobchod s elektrospotřebiči a elektronikou</v>
          </cell>
        </row>
        <row r="682">
          <cell r="Q682" t="str">
            <v>Maloobchod s nábytkem,svítidly a ost.výr.přev.pro dom.ve specializ.prod.</v>
          </cell>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Q683" t="str">
            <v>Maloobchod s knihami</v>
          </cell>
          <cell r="T683" t="str">
            <v>Maloobchod s knihami</v>
          </cell>
          <cell r="W683" t="str">
            <v>Maloobchod s knihami</v>
          </cell>
          <cell r="Z683" t="str">
            <v>Maloobchod s knihami</v>
          </cell>
        </row>
        <row r="684">
          <cell r="Q684" t="str">
            <v>Maloobchod s novinami, časopisy a papírnickým zbožím</v>
          </cell>
          <cell r="T684" t="str">
            <v>Maloobchod s novinami, časopisy a papírnickým zbožím</v>
          </cell>
          <cell r="W684" t="str">
            <v>Maloobchod s novinami, časopisy a papírnickým zbožím</v>
          </cell>
          <cell r="Z684" t="str">
            <v>Maloobchod s novinami, časopisy a papírnickým zbožím</v>
          </cell>
        </row>
        <row r="685">
          <cell r="Q685" t="str">
            <v>Maloobchod s audio- a videozáznamy</v>
          </cell>
          <cell r="T685" t="str">
            <v>Maloobchod s audio- a videozáznamy</v>
          </cell>
          <cell r="W685" t="str">
            <v>Maloobchod s audio- a videozáznamy</v>
          </cell>
          <cell r="Z685" t="str">
            <v>Maloobchod s audio- a videozáznamy</v>
          </cell>
        </row>
        <row r="686">
          <cell r="Q686" t="str">
            <v>Maloobchod se sportovním vybavením</v>
          </cell>
          <cell r="T686" t="str">
            <v>Maloobchod se sportovním vybavením</v>
          </cell>
          <cell r="W686" t="str">
            <v>Maloobchod se sportovním vybavením</v>
          </cell>
          <cell r="Z686" t="str">
            <v>Maloobchod se sportovním vybavením</v>
          </cell>
        </row>
        <row r="687">
          <cell r="Q687" t="str">
            <v>Maloobchod s hrami a hračkami</v>
          </cell>
          <cell r="T687" t="str">
            <v>Maloobchod s hrami a hračkami</v>
          </cell>
          <cell r="W687" t="str">
            <v>Maloobchod s hrami a hračkami</v>
          </cell>
          <cell r="Z687" t="str">
            <v>Maloobchod s hrami a hračkami</v>
          </cell>
        </row>
        <row r="688">
          <cell r="Q688" t="str">
            <v>Maloobchod s oděvy</v>
          </cell>
          <cell r="T688" t="str">
            <v>Maloobchod s oděvy</v>
          </cell>
          <cell r="W688" t="str">
            <v>Maloobchod s oděvy</v>
          </cell>
          <cell r="Z688" t="str">
            <v>Maloobchod s oděvy</v>
          </cell>
        </row>
        <row r="689">
          <cell r="Q689" t="str">
            <v>Maloobchod s obuví a koženými výrobky</v>
          </cell>
          <cell r="T689" t="str">
            <v>Maloobchod s obuví a koženými výrobky</v>
          </cell>
          <cell r="W689" t="str">
            <v>Maloobchod s obuví a koženými výrobky</v>
          </cell>
          <cell r="Z689" t="str">
            <v>Maloobchod s obuví a koženými výrobky</v>
          </cell>
        </row>
        <row r="690">
          <cell r="Q690" t="str">
            <v>Maloobchod s farmaceutickými přípravky</v>
          </cell>
          <cell r="T690" t="str">
            <v>Maloobchod s farmaceutickými přípravky</v>
          </cell>
          <cell r="W690" t="str">
            <v>Maloobchod s farmaceutickými přípravky</v>
          </cell>
          <cell r="Z690" t="str">
            <v>Maloobchod s farmaceutickými přípravky</v>
          </cell>
        </row>
        <row r="691">
          <cell r="Q691" t="str">
            <v>Maloobchod se zdravotnickými a ortopedickými výrobky</v>
          </cell>
          <cell r="T691" t="str">
            <v>Maloobchod se zdravotnickými a ortopedickými výrobky</v>
          </cell>
          <cell r="W691" t="str">
            <v>Maloobchod se zdravotnickými a ortopedickými výrobky</v>
          </cell>
          <cell r="Z691" t="str">
            <v>Maloobchod se zdravotnickými a ortopedickými výrobky</v>
          </cell>
        </row>
        <row r="692">
          <cell r="Q692" t="str">
            <v>Maloobchod s kosmetickými a toaletními výrobky</v>
          </cell>
          <cell r="T692" t="str">
            <v>Maloobchod s kosmetickými a toaletními výrobky</v>
          </cell>
          <cell r="W692" t="str">
            <v>Maloobchod s kosmetickými a toaletními výrobky</v>
          </cell>
          <cell r="Z692" t="str">
            <v>Maloobchod s kosmetickými a toaletními výrobky</v>
          </cell>
        </row>
        <row r="693">
          <cell r="Q693" t="str">
            <v>Maloob.s květinami,rostl.,osivy,hnoj.,zvířaty pro záj.chov a krmivy pro ně</v>
          </cell>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Q694" t="str">
            <v>Maloobchod s hodinami, hodinkami a klenoty</v>
          </cell>
          <cell r="T694" t="str">
            <v>Maloobchod s hodinami, hodinkami a klenoty</v>
          </cell>
          <cell r="W694" t="str">
            <v>Maloobchod s hodinami, hodinkami a klenoty</v>
          </cell>
          <cell r="Z694" t="str">
            <v>Maloobchod s hodinami, hodinkami a klenoty</v>
          </cell>
        </row>
        <row r="695">
          <cell r="Q695" t="str">
            <v>Ostatní maloobchod s novým zbožím ve specializovaných prodejnách</v>
          </cell>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Q696" t="str">
            <v>Maloobchod s použitým zbožím v prodejnách</v>
          </cell>
          <cell r="T696" t="str">
            <v>Maloobchod s použitým zbožím v prodejnách</v>
          </cell>
          <cell r="W696" t="str">
            <v>Maloobchod s použitým zbožím v prodejnách</v>
          </cell>
          <cell r="Z696" t="str">
            <v>Maloobchod s použitým zbožím v prodejnách</v>
          </cell>
        </row>
        <row r="697">
          <cell r="Q697" t="str">
            <v>Maloobchod s potravinami,nápoji a tabák.výrobky ve stáncích a na trzích</v>
          </cell>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Q698" t="str">
            <v>Maloobchod s textilem, oděvy a obuví ve stáncích a na trzích</v>
          </cell>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Q699" t="str">
            <v>Maloobchod s ostatním zbožím ve stáncích a na trzích</v>
          </cell>
          <cell r="T699" t="str">
            <v>Maloobchod s ostatním zbožím ve stáncích a na trzích</v>
          </cell>
          <cell r="W699" t="str">
            <v>Maloobchod s ostatním zbožím ve stáncích a na trzích</v>
          </cell>
          <cell r="Z699" t="str">
            <v>Maloobchod s ostatním zbožím ve stáncích a na trzích</v>
          </cell>
        </row>
        <row r="700">
          <cell r="Q700" t="str">
            <v>Maloobchod prostřednictvím internetu nebo zásilkové služby</v>
          </cell>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Q701" t="str">
            <v>Ostatní maloobchod mimo prodejny, stánky a trhy</v>
          </cell>
          <cell r="T701" t="str">
            <v>Ostatní maloobchod mimo prodejny, stánky a trhy</v>
          </cell>
          <cell r="W701" t="str">
            <v>Ostatní maloobchod mimo prodejny, stánky a trhy</v>
          </cell>
          <cell r="Z701" t="str">
            <v>Ostatní maloobchod mimo prodejny, stánky a trhy</v>
          </cell>
        </row>
        <row r="702">
          <cell r="Q702" t="str">
            <v>Městská a příměstská pozemní osobní doprava</v>
          </cell>
          <cell r="T702" t="str">
            <v>Městská a příměstská pozemní osobní doprava</v>
          </cell>
          <cell r="W702" t="str">
            <v>Městská a příměstská pozemní osobní doprava</v>
          </cell>
          <cell r="Z702" t="str">
            <v>Městská a příměstská pozemní osobní doprava</v>
          </cell>
        </row>
        <row r="703">
          <cell r="Q703" t="str">
            <v>Taxislužba a pronájem osobních vozů s řidičem</v>
          </cell>
          <cell r="T703" t="str">
            <v>Taxislužba a pronájem osobních vozů s řidičem</v>
          </cell>
          <cell r="W703" t="str">
            <v>Taxislužba a pronájem osobních vozů s řidičem</v>
          </cell>
          <cell r="Z703" t="str">
            <v>Taxislužba a pronájem osobních vozů s řidičem</v>
          </cell>
        </row>
        <row r="704">
          <cell r="Q704" t="str">
            <v>Ostatní pozemní osobní doprava j. n.</v>
          </cell>
          <cell r="T704" t="str">
            <v>Ostatní pozemní osobní doprava j. n.</v>
          </cell>
          <cell r="W704" t="str">
            <v>Ostatní pozemní osobní doprava j. n.</v>
          </cell>
          <cell r="Z704" t="str">
            <v>Ostatní pozemní osobní doprava j. n.</v>
          </cell>
        </row>
        <row r="705">
          <cell r="Q705" t="str">
            <v>Silniční nákladní doprava</v>
          </cell>
          <cell r="T705" t="str">
            <v>Silniční nákladní doprava</v>
          </cell>
          <cell r="W705" t="str">
            <v>Silniční nákladní doprava</v>
          </cell>
          <cell r="Z705" t="str">
            <v>Silniční nákladní doprava</v>
          </cell>
        </row>
        <row r="706">
          <cell r="Q706" t="str">
            <v>Stěhovací služby</v>
          </cell>
          <cell r="T706" t="str">
            <v>Stěhovací služby</v>
          </cell>
          <cell r="W706" t="str">
            <v>Stěhovací služby</v>
          </cell>
          <cell r="Z706" t="str">
            <v>Stěhovací služby</v>
          </cell>
        </row>
        <row r="707">
          <cell r="Q707" t="str">
            <v>Těžba černého uhlí</v>
          </cell>
          <cell r="T707" t="str">
            <v>Těžba černého uhlí</v>
          </cell>
          <cell r="W707" t="str">
            <v>Těžba černého uhlí</v>
          </cell>
          <cell r="Z707" t="str">
            <v>Těžba černého uhlí</v>
          </cell>
        </row>
        <row r="708">
          <cell r="Q708" t="str">
            <v>Úprava černého uhlí</v>
          </cell>
          <cell r="T708" t="str">
            <v>Úprava černého uhlí</v>
          </cell>
          <cell r="W708" t="str">
            <v>Úprava černého uhlí</v>
          </cell>
          <cell r="Z708" t="str">
            <v>Úprava černého uhlí</v>
          </cell>
        </row>
        <row r="709">
          <cell r="Q709" t="str">
            <v>Letecká nákladní doprava</v>
          </cell>
          <cell r="T709" t="str">
            <v>Letecká nákladní doprava</v>
          </cell>
          <cell r="W709" t="str">
            <v>Letecká nákladní doprava</v>
          </cell>
          <cell r="Z709" t="str">
            <v>Letecká nákladní doprava</v>
          </cell>
        </row>
        <row r="710">
          <cell r="Q710" t="str">
            <v>Kosmická doprava</v>
          </cell>
          <cell r="T710" t="str">
            <v>Kosmická doprava</v>
          </cell>
          <cell r="W710" t="str">
            <v>Kosmická doprava</v>
          </cell>
          <cell r="Z710" t="str">
            <v>Kosmická doprava</v>
          </cell>
        </row>
        <row r="711">
          <cell r="Q711" t="str">
            <v>Těžba hnědého uhlí, kromě lignitu</v>
          </cell>
          <cell r="T711" t="str">
            <v>Těžba hnědého uhlí, kromě lignitu</v>
          </cell>
          <cell r="W711" t="str">
            <v>Těžba hnědého uhlí, kromě lignitu</v>
          </cell>
          <cell r="Z711" t="str">
            <v>Těžba hnědého uhlí, kromě lignitu</v>
          </cell>
        </row>
        <row r="712">
          <cell r="Q712" t="str">
            <v>Úprava hnědého uhlí, kromě lignitu</v>
          </cell>
          <cell r="T712" t="str">
            <v>Úprava hnědého uhlí, kromě lignitu</v>
          </cell>
          <cell r="W712" t="str">
            <v>Úprava hnědého uhlí, kromě lignitu</v>
          </cell>
          <cell r="Z712" t="str">
            <v>Úprava hnědého uhlí, kromě lignitu</v>
          </cell>
        </row>
        <row r="713">
          <cell r="Q713" t="str">
            <v>Těžba lignitu</v>
          </cell>
          <cell r="T713" t="str">
            <v>Těžba lignitu</v>
          </cell>
          <cell r="W713" t="str">
            <v>Těžba lignitu</v>
          </cell>
          <cell r="Z713" t="str">
            <v>Těžba lignitu</v>
          </cell>
        </row>
        <row r="714">
          <cell r="Q714" t="str">
            <v>Úprava lignitu</v>
          </cell>
          <cell r="T714" t="str">
            <v>Úprava lignitu</v>
          </cell>
          <cell r="W714" t="str">
            <v>Úprava lignitu</v>
          </cell>
          <cell r="Z714" t="str">
            <v>Úprava lignitu</v>
          </cell>
        </row>
        <row r="715">
          <cell r="Q715" t="str">
            <v>Činnosti související s pozemní dopravou</v>
          </cell>
          <cell r="T715" t="str">
            <v>Činnosti související s pozemní dopravou</v>
          </cell>
          <cell r="W715" t="str">
            <v>Činnosti související s pozemní dopravou</v>
          </cell>
          <cell r="Z715" t="str">
            <v>Činnosti související s pozemní dopravou</v>
          </cell>
        </row>
        <row r="716">
          <cell r="Q716" t="str">
            <v>Činnosti související s vodní dopravou</v>
          </cell>
          <cell r="T716" t="str">
            <v>Činnosti související s vodní dopravou</v>
          </cell>
          <cell r="W716" t="str">
            <v>Činnosti související s vodní dopravou</v>
          </cell>
          <cell r="Z716" t="str">
            <v>Činnosti související s vodní dopravou</v>
          </cell>
        </row>
        <row r="717">
          <cell r="Q717" t="str">
            <v>Činnosti související s leteckou dopravou</v>
          </cell>
          <cell r="T717" t="str">
            <v>Činnosti související s leteckou dopravou</v>
          </cell>
          <cell r="W717" t="str">
            <v>Činnosti související s leteckou dopravou</v>
          </cell>
          <cell r="Z717" t="str">
            <v>Činnosti související s leteckou dopravou</v>
          </cell>
        </row>
        <row r="718">
          <cell r="Q718" t="str">
            <v>Manipulace s nákladem</v>
          </cell>
          <cell r="T718" t="str">
            <v>Manipulace s nákladem</v>
          </cell>
          <cell r="W718" t="str">
            <v>Manipulace s nákladem</v>
          </cell>
          <cell r="Z718" t="str">
            <v>Manipulace s nákladem</v>
          </cell>
        </row>
        <row r="719">
          <cell r="Q719" t="str">
            <v>Ostatní vedlejší činnosti v dopravě</v>
          </cell>
          <cell r="T719" t="str">
            <v>Ostatní vedlejší činnosti v dopravě</v>
          </cell>
          <cell r="W719" t="str">
            <v>Ostatní vedlejší činnosti v dopravě</v>
          </cell>
          <cell r="Z719" t="str">
            <v>Ostatní vedlejší činnosti v dopravě</v>
          </cell>
        </row>
        <row r="720">
          <cell r="Q720" t="str">
            <v>Poskytování cateringových služeb</v>
          </cell>
          <cell r="T720" t="str">
            <v>Poskytování cateringových služeb</v>
          </cell>
          <cell r="W720" t="str">
            <v>Poskytování cateringových služeb</v>
          </cell>
          <cell r="Z720" t="str">
            <v>Poskytování cateringových služeb</v>
          </cell>
        </row>
        <row r="721">
          <cell r="Q721" t="str">
            <v>Poskytování ostatních stravovacích služeb</v>
          </cell>
          <cell r="T721" t="str">
            <v>Poskytování ostatních stravovacích služeb</v>
          </cell>
          <cell r="W721" t="str">
            <v>Poskytování ostatních stravovacích služeb</v>
          </cell>
          <cell r="Z721" t="str">
            <v>Poskytování ostatních stravovacích služeb</v>
          </cell>
        </row>
        <row r="722">
          <cell r="Q722" t="str">
            <v>Vydávání knih</v>
          </cell>
          <cell r="T722" t="str">
            <v>Vydávání knih</v>
          </cell>
          <cell r="W722" t="str">
            <v>Vydávání knih</v>
          </cell>
          <cell r="Z722" t="str">
            <v>Vydávání knih</v>
          </cell>
        </row>
        <row r="723">
          <cell r="Q723" t="str">
            <v>Vydávání adresářů a jiných seznamů</v>
          </cell>
          <cell r="T723" t="str">
            <v>Vydávání adresářů a jiných seznamů</v>
          </cell>
          <cell r="W723" t="str">
            <v>Vydávání adresářů a jiných seznamů</v>
          </cell>
          <cell r="Z723" t="str">
            <v>Vydávání adresářů a jiných seznamů</v>
          </cell>
        </row>
        <row r="724">
          <cell r="Q724" t="str">
            <v>Vydávání novin</v>
          </cell>
          <cell r="T724" t="str">
            <v>Vydávání novin</v>
          </cell>
          <cell r="W724" t="str">
            <v>Vydávání novin</v>
          </cell>
          <cell r="Z724" t="str">
            <v>Vydávání novin</v>
          </cell>
        </row>
        <row r="725">
          <cell r="Q725" t="str">
            <v>Vydávání časopisů a ostatních periodických publikací</v>
          </cell>
          <cell r="T725" t="str">
            <v>Vydávání časopisů a ostatních periodických publikací</v>
          </cell>
          <cell r="W725" t="str">
            <v>Vydávání časopisů a ostatních periodických publikací</v>
          </cell>
          <cell r="Z725" t="str">
            <v>Vydávání časopisů a ostatních periodických publikací</v>
          </cell>
        </row>
        <row r="726">
          <cell r="Q726" t="str">
            <v>Ostatní vydavatelské činnosti</v>
          </cell>
          <cell r="T726" t="str">
            <v>Ostatní vydavatelské činnosti</v>
          </cell>
          <cell r="W726" t="str">
            <v>Ostatní vydavatelské činnosti</v>
          </cell>
          <cell r="Z726" t="str">
            <v>Ostatní vydavatelské činnosti</v>
          </cell>
        </row>
        <row r="727">
          <cell r="Q727" t="str">
            <v>Vydávání počítačových her</v>
          </cell>
          <cell r="T727" t="str">
            <v>Vydávání počítačových her</v>
          </cell>
          <cell r="W727" t="str">
            <v>Vydávání počítačových her</v>
          </cell>
          <cell r="Z727" t="str">
            <v>Vydávání počítačových her</v>
          </cell>
        </row>
        <row r="728">
          <cell r="Q728" t="str">
            <v>Ostatní vydávání softwaru</v>
          </cell>
          <cell r="T728" t="str">
            <v>Ostatní vydávání softwaru</v>
          </cell>
          <cell r="W728" t="str">
            <v>Ostatní vydávání softwaru</v>
          </cell>
          <cell r="Z728" t="str">
            <v>Ostatní vydávání softwaru</v>
          </cell>
        </row>
        <row r="729">
          <cell r="Q729" t="str">
            <v>Produkce filmů, videozáznamů a televizních programů</v>
          </cell>
          <cell r="T729" t="str">
            <v>Produkce filmů, videozáznamů a televizních programů</v>
          </cell>
          <cell r="W729" t="str">
            <v>Produkce filmů, videozáznamů a televizních programů</v>
          </cell>
          <cell r="Z729" t="str">
            <v>Produkce filmů, videozáznamů a televizních programů</v>
          </cell>
        </row>
        <row r="730">
          <cell r="Q730" t="str">
            <v>Postprodukce filmů, videozáznamů a televizních programů</v>
          </cell>
          <cell r="T730" t="str">
            <v>Postprodukce filmů, videozáznamů a televizních programů</v>
          </cell>
          <cell r="W730" t="str">
            <v>Postprodukce filmů, videozáznamů a televizních programů</v>
          </cell>
          <cell r="Z730" t="str">
            <v>Postprodukce filmů, videozáznamů a televizních programů</v>
          </cell>
        </row>
        <row r="731">
          <cell r="Q731" t="str">
            <v>Distribuce filmů, videozáznamů a televizních programů</v>
          </cell>
          <cell r="T731" t="str">
            <v>Distribuce filmů, videozáznamů a televizních programů</v>
          </cell>
          <cell r="W731" t="str">
            <v>Distribuce filmů, videozáznamů a televizních programů</v>
          </cell>
          <cell r="Z731" t="str">
            <v>Distribuce filmů, videozáznamů a televizních programů</v>
          </cell>
        </row>
        <row r="732">
          <cell r="Q732" t="str">
            <v>Promítání filmů</v>
          </cell>
          <cell r="T732" t="str">
            <v>Promítání filmů</v>
          </cell>
          <cell r="W732" t="str">
            <v>Promítání filmů</v>
          </cell>
          <cell r="Z732" t="str">
            <v>Promítání filmů</v>
          </cell>
        </row>
        <row r="733">
          <cell r="Q733" t="str">
            <v>Programování</v>
          </cell>
          <cell r="T733" t="str">
            <v>Programování</v>
          </cell>
          <cell r="W733" t="str">
            <v>Programování</v>
          </cell>
          <cell r="Z733" t="str">
            <v>Programování</v>
          </cell>
        </row>
        <row r="734">
          <cell r="Q734" t="str">
            <v>Poradenství v oblasti informačních technologií</v>
          </cell>
          <cell r="T734" t="str">
            <v>Poradenství v oblasti informačních technologií</v>
          </cell>
          <cell r="W734" t="str">
            <v>Poradenství v oblasti informačních technologií</v>
          </cell>
          <cell r="Z734" t="str">
            <v>Poradenství v oblasti informačních technologií</v>
          </cell>
        </row>
        <row r="735">
          <cell r="Q735" t="str">
            <v>Správa počítačového vybavení</v>
          </cell>
          <cell r="T735" t="str">
            <v>Správa počítačového vybavení</v>
          </cell>
          <cell r="W735" t="str">
            <v>Správa počítačového vybavení</v>
          </cell>
          <cell r="Z735" t="str">
            <v>Správa počítačového vybavení</v>
          </cell>
        </row>
        <row r="736">
          <cell r="Q736" t="str">
            <v>Ostatní činnosti v oblasti informačních technologií</v>
          </cell>
          <cell r="T736" t="str">
            <v>Ostatní činnosti v oblasti informačních technologií</v>
          </cell>
          <cell r="W736" t="str">
            <v>Ostatní činnosti v oblasti informačních technologií</v>
          </cell>
          <cell r="Z736" t="str">
            <v>Ostatní činnosti v oblasti informačních technologií</v>
          </cell>
        </row>
        <row r="737">
          <cell r="Q737" t="str">
            <v>Činnosti související se zpracováním dat a hostingem</v>
          </cell>
          <cell r="T737" t="str">
            <v>Činnosti související se zpracováním dat a hostingem</v>
          </cell>
          <cell r="W737" t="str">
            <v>Činnosti související se zpracováním dat a hostingem</v>
          </cell>
          <cell r="Z737" t="str">
            <v>Činnosti související se zpracováním dat a hostingem</v>
          </cell>
        </row>
        <row r="738">
          <cell r="Q738" t="str">
            <v>Činnosti související s webovými portály</v>
          </cell>
          <cell r="T738" t="str">
            <v>Činnosti související s webovými portály</v>
          </cell>
          <cell r="W738" t="str">
            <v>Činnosti související s webovými portály</v>
          </cell>
          <cell r="Z738" t="str">
            <v>Činnosti související s webovými portály</v>
          </cell>
        </row>
        <row r="739">
          <cell r="Q739" t="str">
            <v>Činnosti zpravodajských tiskových kanceláří a agentur</v>
          </cell>
          <cell r="T739" t="str">
            <v>Činnosti zpravodajských tiskových kanceláří a agentur</v>
          </cell>
          <cell r="W739" t="str">
            <v>Činnosti zpravodajských tiskových kanceláří a agentur</v>
          </cell>
          <cell r="Z739" t="str">
            <v>Činnosti zpravodajských tiskových kanceláří a agentur</v>
          </cell>
        </row>
        <row r="740">
          <cell r="Q740" t="str">
            <v>Ostatní informační činnosti j. n.</v>
          </cell>
          <cell r="T740" t="str">
            <v>Ostatní informační činnosti j. n.</v>
          </cell>
          <cell r="W740" t="str">
            <v>Ostatní informační činnosti j. n.</v>
          </cell>
          <cell r="Z740" t="str">
            <v>Ostatní informační činnosti j. n.</v>
          </cell>
        </row>
        <row r="741">
          <cell r="Q741" t="str">
            <v>Centrální bankovnictví</v>
          </cell>
          <cell r="T741" t="str">
            <v>Centrální bankovnictví</v>
          </cell>
          <cell r="W741" t="str">
            <v>Centrální bankovnictví</v>
          </cell>
          <cell r="Z741" t="str">
            <v>Centrální bankovnictví</v>
          </cell>
        </row>
        <row r="742">
          <cell r="Q742" t="str">
            <v>Ostatní peněžní zprostředkování</v>
          </cell>
          <cell r="T742" t="str">
            <v>Ostatní peněžní zprostředkování</v>
          </cell>
          <cell r="W742" t="str">
            <v>Ostatní peněžní zprostředkování</v>
          </cell>
          <cell r="Z742" t="str">
            <v>Ostatní peněžní zprostředkování</v>
          </cell>
        </row>
        <row r="743">
          <cell r="Q743" t="str">
            <v>Finanční leasing</v>
          </cell>
          <cell r="T743" t="str">
            <v>Finanční leasing</v>
          </cell>
          <cell r="W743" t="str">
            <v>Finanční leasing</v>
          </cell>
          <cell r="Z743" t="str">
            <v>Finanční leasing</v>
          </cell>
        </row>
        <row r="744">
          <cell r="Q744" t="str">
            <v>Ostatní poskytování úvěrů</v>
          </cell>
          <cell r="T744" t="str">
            <v>Ostatní poskytování úvěrů</v>
          </cell>
          <cell r="W744" t="str">
            <v>Ostatní poskytování úvěrů</v>
          </cell>
          <cell r="Z744" t="str">
            <v>Ostatní poskytování úvěrů</v>
          </cell>
        </row>
        <row r="745">
          <cell r="Q745" t="str">
            <v>Ostatní finanční zprostředkování j. n.</v>
          </cell>
          <cell r="T745" t="str">
            <v>Ostatní finanční zprostředkování j. n.</v>
          </cell>
          <cell r="W745" t="str">
            <v>Ostatní finanční zprostředkování j. n.</v>
          </cell>
          <cell r="Z745" t="str">
            <v>Ostatní finanční zprostředkování j. n.</v>
          </cell>
        </row>
        <row r="746">
          <cell r="Q746" t="str">
            <v>životní pojištění</v>
          </cell>
          <cell r="T746" t="str">
            <v>životní pojištění</v>
          </cell>
          <cell r="W746" t="str">
            <v>životní pojištění</v>
          </cell>
          <cell r="Z746" t="str">
            <v>životní pojištění</v>
          </cell>
        </row>
        <row r="747">
          <cell r="Q747" t="str">
            <v>Neživotní pojištění</v>
          </cell>
          <cell r="T747" t="str">
            <v>Neživotní pojištění</v>
          </cell>
          <cell r="W747" t="str">
            <v>Neživotní pojištění</v>
          </cell>
          <cell r="Z747" t="str">
            <v>Neživotní pojištění</v>
          </cell>
        </row>
        <row r="748">
          <cell r="Q748" t="str">
            <v>Řízení a správa finančních trhů</v>
          </cell>
          <cell r="T748" t="str">
            <v>Řízení a správa finančních trhů</v>
          </cell>
          <cell r="W748" t="str">
            <v>Řízení a správa finančních trhů</v>
          </cell>
          <cell r="Z748" t="str">
            <v>Řízení a správa finančních trhů</v>
          </cell>
        </row>
        <row r="749">
          <cell r="Q749" t="str">
            <v>Obchodování s cennými papíry a komoditami na burzách</v>
          </cell>
          <cell r="T749" t="str">
            <v>Obchodování s cennými papíry a komoditami na burzách</v>
          </cell>
          <cell r="W749" t="str">
            <v>Obchodování s cennými papíry a komoditami na burzách</v>
          </cell>
          <cell r="Z749" t="str">
            <v>Obchodování s cennými papíry a komoditami na burzách</v>
          </cell>
        </row>
        <row r="750">
          <cell r="Q750" t="str">
            <v>Ostatní pomocné činnosti související s finančním zprostředkováním</v>
          </cell>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Q751" t="str">
            <v>Vyhodnocování rizik a škod</v>
          </cell>
          <cell r="T751" t="str">
            <v>Vyhodnocování rizik a škod</v>
          </cell>
          <cell r="W751" t="str">
            <v>Vyhodnocování rizik a škod</v>
          </cell>
          <cell r="Z751" t="str">
            <v>Vyhodnocování rizik a škod</v>
          </cell>
        </row>
        <row r="752">
          <cell r="Q752" t="str">
            <v>Činnosti zástupců pojišťovny a makléřů</v>
          </cell>
          <cell r="T752" t="str">
            <v>Činnosti zástupců pojišťovny a makléřů</v>
          </cell>
          <cell r="W752" t="str">
            <v>Činnosti zástupců pojišťovny a makléřů</v>
          </cell>
          <cell r="Z752" t="str">
            <v>Činnosti zástupců pojišťovny a makléřů</v>
          </cell>
        </row>
        <row r="753">
          <cell r="Q753" t="str">
            <v>Ostatní pomocné činnosti související s pojišťovnictvím a penz.fin.</v>
          </cell>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Q754" t="str">
            <v>Zprostředkovatelské činnosti realitních agentur</v>
          </cell>
          <cell r="T754" t="str">
            <v>Zprostředkovatelské činnosti realitních agentur</v>
          </cell>
          <cell r="W754" t="str">
            <v>Zprostředkovatelské činnosti realitních agentur</v>
          </cell>
          <cell r="Z754" t="str">
            <v>Zprostředkovatelské činnosti realitních agentur</v>
          </cell>
        </row>
        <row r="755">
          <cell r="Q755" t="str">
            <v>Správa nemovitostí na základě smlouvy</v>
          </cell>
          <cell r="T755" t="str">
            <v>Správa nemovitostí na základě smlouvy</v>
          </cell>
          <cell r="W755" t="str">
            <v>Správa nemovitostí na základě smlouvy</v>
          </cell>
          <cell r="Z755" t="str">
            <v>Správa nemovitostí na základě smlouvy</v>
          </cell>
        </row>
        <row r="756">
          <cell r="Q756" t="str">
            <v>Poradenství v oblasti vztahů s veřejností a komunikace</v>
          </cell>
          <cell r="T756" t="str">
            <v>Poradenství v oblasti vztahů s veřejností a komunikace</v>
          </cell>
          <cell r="W756" t="str">
            <v>Poradenství v oblasti vztahů s veřejností a komunikace</v>
          </cell>
          <cell r="Z756" t="str">
            <v>Poradenství v oblasti vztahů s veřejností a komunikace</v>
          </cell>
        </row>
        <row r="757">
          <cell r="Q757" t="str">
            <v>Ostatní poradenství v oblasti podnikání a řízení</v>
          </cell>
          <cell r="T757" t="str">
            <v>Ostatní poradenství v oblasti podnikání a řízení</v>
          </cell>
          <cell r="W757" t="str">
            <v>Ostatní poradenství v oblasti podnikání a řízení</v>
          </cell>
          <cell r="Z757" t="str">
            <v>Ostatní poradenství v oblasti podnikání a řízení</v>
          </cell>
        </row>
        <row r="758">
          <cell r="Q758" t="str">
            <v>Těžba železných rud</v>
          </cell>
          <cell r="T758" t="str">
            <v>Těžba železných rud</v>
          </cell>
          <cell r="W758" t="str">
            <v>Těžba železných rud</v>
          </cell>
          <cell r="Z758" t="str">
            <v>Těžba železných rud</v>
          </cell>
        </row>
        <row r="759">
          <cell r="Q759" t="str">
            <v>Úprava železných rud</v>
          </cell>
          <cell r="T759" t="str">
            <v>Úprava železných rud</v>
          </cell>
          <cell r="W759" t="str">
            <v>Úprava železných rud</v>
          </cell>
          <cell r="Z759" t="str">
            <v>Úprava železných rud</v>
          </cell>
        </row>
        <row r="760">
          <cell r="Q760" t="str">
            <v>Architektonické činnosti</v>
          </cell>
          <cell r="T760" t="str">
            <v>Architektonické činnosti</v>
          </cell>
          <cell r="W760" t="str">
            <v>Architektonické činnosti</v>
          </cell>
          <cell r="Z760" t="str">
            <v>Architektonické činnosti</v>
          </cell>
        </row>
        <row r="761">
          <cell r="Q761" t="str">
            <v>Inženýrské činnosti a související technické poradenství</v>
          </cell>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Q762" t="str">
            <v>Výzkum a vývoj v oblasti biotechnologie</v>
          </cell>
          <cell r="T762" t="str">
            <v>Výzkum a vývoj v oblasti biotechnologie</v>
          </cell>
          <cell r="W762" t="str">
            <v>Výzkum a vývoj v oblasti biotechnologie</v>
          </cell>
          <cell r="Z762" t="str">
            <v>Výzkum a vývoj v oblasti biotechnologie</v>
          </cell>
        </row>
        <row r="763">
          <cell r="Q763" t="str">
            <v>Těžba uranových a thoriových rud</v>
          </cell>
          <cell r="T763" t="str">
            <v>Těžba uranových a thoriových rud</v>
          </cell>
          <cell r="W763" t="str">
            <v>Těžba uranových a thoriových rud</v>
          </cell>
          <cell r="Z763" t="str">
            <v>Těžba uranových a thoriových rud</v>
          </cell>
        </row>
        <row r="764">
          <cell r="Q764" t="str">
            <v>Úprava uranových a thoriových rud</v>
          </cell>
          <cell r="T764" t="str">
            <v>Úprava uranových a thoriových rud</v>
          </cell>
          <cell r="W764" t="str">
            <v>Úprava uranových a thoriových rud</v>
          </cell>
          <cell r="Z764" t="str">
            <v>Úprava uranových a thoriových rud</v>
          </cell>
        </row>
        <row r="765">
          <cell r="Q765" t="str">
            <v>Ostatní výzkum a vývoj voblasti přírodních atechnických věd</v>
          </cell>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Q766" t="str">
            <v>Těžba ostatních neželezných rud</v>
          </cell>
          <cell r="T766" t="str">
            <v>Těžba ostatních neželezných rud</v>
          </cell>
          <cell r="W766" t="str">
            <v>Těžba ostatních neželezných rud</v>
          </cell>
          <cell r="Z766" t="str">
            <v>Těžba ostatních neželezných rud</v>
          </cell>
        </row>
        <row r="767">
          <cell r="Q767" t="str">
            <v>Úprava ostatních neželezných rud</v>
          </cell>
          <cell r="T767" t="str">
            <v>Úprava ostatních neželezných rud</v>
          </cell>
          <cell r="W767" t="str">
            <v>Úprava ostatních neželezných rud</v>
          </cell>
          <cell r="Z767" t="str">
            <v>Úprava ostatních neželezných rud</v>
          </cell>
        </row>
        <row r="768">
          <cell r="Q768" t="str">
            <v>Činnosti reklamních agentur</v>
          </cell>
          <cell r="T768" t="str">
            <v>Činnosti reklamních agentur</v>
          </cell>
          <cell r="W768" t="str">
            <v>Činnosti reklamních agentur</v>
          </cell>
          <cell r="Z768" t="str">
            <v>Činnosti reklamních agentur</v>
          </cell>
        </row>
        <row r="769">
          <cell r="Q769" t="str">
            <v>Zastupování médií při prodeji reklamního času a prostoru</v>
          </cell>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Q770" t="str">
            <v>Pronájem a leasing automob.a jiných lehkých motor.vozidel,kromě motocyklů</v>
          </cell>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Q771" t="str">
            <v>Pronájem a leasing nákladních automobilů</v>
          </cell>
          <cell r="T771" t="str">
            <v>Pronájem a leasing nákladních automobilů</v>
          </cell>
          <cell r="W771" t="str">
            <v>Pronájem a leasing nákladních automobilů</v>
          </cell>
          <cell r="Z771" t="str">
            <v>Pronájem a leasing nákladních automobilů</v>
          </cell>
        </row>
        <row r="772">
          <cell r="Q772" t="str">
            <v>Pronájem a leasing rekreačních a sportovních potřeb</v>
          </cell>
          <cell r="T772" t="str">
            <v>Pronájem a leasing rekreačních a sportovních potřeb</v>
          </cell>
          <cell r="W772" t="str">
            <v>Pronájem a leasing rekreačních a sportovních potřeb</v>
          </cell>
          <cell r="Z772" t="str">
            <v>Pronájem a leasing rekreačních a sportovních potřeb</v>
          </cell>
        </row>
        <row r="773">
          <cell r="Q773" t="str">
            <v>Pronájem videokazet a disků</v>
          </cell>
          <cell r="T773" t="str">
            <v>Pronájem videokazet a disků</v>
          </cell>
          <cell r="W773" t="str">
            <v>Pronájem videokazet a disků</v>
          </cell>
          <cell r="Z773" t="str">
            <v>Pronájem videokazet a disků</v>
          </cell>
        </row>
        <row r="774">
          <cell r="Q774" t="str">
            <v>Pronájem a leasing ost.výrobků pro osob.potřebu a převážně pro domácnost</v>
          </cell>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Q775" t="str">
            <v>Pronájem a leasing zemědělských strojů a zařízení</v>
          </cell>
          <cell r="T775" t="str">
            <v>Pronájem a leasing zemědělských strojů a zařízení</v>
          </cell>
          <cell r="W775" t="str">
            <v>Pronájem a leasing zemědělských strojů a zařízení</v>
          </cell>
          <cell r="Z775" t="str">
            <v>Pronájem a leasing zemědělských strojů a zařízení</v>
          </cell>
        </row>
        <row r="776">
          <cell r="Q776" t="str">
            <v>Pronájem a leasing stavebních strojů a zařízení</v>
          </cell>
          <cell r="T776" t="str">
            <v>Pronájem a leasing stavebních strojů a zařízení</v>
          </cell>
          <cell r="W776" t="str">
            <v>Pronájem a leasing stavebních strojů a zařízení</v>
          </cell>
          <cell r="Z776" t="str">
            <v>Pronájem a leasing stavebních strojů a zařízení</v>
          </cell>
        </row>
        <row r="777">
          <cell r="Q777" t="str">
            <v>Pronájem a leasing kancelářských strojů a zařízení, včetně počítačů</v>
          </cell>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Q778" t="str">
            <v>Pronájem a leasing vodních dopravních prostředků</v>
          </cell>
          <cell r="T778" t="str">
            <v>Pronájem a leasing vodních dopravních prostředků</v>
          </cell>
          <cell r="W778" t="str">
            <v>Pronájem a leasing vodních dopravních prostředků</v>
          </cell>
          <cell r="Z778" t="str">
            <v>Pronájem a leasing vodních dopravních prostředků</v>
          </cell>
        </row>
        <row r="779">
          <cell r="Q779" t="str">
            <v>Pronájem a leasing leteckých dopravních prostředků</v>
          </cell>
          <cell r="T779" t="str">
            <v>Pronájem a leasing leteckých dopravních prostředků</v>
          </cell>
          <cell r="W779" t="str">
            <v>Pronájem a leasing leteckých dopravních prostředků</v>
          </cell>
          <cell r="Z779" t="str">
            <v>Pronájem a leasing leteckých dopravních prostředků</v>
          </cell>
        </row>
        <row r="780">
          <cell r="Q780" t="str">
            <v>Pronájem a leasing ostatních strojů, zařízení a výrobků j. n.</v>
          </cell>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Q781" t="str">
            <v>Činnosti cestovních agentur</v>
          </cell>
          <cell r="T781" t="str">
            <v>Činnosti cestovních agentur</v>
          </cell>
          <cell r="W781" t="str">
            <v>Činnosti cestovních agentur</v>
          </cell>
          <cell r="Z781" t="str">
            <v>Činnosti cestovních agentur</v>
          </cell>
        </row>
        <row r="782">
          <cell r="Q782" t="str">
            <v>Činnosti cestovních kanceláří</v>
          </cell>
          <cell r="T782" t="str">
            <v>Činnosti cestovních kanceláří</v>
          </cell>
          <cell r="W782" t="str">
            <v>Činnosti cestovních kanceláří</v>
          </cell>
          <cell r="Z782" t="str">
            <v>Činnosti cestovních kanceláří</v>
          </cell>
        </row>
        <row r="783">
          <cell r="Q783" t="str">
            <v>Všeobecný úklid budov</v>
          </cell>
          <cell r="T783" t="str">
            <v>Všeobecný úklid budov</v>
          </cell>
          <cell r="W783" t="str">
            <v>Všeobecný úklid budov</v>
          </cell>
          <cell r="Z783" t="str">
            <v>Všeobecný úklid budov</v>
          </cell>
        </row>
        <row r="784">
          <cell r="Q784" t="str">
            <v>Specializované čištění a úklid budov a průmyslových zařízení</v>
          </cell>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Q785" t="str">
            <v>Ostatní úklidové činnosti</v>
          </cell>
          <cell r="T785" t="str">
            <v>Ostatní úklidové činnosti</v>
          </cell>
          <cell r="W785" t="str">
            <v>Ostatní úklidové činnosti</v>
          </cell>
          <cell r="Z785" t="str">
            <v>Ostatní úklidové činnosti</v>
          </cell>
        </row>
        <row r="786">
          <cell r="Q786" t="str">
            <v>Univerzální administrativní činnosti</v>
          </cell>
          <cell r="T786" t="str">
            <v>Univerzální administrativní činnosti</v>
          </cell>
          <cell r="W786" t="str">
            <v>Univerzální administrativní činnosti</v>
          </cell>
          <cell r="Z786" t="str">
            <v>Univerzální administrativní činnosti</v>
          </cell>
        </row>
        <row r="787">
          <cell r="Q787" t="str">
            <v>Kopírování,příprava dokumentů a ost.specializ.kancel.podpůrné činnosti</v>
          </cell>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Q788" t="str">
            <v>Inkasní činnosti, ověřování solventnosti zákazníka</v>
          </cell>
          <cell r="T788" t="str">
            <v>Inkasní činnosti, ověřování solventnosti zákazníka</v>
          </cell>
          <cell r="W788" t="str">
            <v>Inkasní činnosti, ověřování solventnosti zákazníka</v>
          </cell>
          <cell r="Z788" t="str">
            <v>Inkasní činnosti, ověřování solventnosti zákazníka</v>
          </cell>
        </row>
        <row r="789">
          <cell r="Q789" t="str">
            <v>Balicí činnosti</v>
          </cell>
          <cell r="T789" t="str">
            <v>Balicí činnosti</v>
          </cell>
          <cell r="W789" t="str">
            <v>Balicí činnosti</v>
          </cell>
          <cell r="Z789" t="str">
            <v>Balicí činnosti</v>
          </cell>
        </row>
        <row r="790">
          <cell r="Q790" t="str">
            <v>Ostatní podpůrné činnosti pro podnikání j. n.</v>
          </cell>
          <cell r="T790" t="str">
            <v>Ostatní podpůrné činnosti pro podnikání j. n.</v>
          </cell>
          <cell r="W790" t="str">
            <v>Ostatní podpůrné činnosti pro podnikání j. n.</v>
          </cell>
          <cell r="Z790" t="str">
            <v>Ostatní podpůrné činnosti pro podnikání j. n.</v>
          </cell>
        </row>
        <row r="791">
          <cell r="Q791" t="str">
            <v>Všeobecné činnosti veřejné správy</v>
          </cell>
          <cell r="T791" t="str">
            <v>Všeobecné činnosti veřejné správy</v>
          </cell>
          <cell r="W791" t="str">
            <v>Všeobecné činnosti veřejné správy</v>
          </cell>
          <cell r="Z791" t="str">
            <v>Všeobecné činnosti veřejné správy</v>
          </cell>
        </row>
        <row r="792">
          <cell r="Q792" t="str">
            <v>Regul.čin.souvis.s poskyt.zdr.péče,vzděl.,kulturou a soc.péčí,kromě soc.z.</v>
          </cell>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Q793" t="str">
            <v>Regulace a podpora podnikatelského prostředí</v>
          </cell>
          <cell r="T793" t="str">
            <v>Regulace a podpora podnikatelského prostředí</v>
          </cell>
          <cell r="W793" t="str">
            <v>Regulace a podpora podnikatelského prostředí</v>
          </cell>
          <cell r="Z793" t="str">
            <v>Regulace a podpora podnikatelského prostředí</v>
          </cell>
        </row>
        <row r="794">
          <cell r="Q794" t="str">
            <v>Činnosti v oblasti zahraničních věcí</v>
          </cell>
          <cell r="T794" t="str">
            <v>Činnosti v oblasti zahraničních věcí</v>
          </cell>
          <cell r="W794" t="str">
            <v>Činnosti v oblasti zahraničních věcí</v>
          </cell>
          <cell r="Z794" t="str">
            <v>Činnosti v oblasti zahraničních věcí</v>
          </cell>
        </row>
        <row r="795">
          <cell r="Q795" t="str">
            <v>Činnosti v oblasti obrany</v>
          </cell>
          <cell r="T795" t="str">
            <v>Činnosti v oblasti obrany</v>
          </cell>
          <cell r="W795" t="str">
            <v>Činnosti v oblasti obrany</v>
          </cell>
          <cell r="Z795" t="str">
            <v>Činnosti v oblasti obrany</v>
          </cell>
        </row>
        <row r="796">
          <cell r="Q796" t="str">
            <v>Činnosti v oblasti spravedlnosti a soudnictví</v>
          </cell>
          <cell r="T796" t="str">
            <v>Činnosti v oblasti spravedlnosti a soudnictví</v>
          </cell>
          <cell r="W796" t="str">
            <v>Činnosti v oblasti spravedlnosti a soudnictví</v>
          </cell>
          <cell r="Z796" t="str">
            <v>Činnosti v oblasti spravedlnosti a soudnictví</v>
          </cell>
        </row>
        <row r="797">
          <cell r="Q797" t="str">
            <v>Činnosti v oblasti veřejného pořádku a bezpečnosti</v>
          </cell>
          <cell r="T797" t="str">
            <v>Činnosti v oblasti veřejného pořádku a bezpečnosti</v>
          </cell>
          <cell r="W797" t="str">
            <v>Činnosti v oblasti veřejného pořádku a bezpečnosti</v>
          </cell>
          <cell r="Z797" t="str">
            <v>Činnosti v oblasti veřejného pořádku a bezpečnosti</v>
          </cell>
        </row>
        <row r="798">
          <cell r="Q798" t="str">
            <v>Činnosti v oblasti protipožární ochrany</v>
          </cell>
          <cell r="T798" t="str">
            <v>Činnosti v oblasti protipožární ochrany</v>
          </cell>
          <cell r="W798" t="str">
            <v>Činnosti v oblasti protipožární ochrany</v>
          </cell>
          <cell r="Z798" t="str">
            <v>Činnosti v oblasti protipožární ochrany</v>
          </cell>
        </row>
        <row r="799">
          <cell r="Q799" t="str">
            <v>Sekundární všeobecné vzdělávání</v>
          </cell>
          <cell r="T799" t="str">
            <v>Sekundární všeobecné vzdělávání</v>
          </cell>
          <cell r="W799" t="str">
            <v>Sekundární všeobecné vzdělávání</v>
          </cell>
          <cell r="Z799" t="str">
            <v>Sekundární všeobecné vzdělávání</v>
          </cell>
        </row>
        <row r="800">
          <cell r="Q800" t="str">
            <v>Sekundární odborné vzdělávání</v>
          </cell>
          <cell r="T800" t="str">
            <v>Sekundární odborné vzdělávání</v>
          </cell>
          <cell r="W800" t="str">
            <v>Sekundární odborné vzdělávání</v>
          </cell>
          <cell r="Z800" t="str">
            <v>Sekundární odborné vzdělávání</v>
          </cell>
        </row>
        <row r="801">
          <cell r="Q801" t="str">
            <v>Postsekundární nikoli terciární vzdělávání</v>
          </cell>
          <cell r="T801" t="str">
            <v>Postsekundární nikoli terciární vzdělávání</v>
          </cell>
          <cell r="W801" t="str">
            <v>Postsekundární nikoli terciární vzdělávání</v>
          </cell>
          <cell r="Z801" t="str">
            <v>Postsekundární nikoli terciární vzdělávání</v>
          </cell>
        </row>
        <row r="802">
          <cell r="Q802" t="str">
            <v>Terciární vzdělávání</v>
          </cell>
          <cell r="T802" t="str">
            <v>Terciární vzdělávání</v>
          </cell>
          <cell r="W802" t="str">
            <v>Terciární vzdělávání</v>
          </cell>
          <cell r="Z802" t="str">
            <v>Terciární vzdělávání</v>
          </cell>
        </row>
        <row r="803">
          <cell r="Q803" t="str">
            <v>Sportovní a rekreační vzdělávání</v>
          </cell>
          <cell r="T803" t="str">
            <v>Sportovní a rekreační vzdělávání</v>
          </cell>
          <cell r="W803" t="str">
            <v>Sportovní a rekreační vzdělávání</v>
          </cell>
          <cell r="Z803" t="str">
            <v>Sportovní a rekreační vzdělávání</v>
          </cell>
        </row>
        <row r="804">
          <cell r="Q804" t="str">
            <v>Umělecké vzdělávání</v>
          </cell>
          <cell r="T804" t="str">
            <v>Umělecké vzdělávání</v>
          </cell>
          <cell r="W804" t="str">
            <v>Umělecké vzdělávání</v>
          </cell>
          <cell r="Z804" t="str">
            <v>Umělecké vzdělávání</v>
          </cell>
        </row>
        <row r="805">
          <cell r="Q805" t="str">
            <v>Činnosti autoškol a jiných škol řízení</v>
          </cell>
          <cell r="T805" t="str">
            <v>Činnosti autoškol a jiných škol řízení</v>
          </cell>
          <cell r="W805" t="str">
            <v>Činnosti autoškol a jiných škol řízení</v>
          </cell>
          <cell r="Z805" t="str">
            <v>Činnosti autoškol a jiných škol řízení</v>
          </cell>
        </row>
        <row r="806">
          <cell r="Q806" t="str">
            <v>Ostatní vzdělávání j. n.</v>
          </cell>
          <cell r="T806" t="str">
            <v>Ostatní vzdělávání j. n.</v>
          </cell>
          <cell r="W806" t="str">
            <v>Ostatní vzdělávání j. n.</v>
          </cell>
          <cell r="Z806" t="str">
            <v>Ostatní vzdělávání j. n.</v>
          </cell>
        </row>
        <row r="807">
          <cell r="Q807" t="str">
            <v>Všeobecná ambulantní zdravotní péče</v>
          </cell>
          <cell r="T807" t="str">
            <v>Všeobecná ambulantní zdravotní péče</v>
          </cell>
          <cell r="W807" t="str">
            <v>Všeobecná ambulantní zdravotní péče</v>
          </cell>
          <cell r="Z807" t="str">
            <v>Všeobecná ambulantní zdravotní péče</v>
          </cell>
        </row>
        <row r="808">
          <cell r="Q808" t="str">
            <v>Specializovaná ambulantní zdravotní péče</v>
          </cell>
          <cell r="T808" t="str">
            <v>Specializovaná ambulantní zdravotní péče</v>
          </cell>
          <cell r="W808" t="str">
            <v>Specializovaná ambulantní zdravotní péče</v>
          </cell>
          <cell r="Z808" t="str">
            <v>Specializovaná ambulantní zdravotní péče</v>
          </cell>
        </row>
        <row r="809">
          <cell r="Q809" t="str">
            <v>Zubní péče</v>
          </cell>
          <cell r="T809" t="str">
            <v>Zubní péče</v>
          </cell>
          <cell r="W809" t="str">
            <v>Zubní péče</v>
          </cell>
          <cell r="Z809" t="str">
            <v>Zubní péče</v>
          </cell>
        </row>
        <row r="810">
          <cell r="Q810" t="str">
            <v>Sociální služby poskytované dětem</v>
          </cell>
          <cell r="T810" t="str">
            <v>Sociální služby poskytované dětem</v>
          </cell>
          <cell r="W810" t="str">
            <v>Sociální služby poskytované dětem</v>
          </cell>
          <cell r="Z810" t="str">
            <v>Sociální služby poskytované dětem</v>
          </cell>
        </row>
        <row r="811">
          <cell r="Q811" t="str">
            <v>Ostatní ambulantní nebo terénní sociální služby j. n.</v>
          </cell>
          <cell r="T811" t="str">
            <v>Ostatní ambulantní nebo terénní sociální služby j. n.</v>
          </cell>
          <cell r="W811" t="str">
            <v>Ostatní ambulantní nebo terénní sociální služby j. n.</v>
          </cell>
          <cell r="Z811" t="str">
            <v>Ostatní ambulantní nebo terénní sociální služby j. n.</v>
          </cell>
        </row>
        <row r="812">
          <cell r="Q812" t="str">
            <v>Scénická umění</v>
          </cell>
          <cell r="T812" t="str">
            <v>Scénická umění</v>
          </cell>
          <cell r="W812" t="str">
            <v>Scénická umění</v>
          </cell>
          <cell r="Z812" t="str">
            <v>Scénická umění</v>
          </cell>
        </row>
        <row r="813">
          <cell r="Q813" t="str">
            <v>Podpůrné činnosti pro scénická umění</v>
          </cell>
          <cell r="T813" t="str">
            <v>Podpůrné činnosti pro scénická umění</v>
          </cell>
          <cell r="W813" t="str">
            <v>Podpůrné činnosti pro scénická umění</v>
          </cell>
          <cell r="Z813" t="str">
            <v>Podpůrné činnosti pro scénická umění</v>
          </cell>
        </row>
        <row r="814">
          <cell r="Q814" t="str">
            <v>Umělecká tvorba</v>
          </cell>
          <cell r="T814" t="str">
            <v>Umělecká tvorba</v>
          </cell>
          <cell r="W814" t="str">
            <v>Umělecká tvorba</v>
          </cell>
          <cell r="Z814" t="str">
            <v>Umělecká tvorba</v>
          </cell>
        </row>
        <row r="815">
          <cell r="Q815" t="str">
            <v>Provozování kulturních zařízení</v>
          </cell>
          <cell r="T815" t="str">
            <v>Provozování kulturních zařízení</v>
          </cell>
          <cell r="W815" t="str">
            <v>Provozování kulturních zařízení</v>
          </cell>
          <cell r="Z815" t="str">
            <v>Provozování kulturních zařízení</v>
          </cell>
        </row>
        <row r="816">
          <cell r="Q816" t="str">
            <v>Činnosti knihoven a archivů</v>
          </cell>
          <cell r="T816" t="str">
            <v>Činnosti knihoven a archivů</v>
          </cell>
          <cell r="W816" t="str">
            <v>Činnosti knihoven a archivů</v>
          </cell>
          <cell r="Z816" t="str">
            <v>Činnosti knihoven a archivů</v>
          </cell>
        </row>
        <row r="817">
          <cell r="Q817" t="str">
            <v>Činnosti muzeí</v>
          </cell>
          <cell r="T817" t="str">
            <v>Činnosti muzeí</v>
          </cell>
          <cell r="W817" t="str">
            <v>Činnosti muzeí</v>
          </cell>
          <cell r="Z817" t="str">
            <v>Činnosti muzeí</v>
          </cell>
        </row>
        <row r="818">
          <cell r="Q818" t="str">
            <v>Provozování kultur.památek,histor.staveb a obdobných turist.zajímavostí</v>
          </cell>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Q819" t="str">
            <v>Činnosti botanických a zoologických zahrad,přír.rezervací a národ.parků</v>
          </cell>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Q820" t="str">
            <v>Provozování sportovních zařízení</v>
          </cell>
          <cell r="T820" t="str">
            <v>Provozování sportovních zařízení</v>
          </cell>
          <cell r="W820" t="str">
            <v>Provozování sportovních zařízení</v>
          </cell>
          <cell r="Z820" t="str">
            <v>Provozování sportovních zařízení</v>
          </cell>
        </row>
        <row r="821">
          <cell r="Q821" t="str">
            <v>Činnosti sportovních klubů</v>
          </cell>
          <cell r="T821" t="str">
            <v>Činnosti sportovních klubů</v>
          </cell>
          <cell r="W821" t="str">
            <v>Činnosti sportovních klubů</v>
          </cell>
          <cell r="Z821" t="str">
            <v>Činnosti sportovních klubů</v>
          </cell>
        </row>
        <row r="822">
          <cell r="Q822" t="str">
            <v>Činnosti fitcenter</v>
          </cell>
          <cell r="T822" t="str">
            <v>Činnosti fitcenter</v>
          </cell>
          <cell r="W822" t="str">
            <v>Činnosti fitcenter</v>
          </cell>
          <cell r="Z822" t="str">
            <v>Činnosti fitcenter</v>
          </cell>
        </row>
        <row r="823">
          <cell r="Q823" t="str">
            <v>Ostatní sportovní činnosti</v>
          </cell>
          <cell r="T823" t="str">
            <v>Ostatní sportovní činnosti</v>
          </cell>
          <cell r="W823" t="str">
            <v>Ostatní sportovní činnosti</v>
          </cell>
          <cell r="Z823" t="str">
            <v>Ostatní sportovní činnosti</v>
          </cell>
        </row>
        <row r="824">
          <cell r="Q824" t="str">
            <v>Činnosti lunaparků a zábavních parků</v>
          </cell>
          <cell r="T824" t="str">
            <v>Činnosti lunaparků a zábavních parků</v>
          </cell>
          <cell r="W824" t="str">
            <v>Činnosti lunaparků a zábavních parků</v>
          </cell>
          <cell r="Z824" t="str">
            <v>Činnosti lunaparků a zábavních parků</v>
          </cell>
        </row>
        <row r="825">
          <cell r="Q825" t="str">
            <v>Ostatní zábavní a rekreační činnosti j. n.</v>
          </cell>
          <cell r="T825" t="str">
            <v>Ostatní zábavní a rekreační činnosti j. n.</v>
          </cell>
          <cell r="W825" t="str">
            <v>Ostatní zábavní a rekreační činnosti j. n.</v>
          </cell>
          <cell r="Z825" t="str">
            <v>Ostatní zábavní a rekreační činnosti j. n.</v>
          </cell>
        </row>
        <row r="826">
          <cell r="Q826" t="str">
            <v>Činnosti podnikatelských a zaměstnavatelských organizací</v>
          </cell>
          <cell r="T826" t="str">
            <v>Činnosti podnikatelských a zaměstnavatelských organizací</v>
          </cell>
          <cell r="W826" t="str">
            <v>Činnosti podnikatelských a zaměstnavatelských organizací</v>
          </cell>
          <cell r="Z826" t="str">
            <v>Činnosti podnikatelských a zaměstnavatelských organizací</v>
          </cell>
        </row>
        <row r="827">
          <cell r="Q827" t="str">
            <v>Činnosti profesních organizací</v>
          </cell>
          <cell r="T827" t="str">
            <v>Činnosti profesních organizací</v>
          </cell>
          <cell r="W827" t="str">
            <v>Činnosti profesních organizací</v>
          </cell>
          <cell r="Z827" t="str">
            <v>Činnosti profesních organizací</v>
          </cell>
        </row>
        <row r="828">
          <cell r="Q828" t="str">
            <v>Činnosti náboženských organizací</v>
          </cell>
          <cell r="T828" t="str">
            <v>Činnosti náboženských organizací</v>
          </cell>
          <cell r="W828" t="str">
            <v>Činnosti náboženských organizací</v>
          </cell>
          <cell r="Z828" t="str">
            <v>Činnosti náboženských organizací</v>
          </cell>
        </row>
        <row r="829">
          <cell r="Q829" t="str">
            <v>Činnosti politických stran a organizací</v>
          </cell>
          <cell r="T829" t="str">
            <v>Činnosti politických stran a organizací</v>
          </cell>
          <cell r="W829" t="str">
            <v>Činnosti politických stran a organizací</v>
          </cell>
          <cell r="Z829" t="str">
            <v>Činnosti politických stran a organizací</v>
          </cell>
        </row>
        <row r="830">
          <cell r="Q830" t="str">
            <v>Činnosti ost.org.sdružujících osoby za účelem prosazování spol.zájmů j.n.</v>
          </cell>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Q831" t="str">
            <v>Opravy počítačů a periferních zařízení</v>
          </cell>
          <cell r="T831" t="str">
            <v>Opravy počítačů a periferních zařízení</v>
          </cell>
          <cell r="W831" t="str">
            <v>Opravy počítačů a periferních zařízení</v>
          </cell>
          <cell r="Z831" t="str">
            <v>Opravy počítačů a periferních zařízení</v>
          </cell>
        </row>
        <row r="832">
          <cell r="Q832" t="str">
            <v>Opravy komunikačních zařízení</v>
          </cell>
          <cell r="T832" t="str">
            <v>Opravy komunikačních zařízení</v>
          </cell>
          <cell r="W832" t="str">
            <v>Opravy komunikačních zařízení</v>
          </cell>
          <cell r="Z832" t="str">
            <v>Opravy komunikačních zařízení</v>
          </cell>
        </row>
        <row r="833">
          <cell r="Q833" t="str">
            <v>Opravy spotřební elektroniky</v>
          </cell>
          <cell r="T833" t="str">
            <v>Opravy spotřební elektroniky</v>
          </cell>
          <cell r="W833" t="str">
            <v>Opravy spotřební elektroniky</v>
          </cell>
          <cell r="Z833" t="str">
            <v>Opravy spotřební elektroniky</v>
          </cell>
        </row>
        <row r="834">
          <cell r="Q834" t="str">
            <v>Opravy přístrojů a zařízení převážně pro domácnost, dům a zahradu</v>
          </cell>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Q835" t="str">
            <v>Opravy obuvi a kožených výrobků</v>
          </cell>
          <cell r="T835" t="str">
            <v>Opravy obuvi a kožených výrobků</v>
          </cell>
          <cell r="W835" t="str">
            <v>Opravy obuvi a kožených výrobků</v>
          </cell>
          <cell r="Z835" t="str">
            <v>Opravy obuvi a kožených výrobků</v>
          </cell>
        </row>
        <row r="836">
          <cell r="Q836" t="str">
            <v>Opravy nábytku a bytového zařízení</v>
          </cell>
          <cell r="T836" t="str">
            <v>Opravy nábytku a bytového zařízení</v>
          </cell>
          <cell r="W836" t="str">
            <v>Opravy nábytku a bytového zařízení</v>
          </cell>
          <cell r="Z836" t="str">
            <v>Opravy nábytku a bytového zařízení</v>
          </cell>
        </row>
        <row r="837">
          <cell r="Q837" t="str">
            <v>Opravy hodin, hodinek a klenotnických výrobků</v>
          </cell>
          <cell r="T837" t="str">
            <v>Opravy hodin, hodinek a klenotnických výrobků</v>
          </cell>
          <cell r="W837" t="str">
            <v>Opravy hodin, hodinek a klenotnických výrobků</v>
          </cell>
          <cell r="Z837" t="str">
            <v>Opravy hodin, hodinek a klenotnických výrobků</v>
          </cell>
        </row>
        <row r="838">
          <cell r="Q838" t="str">
            <v>Opravy ostatních výrobků pro osobní potřebu a převážně pro domácnost</v>
          </cell>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Q839" t="str">
            <v>Praní a chemické čištění textilních a kožešinových výrobků</v>
          </cell>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Q840" t="str">
            <v>Kadeřnické, kosmetické a podobné činnosti</v>
          </cell>
          <cell r="T840" t="str">
            <v>Kadeřnické, kosmetické a podobné činnosti</v>
          </cell>
          <cell r="W840" t="str">
            <v>Kadeřnické, kosmetické a podobné činnosti</v>
          </cell>
          <cell r="Z840" t="str">
            <v>Kadeřnické, kosmetické a podobné činnosti</v>
          </cell>
        </row>
        <row r="841">
          <cell r="Q841" t="str">
            <v>Pohřební a související činnosti</v>
          </cell>
          <cell r="T841" t="str">
            <v>Pohřební a související činnosti</v>
          </cell>
          <cell r="W841" t="str">
            <v>Pohřební a související činnosti</v>
          </cell>
          <cell r="Z841" t="str">
            <v>Pohřební a související činnosti</v>
          </cell>
        </row>
        <row r="842">
          <cell r="Q842" t="str">
            <v>Činnosti pro osobní a fyzickou pohodu</v>
          </cell>
          <cell r="T842" t="str">
            <v>Činnosti pro osobní a fyzickou pohodu</v>
          </cell>
          <cell r="W842" t="str">
            <v>Činnosti pro osobní a fyzickou pohodu</v>
          </cell>
          <cell r="Z842" t="str">
            <v>Činnosti pro osobní a fyzickou pohodu</v>
          </cell>
        </row>
        <row r="843">
          <cell r="Q843" t="str">
            <v>Poskytování ostatních osobních služeb j. n.</v>
          </cell>
          <cell r="T843" t="str">
            <v>Poskytování ostatních osobních služeb j. n.</v>
          </cell>
          <cell r="W843" t="str">
            <v>Poskytování ostatních osobních služeb j. n.</v>
          </cell>
          <cell r="Z843" t="str">
            <v>Poskytování ostatních osobních služeb j. n.</v>
          </cell>
        </row>
        <row r="844">
          <cell r="Q844" t="str">
            <v>Činnosti domácností produk.blíže neurčené výrobky pro vlastní potřebu</v>
          </cell>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Q845" t="str">
            <v>Výroba obuvi s usňovým svrškem</v>
          </cell>
          <cell r="T845" t="str">
            <v>Výroba obuvi s usňovým svrškem</v>
          </cell>
          <cell r="W845" t="str">
            <v>Výroba obuvi s usňovým svrškem</v>
          </cell>
          <cell r="Z845" t="str">
            <v>Výroba obuvi s usňovým svrškem</v>
          </cell>
        </row>
        <row r="846">
          <cell r="Q846" t="str">
            <v>Výroba obuvi z ostatních materiálů</v>
          </cell>
          <cell r="T846" t="str">
            <v>Výroba obuvi z ostatních materiálů</v>
          </cell>
          <cell r="W846" t="str">
            <v>Výroba obuvi z ostatních materiálů</v>
          </cell>
          <cell r="Z846" t="str">
            <v>Výroba obuvi z ostatních materiálů</v>
          </cell>
        </row>
        <row r="847">
          <cell r="Q847" t="str">
            <v>Výroba chemických buničin</v>
          </cell>
          <cell r="T847" t="str">
            <v>Výroba chemických buničin</v>
          </cell>
          <cell r="W847" t="str">
            <v>Výroba chemických buničin</v>
          </cell>
          <cell r="Z847" t="str">
            <v>Výroba chemických buničin</v>
          </cell>
        </row>
        <row r="848">
          <cell r="Q848" t="str">
            <v>Výroba mechanických vláknin</v>
          </cell>
          <cell r="T848" t="str">
            <v>Výroba mechanických vláknin</v>
          </cell>
          <cell r="W848" t="str">
            <v>Výroba mechanických vláknin</v>
          </cell>
          <cell r="Z848" t="str">
            <v>Výroba mechanických vláknin</v>
          </cell>
        </row>
        <row r="849">
          <cell r="Q849" t="str">
            <v>Výroba ostatních papírenských vláknin</v>
          </cell>
          <cell r="T849" t="str">
            <v>Výroba ostatních papírenských vláknin</v>
          </cell>
          <cell r="W849" t="str">
            <v>Výroba ostatních papírenských vláknin</v>
          </cell>
          <cell r="Z849" t="str">
            <v>Výroba ostatních papírenských vláknin</v>
          </cell>
        </row>
        <row r="850">
          <cell r="Q850" t="str">
            <v>Výroba bioet.(biolihu)pro pohon motorů a pro výr.směsí a komp.paliv</v>
          </cell>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Q851" t="str">
            <v>Výroba ostatních základních organických chemických látek</v>
          </cell>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Q852" t="str">
            <v>Výr.metylesterů a etylesterů mast.kys.pro pohon motorů a pro výr.sm.p.</v>
          </cell>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Q853" t="str">
            <v>Výroba jiných chemických výrobků j. n.</v>
          </cell>
          <cell r="T853" t="str">
            <v>Výroba jiných chemických výrobků j. n.</v>
          </cell>
          <cell r="W853" t="str">
            <v>Výroba jiných chemických výrobků j. n.</v>
          </cell>
          <cell r="Z853" t="str">
            <v>Výroba jiných chemických výrobků j. n.</v>
          </cell>
        </row>
        <row r="854">
          <cell r="Q854" t="str">
            <v>Výroba surového železa, oceli a feroslitin</v>
          </cell>
          <cell r="T854" t="str">
            <v>Výroba surového železa, oceli a feroslitin</v>
          </cell>
          <cell r="W854" t="str">
            <v>Výroba surového železa, oceli a feroslitin</v>
          </cell>
          <cell r="Z854" t="str">
            <v>Výroba surového železa, oceli a feroslitin</v>
          </cell>
        </row>
        <row r="855">
          <cell r="Q855" t="str">
            <v>Výroba plochých výrobků (kromě pásky za studena)</v>
          </cell>
          <cell r="T855" t="str">
            <v>Výroba plochých výrobků (kromě pásky za studena)</v>
          </cell>
          <cell r="W855" t="str">
            <v>Výroba plochých výrobků (kromě pásky za studena)</v>
          </cell>
          <cell r="Z855" t="str">
            <v>Výroba plochých výrobků (kromě pásky za studena)</v>
          </cell>
        </row>
        <row r="856">
          <cell r="Q856" t="str">
            <v>Tváření výrobků za tepla</v>
          </cell>
          <cell r="T856" t="str">
            <v>Tváření výrobků za tepla</v>
          </cell>
          <cell r="W856" t="str">
            <v>Tváření výrobků za tepla</v>
          </cell>
          <cell r="Z856" t="str">
            <v>Tváření výrobků za tepla</v>
          </cell>
        </row>
        <row r="857">
          <cell r="Q857" t="str">
            <v>Výroba odlitků z litiny s lupínkovým grafitem</v>
          </cell>
          <cell r="T857" t="str">
            <v>Výroba odlitků z litiny s lupínkovým grafitem</v>
          </cell>
          <cell r="W857" t="str">
            <v>Výroba odlitků z litiny s lupínkovým grafitem</v>
          </cell>
          <cell r="Z857" t="str">
            <v>Výroba odlitků z litiny s lupínkovým grafitem</v>
          </cell>
        </row>
        <row r="858">
          <cell r="Q858" t="str">
            <v>Výroba odlitků z litiny s kuličkovým grafitem</v>
          </cell>
          <cell r="T858" t="str">
            <v>Výroba odlitků z litiny s kuličkovým grafitem</v>
          </cell>
          <cell r="W858" t="str">
            <v>Výroba odlitků z litiny s kuličkovým grafitem</v>
          </cell>
          <cell r="Z858" t="str">
            <v>Výroba odlitků z litiny s kuličkovým grafitem</v>
          </cell>
        </row>
        <row r="859">
          <cell r="Q859" t="str">
            <v>Výroba ostatních odlitků z litiny</v>
          </cell>
          <cell r="T859" t="str">
            <v>Výroba ostatních odlitků z litiny</v>
          </cell>
          <cell r="W859" t="str">
            <v>Výroba ostatních odlitků z litiny</v>
          </cell>
          <cell r="Z859" t="str">
            <v>Výroba ostatních odlitků z litiny</v>
          </cell>
        </row>
        <row r="860">
          <cell r="Q860" t="str">
            <v>Výroba odlitků z uhlíkatých ocelí</v>
          </cell>
          <cell r="T860" t="str">
            <v>Výroba odlitků z uhlíkatých ocelí</v>
          </cell>
          <cell r="W860" t="str">
            <v>Výroba odlitků z uhlíkatých ocelí</v>
          </cell>
          <cell r="Z860" t="str">
            <v>Výroba odlitků z uhlíkatých ocelí</v>
          </cell>
        </row>
        <row r="861">
          <cell r="Q861" t="str">
            <v>Výroba odlitků z legovaných ocelí</v>
          </cell>
          <cell r="T861" t="str">
            <v>Výroba odlitků z legovaných ocelí</v>
          </cell>
          <cell r="W861" t="str">
            <v>Výroba odlitků z legovaných ocelí</v>
          </cell>
          <cell r="Z861" t="str">
            <v>Výroba odlitků z legovaných ocelí</v>
          </cell>
        </row>
        <row r="862">
          <cell r="Q862" t="str">
            <v>Opravy a údržba kolejových vozidel</v>
          </cell>
          <cell r="T862" t="str">
            <v>Opravy a údržba kolejových vozidel</v>
          </cell>
          <cell r="W862" t="str">
            <v>Opravy a údržba kolejových vozidel</v>
          </cell>
          <cell r="Z862" t="str">
            <v>Opravy a údržba kolejových vozidel</v>
          </cell>
        </row>
        <row r="863">
          <cell r="Q863" t="str">
            <v>Opravy a údržba ostat.dopr.prostředků a zařízení j.n.kromě kolej.vozidel</v>
          </cell>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Q864" t="str">
            <v>Výroba a rozvod tepla a klimatizovaného vzduchu,výroba ledu</v>
          </cell>
          <cell r="T864" t="str">
            <v>Výroba a rozvod tepla a klimatizovaného vzduchu,výroba ledu</v>
          </cell>
          <cell r="W864" t="str">
            <v>Výroba a rozvod tepla a klimatizovaného vzduchu,výroba ledu</v>
          </cell>
          <cell r="Z864" t="str">
            <v>Výroba a rozvod tepla a klimatizovaného vzduchu,výroba ledu</v>
          </cell>
        </row>
        <row r="865">
          <cell r="Q865" t="str">
            <v>Výroba tepla</v>
          </cell>
          <cell r="T865" t="str">
            <v>Výroba tepla</v>
          </cell>
          <cell r="W865" t="str">
            <v>Výroba tepla</v>
          </cell>
          <cell r="Z865" t="str">
            <v>Výroba tepla</v>
          </cell>
        </row>
        <row r="866">
          <cell r="Q866" t="str">
            <v>Rozvod tepla</v>
          </cell>
          <cell r="T866" t="str">
            <v>Rozvod tepla</v>
          </cell>
          <cell r="W866" t="str">
            <v>Rozvod tepla</v>
          </cell>
          <cell r="Z866" t="str">
            <v>Rozvod tepla</v>
          </cell>
        </row>
        <row r="867">
          <cell r="Q867" t="str">
            <v>Výroba klimatizovaného vzduchu</v>
          </cell>
          <cell r="T867" t="str">
            <v>Výroba klimatizovaného vzduchu</v>
          </cell>
          <cell r="W867" t="str">
            <v>Výroba klimatizovaného vzduchu</v>
          </cell>
          <cell r="Z867" t="str">
            <v>Výroba klimatizovaného vzduchu</v>
          </cell>
        </row>
        <row r="868">
          <cell r="Q868" t="str">
            <v>Rozvod klimatizovaného vzduchu</v>
          </cell>
          <cell r="T868" t="str">
            <v>Rozvod klimatizovaného vzduchu</v>
          </cell>
          <cell r="W868" t="str">
            <v>Rozvod klimatizovaného vzduchu</v>
          </cell>
          <cell r="Z868" t="str">
            <v>Rozvod klimatizovaného vzduchu</v>
          </cell>
        </row>
        <row r="869">
          <cell r="Q869" t="str">
            <v>Výroba chladicí vody</v>
          </cell>
          <cell r="T869" t="str">
            <v>Výroba chladicí vody</v>
          </cell>
          <cell r="W869" t="str">
            <v>Výroba chladicí vody</v>
          </cell>
          <cell r="Z869" t="str">
            <v>Výroba chladicí vody</v>
          </cell>
        </row>
        <row r="870">
          <cell r="Q870" t="str">
            <v>Rozvod chladicí vody</v>
          </cell>
          <cell r="T870" t="str">
            <v>Rozvod chladicí vody</v>
          </cell>
          <cell r="W870" t="str">
            <v>Rozvod chladicí vody</v>
          </cell>
          <cell r="Z870" t="str">
            <v>Rozvod chladicí vody</v>
          </cell>
        </row>
        <row r="871">
          <cell r="Q871" t="str">
            <v>Výroba ledu</v>
          </cell>
          <cell r="T871" t="str">
            <v>Výroba ledu</v>
          </cell>
          <cell r="W871" t="str">
            <v>Výroba ledu</v>
          </cell>
          <cell r="Z871" t="str">
            <v>Výroba ledu</v>
          </cell>
        </row>
        <row r="872">
          <cell r="Q872" t="str">
            <v>Výstavba nebytových budov</v>
          </cell>
          <cell r="T872" t="str">
            <v>Výstavba nebytových budov</v>
          </cell>
          <cell r="W872" t="str">
            <v>Výstavba nebytových budov</v>
          </cell>
          <cell r="Z872" t="str">
            <v>Výstavba nebytových budov</v>
          </cell>
        </row>
        <row r="873">
          <cell r="Q873" t="str">
            <v>Výstavba inženýrských sítí pro kapaliny</v>
          </cell>
          <cell r="T873" t="str">
            <v>Výstavba inženýrských sítí pro kapaliny</v>
          </cell>
          <cell r="W873" t="str">
            <v>Výstavba inženýrských sítí pro kapaliny</v>
          </cell>
          <cell r="Z873" t="str">
            <v>Výstavba inženýrských sítí pro kapaliny</v>
          </cell>
        </row>
        <row r="874">
          <cell r="Q874" t="str">
            <v>Výstavba inženýrských sítí pro plyny</v>
          </cell>
          <cell r="T874" t="str">
            <v>Výstavba inženýrských sítí pro plyny</v>
          </cell>
          <cell r="W874" t="str">
            <v>Výstavba inženýrských sítí pro plyny</v>
          </cell>
          <cell r="Z874" t="str">
            <v>Výstavba inženýrských sítí pro plyny</v>
          </cell>
        </row>
        <row r="875">
          <cell r="Q875" t="str">
            <v>Sklenářské práce</v>
          </cell>
          <cell r="T875" t="str">
            <v>Sklenářské práce</v>
          </cell>
          <cell r="W875" t="str">
            <v>Sklenářské práce</v>
          </cell>
          <cell r="Z875" t="str">
            <v>Sklenářské práce</v>
          </cell>
        </row>
        <row r="876">
          <cell r="Q876" t="str">
            <v>Malířské a natěračské práce</v>
          </cell>
          <cell r="T876" t="str">
            <v>Malířské a natěračské práce</v>
          </cell>
          <cell r="W876" t="str">
            <v>Malířské a natěračské práce</v>
          </cell>
          <cell r="Z876" t="str">
            <v>Malířské a natěračské práce</v>
          </cell>
        </row>
        <row r="877">
          <cell r="Q877" t="str">
            <v>Montáž a demontáž lešení a bednění</v>
          </cell>
          <cell r="T877" t="str">
            <v>Montáž a demontáž lešení a bednění</v>
          </cell>
          <cell r="W877" t="str">
            <v>Montáž a demontáž lešení a bednění</v>
          </cell>
          <cell r="Z877" t="str">
            <v>Montáž a demontáž lešení a bednění</v>
          </cell>
        </row>
        <row r="878">
          <cell r="Q878" t="str">
            <v>Jiné specializované stavební činnosti j. n.</v>
          </cell>
          <cell r="T878" t="str">
            <v>Jiné specializované stavební činnosti j. n.</v>
          </cell>
          <cell r="W878" t="str">
            <v>Jiné specializované stavební činnosti j. n.</v>
          </cell>
          <cell r="Z878" t="str">
            <v>Jiné specializované stavební činnosti j. n.</v>
          </cell>
        </row>
        <row r="879">
          <cell r="Q879" t="str">
            <v>Zprostředkování velkoobchodu a velkoobchod v zastoupení s papír.výrobky</v>
          </cell>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Q880" t="str">
            <v>Zprostř.specializ.velkoobchodu a velkoobchod v zast.s ost.výrobky j.n.</v>
          </cell>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Q881" t="str">
            <v>Velkoobchod s oděvy</v>
          </cell>
          <cell r="T881" t="str">
            <v>Velkoobchod s oděvy</v>
          </cell>
          <cell r="W881" t="str">
            <v>Velkoobchod s oděvy</v>
          </cell>
          <cell r="Z881" t="str">
            <v>Velkoobchod s oděvy</v>
          </cell>
        </row>
        <row r="882">
          <cell r="Q882" t="str">
            <v>Velkoobchod s obuví</v>
          </cell>
          <cell r="T882" t="str">
            <v>Velkoobchod s obuví</v>
          </cell>
          <cell r="W882" t="str">
            <v>Velkoobchod s obuví</v>
          </cell>
          <cell r="Z882" t="str">
            <v>Velkoobchod s obuví</v>
          </cell>
        </row>
        <row r="883">
          <cell r="Q883" t="str">
            <v>Velkoobchod s porcelánovými, keramickými a skleněnými výrobky</v>
          </cell>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Q884" t="str">
            <v>Velkoobchod s pracími a čisticími prostředky</v>
          </cell>
          <cell r="T884" t="str">
            <v>Velkoobchod s pracími a čisticími prostředky</v>
          </cell>
          <cell r="W884" t="str">
            <v>Velkoobchod s pracími a čisticími prostředky</v>
          </cell>
          <cell r="Z884" t="str">
            <v>Velkoobchod s pracími a čisticími prostředky</v>
          </cell>
        </row>
        <row r="885">
          <cell r="Q885" t="str">
            <v>Velkoobchod s pevnými palivy a příbuznými výrobky</v>
          </cell>
          <cell r="T885" t="str">
            <v>Velkoobchod s pevnými palivy a příbuznými výrobky</v>
          </cell>
          <cell r="W885" t="str">
            <v>Velkoobchod s pevnými palivy a příbuznými výrobky</v>
          </cell>
          <cell r="Z885" t="str">
            <v>Velkoobchod s pevnými palivy a příbuznými výrobky</v>
          </cell>
        </row>
        <row r="886">
          <cell r="Q886" t="str">
            <v>Velkoobchod s kapalnými palivy a příbuznými výrobky</v>
          </cell>
          <cell r="T886" t="str">
            <v>Velkoobchod s kapalnými palivy a příbuznými výrobky</v>
          </cell>
          <cell r="W886" t="str">
            <v>Velkoobchod s kapalnými palivy a příbuznými výrobky</v>
          </cell>
          <cell r="Z886" t="str">
            <v>Velkoobchod s kapalnými palivy a příbuznými výrobky</v>
          </cell>
        </row>
        <row r="887">
          <cell r="Q887" t="str">
            <v>Velkoobchod s plynnými palivy a příbuznými výrobky</v>
          </cell>
          <cell r="T887" t="str">
            <v>Velkoobchod s plynnými palivy a příbuznými výrobky</v>
          </cell>
          <cell r="W887" t="str">
            <v>Velkoobchod s plynnými palivy a příbuznými výrobky</v>
          </cell>
          <cell r="Z887" t="str">
            <v>Velkoobchod s plynnými palivy a příbuznými výrobky</v>
          </cell>
        </row>
        <row r="888">
          <cell r="Q888" t="str">
            <v>Velkoobchod s papírenskými meziprodukty</v>
          </cell>
          <cell r="T888" t="str">
            <v>Velkoobchod s papírenskými meziprodukty</v>
          </cell>
          <cell r="W888" t="str">
            <v>Velkoobchod s papírenskými meziprodukty</v>
          </cell>
          <cell r="Z888" t="str">
            <v>Velkoobchod s papírenskými meziprodukty</v>
          </cell>
        </row>
        <row r="889">
          <cell r="Q889" t="str">
            <v>Velkoobchod s ostatními meziprodukty j. n.</v>
          </cell>
          <cell r="T889" t="str">
            <v>Velkoobchod s ostatními meziprodukty j. n.</v>
          </cell>
          <cell r="W889" t="str">
            <v>Velkoobchod s ostatními meziprodukty j. n.</v>
          </cell>
          <cell r="Z889" t="str">
            <v>Velkoobchod s ostatními meziprodukty j. n.</v>
          </cell>
        </row>
        <row r="890">
          <cell r="Q890" t="str">
            <v>Maloobchod s fotografickým a optickým zařízením a potřebami</v>
          </cell>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Q891" t="str">
            <v>Maloobchod s pevnými palivy</v>
          </cell>
          <cell r="T891" t="str">
            <v>Maloobchod s pevnými palivy</v>
          </cell>
          <cell r="W891" t="str">
            <v>Maloobchod s pevnými palivy</v>
          </cell>
          <cell r="Z891" t="str">
            <v>Maloobchod s pevnými palivy</v>
          </cell>
        </row>
        <row r="892">
          <cell r="Q892" t="str">
            <v>Maloobchod s kapalnými palivy (kromě pohonných hmot)</v>
          </cell>
          <cell r="T892" t="str">
            <v>Maloobchod s kapalnými palivy (kromě pohonných hmot)</v>
          </cell>
          <cell r="W892" t="str">
            <v>Maloobchod s kapalnými palivy (kromě pohonných hmot)</v>
          </cell>
          <cell r="Z892" t="str">
            <v>Maloobchod s kapalnými palivy (kromě pohonných hmot)</v>
          </cell>
        </row>
        <row r="893">
          <cell r="Q893" t="str">
            <v>Maloobchod s plynnými palivy (kromě pohonných hmot)</v>
          </cell>
          <cell r="T893" t="str">
            <v>Maloobchod s plynnými palivy (kromě pohonných hmot)</v>
          </cell>
          <cell r="W893" t="str">
            <v>Maloobchod s plynnými palivy (kromě pohonných hmot)</v>
          </cell>
          <cell r="Z893" t="str">
            <v>Maloobchod s plynnými palivy (kromě pohonných hmot)</v>
          </cell>
        </row>
        <row r="894">
          <cell r="Q894" t="str">
            <v>Ostatní maloobchod s novým zbožím ve specializovaných prodejnách j. n.</v>
          </cell>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Q895" t="str">
            <v>Maloobchod prostřednictvím internetu</v>
          </cell>
          <cell r="T895" t="str">
            <v>Maloobchod prostřednictvím internetu</v>
          </cell>
          <cell r="W895" t="str">
            <v>Maloobchod prostřednictvím internetu</v>
          </cell>
          <cell r="Z895" t="str">
            <v>Maloobchod prostřednictvím internetu</v>
          </cell>
        </row>
        <row r="896">
          <cell r="Q896" t="str">
            <v>Maloobchod prostřednictvím zásilkové služby(jiný než prostř.internetu)</v>
          </cell>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Q897" t="str">
            <v>Meziměstská pravidelná pozemní osobní doprava</v>
          </cell>
          <cell r="T897" t="str">
            <v>Meziměstská pravidelná pozemní osobní doprava</v>
          </cell>
          <cell r="W897" t="str">
            <v>Meziměstská pravidelná pozemní osobní doprava</v>
          </cell>
          <cell r="Z897" t="str">
            <v>Meziměstská pravidelná pozemní osobní doprava</v>
          </cell>
        </row>
        <row r="898">
          <cell r="Q898" t="str">
            <v>Osobní doprava lanovkou nebo vlekem</v>
          </cell>
          <cell r="T898" t="str">
            <v>Osobní doprava lanovkou nebo vlekem</v>
          </cell>
          <cell r="W898" t="str">
            <v>Osobní doprava lanovkou nebo vlekem</v>
          </cell>
          <cell r="Z898" t="str">
            <v>Osobní doprava lanovkou nebo vlekem</v>
          </cell>
        </row>
        <row r="899">
          <cell r="Q899" t="str">
            <v>Nepravidelná pozemní osobní doprava</v>
          </cell>
          <cell r="T899" t="str">
            <v>Nepravidelná pozemní osobní doprava</v>
          </cell>
          <cell r="W899" t="str">
            <v>Nepravidelná pozemní osobní doprava</v>
          </cell>
          <cell r="Z899" t="str">
            <v>Nepravidelná pozemní osobní doprava</v>
          </cell>
        </row>
        <row r="900">
          <cell r="Q900" t="str">
            <v>Jiná pozemní osobní doprava j. n.</v>
          </cell>
          <cell r="T900" t="str">
            <v>Jiná pozemní osobní doprava j. n.</v>
          </cell>
          <cell r="W900" t="str">
            <v>Jiná pozemní osobní doprava j. n.</v>
          </cell>
          <cell r="Z900" t="str">
            <v>Jiná pozemní osobní doprava j. n.</v>
          </cell>
        </row>
        <row r="901">
          <cell r="Q901" t="str">
            <v>Potrubní doprava ropovodem</v>
          </cell>
          <cell r="T901" t="str">
            <v>Potrubní doprava ropovodem</v>
          </cell>
          <cell r="W901" t="str">
            <v>Potrubní doprava ropovodem</v>
          </cell>
          <cell r="Z901" t="str">
            <v>Potrubní doprava ropovodem</v>
          </cell>
        </row>
        <row r="902">
          <cell r="Q902" t="str">
            <v>Potrubní doprava plynovodem</v>
          </cell>
          <cell r="T902" t="str">
            <v>Potrubní doprava plynovodem</v>
          </cell>
          <cell r="W902" t="str">
            <v>Potrubní doprava plynovodem</v>
          </cell>
          <cell r="Z902" t="str">
            <v>Potrubní doprava plynovodem</v>
          </cell>
        </row>
        <row r="903">
          <cell r="Q903" t="str">
            <v>Potrubní doprava ostatní</v>
          </cell>
          <cell r="T903" t="str">
            <v>Potrubní doprava ostatní</v>
          </cell>
          <cell r="W903" t="str">
            <v>Potrubní doprava ostatní</v>
          </cell>
          <cell r="Z903" t="str">
            <v>Potrubní doprava ostatní</v>
          </cell>
        </row>
        <row r="904">
          <cell r="Q904" t="str">
            <v>Vnitrostátní pravidelná letecká osobní doprava</v>
          </cell>
          <cell r="T904" t="str">
            <v>Vnitrostátní pravidelná letecká osobní doprava</v>
          </cell>
          <cell r="W904" t="str">
            <v>Vnitrostátní pravidelná letecká osobní doprava</v>
          </cell>
          <cell r="Z904" t="str">
            <v>Vnitrostátní pravidelná letecká osobní doprava</v>
          </cell>
        </row>
        <row r="905">
          <cell r="Q905" t="str">
            <v>Vnitrostátní nepravidelná letecká osobní doprava</v>
          </cell>
          <cell r="T905" t="str">
            <v>Vnitrostátní nepravidelná letecká osobní doprava</v>
          </cell>
          <cell r="W905" t="str">
            <v>Vnitrostátní nepravidelná letecká osobní doprava</v>
          </cell>
          <cell r="Z905" t="str">
            <v>Vnitrostátní nepravidelná letecká osobní doprava</v>
          </cell>
        </row>
        <row r="906">
          <cell r="Q906" t="str">
            <v>Mezinárodní pravidelná letecká osobní doprava</v>
          </cell>
          <cell r="T906" t="str">
            <v>Mezinárodní pravidelná letecká osobní doprava</v>
          </cell>
          <cell r="W906" t="str">
            <v>Mezinárodní pravidelná letecká osobní doprava</v>
          </cell>
          <cell r="Z906" t="str">
            <v>Mezinárodní pravidelná letecká osobní doprava</v>
          </cell>
        </row>
        <row r="907">
          <cell r="Q907" t="str">
            <v>Mezinárodní nepravidelná letecká osobní doprava</v>
          </cell>
          <cell r="T907" t="str">
            <v>Mezinárodní nepravidelná letecká osobní doprava</v>
          </cell>
          <cell r="W907" t="str">
            <v>Mezinárodní nepravidelná letecká osobní doprava</v>
          </cell>
          <cell r="Z907" t="str">
            <v>Mezinárodní nepravidelná letecká osobní doprava</v>
          </cell>
        </row>
        <row r="908">
          <cell r="Q908" t="str">
            <v>Ostatní letecká osobní doprava</v>
          </cell>
          <cell r="T908" t="str">
            <v>Ostatní letecká osobní doprava</v>
          </cell>
          <cell r="W908" t="str">
            <v>Ostatní letecká osobní doprava</v>
          </cell>
          <cell r="Z908" t="str">
            <v>Ostatní letecká osobní doprava</v>
          </cell>
        </row>
        <row r="909">
          <cell r="Q909" t="str">
            <v>Hotely</v>
          </cell>
          <cell r="T909" t="str">
            <v>Hotely</v>
          </cell>
          <cell r="W909" t="str">
            <v>Hotely</v>
          </cell>
          <cell r="Z909" t="str">
            <v>Hotely</v>
          </cell>
        </row>
        <row r="910">
          <cell r="Q910" t="str">
            <v>Motely, botely</v>
          </cell>
          <cell r="T910" t="str">
            <v>Motely, botely</v>
          </cell>
          <cell r="W910" t="str">
            <v>Motely, botely</v>
          </cell>
          <cell r="Z910" t="str">
            <v>Motely, botely</v>
          </cell>
        </row>
        <row r="911">
          <cell r="Q911" t="str">
            <v>Ostatní podobná ubytovací zařízení</v>
          </cell>
          <cell r="T911" t="str">
            <v>Ostatní podobná ubytovací zařízení</v>
          </cell>
          <cell r="W911" t="str">
            <v>Ostatní podobná ubytovací zařízení</v>
          </cell>
          <cell r="Z911" t="str">
            <v>Ostatní podobná ubytovací zařízení</v>
          </cell>
        </row>
        <row r="912">
          <cell r="Q912" t="str">
            <v>Ubytování v zařízených pronájmech</v>
          </cell>
          <cell r="T912" t="str">
            <v>Ubytování v zařízených pronájmech</v>
          </cell>
          <cell r="W912" t="str">
            <v>Ubytování v zařízených pronájmech</v>
          </cell>
          <cell r="Z912" t="str">
            <v>Ubytování v zařízených pronájmech</v>
          </cell>
        </row>
        <row r="913">
          <cell r="Q913" t="str">
            <v>Ubytování ve vysokoškolských kolejích, domovech mládeže</v>
          </cell>
          <cell r="T913" t="str">
            <v>Ubytování ve vysokoškolských kolejích, domovech mládeže</v>
          </cell>
          <cell r="W913" t="str">
            <v>Ubytování ve vysokoškolských kolejích, domovech mládeže</v>
          </cell>
          <cell r="Z913" t="str">
            <v>Ubytování ve vysokoškolských kolejích, domovech mládeže</v>
          </cell>
        </row>
        <row r="914">
          <cell r="Q914" t="str">
            <v>Ostatní ubytování j. n.</v>
          </cell>
          <cell r="T914" t="str">
            <v>Ostatní ubytování j. n.</v>
          </cell>
          <cell r="W914" t="str">
            <v>Ostatní ubytování j. n.</v>
          </cell>
          <cell r="Z914" t="str">
            <v>Ostatní ubytování j. n.</v>
          </cell>
        </row>
        <row r="915">
          <cell r="Q915" t="str">
            <v>Stravování v závodních kuchyních</v>
          </cell>
          <cell r="T915" t="str">
            <v>Stravování v závodních kuchyních</v>
          </cell>
          <cell r="W915" t="str">
            <v>Stravování v závodních kuchyních</v>
          </cell>
          <cell r="Z915" t="str">
            <v>Stravování v závodních kuchyních</v>
          </cell>
        </row>
        <row r="916">
          <cell r="Q916" t="str">
            <v>Stravování ve školních zařízeních, menzách</v>
          </cell>
          <cell r="T916" t="str">
            <v>Stravování ve školních zařízeních, menzách</v>
          </cell>
          <cell r="W916" t="str">
            <v>Stravování ve školních zařízeních, menzách</v>
          </cell>
          <cell r="Z916" t="str">
            <v>Stravování ve školních zařízeních, menzách</v>
          </cell>
        </row>
        <row r="917">
          <cell r="Q917" t="str">
            <v>Poskytování jiných stravovacích služeb j. n.</v>
          </cell>
          <cell r="T917" t="str">
            <v>Poskytování jiných stravovacích služeb j. n.</v>
          </cell>
          <cell r="W917" t="str">
            <v>Poskytování jiných stravovacích služeb j. n.</v>
          </cell>
          <cell r="Z917" t="str">
            <v>Poskytování jiných stravovacích služeb j. n.</v>
          </cell>
        </row>
        <row r="918">
          <cell r="Q918" t="str">
            <v>Poskytování hlasových služeb přes pevnou telekomunikační síť</v>
          </cell>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Q919" t="str">
            <v>Pronájem pevné telekomunikační sítě</v>
          </cell>
          <cell r="T919" t="str">
            <v>Pronájem pevné telekomunikační sítě</v>
          </cell>
          <cell r="W919" t="str">
            <v>Pronájem pevné telekomunikační sítě</v>
          </cell>
          <cell r="Z919" t="str">
            <v>Pronájem pevné telekomunikační sítě</v>
          </cell>
        </row>
        <row r="920">
          <cell r="Q920" t="str">
            <v>Přenos dat přes pevnou telekomunikační síť</v>
          </cell>
          <cell r="T920" t="str">
            <v>Přenos dat přes pevnou telekomunikační síť</v>
          </cell>
          <cell r="W920" t="str">
            <v>Přenos dat přes pevnou telekomunikační síť</v>
          </cell>
          <cell r="Z920" t="str">
            <v>Přenos dat přes pevnou telekomunikační síť</v>
          </cell>
        </row>
        <row r="921">
          <cell r="Q921" t="str">
            <v>Poskytování přístupu k internetu přes pevnou telekomunikační síť</v>
          </cell>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Q922" t="str">
            <v>Ostatní činnosti související s pevnou telekomunikační sítí</v>
          </cell>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Q923" t="str">
            <v>Poskytování hlasových služeb přes bezdrátovou telekomunikační síť</v>
          </cell>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Q924" t="str">
            <v>Pronájem bezdrátové telekomunikační sítě</v>
          </cell>
          <cell r="T924" t="str">
            <v>Pronájem bezdrátové telekomunikační sítě</v>
          </cell>
          <cell r="W924" t="str">
            <v>Pronájem bezdrátové telekomunikační sítě</v>
          </cell>
          <cell r="Z924" t="str">
            <v>Pronájem bezdrátové telekomunikační sítě</v>
          </cell>
        </row>
        <row r="925">
          <cell r="Q925" t="str">
            <v>Přenos dat přes bezdrátovou telekomunikační síť</v>
          </cell>
          <cell r="T925" t="str">
            <v>Přenos dat přes bezdrátovou telekomunikační síť</v>
          </cell>
          <cell r="W925" t="str">
            <v>Přenos dat přes bezdrátovou telekomunikační síť</v>
          </cell>
          <cell r="Z925" t="str">
            <v>Přenos dat přes bezdrátovou telekomunikační síť</v>
          </cell>
        </row>
        <row r="926">
          <cell r="Q926" t="str">
            <v>Poskytování přístupu k internetu přes bezdrátovou telekomunikační síť</v>
          </cell>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Q927" t="str">
            <v>Ostatní činnosti související s bezdrátovou telekomunikační sítí</v>
          </cell>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Q928" t="str">
            <v>Poskytování úvěrů společnostmi, které nepřijímají vklady</v>
          </cell>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Q929" t="str">
            <v>Poskytování obchodních úvěrů</v>
          </cell>
          <cell r="T929" t="str">
            <v>Poskytování obchodních úvěrů</v>
          </cell>
          <cell r="W929" t="str">
            <v>Poskytování obchodních úvěrů</v>
          </cell>
          <cell r="Z929" t="str">
            <v>Poskytování obchodních úvěrů</v>
          </cell>
        </row>
        <row r="930">
          <cell r="Q930" t="str">
            <v>Činnosti zastaváren</v>
          </cell>
          <cell r="T930" t="str">
            <v>Činnosti zastaváren</v>
          </cell>
          <cell r="W930" t="str">
            <v>Činnosti zastaváren</v>
          </cell>
          <cell r="Z930" t="str">
            <v>Činnosti zastaváren</v>
          </cell>
        </row>
        <row r="931">
          <cell r="Q931" t="str">
            <v>Ostatní poskytování úvěrů j. n.</v>
          </cell>
          <cell r="T931" t="str">
            <v>Ostatní poskytování úvěrů j. n.</v>
          </cell>
          <cell r="W931" t="str">
            <v>Ostatní poskytování úvěrů j. n.</v>
          </cell>
          <cell r="Z931" t="str">
            <v>Ostatní poskytování úvěrů j. n.</v>
          </cell>
        </row>
        <row r="932">
          <cell r="Q932" t="str">
            <v>Faktoringové činnosti</v>
          </cell>
          <cell r="T932" t="str">
            <v>Faktoringové činnosti</v>
          </cell>
          <cell r="W932" t="str">
            <v>Faktoringové činnosti</v>
          </cell>
          <cell r="Z932" t="str">
            <v>Faktoringové činnosti</v>
          </cell>
        </row>
        <row r="933">
          <cell r="Q933" t="str">
            <v>Obchodování s cennými papíry na vlastní účet</v>
          </cell>
          <cell r="T933" t="str">
            <v>Obchodování s cennými papíry na vlastní účet</v>
          </cell>
          <cell r="W933" t="str">
            <v>Obchodování s cennými papíry na vlastní účet</v>
          </cell>
          <cell r="Z933" t="str">
            <v>Obchodování s cennými papíry na vlastní účet</v>
          </cell>
        </row>
        <row r="934">
          <cell r="Q934" t="str">
            <v>Jiné finanční zprostředkování j. n.</v>
          </cell>
          <cell r="T934" t="str">
            <v>Jiné finanční zprostředkování j. n.</v>
          </cell>
          <cell r="W934" t="str">
            <v>Jiné finanční zprostředkování j. n.</v>
          </cell>
          <cell r="Z934" t="str">
            <v>Jiné finanční zprostředkování j. n.</v>
          </cell>
        </row>
        <row r="935">
          <cell r="Q935" t="str">
            <v>Pronájem vlastních nebo pronajatých nemovitostí s bytovými prostory</v>
          </cell>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Q936" t="str">
            <v>Pronájem vlastních nebo pronajatých nemovitostí s nebytovými prostory</v>
          </cell>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Q937" t="str">
            <v>Správa vlastních nebo pronajatých nemovitostí s bytovými prostory</v>
          </cell>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Q938" t="str">
            <v>Správa vlastních nebo pronajatých nemovitostí s nebytovými prostory</v>
          </cell>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Q939" t="str">
            <v>Geologický průzkum</v>
          </cell>
          <cell r="T939" t="str">
            <v>Geologický průzkum</v>
          </cell>
          <cell r="W939" t="str">
            <v>Geologický průzkum</v>
          </cell>
          <cell r="Z939" t="str">
            <v>Geologický průzkum</v>
          </cell>
        </row>
        <row r="940">
          <cell r="Q940" t="str">
            <v>Zeměměřické a kartografické činnosti</v>
          </cell>
          <cell r="T940" t="str">
            <v>Zeměměřické a kartografické činnosti</v>
          </cell>
          <cell r="W940" t="str">
            <v>Zeměměřické a kartografické činnosti</v>
          </cell>
          <cell r="Z940" t="str">
            <v>Zeměměřické a kartografické činnosti</v>
          </cell>
        </row>
        <row r="941">
          <cell r="Q941" t="str">
            <v>Hydrometeorologické a meteorologické činnosti</v>
          </cell>
          <cell r="T941" t="str">
            <v>Hydrometeorologické a meteorologické činnosti</v>
          </cell>
          <cell r="W941" t="str">
            <v>Hydrometeorologické a meteorologické činnosti</v>
          </cell>
          <cell r="Z941" t="str">
            <v>Hydrometeorologické a meteorologické činnosti</v>
          </cell>
        </row>
        <row r="942">
          <cell r="Q942" t="str">
            <v>Ostatní inženýrské činnosti a související technické poradenství j. n.</v>
          </cell>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Q943" t="str">
            <v>Zkoušky a analýzy vyhrazených technických zařízení</v>
          </cell>
          <cell r="T943" t="str">
            <v>Zkoušky a analýzy vyhrazených technických zařízení</v>
          </cell>
          <cell r="W943" t="str">
            <v>Zkoušky a analýzy vyhrazených technických zařízení</v>
          </cell>
          <cell r="Z943" t="str">
            <v>Zkoušky a analýzy vyhrazených technických zařízení</v>
          </cell>
        </row>
        <row r="944">
          <cell r="Q944" t="str">
            <v>Ostatní technické zkouky a analýzy</v>
          </cell>
          <cell r="T944" t="str">
            <v>Ostatní technické zkouky a analýzy</v>
          </cell>
          <cell r="W944" t="str">
            <v>Ostatní technické zkouky a analýzy</v>
          </cell>
          <cell r="Z944" t="str">
            <v>Ostatní technické zkouky a analýzy</v>
          </cell>
        </row>
        <row r="945">
          <cell r="Q945" t="str">
            <v>Ostatní výzkum a vývoj v oblasti přírodních a technických věd</v>
          </cell>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Q946" t="str">
            <v>Výzkum a vývoj v oblasti lékařských věd</v>
          </cell>
          <cell r="T946" t="str">
            <v>Výzkum a vývoj v oblasti lékařských věd</v>
          </cell>
          <cell r="W946" t="str">
            <v>Výzkum a vývoj v oblasti lékařských věd</v>
          </cell>
          <cell r="Z946" t="str">
            <v>Výzkum a vývoj v oblasti lékařských věd</v>
          </cell>
        </row>
        <row r="947">
          <cell r="Q947" t="str">
            <v>Výzkum a vývoj v oblasti technických věd</v>
          </cell>
          <cell r="T947" t="str">
            <v>Výzkum a vývoj v oblasti technických věd</v>
          </cell>
          <cell r="W947" t="str">
            <v>Výzkum a vývoj v oblasti technických věd</v>
          </cell>
          <cell r="Z947" t="str">
            <v>Výzkum a vývoj v oblasti technických věd</v>
          </cell>
        </row>
        <row r="948">
          <cell r="Q948" t="str">
            <v>Výzkum a vývoj v oblasti jiných přírodních věd</v>
          </cell>
          <cell r="T948" t="str">
            <v>Výzkum a vývoj v oblasti jiných přírodních věd</v>
          </cell>
          <cell r="W948" t="str">
            <v>Výzkum a vývoj v oblasti jiných přírodních věd</v>
          </cell>
          <cell r="Z948" t="str">
            <v>Výzkum a vývoj v oblasti jiných přírodních věd</v>
          </cell>
        </row>
        <row r="949">
          <cell r="Q949" t="str">
            <v>Ostatní profesní,vědecké a technické činnosti j.n.</v>
          </cell>
          <cell r="T949" t="str">
            <v>Ostatní profesní,vědecké a technické činnosti j.n.</v>
          </cell>
          <cell r="W949" t="str">
            <v>Ostatní profesní,vědecké a technické činnosti j.n.</v>
          </cell>
          <cell r="Z949" t="str">
            <v>Ostatní profesní,vědecké a technické činnosti j.n.</v>
          </cell>
        </row>
        <row r="950">
          <cell r="Q950" t="str">
            <v>Poradenství v oblasti bezpečnosti a ochrany zdraví při práci</v>
          </cell>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Q951" t="str">
            <v>Poradenství v oblasti požární ochrany</v>
          </cell>
          <cell r="T951" t="str">
            <v>Poradenství v oblasti požární ochrany</v>
          </cell>
          <cell r="W951" t="str">
            <v>Poradenství v oblasti požární ochrany</v>
          </cell>
          <cell r="Z951" t="str">
            <v>Poradenství v oblasti požární ochrany</v>
          </cell>
        </row>
        <row r="952">
          <cell r="Q952" t="str">
            <v>Jiné profesní, vědecké a technické činnosti j. n.</v>
          </cell>
          <cell r="T952" t="str">
            <v>Jiné profesní, vědecké a technické činnosti j. n.</v>
          </cell>
          <cell r="W952" t="str">
            <v>Jiné profesní, vědecké a technické činnosti j. n.</v>
          </cell>
          <cell r="Z952" t="str">
            <v>Jiné profesní, vědecké a technické činnosti j. n.</v>
          </cell>
        </row>
        <row r="953">
          <cell r="Q953" t="str">
            <v>Průvodcovské činnosti</v>
          </cell>
          <cell r="T953" t="str">
            <v>Průvodcovské činnosti</v>
          </cell>
          <cell r="W953" t="str">
            <v>Průvodcovské činnosti</v>
          </cell>
          <cell r="Z953" t="str">
            <v>Průvodcovské činnosti</v>
          </cell>
        </row>
        <row r="954">
          <cell r="Q954" t="str">
            <v>Ostatní rezervační a související činnosti j. n.</v>
          </cell>
          <cell r="T954" t="str">
            <v>Ostatní rezervační a související činnosti j. n.</v>
          </cell>
          <cell r="W954" t="str">
            <v>Ostatní rezervační a související činnosti j. n.</v>
          </cell>
          <cell r="Z954" t="str">
            <v>Ostatní rezervační a související činnosti j. n.</v>
          </cell>
        </row>
        <row r="955">
          <cell r="Q955" t="str">
            <v>Pomoc cizím zemím při katastrof.nebo v nouz.sit.přímo nebo prostř.mez.org.</v>
          </cell>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Q956" t="str">
            <v>Rozvíjení vzájemného přátelství a porozumění mezi národy</v>
          </cell>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Q957" t="str">
            <v>Ostatní činnosti v oblasti zahraničních věcí</v>
          </cell>
          <cell r="T957" t="str">
            <v>Ostatní činnosti v oblasti zahraničních věcí</v>
          </cell>
          <cell r="W957" t="str">
            <v>Ostatní činnosti v oblasti zahraničních věcí</v>
          </cell>
          <cell r="Z957" t="str">
            <v>Ostatní činnosti v oblasti zahraničních věcí</v>
          </cell>
        </row>
        <row r="958">
          <cell r="Q958" t="str">
            <v>Základní vzdělávání na druhém stupni základních škol</v>
          </cell>
          <cell r="T958" t="str">
            <v>Základní vzdělávání na druhém stupni základních škol</v>
          </cell>
          <cell r="W958" t="str">
            <v>Základní vzdělávání na druhém stupni základních škol</v>
          </cell>
          <cell r="Z958" t="str">
            <v>Základní vzdělávání na druhém stupni základních škol</v>
          </cell>
        </row>
        <row r="959">
          <cell r="Q959" t="str">
            <v>Střední všeobecné vzdělávání</v>
          </cell>
          <cell r="T959" t="str">
            <v>Střední všeobecné vzdělávání</v>
          </cell>
          <cell r="W959" t="str">
            <v>Střední všeobecné vzdělávání</v>
          </cell>
          <cell r="Z959" t="str">
            <v>Střední všeobecné vzdělávání</v>
          </cell>
        </row>
        <row r="960">
          <cell r="Q960" t="str">
            <v>Střední odborné vzdělávání na učilištích</v>
          </cell>
          <cell r="T960" t="str">
            <v>Střední odborné vzdělávání na učilištích</v>
          </cell>
          <cell r="W960" t="str">
            <v>Střední odborné vzdělávání na učilištích</v>
          </cell>
          <cell r="Z960" t="str">
            <v>Střední odborné vzdělávání na učilištích</v>
          </cell>
        </row>
        <row r="961">
          <cell r="Q961" t="str">
            <v>Střední odborné vzdělávání na středních odborných školách</v>
          </cell>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Q962" t="str">
            <v>Činnosti autoškol</v>
          </cell>
          <cell r="T962" t="str">
            <v>Činnosti autoškol</v>
          </cell>
          <cell r="W962" t="str">
            <v>Činnosti autoškol</v>
          </cell>
          <cell r="Z962" t="str">
            <v>Činnosti autoškol</v>
          </cell>
        </row>
        <row r="963">
          <cell r="Q963" t="str">
            <v>Činnosti leteckých škol</v>
          </cell>
          <cell r="T963" t="str">
            <v>Činnosti leteckých škol</v>
          </cell>
          <cell r="W963" t="str">
            <v>Činnosti leteckých škol</v>
          </cell>
          <cell r="Z963" t="str">
            <v>Činnosti leteckých škol</v>
          </cell>
        </row>
        <row r="964">
          <cell r="Q964" t="str">
            <v>Činnosti ostatních škol řízení</v>
          </cell>
          <cell r="T964" t="str">
            <v>Činnosti ostatních škol řízení</v>
          </cell>
          <cell r="W964" t="str">
            <v>Činnosti ostatních škol řízení</v>
          </cell>
          <cell r="Z964" t="str">
            <v>Činnosti ostatních škol řízení</v>
          </cell>
        </row>
        <row r="965">
          <cell r="Q965" t="str">
            <v>Vzdělávání v jazykových školách</v>
          </cell>
          <cell r="T965" t="str">
            <v>Vzdělávání v jazykových školách</v>
          </cell>
          <cell r="W965" t="str">
            <v>Vzdělávání v jazykových školách</v>
          </cell>
          <cell r="Z965" t="str">
            <v>Vzdělávání v jazykových školách</v>
          </cell>
        </row>
        <row r="966">
          <cell r="Q966" t="str">
            <v>Environmentální vzdělávání</v>
          </cell>
          <cell r="T966" t="str">
            <v>Environmentální vzdělávání</v>
          </cell>
          <cell r="W966" t="str">
            <v>Environmentální vzdělávání</v>
          </cell>
          <cell r="Z966" t="str">
            <v>Environmentální vzdělávání</v>
          </cell>
        </row>
        <row r="967">
          <cell r="Q967" t="str">
            <v>Inovační vzdělávání</v>
          </cell>
          <cell r="T967" t="str">
            <v>Inovační vzdělávání</v>
          </cell>
          <cell r="W967" t="str">
            <v>Inovační vzdělávání</v>
          </cell>
          <cell r="Z967" t="str">
            <v>Inovační vzdělávání</v>
          </cell>
        </row>
        <row r="968">
          <cell r="Q968" t="str">
            <v>Jiné vzdělávání j. n.</v>
          </cell>
          <cell r="T968" t="str">
            <v>Jiné vzdělávání j. n.</v>
          </cell>
          <cell r="W968" t="str">
            <v>Jiné vzdělávání j. n.</v>
          </cell>
          <cell r="Z968" t="str">
            <v>Jiné vzdělávání j. n.</v>
          </cell>
        </row>
        <row r="969">
          <cell r="Q969" t="str">
            <v>Činnosti související s ochranou veřejného zdraví</v>
          </cell>
          <cell r="T969" t="str">
            <v>Činnosti související s ochranou veřejného zdraví</v>
          </cell>
          <cell r="W969" t="str">
            <v>Činnosti související s ochranou veřejného zdraví</v>
          </cell>
          <cell r="Z969" t="str">
            <v>Činnosti související s ochranou veřejného zdraví</v>
          </cell>
        </row>
        <row r="970">
          <cell r="Q970" t="str">
            <v>Ostatní činnosti související se zdravotní péčí j. n.</v>
          </cell>
          <cell r="T970" t="str">
            <v>Ostatní činnosti související se zdravotní péčí j. n.</v>
          </cell>
          <cell r="W970" t="str">
            <v>Ostatní činnosti související se zdravotní péčí j. n.</v>
          </cell>
          <cell r="Z970" t="str">
            <v>Ostatní činnosti související se zdravotní péčí j. n.</v>
          </cell>
        </row>
        <row r="971">
          <cell r="Q971" t="str">
            <v>Sociální péče v zařízeních pro osoby s chronickým duševním onemocněním</v>
          </cell>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Q972" t="str">
            <v>Sociální péče v zařízeních pro osoby závislé na návykových látkách</v>
          </cell>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Q973" t="str">
            <v>Sociální péče v domovech pro seniory</v>
          </cell>
          <cell r="T973" t="str">
            <v>Sociální péče v domovech pro seniory</v>
          </cell>
          <cell r="W973" t="str">
            <v>Sociální péče v domovech pro seniory</v>
          </cell>
          <cell r="Z973" t="str">
            <v>Sociální péče v domovech pro seniory</v>
          </cell>
        </row>
        <row r="974">
          <cell r="Q974" t="str">
            <v>Sociální péče v domovech pro osoby se zdravotním postižením</v>
          </cell>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Q975" t="str">
            <v>Mimoústavní sociální péče o seniory a zdravotně postižené osoby</v>
          </cell>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Q976" t="str">
            <v>Ambulantní nebo terénní sociální služby pro seniory</v>
          </cell>
          <cell r="T976" t="str">
            <v>Ambulantní nebo terénní sociální služby pro seniory</v>
          </cell>
          <cell r="W976" t="str">
            <v>Ambulantní nebo terénní sociální služby pro seniory</v>
          </cell>
          <cell r="Z976" t="str">
            <v>Ambulantní nebo terénní sociální služby pro seniory</v>
          </cell>
        </row>
        <row r="977">
          <cell r="Q977" t="str">
            <v>Ambulantní nebo terénní sociální služby pro osoby se zdrav.postižením</v>
          </cell>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Q978" t="str">
            <v>Sociální služby pro uprchlíky, oběti katastrof</v>
          </cell>
          <cell r="T978" t="str">
            <v>Sociální služby pro uprchlíky, oběti katastrof</v>
          </cell>
          <cell r="W978" t="str">
            <v>Sociální služby pro uprchlíky, oběti katastrof</v>
          </cell>
          <cell r="Z978" t="str">
            <v>Sociální služby pro uprchlíky, oběti katastrof</v>
          </cell>
        </row>
        <row r="979">
          <cell r="Q979" t="str">
            <v>Sociální prevence</v>
          </cell>
          <cell r="T979" t="str">
            <v>Sociální prevence</v>
          </cell>
          <cell r="W979" t="str">
            <v>Sociální prevence</v>
          </cell>
          <cell r="Z979" t="str">
            <v>Sociální prevence</v>
          </cell>
        </row>
        <row r="980">
          <cell r="Q980" t="str">
            <v>Sociální rehabilitace</v>
          </cell>
          <cell r="T980" t="str">
            <v>Sociální rehabilitace</v>
          </cell>
          <cell r="W980" t="str">
            <v>Sociální rehabilitace</v>
          </cell>
          <cell r="Z980" t="str">
            <v>Sociální rehabilitace</v>
          </cell>
        </row>
        <row r="981">
          <cell r="Q981" t="str">
            <v>Jiné ambulantní nebo terénní sociální služby j. n.</v>
          </cell>
          <cell r="T981" t="str">
            <v>Jiné ambulantní nebo terénní sociální služby j. n.</v>
          </cell>
          <cell r="W981" t="str">
            <v>Jiné ambulantní nebo terénní sociální služby j. n.</v>
          </cell>
          <cell r="Z981" t="str">
            <v>Jiné ambulantní nebo terénní sociální služby j. n.</v>
          </cell>
        </row>
        <row r="982">
          <cell r="Q982" t="str">
            <v>Činnosti botanických a zoologických zahrad,přírod.rezervací a národ.parků</v>
          </cell>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Q983" t="str">
            <v>Činnosti botanických a zoologických zahrad</v>
          </cell>
          <cell r="T983" t="str">
            <v>Činnosti botanických a zoologických zahrad</v>
          </cell>
          <cell r="W983" t="str">
            <v>Činnosti botanických a zoologických zahrad</v>
          </cell>
          <cell r="Z983" t="str">
            <v>Činnosti botanických a zoologických zahrad</v>
          </cell>
        </row>
        <row r="984">
          <cell r="Q984" t="str">
            <v>Činnosti přírodních rezervací a národních parků</v>
          </cell>
          <cell r="T984" t="str">
            <v>Činnosti přírodních rezervací a národních parků</v>
          </cell>
          <cell r="W984" t="str">
            <v>Činnosti přírodních rezervací a národních parků</v>
          </cell>
          <cell r="Z984" t="str">
            <v>Činnosti přírodních rezervací a národních parků</v>
          </cell>
        </row>
        <row r="985">
          <cell r="Q985" t="str">
            <v>Činnosti organizací dětí a mládeže</v>
          </cell>
          <cell r="T985" t="str">
            <v>Činnosti organizací dětí a mládeže</v>
          </cell>
          <cell r="W985" t="str">
            <v>Činnosti organizací dětí a mládeže</v>
          </cell>
          <cell r="Z985" t="str">
            <v>Činnosti organizací dětí a mládeže</v>
          </cell>
        </row>
        <row r="986">
          <cell r="Q986" t="str">
            <v>Činnosti organizací na podporu kulturní činnosti</v>
          </cell>
          <cell r="T986" t="str">
            <v>Činnosti organizací na podporu kulturní činnosti</v>
          </cell>
          <cell r="W986" t="str">
            <v>Činnosti organizací na podporu kulturní činnosti</v>
          </cell>
          <cell r="Z986" t="str">
            <v>Činnosti organizací na podporu kulturní činnosti</v>
          </cell>
        </row>
        <row r="987">
          <cell r="Q987" t="str">
            <v>Činnosti organizací na podporu rekreační a zájmové činnosti</v>
          </cell>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Q988" t="str">
            <v>Činnosti spotřebitelských organizací</v>
          </cell>
          <cell r="T988" t="str">
            <v>Činnosti spotřebitelských organizací</v>
          </cell>
          <cell r="W988" t="str">
            <v>Činnosti spotřebitelských organizací</v>
          </cell>
          <cell r="Z988" t="str">
            <v>Činnosti spotřebitelských organizací</v>
          </cell>
        </row>
        <row r="989">
          <cell r="Q989" t="str">
            <v>Činnosti environmentálních a ekologických hnutí</v>
          </cell>
          <cell r="T989" t="str">
            <v>Činnosti environmentálních a ekologických hnutí</v>
          </cell>
          <cell r="W989" t="str">
            <v>Činnosti environmentálních a ekologických hnutí</v>
          </cell>
          <cell r="Z989" t="str">
            <v>Činnosti environmentálních a ekologických hnutí</v>
          </cell>
        </row>
        <row r="990">
          <cell r="Q990" t="str">
            <v>Čin.org.na ochranu a zlepšení postavení etnických,menšin.a jiných spec.sk.</v>
          </cell>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Q991" t="str">
            <v>Činnosti občanských iniciativ, protestních hnutí</v>
          </cell>
          <cell r="T991" t="str">
            <v>Činnosti občanských iniciativ, protestních hnutí</v>
          </cell>
          <cell r="W991" t="str">
            <v>Činnosti občanských iniciativ, protestních hnutí</v>
          </cell>
          <cell r="Z991" t="str">
            <v>Činnosti občanských iniciativ, protestních hnutí</v>
          </cell>
        </row>
        <row r="992">
          <cell r="Q992" t="str">
            <v>Činnosti ostatních organizací j. n.</v>
          </cell>
          <cell r="T992" t="str">
            <v>Činnosti ostatních organizací j. n.</v>
          </cell>
          <cell r="W992" t="str">
            <v>Činnosti ostatních organizací j. n.</v>
          </cell>
          <cell r="Z992" t="str">
            <v>Činnosti ostatních organizací j. 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FU"/>
      <sheetName val="UVOD"/>
      <sheetName val="ZAKL_DATA"/>
      <sheetName val="XML_export"/>
      <sheetName val="1"/>
      <sheetName val="2"/>
      <sheetName val="3"/>
      <sheetName val="4"/>
      <sheetName val="5"/>
      <sheetName val="6"/>
      <sheetName val="7"/>
      <sheetName val="8"/>
      <sheetName val="Př_I"/>
      <sheetName val="Př_H1"/>
      <sheetName val="Př_H2"/>
      <sheetName val="Př_H3"/>
      <sheetName val="Př_12I"/>
      <sheetName val="Povinná_příloha"/>
      <sheetName val="XML Export"/>
      <sheetName val="Účetní_závěrka"/>
      <sheetName val="Zálohy"/>
      <sheetName val="Přeplatek"/>
    </sheetNames>
    <sheetDataSet>
      <sheetData sheetId="0">
        <row r="3">
          <cell r="B3" t="str">
            <v>HLAVNÍ MĚSTO PRAHA</v>
          </cell>
          <cell r="H3" t="str">
            <v>PRAHA 1</v>
          </cell>
          <cell r="J3" t="str">
            <v>ČESKÁ REPUBLIKA</v>
          </cell>
          <cell r="Q3" t="str">
            <v>Rostlinná a živočišná výroba, myslivost a související činnosti</v>
          </cell>
          <cell r="T3" t="str">
            <v>Abertamy</v>
          </cell>
        </row>
        <row r="4">
          <cell r="B4" t="str">
            <v>STŘEDOČESKÝ KRAJ</v>
          </cell>
          <cell r="H4" t="str">
            <v>PRAHA 2</v>
          </cell>
          <cell r="J4" t="str">
            <v>Afghánská islámská republika</v>
          </cell>
          <cell r="Q4" t="str">
            <v>Lesnictví a těžba dřeva</v>
          </cell>
          <cell r="T4" t="str">
            <v>Adamov</v>
          </cell>
        </row>
        <row r="5">
          <cell r="B5" t="str">
            <v>JIHOČESKÝ KRAJ</v>
          </cell>
          <cell r="H5" t="str">
            <v>PRAHA 3</v>
          </cell>
          <cell r="J5" t="str">
            <v>Provincie Alandy</v>
          </cell>
          <cell r="Q5" t="str">
            <v>Rybolov a akvakultura</v>
          </cell>
          <cell r="T5" t="str">
            <v>Adamov</v>
          </cell>
        </row>
        <row r="6">
          <cell r="B6" t="str">
            <v>PLZEŇSKÝ KRAJ</v>
          </cell>
          <cell r="H6" t="str">
            <v>PRAHA 4</v>
          </cell>
          <cell r="J6" t="str">
            <v>Albánská republika</v>
          </cell>
          <cell r="Q6" t="str">
            <v>Těžba a úprava černého a hnědého uhlí</v>
          </cell>
          <cell r="T6" t="str">
            <v>Adamov</v>
          </cell>
        </row>
        <row r="7">
          <cell r="B7" t="str">
            <v>KARLOVARSKÝ KRAJ</v>
          </cell>
          <cell r="H7" t="str">
            <v>PRAHA 5</v>
          </cell>
          <cell r="J7" t="str">
            <v>Alžírská demokratická a lidová republika</v>
          </cell>
          <cell r="Q7" t="str">
            <v>Těžba ropy a zemního plynu</v>
          </cell>
          <cell r="T7" t="str">
            <v>Adršpach</v>
          </cell>
        </row>
        <row r="8">
          <cell r="B8" t="str">
            <v>ÚSTECKÝ KRAJ</v>
          </cell>
          <cell r="H8" t="str">
            <v>PRAHA 6</v>
          </cell>
          <cell r="J8" t="str">
            <v>Území Americká Samoa</v>
          </cell>
          <cell r="Q8" t="str">
            <v>Těžba a úprava rud</v>
          </cell>
          <cell r="T8" t="str">
            <v>Albrechtice</v>
          </cell>
        </row>
        <row r="9">
          <cell r="B9" t="str">
            <v>LIBERECKÝ KRAJ</v>
          </cell>
          <cell r="H9" t="str">
            <v>PRAHA 7</v>
          </cell>
          <cell r="J9" t="str">
            <v>Americké Panenské ostrovy</v>
          </cell>
          <cell r="Q9" t="str">
            <v>Ostatní těžba a dobývání</v>
          </cell>
          <cell r="T9" t="str">
            <v>Albrechtice</v>
          </cell>
        </row>
        <row r="10">
          <cell r="B10" t="str">
            <v>KRÁLOVÉHRADEC. KR.</v>
          </cell>
          <cell r="H10" t="str">
            <v>PRAHA 8</v>
          </cell>
          <cell r="J10" t="str">
            <v>Andorrské knížectví</v>
          </cell>
          <cell r="Q10" t="str">
            <v>Podpůrné činnosti při těžbě</v>
          </cell>
          <cell r="T10" t="str">
            <v>Albrechtice nad Orlicí</v>
          </cell>
        </row>
        <row r="11">
          <cell r="B11" t="str">
            <v>PARDUBICKÝ KRAJ</v>
          </cell>
          <cell r="H11" t="str">
            <v>PRAHA 9</v>
          </cell>
          <cell r="J11" t="str">
            <v>Angolská republika</v>
          </cell>
          <cell r="Q11" t="str">
            <v>Výroba potravinářských výrobků</v>
          </cell>
          <cell r="T11" t="str">
            <v>Albrechtice nad Vltavou</v>
          </cell>
        </row>
        <row r="12">
          <cell r="B12" t="str">
            <v>KRAJ VYSOČINA</v>
          </cell>
          <cell r="H12" t="str">
            <v>PRAHA 10</v>
          </cell>
          <cell r="J12" t="str">
            <v>Anguilla</v>
          </cell>
          <cell r="Q12" t="str">
            <v>Výroba nápojů</v>
          </cell>
          <cell r="T12" t="str">
            <v>Albrechtice v Jizerských horách</v>
          </cell>
        </row>
        <row r="13">
          <cell r="B13" t="str">
            <v>JIHOMORAVSKÝ KRAJ</v>
          </cell>
          <cell r="H13" t="str">
            <v>PRAHA-JIŽNÍ MĚSTO</v>
          </cell>
          <cell r="J13" t="str">
            <v>Antarktida</v>
          </cell>
          <cell r="Q13" t="str">
            <v>Pěstování plodin jiných než trvalých</v>
          </cell>
          <cell r="T13" t="str">
            <v>Albrechtičky</v>
          </cell>
        </row>
        <row r="14">
          <cell r="B14" t="str">
            <v>OLOMOUCKÝ KRAJ</v>
          </cell>
          <cell r="H14" t="str">
            <v>PRAHA-MODŘANY</v>
          </cell>
          <cell r="J14" t="str">
            <v>Antigua a Barbuda</v>
          </cell>
          <cell r="Q14" t="str">
            <v>Výroba tabákových výrobků</v>
          </cell>
          <cell r="T14" t="str">
            <v>Alojzov</v>
          </cell>
        </row>
        <row r="15">
          <cell r="B15" t="str">
            <v>MORAVSKOSLEZS. KR.</v>
          </cell>
          <cell r="H15" t="str">
            <v>PRAHA - VÝCHOD</v>
          </cell>
          <cell r="J15" t="str">
            <v>Argentinská republika</v>
          </cell>
          <cell r="Q15" t="str">
            <v>Pěstování trvalých plodin</v>
          </cell>
          <cell r="T15" t="str">
            <v>Andělská Hora</v>
          </cell>
        </row>
        <row r="16">
          <cell r="B16" t="str">
            <v>ZLÍNSKÝ KRAJ</v>
          </cell>
          <cell r="H16" t="str">
            <v>PRAHA ZÁPAD</v>
          </cell>
          <cell r="J16" t="str">
            <v>Arménská republika</v>
          </cell>
          <cell r="Q16" t="str">
            <v>Výroba textilií</v>
          </cell>
          <cell r="T16" t="str">
            <v>Andělská Hora</v>
          </cell>
        </row>
        <row r="17">
          <cell r="B17" t="str">
            <v>SPECIALIZOVANÝ</v>
          </cell>
          <cell r="H17" t="str">
            <v>BENEŠOV</v>
          </cell>
          <cell r="J17" t="str">
            <v>Aruba</v>
          </cell>
          <cell r="Q17" t="str">
            <v>Množení rostlin</v>
          </cell>
          <cell r="T17" t="str">
            <v>Anenská Studánka</v>
          </cell>
        </row>
        <row r="18">
          <cell r="H18" t="str">
            <v>BEROUN</v>
          </cell>
          <cell r="J18" t="str">
            <v>Australské společenství</v>
          </cell>
          <cell r="Q18" t="str">
            <v>Výroba oděvů</v>
          </cell>
          <cell r="T18" t="str">
            <v>Archlebov</v>
          </cell>
        </row>
        <row r="19">
          <cell r="H19" t="str">
            <v>BRANDÝS N.L. - ST.BOL.</v>
          </cell>
          <cell r="J19" t="str">
            <v>Ázerbájdžánská republika</v>
          </cell>
          <cell r="Q19" t="str">
            <v>živočišná výroba</v>
          </cell>
          <cell r="T19" t="str">
            <v>Arneštovice</v>
          </cell>
        </row>
        <row r="20">
          <cell r="H20" t="str">
            <v>ČÁSLAV</v>
          </cell>
          <cell r="J20" t="str">
            <v>Bahamské společenství</v>
          </cell>
          <cell r="Q20" t="str">
            <v>Výroba usní a souvisejících výrobků</v>
          </cell>
          <cell r="T20" t="str">
            <v>Arnolec</v>
          </cell>
        </row>
        <row r="21">
          <cell r="H21" t="str">
            <v>ČESKÝ BROD</v>
          </cell>
          <cell r="J21" t="str">
            <v>Království Bahrajn</v>
          </cell>
          <cell r="Q21" t="str">
            <v>Smíšené hospodářství</v>
          </cell>
          <cell r="T21" t="str">
            <v>Arnoltice</v>
          </cell>
        </row>
        <row r="22">
          <cell r="H22" t="str">
            <v>DOBŘÍŠ</v>
          </cell>
          <cell r="J22" t="str">
            <v>Bangladéšská lidová republika</v>
          </cell>
          <cell r="Q22" t="str">
            <v>Zprac.dřeva,výroba dřevěných,korkových,proutěných a slam.výr.,kromě nábytku</v>
          </cell>
          <cell r="T22" t="str">
            <v>Aš</v>
          </cell>
        </row>
        <row r="23">
          <cell r="H23" t="str">
            <v>HOŘOVICE</v>
          </cell>
          <cell r="J23" t="str">
            <v>Barbados</v>
          </cell>
          <cell r="Q23" t="str">
            <v>Podpůrné činnosti pro zemědělství a posklizňové činnosti</v>
          </cell>
          <cell r="T23" t="str">
            <v>Babice</v>
          </cell>
        </row>
        <row r="24">
          <cell r="H24" t="str">
            <v>KLADNO</v>
          </cell>
          <cell r="J24" t="str">
            <v>Belgické království</v>
          </cell>
          <cell r="Q24" t="str">
            <v>Výroba papíru a výrobků z papíru</v>
          </cell>
          <cell r="T24" t="str">
            <v>Babice</v>
          </cell>
        </row>
        <row r="25">
          <cell r="H25" t="str">
            <v>KOLÍN</v>
          </cell>
          <cell r="J25" t="str">
            <v>Belize</v>
          </cell>
          <cell r="Q25" t="str">
            <v>Lov a odchyt divokých zvířat a související činnosti</v>
          </cell>
          <cell r="T25" t="str">
            <v>Babice</v>
          </cell>
        </row>
        <row r="26">
          <cell r="H26" t="str">
            <v>KRALUPY NAD VLTAVOU</v>
          </cell>
          <cell r="J26" t="str">
            <v>Běloruská republika</v>
          </cell>
          <cell r="Q26" t="str">
            <v>Tisk a rozmnožování nahraných nosičů</v>
          </cell>
          <cell r="T26" t="str">
            <v>Babice</v>
          </cell>
        </row>
        <row r="27">
          <cell r="H27" t="str">
            <v>KUTNÁ HORA</v>
          </cell>
          <cell r="J27" t="str">
            <v>Beninská republika</v>
          </cell>
          <cell r="Q27" t="str">
            <v>Výroba koksu a rafinovaných ropných produktů</v>
          </cell>
          <cell r="T27" t="str">
            <v>Babice</v>
          </cell>
        </row>
        <row r="28">
          <cell r="H28" t="str">
            <v>MĚLNÍK</v>
          </cell>
          <cell r="J28" t="str">
            <v>Bermudy</v>
          </cell>
          <cell r="Q28" t="str">
            <v>Výroba chemických látek a chemických přípravků</v>
          </cell>
          <cell r="T28" t="str">
            <v>Babice</v>
          </cell>
        </row>
        <row r="29">
          <cell r="H29" t="str">
            <v>MLADÁ BOLESLAV</v>
          </cell>
          <cell r="J29" t="str">
            <v>Bhútánské království</v>
          </cell>
          <cell r="Q29" t="str">
            <v>Výroba základních farmaceutických výrobků a farmaceutických přípravků</v>
          </cell>
          <cell r="T29" t="str">
            <v>Babice nad Svitavou</v>
          </cell>
        </row>
        <row r="30">
          <cell r="H30" t="str">
            <v>MNICHOVO HRADIŠTĚ</v>
          </cell>
          <cell r="J30" t="str">
            <v>Mnohonárodní stát Bolívie</v>
          </cell>
          <cell r="Q30" t="str">
            <v>Lesní hospodářství a jiné činnosti v oblasti lesnictví</v>
          </cell>
          <cell r="T30" t="str">
            <v>Babice u Rosic</v>
          </cell>
        </row>
        <row r="31">
          <cell r="H31" t="str">
            <v>NERATOVICE</v>
          </cell>
          <cell r="J31" t="str">
            <v>Bonaire, Svatý Eustach a Saba</v>
          </cell>
          <cell r="Q31" t="str">
            <v>Výroba pryžových a plastových výrobků</v>
          </cell>
          <cell r="T31" t="str">
            <v>Babylon</v>
          </cell>
        </row>
        <row r="32">
          <cell r="H32" t="str">
            <v>NYMBURK</v>
          </cell>
          <cell r="J32" t="str">
            <v>Bosna a Hercegovina</v>
          </cell>
          <cell r="Q32" t="str">
            <v>Těžba dřeva</v>
          </cell>
          <cell r="T32" t="str">
            <v>Bácovice</v>
          </cell>
        </row>
        <row r="33">
          <cell r="H33" t="str">
            <v>PODĚBRADY</v>
          </cell>
          <cell r="J33" t="str">
            <v>Botswanská republika</v>
          </cell>
          <cell r="Q33" t="str">
            <v>Výroba ostatních nekovových minerálních výrobků</v>
          </cell>
          <cell r="T33" t="str">
            <v>Bačalky</v>
          </cell>
        </row>
        <row r="34">
          <cell r="H34" t="str">
            <v>PŘÍBRAM</v>
          </cell>
          <cell r="J34" t="str">
            <v>Bouvetův ostrov</v>
          </cell>
          <cell r="Q34" t="str">
            <v>Sběr a získávání volně rostoucích plodů a materiálů, kromě dřeva</v>
          </cell>
          <cell r="T34" t="str">
            <v>Bačetín</v>
          </cell>
        </row>
        <row r="35">
          <cell r="H35" t="str">
            <v>RAKOVNÍK</v>
          </cell>
          <cell r="J35" t="str">
            <v>Brazilská federativní republika</v>
          </cell>
          <cell r="Q35" t="str">
            <v>Výroba základních kovů, hutní zpracování kovů; slévárenství</v>
          </cell>
          <cell r="T35" t="str">
            <v>Bačice</v>
          </cell>
        </row>
        <row r="36">
          <cell r="H36" t="str">
            <v>ŘÍČANY</v>
          </cell>
          <cell r="J36" t="str">
            <v>Britské území v Indickém oceánu</v>
          </cell>
          <cell r="Q36" t="str">
            <v>Podpůrné činnosti pro lesnictví</v>
          </cell>
          <cell r="T36" t="str">
            <v>Bačkov</v>
          </cell>
        </row>
        <row r="37">
          <cell r="H37" t="str">
            <v>SEDLČANY</v>
          </cell>
          <cell r="J37" t="str">
            <v>Britské Panenské ostrovy</v>
          </cell>
          <cell r="Q37" t="str">
            <v>Výroba kovových konstrukcí a kovodělných výrobků, kromě strojů a zařízení</v>
          </cell>
          <cell r="T37" t="str">
            <v>Bačkovice</v>
          </cell>
        </row>
        <row r="38">
          <cell r="H38" t="str">
            <v>SLANÝ</v>
          </cell>
          <cell r="J38" t="str">
            <v>Stát Brunej Darussalam</v>
          </cell>
          <cell r="Q38" t="str">
            <v>Výroba počítačů, elektronických a optických přístrojů a zařízení</v>
          </cell>
          <cell r="T38" t="str">
            <v>Bakov nad Jizerou</v>
          </cell>
        </row>
        <row r="39">
          <cell r="H39" t="str">
            <v>VLAŠIM</v>
          </cell>
          <cell r="J39" t="str">
            <v>Bulharská republika</v>
          </cell>
          <cell r="Q39" t="str">
            <v>Výroba elektrických zařízení</v>
          </cell>
          <cell r="T39" t="str">
            <v>Baliny</v>
          </cell>
        </row>
        <row r="40">
          <cell r="H40" t="str">
            <v>VOTICE</v>
          </cell>
          <cell r="J40" t="str">
            <v>Burkina Faso</v>
          </cell>
          <cell r="Q40" t="str">
            <v>Výroba strojů a zařízení j. n.</v>
          </cell>
          <cell r="T40" t="str">
            <v>Balkova Lhota</v>
          </cell>
        </row>
        <row r="41">
          <cell r="H41" t="str">
            <v>ČESKÉ BUDĚJOVICE</v>
          </cell>
          <cell r="J41" t="str">
            <v>Burundská republika</v>
          </cell>
          <cell r="Q41" t="str">
            <v>Výroba motorových vozidel (kromě motocyklů), přívěsů a návěsů</v>
          </cell>
          <cell r="T41" t="str">
            <v>Banín</v>
          </cell>
        </row>
        <row r="42">
          <cell r="H42" t="str">
            <v>BLATNÁ</v>
          </cell>
          <cell r="J42" t="str">
            <v>Cookovy ostrovy</v>
          </cell>
          <cell r="Q42" t="str">
            <v>Výroba ostatních dopravních prostředků a zařízení</v>
          </cell>
          <cell r="T42" t="str">
            <v>Bánov</v>
          </cell>
        </row>
        <row r="43">
          <cell r="H43" t="str">
            <v>ČESKÝ KRUMLOV</v>
          </cell>
          <cell r="J43" t="str">
            <v>Curaçao</v>
          </cell>
          <cell r="Q43" t="str">
            <v>Výroba nábytku</v>
          </cell>
          <cell r="T43" t="str">
            <v>Báňovice</v>
          </cell>
        </row>
        <row r="44">
          <cell r="H44" t="str">
            <v>DAČICE</v>
          </cell>
          <cell r="J44" t="str">
            <v>Čadská republika</v>
          </cell>
          <cell r="Q44" t="str">
            <v>Rybolov</v>
          </cell>
          <cell r="T44" t="str">
            <v>Bantice</v>
          </cell>
        </row>
        <row r="45">
          <cell r="H45" t="str">
            <v>JINDŘICHŮV HRADEC</v>
          </cell>
          <cell r="J45" t="str">
            <v>Černá Hora</v>
          </cell>
          <cell r="Q45" t="str">
            <v>Ostatní zpracovatelský průmysl</v>
          </cell>
          <cell r="T45" t="str">
            <v>Barchov</v>
          </cell>
        </row>
        <row r="46">
          <cell r="H46" t="str">
            <v>KAPLICE</v>
          </cell>
          <cell r="J46" t="str">
            <v>Česká republika</v>
          </cell>
          <cell r="Q46" t="str">
            <v>Akvakultura</v>
          </cell>
          <cell r="T46" t="str">
            <v>Barchov</v>
          </cell>
        </row>
        <row r="47">
          <cell r="H47" t="str">
            <v>MILEVSKO</v>
          </cell>
          <cell r="J47" t="str">
            <v>Čínská lidová republika</v>
          </cell>
          <cell r="Q47" t="str">
            <v>Opravy a instalace strojů a zařízení</v>
          </cell>
          <cell r="T47" t="str">
            <v>Barchovice</v>
          </cell>
        </row>
        <row r="48">
          <cell r="H48" t="str">
            <v>PÍSEK</v>
          </cell>
          <cell r="J48" t="str">
            <v>Dánské království</v>
          </cell>
          <cell r="Q48" t="str">
            <v>Výroba a rozvod elektřiny, plynu, tepla a klimatizovaného vzduchu</v>
          </cell>
          <cell r="T48" t="str">
            <v>Bartošovice</v>
          </cell>
        </row>
        <row r="49">
          <cell r="H49" t="str">
            <v>PRACHATICE</v>
          </cell>
          <cell r="J49" t="str">
            <v>Demokratická republika Kongo</v>
          </cell>
          <cell r="Q49" t="str">
            <v>Shromažďování, úprava a rozvod vody</v>
          </cell>
          <cell r="T49" t="str">
            <v>Bartošovice v Orlických horách</v>
          </cell>
        </row>
        <row r="50">
          <cell r="H50" t="str">
            <v>SOBĚSLAV</v>
          </cell>
          <cell r="J50" t="str">
            <v>Dominické společenství</v>
          </cell>
          <cell r="Q50" t="str">
            <v>Činnosti související s odpadními vodami</v>
          </cell>
          <cell r="T50" t="str">
            <v>Bartoušov</v>
          </cell>
        </row>
        <row r="51">
          <cell r="H51" t="str">
            <v>STRAKONICE</v>
          </cell>
          <cell r="J51" t="str">
            <v>Dominikánská republika</v>
          </cell>
          <cell r="Q51" t="str">
            <v>Shromažďování,sběr a odstraňování odpadů,úprava odpadů k dalšímu využití</v>
          </cell>
          <cell r="T51" t="str">
            <v>Bařice-Velké Těšany</v>
          </cell>
        </row>
        <row r="52">
          <cell r="H52" t="str">
            <v>TÁBOR</v>
          </cell>
          <cell r="J52" t="str">
            <v>Džibutská republika</v>
          </cell>
          <cell r="Q52" t="str">
            <v>Sanace a jiné činnosti související s odpady</v>
          </cell>
          <cell r="T52" t="str">
            <v>Baška</v>
          </cell>
        </row>
        <row r="53">
          <cell r="H53" t="str">
            <v>TRHOVÉ SVINY</v>
          </cell>
          <cell r="J53" t="str">
            <v>Egyptská arabská republika</v>
          </cell>
          <cell r="Q53" t="str">
            <v>Výstavba budov</v>
          </cell>
          <cell r="T53" t="str">
            <v>Bašnice</v>
          </cell>
        </row>
        <row r="54">
          <cell r="H54" t="str">
            <v>TŘEBOŇ</v>
          </cell>
          <cell r="J54" t="str">
            <v>Ekvádorská republika</v>
          </cell>
          <cell r="Q54" t="str">
            <v>Inženýrské stavitelství</v>
          </cell>
          <cell r="T54" t="str">
            <v>Bašť</v>
          </cell>
        </row>
        <row r="55">
          <cell r="H55" t="str">
            <v>TÝN NAD VLTAVOU</v>
          </cell>
          <cell r="J55" t="str">
            <v>Stát Eritrea</v>
          </cell>
          <cell r="Q55" t="str">
            <v>Specializované stavební činnosti</v>
          </cell>
          <cell r="T55" t="str">
            <v>Batelov</v>
          </cell>
        </row>
        <row r="56">
          <cell r="H56" t="str">
            <v>VIMPERK</v>
          </cell>
          <cell r="J56" t="str">
            <v>Estonská republika</v>
          </cell>
          <cell r="Q56" t="str">
            <v>Velkoobchod, maloobchod a opravy motorových vozidel</v>
          </cell>
          <cell r="T56" t="str">
            <v>Batňovice</v>
          </cell>
        </row>
        <row r="57">
          <cell r="H57" t="str">
            <v>VODŇANY</v>
          </cell>
          <cell r="J57" t="str">
            <v>Etiopská federativní demokratická republika</v>
          </cell>
          <cell r="Q57" t="str">
            <v>Velkoobchod, kromě motorových vozidel</v>
          </cell>
          <cell r="T57" t="str">
            <v>Bavorov</v>
          </cell>
        </row>
        <row r="58">
          <cell r="H58" t="str">
            <v>PLZEŇ</v>
          </cell>
          <cell r="J58" t="str">
            <v>Faerské ostrovy</v>
          </cell>
          <cell r="Q58" t="str">
            <v>Maloobchod, kromě motorových vozidel</v>
          </cell>
          <cell r="T58" t="str">
            <v>Bavory</v>
          </cell>
        </row>
        <row r="59">
          <cell r="H59" t="str">
            <v>PLZEŇ-SEVER</v>
          </cell>
          <cell r="J59" t="str">
            <v>Falklandské ostrovy</v>
          </cell>
          <cell r="Q59" t="str">
            <v>Pozemní a potrubní doprava</v>
          </cell>
          <cell r="T59" t="str">
            <v>Bavoryně</v>
          </cell>
        </row>
        <row r="60">
          <cell r="H60" t="str">
            <v>PLZEŇ-JIH</v>
          </cell>
          <cell r="J60" t="str">
            <v>Fidžijská republika</v>
          </cell>
          <cell r="Q60" t="str">
            <v>Vodní doprava</v>
          </cell>
          <cell r="T60" t="str">
            <v>Bdeněves</v>
          </cell>
        </row>
        <row r="61">
          <cell r="H61" t="str">
            <v>BLOVICE</v>
          </cell>
          <cell r="J61" t="str">
            <v>Filipínská republika</v>
          </cell>
          <cell r="Q61" t="str">
            <v>Letecká doprava</v>
          </cell>
          <cell r="T61" t="str">
            <v>Bdín</v>
          </cell>
        </row>
        <row r="62">
          <cell r="H62" t="str">
            <v>DOMAŽLICE</v>
          </cell>
          <cell r="J62" t="str">
            <v>Finská republika</v>
          </cell>
          <cell r="Q62" t="str">
            <v>Těžba a úprava černého uhlí</v>
          </cell>
          <cell r="T62" t="str">
            <v>Bečice</v>
          </cell>
        </row>
        <row r="63">
          <cell r="H63" t="str">
            <v>HORAŽĎOVICE</v>
          </cell>
          <cell r="J63" t="str">
            <v>Francouzská republika</v>
          </cell>
          <cell r="Q63" t="str">
            <v>Skladování a vedlejší činnosti v dopravě</v>
          </cell>
          <cell r="T63" t="str">
            <v>Bečice</v>
          </cell>
        </row>
        <row r="64">
          <cell r="H64" t="str">
            <v>HORŠOVSKÝ TÝN</v>
          </cell>
          <cell r="J64" t="str">
            <v>Region Francouzská Guyana</v>
          </cell>
          <cell r="Q64" t="str">
            <v>Těžba a úprava hnědého uhlí</v>
          </cell>
          <cell r="T64" t="str">
            <v>Bečov</v>
          </cell>
        </row>
        <row r="65">
          <cell r="H65" t="str">
            <v>KLATOVY</v>
          </cell>
          <cell r="J65" t="str">
            <v>Teritorium Francouzská jižní a antarktická území</v>
          </cell>
          <cell r="Q65" t="str">
            <v>Poštovní a kurýrní činnosti</v>
          </cell>
          <cell r="T65" t="str">
            <v>Bečov nad Teplou</v>
          </cell>
        </row>
        <row r="66">
          <cell r="H66" t="str">
            <v>KRALOVICE</v>
          </cell>
          <cell r="J66" t="str">
            <v>Francouzská Polynésie</v>
          </cell>
          <cell r="Q66" t="str">
            <v>Ubytování</v>
          </cell>
          <cell r="T66" t="str">
            <v>Bečváry</v>
          </cell>
        </row>
        <row r="67">
          <cell r="H67" t="str">
            <v>NEPOMUK</v>
          </cell>
          <cell r="J67" t="str">
            <v>Gabonská republika</v>
          </cell>
          <cell r="Q67" t="str">
            <v>Stravování a pohostinství</v>
          </cell>
          <cell r="T67" t="str">
            <v>Bedihošť</v>
          </cell>
        </row>
        <row r="68">
          <cell r="H68" t="str">
            <v>PŘEŠTICE</v>
          </cell>
          <cell r="J68" t="str">
            <v>Gambijská republika</v>
          </cell>
          <cell r="Q68" t="str">
            <v>Vydavatelské činnosti</v>
          </cell>
          <cell r="T68" t="str">
            <v>Bednárec</v>
          </cell>
        </row>
        <row r="69">
          <cell r="H69" t="str">
            <v>ROKYCANY</v>
          </cell>
          <cell r="J69" t="str">
            <v>Ghanská republika</v>
          </cell>
          <cell r="Q69" t="str">
            <v>Čin.v obl.filmů,videozázn.a tel.programů,pořiz.zvuk.nahr.a hudeb.vyd.čin.</v>
          </cell>
          <cell r="T69" t="str">
            <v>Bednáreček</v>
          </cell>
        </row>
        <row r="70">
          <cell r="H70" t="str">
            <v>TACHOV</v>
          </cell>
          <cell r="J70" t="str">
            <v>Gibraltar</v>
          </cell>
          <cell r="Q70" t="str">
            <v>Tvorba programů a vysílání</v>
          </cell>
          <cell r="T70" t="str">
            <v>Bedřichov</v>
          </cell>
        </row>
        <row r="71">
          <cell r="H71" t="str">
            <v>STŘÍBRO</v>
          </cell>
          <cell r="J71" t="str">
            <v>Grenadský stát</v>
          </cell>
          <cell r="Q71" t="str">
            <v>Telekomunikační činnosti</v>
          </cell>
          <cell r="T71" t="str">
            <v>Bedřichov</v>
          </cell>
        </row>
        <row r="72">
          <cell r="H72" t="str">
            <v>SUŠICE</v>
          </cell>
          <cell r="J72" t="str">
            <v>Grónsko</v>
          </cell>
          <cell r="Q72" t="str">
            <v>Těžba ropy</v>
          </cell>
          <cell r="T72" t="str">
            <v>Běhařov</v>
          </cell>
        </row>
        <row r="73">
          <cell r="H73" t="str">
            <v>KARLOVY VARY</v>
          </cell>
          <cell r="J73" t="str">
            <v>Gruzie</v>
          </cell>
          <cell r="Q73" t="str">
            <v>Činnosti v oblasti informačních technologií</v>
          </cell>
          <cell r="T73" t="str">
            <v>Běhařovice</v>
          </cell>
        </row>
        <row r="74">
          <cell r="H74" t="str">
            <v>AŠ</v>
          </cell>
          <cell r="J74" t="str">
            <v>Region Guadeloupe</v>
          </cell>
          <cell r="Q74" t="str">
            <v>Těžba zemního plynu</v>
          </cell>
          <cell r="T74" t="str">
            <v>Běchary</v>
          </cell>
        </row>
        <row r="75">
          <cell r="H75" t="str">
            <v>CHEB</v>
          </cell>
          <cell r="J75" t="str">
            <v>Teritorium Guam</v>
          </cell>
          <cell r="Q75" t="str">
            <v>Informační činnosti</v>
          </cell>
          <cell r="T75" t="str">
            <v>Bechlín</v>
          </cell>
        </row>
        <row r="76">
          <cell r="H76" t="str">
            <v>KRASLICE</v>
          </cell>
          <cell r="J76" t="str">
            <v>Guatemalská republika</v>
          </cell>
          <cell r="Q76" t="str">
            <v>Finanční zprostředkování, kromě pojišťovnictví a penzijního financování</v>
          </cell>
          <cell r="T76" t="str">
            <v>Bechyně</v>
          </cell>
        </row>
        <row r="77">
          <cell r="H77" t="str">
            <v>MARIÁNSKÉ LÁZNĚ</v>
          </cell>
          <cell r="J77" t="str">
            <v>Bailiwick Guernsey</v>
          </cell>
          <cell r="Q77" t="str">
            <v>Pojištění,zajištění a penzijní financování,kromě povinného soc.zabezpečení</v>
          </cell>
          <cell r="T77" t="str">
            <v>Bělá</v>
          </cell>
        </row>
        <row r="78">
          <cell r="H78" t="str">
            <v>OSTROV NAD OHŘÍ</v>
          </cell>
          <cell r="J78" t="str">
            <v>Guinejská republika</v>
          </cell>
          <cell r="Q78" t="str">
            <v>Ostatní finanční činnosti</v>
          </cell>
          <cell r="T78" t="str">
            <v>Bělá</v>
          </cell>
        </row>
        <row r="79">
          <cell r="H79" t="str">
            <v>SOKOLOV</v>
          </cell>
          <cell r="J79" t="str">
            <v>Republika Guinea-Bissau</v>
          </cell>
          <cell r="Q79" t="str">
            <v>Činnosti v oblasti nemovitostí</v>
          </cell>
          <cell r="T79" t="str">
            <v>Bělá</v>
          </cell>
        </row>
        <row r="80">
          <cell r="H80" t="str">
            <v>ÚSTÍ NAD LABEM</v>
          </cell>
          <cell r="J80" t="str">
            <v>Guyanská kooperativní republika</v>
          </cell>
          <cell r="Q80" t="str">
            <v>Právní a účetnické činnosti</v>
          </cell>
          <cell r="T80" t="str">
            <v>Bělá</v>
          </cell>
        </row>
        <row r="81">
          <cell r="H81" t="str">
            <v>BÍLINA</v>
          </cell>
          <cell r="J81" t="str">
            <v>Republika Haiti</v>
          </cell>
          <cell r="Q81" t="str">
            <v>Činnosti vedení podniků; poradenství v oblasti řízení</v>
          </cell>
          <cell r="T81" t="str">
            <v>Bělá nad Radbuzou</v>
          </cell>
        </row>
        <row r="82">
          <cell r="H82" t="str">
            <v>DĚČÍN</v>
          </cell>
          <cell r="J82" t="str">
            <v>Heardův ostrov a MacDonaldovy ostrovy</v>
          </cell>
          <cell r="Q82" t="str">
            <v>Architektonické a inženýrské činnosti; technické zkoušky a analýzy</v>
          </cell>
          <cell r="T82" t="str">
            <v>Bělá nad Svitavou</v>
          </cell>
        </row>
        <row r="83">
          <cell r="H83" t="str">
            <v>CHOMUTOV</v>
          </cell>
          <cell r="J83" t="str">
            <v>Honduraská republika</v>
          </cell>
          <cell r="Q83" t="str">
            <v>Těžba a úprava železných rud</v>
          </cell>
          <cell r="T83" t="str">
            <v>Bělá pod Bezdězem</v>
          </cell>
        </row>
        <row r="84">
          <cell r="H84" t="str">
            <v>KADAŇ</v>
          </cell>
          <cell r="J84" t="str">
            <v>Zvláštní administrativní oblast Čínské lidové republiky Hongkong</v>
          </cell>
          <cell r="Q84" t="str">
            <v>Výzkum a vývoj</v>
          </cell>
          <cell r="T84" t="str">
            <v>Bělá pod Pradědem</v>
          </cell>
        </row>
        <row r="85">
          <cell r="H85" t="str">
            <v>LIBOCHOVICE</v>
          </cell>
          <cell r="J85" t="str">
            <v>Chilská republika</v>
          </cell>
          <cell r="Q85" t="str">
            <v>Těžba a úprava neželezných rud</v>
          </cell>
          <cell r="T85" t="str">
            <v>Bělá u Jevíčka</v>
          </cell>
        </row>
        <row r="86">
          <cell r="H86" t="str">
            <v>LITOMĚŘICE</v>
          </cell>
          <cell r="J86" t="str">
            <v>Chorvatská republika</v>
          </cell>
          <cell r="Q86" t="str">
            <v>Reklama a průzkum trhu</v>
          </cell>
          <cell r="T86" t="str">
            <v>Bělčice</v>
          </cell>
        </row>
        <row r="87">
          <cell r="H87" t="str">
            <v>LITVÍNOV</v>
          </cell>
          <cell r="J87" t="str">
            <v>Indická republika</v>
          </cell>
          <cell r="Q87" t="str">
            <v>Ostatní profesní, vědecké a technické činnosti</v>
          </cell>
          <cell r="T87" t="str">
            <v>Běleč</v>
          </cell>
        </row>
        <row r="88">
          <cell r="H88" t="str">
            <v>LOUNY</v>
          </cell>
          <cell r="J88" t="str">
            <v>Indonéská republika</v>
          </cell>
          <cell r="Q88" t="str">
            <v>Veterinární činnosti</v>
          </cell>
          <cell r="T88" t="str">
            <v>Běleč</v>
          </cell>
        </row>
        <row r="89">
          <cell r="H89" t="str">
            <v>MOST</v>
          </cell>
          <cell r="J89" t="str">
            <v>Irácká republika</v>
          </cell>
          <cell r="Q89" t="str">
            <v>Činnosti v oblasti pronájmu a operativního leasingu</v>
          </cell>
          <cell r="T89" t="str">
            <v>Běleč</v>
          </cell>
        </row>
        <row r="90">
          <cell r="H90" t="str">
            <v>PODBOŘANY</v>
          </cell>
          <cell r="J90" t="str">
            <v>Íránská islámská republika</v>
          </cell>
          <cell r="Q90" t="str">
            <v>Činnosti související se zaměstnáním</v>
          </cell>
          <cell r="T90" t="str">
            <v>Běleč nad Orlicí</v>
          </cell>
        </row>
        <row r="91">
          <cell r="H91" t="str">
            <v>ROUDNICE NAD LABEM</v>
          </cell>
          <cell r="J91" t="str">
            <v>Irsko</v>
          </cell>
          <cell r="Q91" t="str">
            <v>Činnosti cest.agentur,kanceláří a jiné rezervační a související činnosti</v>
          </cell>
          <cell r="T91" t="str">
            <v>Bělkovice-Lašťany</v>
          </cell>
        </row>
        <row r="92">
          <cell r="H92" t="str">
            <v>RUMBURK</v>
          </cell>
          <cell r="J92" t="str">
            <v>Islandská republika</v>
          </cell>
          <cell r="Q92" t="str">
            <v>Bezpečnostní a pátrací činnosti</v>
          </cell>
          <cell r="T92" t="str">
            <v>Běloky</v>
          </cell>
        </row>
        <row r="93">
          <cell r="H93" t="str">
            <v>TEPLICE</v>
          </cell>
          <cell r="J93" t="str">
            <v>Italská republika</v>
          </cell>
          <cell r="Q93" t="str">
            <v>Činnosti související se stavbami a úpravou krajiny</v>
          </cell>
          <cell r="T93" t="str">
            <v>Bělotín</v>
          </cell>
        </row>
        <row r="94">
          <cell r="H94" t="str">
            <v>ŽATEC</v>
          </cell>
          <cell r="J94" t="str">
            <v>Stát Izrael</v>
          </cell>
          <cell r="Q94" t="str">
            <v>Dobývání kamene, písků a jílů</v>
          </cell>
          <cell r="T94" t="str">
            <v>Bělov</v>
          </cell>
        </row>
        <row r="95">
          <cell r="H95" t="str">
            <v>LIBEREC</v>
          </cell>
          <cell r="J95" t="str">
            <v>Jamajka</v>
          </cell>
          <cell r="Q95" t="str">
            <v>Administrativní, kancelářské a jiné podpůrné činnosti pro podnikání</v>
          </cell>
          <cell r="T95" t="str">
            <v>Bělušice</v>
          </cell>
        </row>
        <row r="96">
          <cell r="H96" t="str">
            <v>ČESKÁ LÍPA</v>
          </cell>
          <cell r="J96" t="str">
            <v>Japonsko</v>
          </cell>
          <cell r="Q96" t="str">
            <v>Veřejná správa a obrana; povinné sociální zabezpečení</v>
          </cell>
          <cell r="T96" t="str">
            <v>Bělušice</v>
          </cell>
        </row>
        <row r="97">
          <cell r="H97" t="str">
            <v>FRÝDLANT</v>
          </cell>
          <cell r="J97" t="str">
            <v>Jemenská republika</v>
          </cell>
          <cell r="Q97" t="str">
            <v>Vzdělávání</v>
          </cell>
          <cell r="T97" t="str">
            <v>Benátky</v>
          </cell>
        </row>
        <row r="98">
          <cell r="H98" t="str">
            <v>JABLONEC NAD NISOU</v>
          </cell>
          <cell r="J98" t="str">
            <v>Bailiwick Jersey</v>
          </cell>
          <cell r="Q98" t="str">
            <v>Zdravotní péče</v>
          </cell>
          <cell r="T98" t="str">
            <v>Benátky</v>
          </cell>
        </row>
        <row r="99">
          <cell r="H99" t="str">
            <v>JILEMNICE</v>
          </cell>
          <cell r="J99" t="str">
            <v>Jihoafrická republika</v>
          </cell>
          <cell r="Q99" t="str">
            <v>Pobytové služby sociální péče</v>
          </cell>
          <cell r="T99" t="str">
            <v>Benátky nad Jizerou</v>
          </cell>
        </row>
        <row r="100">
          <cell r="H100" t="str">
            <v>NOVÝ BOR</v>
          </cell>
          <cell r="J100" t="str">
            <v>Jižní Georgie a Jižní Sandwichovy ostrovy</v>
          </cell>
          <cell r="Q100" t="str">
            <v>Ambulantní nebo terénní sociální služby</v>
          </cell>
          <cell r="T100" t="str">
            <v>Benecko</v>
          </cell>
        </row>
        <row r="101">
          <cell r="H101" t="str">
            <v>SEMILY</v>
          </cell>
          <cell r="J101" t="str">
            <v>Jihosúdánská republika</v>
          </cell>
          <cell r="Q101" t="str">
            <v>Těžba a dobývání j. n.</v>
          </cell>
          <cell r="T101" t="str">
            <v>Benešov</v>
          </cell>
        </row>
        <row r="102">
          <cell r="H102" t="str">
            <v>TANVALD</v>
          </cell>
          <cell r="J102" t="str">
            <v>Jordánské hášimovské království</v>
          </cell>
          <cell r="Q102" t="str">
            <v>Tvůrčí, umělecké a zábavní činnosti</v>
          </cell>
          <cell r="T102" t="str">
            <v>Benešov</v>
          </cell>
        </row>
        <row r="103">
          <cell r="H103" t="str">
            <v>TURNOV</v>
          </cell>
          <cell r="J103" t="str">
            <v>Kajmanské ostrovy</v>
          </cell>
          <cell r="Q103" t="str">
            <v>Činnosti knihoven, archivů, muzeí a jiných kulturních zařízení</v>
          </cell>
          <cell r="T103" t="str">
            <v>Benešov nad Černou</v>
          </cell>
        </row>
        <row r="104">
          <cell r="H104" t="str">
            <v>ŽELEZNÝ BROD</v>
          </cell>
          <cell r="J104" t="str">
            <v>Kambodžské království</v>
          </cell>
          <cell r="Q104" t="str">
            <v>Podpůrné činnosti při těžbě ropy a zemního plynu</v>
          </cell>
          <cell r="T104" t="str">
            <v>Benešov nad Ploučnicí</v>
          </cell>
        </row>
        <row r="105">
          <cell r="H105" t="str">
            <v>HRADEC KRÁLOVÉ</v>
          </cell>
          <cell r="J105" t="str">
            <v>Kamerunská republika</v>
          </cell>
          <cell r="Q105" t="str">
            <v>Činnosti heren, kasin a sázkových kanceláří</v>
          </cell>
          <cell r="T105" t="str">
            <v>Benešov u Semil</v>
          </cell>
        </row>
        <row r="106">
          <cell r="H106" t="str">
            <v>BROUMOV</v>
          </cell>
          <cell r="J106" t="str">
            <v>Kanada</v>
          </cell>
          <cell r="Q106" t="str">
            <v>Sportovní, zábavní a rekreační činnosti</v>
          </cell>
          <cell r="T106" t="str">
            <v>Benešovice</v>
          </cell>
        </row>
        <row r="107">
          <cell r="H107" t="str">
            <v>DOBRUŠKA</v>
          </cell>
          <cell r="J107" t="str">
            <v>Kapverdská republika</v>
          </cell>
          <cell r="Q107" t="str">
            <v>Činnosti organizací sdružujících osoby za účelem prosazování spol.zájmů</v>
          </cell>
          <cell r="T107" t="str">
            <v>Benetice</v>
          </cell>
        </row>
        <row r="108">
          <cell r="H108" t="str">
            <v>DVŮR KRÁLOVÉ</v>
          </cell>
          <cell r="J108" t="str">
            <v>Stát Katar</v>
          </cell>
          <cell r="Q108" t="str">
            <v>Opravy počítačů a výrobků pro osobní potřebu a převážně pro domácnost</v>
          </cell>
          <cell r="T108" t="str">
            <v>Beňov</v>
          </cell>
        </row>
        <row r="109">
          <cell r="H109" t="str">
            <v>HOŘICE</v>
          </cell>
          <cell r="J109" t="str">
            <v>Republika Kazachstán</v>
          </cell>
          <cell r="Q109" t="str">
            <v>Poskytování ostatních osobních služeb</v>
          </cell>
          <cell r="T109" t="str">
            <v>Bernardov</v>
          </cell>
        </row>
        <row r="110">
          <cell r="H110" t="str">
            <v>JAROMĚŘ</v>
          </cell>
          <cell r="J110" t="str">
            <v>Keňská republika</v>
          </cell>
          <cell r="Q110" t="str">
            <v>Činnosti domácností jako zaměstnavatelů domácího personálu</v>
          </cell>
          <cell r="T110" t="str">
            <v>Bernartice</v>
          </cell>
        </row>
        <row r="111">
          <cell r="H111" t="str">
            <v>JIČÍN</v>
          </cell>
          <cell r="J111" t="str">
            <v>Republika Kiribati</v>
          </cell>
          <cell r="Q111" t="str">
            <v>Činnosti domác.produk.blíže neurčené výrobky a služby pro vlast.potřebu</v>
          </cell>
          <cell r="T111" t="str">
            <v>Bernartice</v>
          </cell>
        </row>
        <row r="112">
          <cell r="H112" t="str">
            <v>KOSTELEC NAD ORLICÍ</v>
          </cell>
          <cell r="J112" t="str">
            <v>Území Kokosové (Keelingovy) ostrovy</v>
          </cell>
          <cell r="Q112" t="str">
            <v>Činnosti exteritoriálních organizací a orgánů</v>
          </cell>
          <cell r="T112" t="str">
            <v>Bernartice</v>
          </cell>
        </row>
        <row r="113">
          <cell r="H113" t="str">
            <v>NÁCHOD</v>
          </cell>
          <cell r="J113" t="str">
            <v>Kolumbijská republika</v>
          </cell>
          <cell r="Q113" t="str">
            <v>Podpůrné činnosti při ostatní těžbě a dobývání</v>
          </cell>
          <cell r="T113" t="str">
            <v>Bernartice</v>
          </cell>
        </row>
        <row r="114">
          <cell r="H114" t="str">
            <v>NOVÁ PAKA</v>
          </cell>
          <cell r="J114" t="str">
            <v>Komorský svaz</v>
          </cell>
          <cell r="Q114" t="str">
            <v>Zpracování a konzervování masa a výroba masných výrobků</v>
          </cell>
          <cell r="T114" t="str">
            <v>Bernartice nad Odrou</v>
          </cell>
        </row>
        <row r="115">
          <cell r="H115" t="str">
            <v>NOVÝ BYDŽOV</v>
          </cell>
          <cell r="J115" t="str">
            <v>Konžská republika</v>
          </cell>
          <cell r="Q115" t="str">
            <v>Zpracování a konzervování ryb, korýšů a měkkýšů</v>
          </cell>
          <cell r="T115" t="str">
            <v>Beroun</v>
          </cell>
        </row>
        <row r="116">
          <cell r="H116" t="str">
            <v>RYCHNOV NAD KNĚŽ.</v>
          </cell>
          <cell r="J116" t="str">
            <v>Korejská lidově demokratická republika</v>
          </cell>
          <cell r="Q116" t="str">
            <v>Zpracování a konzervování ovoce a zeleniny</v>
          </cell>
          <cell r="T116" t="str">
            <v>Běrunice</v>
          </cell>
        </row>
        <row r="117">
          <cell r="H117" t="str">
            <v>TRUTNOV</v>
          </cell>
          <cell r="J117" t="str">
            <v>Korejská republika</v>
          </cell>
          <cell r="Q117" t="str">
            <v>Výroba rostlinných a živočišných olejů a tuků</v>
          </cell>
          <cell r="T117" t="str">
            <v>Beřovice</v>
          </cell>
        </row>
        <row r="118">
          <cell r="H118" t="str">
            <v>VRCHLABÍ</v>
          </cell>
          <cell r="J118" t="str">
            <v>Kosovská republika</v>
          </cell>
          <cell r="Q118" t="str">
            <v>Výroba mléčných výrobků</v>
          </cell>
          <cell r="T118" t="str">
            <v>Besednice</v>
          </cell>
        </row>
        <row r="119">
          <cell r="H119" t="str">
            <v>PARDUBICE</v>
          </cell>
          <cell r="J119" t="str">
            <v>Kostarická republika</v>
          </cell>
          <cell r="Q119" t="str">
            <v>Výroba mlýnských a škrobárenských výrobků</v>
          </cell>
          <cell r="T119" t="str">
            <v>Běstovice</v>
          </cell>
        </row>
        <row r="120">
          <cell r="H120" t="str">
            <v>HLINSKO</v>
          </cell>
          <cell r="J120" t="str">
            <v>Kubánská republika</v>
          </cell>
          <cell r="Q120" t="str">
            <v>Výroba pekařských, cukrářských a jiných moučných výrobků</v>
          </cell>
          <cell r="T120" t="str">
            <v>Běstvina</v>
          </cell>
        </row>
        <row r="121">
          <cell r="H121" t="str">
            <v>HOLICE</v>
          </cell>
          <cell r="J121" t="str">
            <v>Kuvajtský stát</v>
          </cell>
          <cell r="Q121" t="str">
            <v>Výroba ostatních potravinářských výrobků</v>
          </cell>
          <cell r="T121" t="str">
            <v>Běšiny</v>
          </cell>
        </row>
        <row r="122">
          <cell r="H122" t="str">
            <v>CHRUDIM</v>
          </cell>
          <cell r="J122" t="str">
            <v>Kyperská republika</v>
          </cell>
          <cell r="Q122" t="str">
            <v>Výroba průmyslových krmiv</v>
          </cell>
          <cell r="T122" t="str">
            <v>Běštín</v>
          </cell>
        </row>
        <row r="123">
          <cell r="H123" t="str">
            <v>LITOMYŠL</v>
          </cell>
          <cell r="J123" t="str">
            <v>Kyrgyzská republika</v>
          </cell>
          <cell r="Q123" t="str">
            <v>Pěstování obilovin (kromě rýže), luštěnin a olejnatých semen</v>
          </cell>
          <cell r="T123" t="str">
            <v>Bezděčí u Trnávky</v>
          </cell>
        </row>
        <row r="124">
          <cell r="H124" t="str">
            <v>MORAVSKÁ TŘEBOVÁ</v>
          </cell>
          <cell r="J124" t="str">
            <v>Laoská lidově demokratická republika</v>
          </cell>
          <cell r="Q124" t="str">
            <v>Pěstování rýže</v>
          </cell>
          <cell r="T124" t="str">
            <v>Bezdědovice</v>
          </cell>
        </row>
        <row r="125">
          <cell r="H125" t="str">
            <v>PŘELOUČ</v>
          </cell>
          <cell r="J125" t="str">
            <v>Lesothské království</v>
          </cell>
          <cell r="Q125" t="str">
            <v>Pěstování zeleniny a melounů, kořenů a hlíz</v>
          </cell>
          <cell r="T125" t="str">
            <v>Bezděkov</v>
          </cell>
        </row>
        <row r="126">
          <cell r="H126" t="str">
            <v>SVITAVY</v>
          </cell>
          <cell r="J126" t="str">
            <v>Libanonská republika</v>
          </cell>
          <cell r="Q126" t="str">
            <v>Pěstování tabáku</v>
          </cell>
          <cell r="T126" t="str">
            <v>Bezděkov</v>
          </cell>
        </row>
        <row r="127">
          <cell r="H127" t="str">
            <v>ÚSTÍ NAD ORLICÍ</v>
          </cell>
          <cell r="J127" t="str">
            <v>Liberijská republika</v>
          </cell>
          <cell r="Q127" t="str">
            <v>Pěstování přadných rostlin</v>
          </cell>
          <cell r="T127" t="str">
            <v>Bezděkov</v>
          </cell>
        </row>
        <row r="128">
          <cell r="H128" t="str">
            <v>VYSOKÉ MÝTO</v>
          </cell>
          <cell r="J128" t="str">
            <v>Libyjský stát</v>
          </cell>
          <cell r="Q128" t="str">
            <v>Pěstování ostatních plodin jiných než trvalých</v>
          </cell>
          <cell r="T128" t="str">
            <v>Bezděkov</v>
          </cell>
        </row>
        <row r="129">
          <cell r="H129" t="str">
            <v>ŽAMBERK</v>
          </cell>
          <cell r="J129" t="str">
            <v>Lichtenštejnské knížectví</v>
          </cell>
          <cell r="Q129" t="str">
            <v>Pěstování vinných hroznů</v>
          </cell>
          <cell r="T129" t="str">
            <v>Bezděkov nad Metují</v>
          </cell>
        </row>
        <row r="130">
          <cell r="H130" t="str">
            <v>JIHLAVA</v>
          </cell>
          <cell r="J130" t="str">
            <v>Litevská republika</v>
          </cell>
          <cell r="Q130" t="str">
            <v>Pěstování tropického a subtropického ovoce</v>
          </cell>
          <cell r="T130" t="str">
            <v>Bezděkov pod Třemšínem</v>
          </cell>
        </row>
        <row r="131">
          <cell r="H131" t="str">
            <v>BYSTŘICE NAD PERN.</v>
          </cell>
          <cell r="J131" t="str">
            <v>Lotyšská republika</v>
          </cell>
          <cell r="Q131" t="str">
            <v>Pěstování citrusových plodů</v>
          </cell>
          <cell r="T131" t="str">
            <v>Bezděz</v>
          </cell>
        </row>
        <row r="132">
          <cell r="H132" t="str">
            <v>HAVLÍČKŮV BROD</v>
          </cell>
          <cell r="J132" t="str">
            <v>Lucemburské velkovévodství</v>
          </cell>
          <cell r="Q132" t="str">
            <v>Pěstování jádrového a peckového ovoce</v>
          </cell>
          <cell r="T132" t="str">
            <v>Bezdružice</v>
          </cell>
        </row>
        <row r="133">
          <cell r="H133" t="str">
            <v>HUMPOLEC</v>
          </cell>
          <cell r="J133" t="str">
            <v>Zvláštní administrativní oblast Čínské lidové republiky Macao</v>
          </cell>
          <cell r="Q133" t="str">
            <v>Pěstování ostatního stromového a keřového ovoce a ořechů</v>
          </cell>
          <cell r="T133" t="str">
            <v>Bezkov</v>
          </cell>
        </row>
        <row r="134">
          <cell r="H134" t="str">
            <v>CHOTĚBOŘ</v>
          </cell>
          <cell r="J134" t="str">
            <v>Madagaskarská republika</v>
          </cell>
          <cell r="Q134" t="str">
            <v>Pěstování olejnatých plodů</v>
          </cell>
          <cell r="T134" t="str">
            <v>Bezměrov</v>
          </cell>
        </row>
        <row r="135">
          <cell r="H135" t="str">
            <v>LEDEČ NAD SÁZAVOU</v>
          </cell>
          <cell r="J135" t="str">
            <v>Maďarsko</v>
          </cell>
          <cell r="Q135" t="str">
            <v>Pěstování rostlin pro výrobu nápojů</v>
          </cell>
          <cell r="T135" t="str">
            <v>Bezno</v>
          </cell>
        </row>
        <row r="136">
          <cell r="H136" t="str">
            <v>MORAVSKÉ BUDĚJOVICE</v>
          </cell>
          <cell r="J136" t="str">
            <v>Bývalá jugoslávská republika Makedonie</v>
          </cell>
          <cell r="Q136" t="str">
            <v>Pěstování koření, aromatických, léčivých a farmaceutických rostlin</v>
          </cell>
          <cell r="T136" t="str">
            <v>Bezuchov</v>
          </cell>
        </row>
        <row r="137">
          <cell r="H137" t="str">
            <v>NÁMĚŠŤ NAD OSLAVOU</v>
          </cell>
          <cell r="J137" t="str">
            <v>Malajsie</v>
          </cell>
          <cell r="Q137" t="str">
            <v>Pěstování ostatních trvalých plodin</v>
          </cell>
          <cell r="T137" t="str">
            <v>Bezvěrov</v>
          </cell>
        </row>
        <row r="138">
          <cell r="H138" t="str">
            <v>PACOV</v>
          </cell>
          <cell r="J138" t="str">
            <v>Malawiská republika</v>
          </cell>
          <cell r="Q138" t="str">
            <v>Úprava a spřádání textilních vláken a příze</v>
          </cell>
          <cell r="T138" t="str">
            <v>Bílá</v>
          </cell>
        </row>
        <row r="139">
          <cell r="H139" t="str">
            <v>PELHŘIMOV</v>
          </cell>
          <cell r="J139" t="str">
            <v>Maledivská republika</v>
          </cell>
          <cell r="Q139" t="str">
            <v>Tkaní textilií</v>
          </cell>
          <cell r="T139" t="str">
            <v>Bílá</v>
          </cell>
        </row>
        <row r="140">
          <cell r="H140" t="str">
            <v>TELČ</v>
          </cell>
          <cell r="J140" t="str">
            <v>Republika Mali</v>
          </cell>
          <cell r="Q140" t="str">
            <v>Konečná úprava textilií</v>
          </cell>
          <cell r="T140" t="str">
            <v>Bílá Hlína</v>
          </cell>
        </row>
        <row r="141">
          <cell r="H141" t="str">
            <v>TŘEBÍČ</v>
          </cell>
          <cell r="J141" t="str">
            <v>Maltská republika</v>
          </cell>
          <cell r="Q141" t="str">
            <v>Výroba ostatních textilií</v>
          </cell>
          <cell r="T141" t="str">
            <v>Bílá Lhota</v>
          </cell>
        </row>
        <row r="142">
          <cell r="H142" t="str">
            <v>VELKÉ MEZIŘÍČÍ</v>
          </cell>
          <cell r="J142" t="str">
            <v>Ostrov Man</v>
          </cell>
          <cell r="Q142" t="str">
            <v>Pěstování cukrové třtiny</v>
          </cell>
          <cell r="T142" t="str">
            <v>Bílá Třemešná</v>
          </cell>
        </row>
        <row r="143">
          <cell r="H143" t="str">
            <v>ŽĎÁR NAD SÁZAVOU</v>
          </cell>
          <cell r="J143" t="str">
            <v>Marocké království</v>
          </cell>
          <cell r="Q143" t="str">
            <v>Výroba oděvů, kromě kožešinových výrobků</v>
          </cell>
          <cell r="T143" t="str">
            <v>Bílá Voda</v>
          </cell>
        </row>
        <row r="144">
          <cell r="H144" t="str">
            <v>BRNO I</v>
          </cell>
          <cell r="J144" t="str">
            <v>Republika Marshallovy ostrovy</v>
          </cell>
          <cell r="Q144" t="str">
            <v>Chov mléčného skotu</v>
          </cell>
          <cell r="T144" t="str">
            <v>Bílčice</v>
          </cell>
        </row>
        <row r="145">
          <cell r="H145" t="str">
            <v>BRNO II</v>
          </cell>
          <cell r="J145" t="str">
            <v>Region Martinik</v>
          </cell>
          <cell r="Q145" t="str">
            <v>Výroba kožešinových výrobků</v>
          </cell>
          <cell r="T145" t="str">
            <v>Bílé Podolí</v>
          </cell>
        </row>
        <row r="146">
          <cell r="H146" t="str">
            <v>BRNO III</v>
          </cell>
          <cell r="J146" t="str">
            <v>Mauricijská republika</v>
          </cell>
          <cell r="Q146" t="str">
            <v>Chov jiného skotu</v>
          </cell>
          <cell r="T146" t="str">
            <v>Bílé Poličany</v>
          </cell>
        </row>
        <row r="147">
          <cell r="H147" t="str">
            <v>BRNO IV</v>
          </cell>
          <cell r="J147" t="str">
            <v>Mauritánská islámská republika</v>
          </cell>
          <cell r="Q147" t="str">
            <v>Výroba pletených a háčkovaných oděvů</v>
          </cell>
          <cell r="T147" t="str">
            <v>Bílence</v>
          </cell>
        </row>
        <row r="148">
          <cell r="H148" t="str">
            <v>BRNO VENKOV</v>
          </cell>
          <cell r="J148" t="str">
            <v>Departementní společenství Mayotte</v>
          </cell>
          <cell r="Q148" t="str">
            <v>Chov koní a jiných koňovitých</v>
          </cell>
          <cell r="T148" t="str">
            <v>Bílichov</v>
          </cell>
        </row>
        <row r="149">
          <cell r="H149" t="str">
            <v>BLANSKO</v>
          </cell>
          <cell r="J149" t="str">
            <v>Menší odlehlé ostrovy USA</v>
          </cell>
          <cell r="Q149" t="str">
            <v>Chov velbloudů a velbloudovitých</v>
          </cell>
          <cell r="T149" t="str">
            <v>Bílina</v>
          </cell>
        </row>
        <row r="150">
          <cell r="H150" t="str">
            <v>BOSKOVICE</v>
          </cell>
          <cell r="J150" t="str">
            <v>Spojené státy mexické</v>
          </cell>
          <cell r="Q150" t="str">
            <v>Chov ovcí a koz</v>
          </cell>
          <cell r="T150" t="str">
            <v>Bílkovice</v>
          </cell>
        </row>
        <row r="151">
          <cell r="H151" t="str">
            <v>BŘECLAV</v>
          </cell>
          <cell r="J151" t="str">
            <v>Federativní státy Mikronésie</v>
          </cell>
          <cell r="Q151" t="str">
            <v>Chov prasat</v>
          </cell>
          <cell r="T151" t="str">
            <v>Bílov</v>
          </cell>
        </row>
        <row r="152">
          <cell r="H152" t="str">
            <v>BUČOVICE</v>
          </cell>
          <cell r="J152" t="str">
            <v>Moldavská republika</v>
          </cell>
          <cell r="Q152" t="str">
            <v>Chov drůbeže</v>
          </cell>
          <cell r="T152" t="str">
            <v>Bílov</v>
          </cell>
        </row>
        <row r="153">
          <cell r="H153" t="str">
            <v>HODONÍN</v>
          </cell>
          <cell r="J153" t="str">
            <v>Monacké knížectví</v>
          </cell>
          <cell r="Q153" t="str">
            <v>Chov ostatních zvířat</v>
          </cell>
          <cell r="T153" t="str">
            <v>Bílovec</v>
          </cell>
        </row>
        <row r="154">
          <cell r="H154" t="str">
            <v>HUSTOPEČE</v>
          </cell>
          <cell r="J154" t="str">
            <v>Mongolsko</v>
          </cell>
          <cell r="Q154" t="str">
            <v>Činění a úprava usní (vyčiněných kůží); zpracování a barvení kožešin; výrob</v>
          </cell>
          <cell r="T154" t="str">
            <v>Bílovice</v>
          </cell>
        </row>
        <row r="155">
          <cell r="H155" t="str">
            <v>IVANČICE</v>
          </cell>
          <cell r="J155" t="str">
            <v>Montserrat</v>
          </cell>
          <cell r="Q155" t="str">
            <v>Výroba obuvi</v>
          </cell>
          <cell r="T155" t="str">
            <v>Bílovice nad Svitavou</v>
          </cell>
        </row>
        <row r="156">
          <cell r="H156" t="str">
            <v>KYJOV</v>
          </cell>
          <cell r="J156" t="str">
            <v>Mosambická republika</v>
          </cell>
          <cell r="Q156" t="str">
            <v>Výroba pilařská a impregnace dřeva</v>
          </cell>
          <cell r="T156" t="str">
            <v>Bílovice-Lutotín</v>
          </cell>
        </row>
        <row r="157">
          <cell r="H157" t="str">
            <v>MIKULOV</v>
          </cell>
          <cell r="J157" t="str">
            <v>Republika Myanmarský svaz</v>
          </cell>
          <cell r="Q157" t="str">
            <v>Podpůrné činnosti pro rostlinnou výrobu</v>
          </cell>
          <cell r="T157" t="str">
            <v>Bílsko</v>
          </cell>
        </row>
        <row r="158">
          <cell r="H158" t="str">
            <v>MORAVSKÝ KRUMLOV</v>
          </cell>
          <cell r="J158" t="str">
            <v>Namibijská republika</v>
          </cell>
          <cell r="Q158" t="str">
            <v>Výroba dřevěných,korkových,proutěných a slaměných výrobků,kromě nábytku</v>
          </cell>
          <cell r="T158" t="str">
            <v>Bílsko</v>
          </cell>
        </row>
        <row r="159">
          <cell r="H159" t="str">
            <v>SLAVKOV U BRNA</v>
          </cell>
          <cell r="J159" t="str">
            <v>Republika Nauru</v>
          </cell>
          <cell r="Q159" t="str">
            <v>Podpůrné činnosti pro živočišnou výrobu</v>
          </cell>
          <cell r="T159" t="str">
            <v>Bílsko u Hořic</v>
          </cell>
        </row>
        <row r="160">
          <cell r="H160" t="str">
            <v>TIŠNOV</v>
          </cell>
          <cell r="J160" t="str">
            <v>Spolková republika Německo</v>
          </cell>
          <cell r="Q160" t="str">
            <v>Posklizňové činnosti</v>
          </cell>
          <cell r="T160" t="str">
            <v>Bílý Kámen</v>
          </cell>
        </row>
        <row r="161">
          <cell r="H161" t="str">
            <v>VESELÍ NAD MORAVOU</v>
          </cell>
          <cell r="J161" t="str">
            <v>Nepálská federativní demokratická republika</v>
          </cell>
          <cell r="Q161" t="str">
            <v>Zpracování osiva pro účely množení</v>
          </cell>
          <cell r="T161" t="str">
            <v>Bílý Kostel nad Nisou</v>
          </cell>
        </row>
        <row r="162">
          <cell r="H162" t="str">
            <v>VYŠKOV</v>
          </cell>
          <cell r="J162" t="str">
            <v>Nigerská republika</v>
          </cell>
          <cell r="Q162" t="str">
            <v>Výroba buničiny, papíru a lepenky</v>
          </cell>
          <cell r="T162" t="str">
            <v>Bílý Potok</v>
          </cell>
        </row>
        <row r="163">
          <cell r="H163" t="str">
            <v>ZNOJMO</v>
          </cell>
          <cell r="J163" t="str">
            <v>Nigerijská federativní republika</v>
          </cell>
          <cell r="Q163" t="str">
            <v>Výroba výrobků z papíru a lepenky</v>
          </cell>
          <cell r="T163" t="str">
            <v>Bílý Újezd</v>
          </cell>
        </row>
        <row r="164">
          <cell r="H164" t="str">
            <v>OLOMOUC</v>
          </cell>
          <cell r="J164" t="str">
            <v>Nikaragujská republika</v>
          </cell>
          <cell r="Q164" t="str">
            <v>Tisk a činnosti související s tiskem</v>
          </cell>
          <cell r="T164" t="str">
            <v>Biřkov</v>
          </cell>
        </row>
        <row r="165">
          <cell r="H165" t="str">
            <v>HRANICE</v>
          </cell>
          <cell r="J165" t="str">
            <v>Niue</v>
          </cell>
          <cell r="Q165" t="str">
            <v>Rozmnožování nahraných nosičů</v>
          </cell>
          <cell r="T165" t="str">
            <v>Biskoupky</v>
          </cell>
        </row>
        <row r="166">
          <cell r="H166" t="str">
            <v>JESENÍK</v>
          </cell>
          <cell r="J166" t="str">
            <v>Nizozemsko</v>
          </cell>
          <cell r="Q166" t="str">
            <v>Výroba koksárenských produktů</v>
          </cell>
          <cell r="T166" t="str">
            <v>Biskupice</v>
          </cell>
        </row>
        <row r="167">
          <cell r="H167" t="str">
            <v>KONICE</v>
          </cell>
          <cell r="J167" t="str">
            <v>Území Norfolk</v>
          </cell>
          <cell r="Q167" t="str">
            <v>Výroba rafinovaných ropných produktů</v>
          </cell>
          <cell r="T167" t="str">
            <v>Biskupice</v>
          </cell>
        </row>
        <row r="168">
          <cell r="H168" t="str">
            <v>LITOVEL</v>
          </cell>
          <cell r="J168" t="str">
            <v>Norské království</v>
          </cell>
          <cell r="Q168" t="str">
            <v>Výroba zákl.chem.látek,hnojiv a dusík.sl.,plastů a synt.kaučuku v prim.f.</v>
          </cell>
          <cell r="T168" t="str">
            <v>Biskupice</v>
          </cell>
        </row>
        <row r="169">
          <cell r="H169" t="str">
            <v>PROSTĚJOV</v>
          </cell>
          <cell r="J169" t="str">
            <v>Nová Kaledonie</v>
          </cell>
          <cell r="Q169" t="str">
            <v>Výroba pesticidů a jiných agrochemických přípravků</v>
          </cell>
          <cell r="T169" t="str">
            <v>Biskupice</v>
          </cell>
        </row>
        <row r="170">
          <cell r="H170" t="str">
            <v>PŘEROV</v>
          </cell>
          <cell r="J170" t="str">
            <v>Nový Zéland</v>
          </cell>
          <cell r="Q170" t="str">
            <v>Výroba nátěr.barev,laků a jiných nátěrových mater.,tisk.barev a tmelů</v>
          </cell>
          <cell r="T170" t="str">
            <v>Biskupice-Pulkov</v>
          </cell>
        </row>
        <row r="171">
          <cell r="H171" t="str">
            <v>ŠTERNBERK</v>
          </cell>
          <cell r="J171" t="str">
            <v>Sultanát Omán</v>
          </cell>
          <cell r="Q171" t="str">
            <v>Výroba mýdel a detergentů,čist.a lešticích prostř.,parfémů a toal. přípr.</v>
          </cell>
          <cell r="T171" t="str">
            <v>Bítouchov</v>
          </cell>
        </row>
        <row r="172">
          <cell r="H172" t="str">
            <v>ŠUMPERK</v>
          </cell>
          <cell r="J172" t="str">
            <v>Pákistánská islámská republika</v>
          </cell>
          <cell r="Q172" t="str">
            <v>Výroba ostatních chemických výrobků</v>
          </cell>
          <cell r="T172" t="str">
            <v>Bítov</v>
          </cell>
        </row>
        <row r="173">
          <cell r="H173" t="str">
            <v>ZÁBŘEH</v>
          </cell>
          <cell r="J173" t="str">
            <v>Republika Palau</v>
          </cell>
          <cell r="Q173" t="str">
            <v>Výroba chemických vláken</v>
          </cell>
          <cell r="T173" t="str">
            <v>Bítov</v>
          </cell>
        </row>
        <row r="174">
          <cell r="H174" t="str">
            <v>OSTRAVA I</v>
          </cell>
          <cell r="J174" t="str">
            <v>Palestinská autonomní území</v>
          </cell>
          <cell r="Q174" t="str">
            <v>Výroba základních farmaceutických výrobků</v>
          </cell>
          <cell r="T174" t="str">
            <v>Bítovany</v>
          </cell>
        </row>
        <row r="175">
          <cell r="H175" t="str">
            <v>OSTRAVA II</v>
          </cell>
          <cell r="J175" t="str">
            <v>Panamská republika</v>
          </cell>
          <cell r="Q175" t="str">
            <v>Výroba farmaceutických přípravků</v>
          </cell>
          <cell r="T175" t="str">
            <v>Bítovčice</v>
          </cell>
        </row>
        <row r="176">
          <cell r="H176" t="str">
            <v>OSTRAVA III</v>
          </cell>
          <cell r="J176" t="str">
            <v>Nezávislý stát Papua Nová Guinea</v>
          </cell>
          <cell r="Q176" t="str">
            <v>Výroba pryžových výrobků</v>
          </cell>
          <cell r="T176" t="str">
            <v>Bitozeves</v>
          </cell>
        </row>
        <row r="177">
          <cell r="H177" t="str">
            <v>BOHUMÍN</v>
          </cell>
          <cell r="J177" t="str">
            <v>Paraguayská republika</v>
          </cell>
          <cell r="Q177" t="str">
            <v>Výroba plastových výrobků</v>
          </cell>
          <cell r="T177" t="str">
            <v>Blanné</v>
          </cell>
        </row>
        <row r="178">
          <cell r="H178" t="str">
            <v>BRUNTÁL</v>
          </cell>
          <cell r="J178" t="str">
            <v>Peruánská republika</v>
          </cell>
          <cell r="Q178" t="str">
            <v>Výroba skla a skleněných výrobků</v>
          </cell>
          <cell r="T178" t="str">
            <v>Blansko</v>
          </cell>
        </row>
        <row r="179">
          <cell r="H179" t="str">
            <v>ČESKÝ TĚŠÍN</v>
          </cell>
          <cell r="J179" t="str">
            <v>Pitcairnovy ostrovy</v>
          </cell>
          <cell r="Q179" t="str">
            <v>Výroba žáruvzdorných výrobků</v>
          </cell>
          <cell r="T179" t="str">
            <v>Blatce</v>
          </cell>
        </row>
        <row r="180">
          <cell r="H180" t="str">
            <v>FRÝDEK-MÍSTEK</v>
          </cell>
          <cell r="J180" t="str">
            <v>Republika Pobřeží slonoviny</v>
          </cell>
          <cell r="Q180" t="str">
            <v>Výroba stavebních výrobků z jílovitých materiálů</v>
          </cell>
          <cell r="T180" t="str">
            <v>Blatec</v>
          </cell>
        </row>
        <row r="181">
          <cell r="H181" t="str">
            <v>FRÝDLANT NAD OSTRAV.</v>
          </cell>
          <cell r="J181" t="str">
            <v>Polská republika</v>
          </cell>
          <cell r="Q181" t="str">
            <v>Výroba ostatních porcelánových a keramických výrobků</v>
          </cell>
          <cell r="T181" t="str">
            <v>Blatná</v>
          </cell>
        </row>
        <row r="182">
          <cell r="H182" t="str">
            <v>FULNEK</v>
          </cell>
          <cell r="J182" t="str">
            <v>Portorické společenství</v>
          </cell>
          <cell r="Q182" t="str">
            <v>Výroba cementu, vápna a sádry</v>
          </cell>
          <cell r="T182" t="str">
            <v>Blatnice</v>
          </cell>
        </row>
        <row r="183">
          <cell r="H183" t="str">
            <v>HAVÍŘOV</v>
          </cell>
          <cell r="J183" t="str">
            <v>Portugalská republika</v>
          </cell>
          <cell r="Q183" t="str">
            <v>Výroba betonových, cementových a sádrových výrobků</v>
          </cell>
          <cell r="T183" t="str">
            <v>Blatnice</v>
          </cell>
        </row>
        <row r="184">
          <cell r="H184" t="str">
            <v>HLUČÍN</v>
          </cell>
          <cell r="J184" t="str">
            <v>Rakouská republika</v>
          </cell>
          <cell r="Q184" t="str">
            <v>Řezání, tvarování a konečná úprava kamenů</v>
          </cell>
          <cell r="T184" t="str">
            <v>Blatnice pod Svatým Antonínkem</v>
          </cell>
        </row>
        <row r="185">
          <cell r="H185" t="str">
            <v>KARVINÁ</v>
          </cell>
          <cell r="J185" t="str">
            <v>Region Réunion</v>
          </cell>
          <cell r="Q185" t="str">
            <v>Výroba brusiv a ostatních nekovových minerálních výrobků j. n.</v>
          </cell>
          <cell r="T185" t="str">
            <v>Blatnička</v>
          </cell>
        </row>
        <row r="186">
          <cell r="H186" t="str">
            <v>KOPŘIVNICE</v>
          </cell>
          <cell r="J186" t="str">
            <v>Republika Rovníková Guinea</v>
          </cell>
          <cell r="Q186" t="str">
            <v>Výroba sur.železa,oceli a feroslitin,ploch.výr.,tváření výrobků za tepla</v>
          </cell>
          <cell r="T186" t="str">
            <v>Blatno</v>
          </cell>
        </row>
        <row r="187">
          <cell r="H187" t="str">
            <v>KRNOV</v>
          </cell>
          <cell r="J187" t="str">
            <v>Rumunsko</v>
          </cell>
          <cell r="Q187" t="str">
            <v>Výroba ocelových trub,trubek,dutých profilů a souvis.potrubních tvarovek</v>
          </cell>
          <cell r="T187" t="str">
            <v>Blatno</v>
          </cell>
        </row>
        <row r="188">
          <cell r="H188" t="str">
            <v>NOVÝ JIČÍN</v>
          </cell>
          <cell r="J188" t="str">
            <v>Ruská federace</v>
          </cell>
          <cell r="Q188" t="str">
            <v>Výroba ostatních výrobků získaných jednostupňovým zpracováním oceli</v>
          </cell>
          <cell r="T188" t="str">
            <v>Blazice</v>
          </cell>
        </row>
        <row r="189">
          <cell r="H189" t="str">
            <v>OPAVA</v>
          </cell>
          <cell r="J189" t="str">
            <v>Rwandská republika</v>
          </cell>
          <cell r="Q189" t="str">
            <v>Výroba a hutní zpracování drahých a neželezných kovů</v>
          </cell>
          <cell r="T189" t="str">
            <v>Blažejov</v>
          </cell>
        </row>
        <row r="190">
          <cell r="H190" t="str">
            <v>ORLOVÁ</v>
          </cell>
          <cell r="J190" t="str">
            <v>Řecká republika</v>
          </cell>
          <cell r="Q190" t="str">
            <v>Slévárenství</v>
          </cell>
          <cell r="T190" t="str">
            <v>Blažejovice</v>
          </cell>
        </row>
        <row r="191">
          <cell r="H191" t="str">
            <v>TŘINEC</v>
          </cell>
          <cell r="J191" t="str">
            <v>Územní společenství Saint Pierre a Miquelon</v>
          </cell>
          <cell r="Q191" t="str">
            <v>Výroba konstrukčních kovových výrobků</v>
          </cell>
          <cell r="T191" t="str">
            <v>Blažim</v>
          </cell>
        </row>
        <row r="192">
          <cell r="H192" t="str">
            <v>ZLÍN</v>
          </cell>
          <cell r="J192" t="str">
            <v>Salvadorská republika</v>
          </cell>
          <cell r="Q192" t="str">
            <v>Výroba radiátorů a kotlů k ústřednímu topení, kovových nádrží a zásobníků</v>
          </cell>
          <cell r="T192" t="str">
            <v>Blažim</v>
          </cell>
        </row>
        <row r="193">
          <cell r="H193" t="str">
            <v>BYSTŘICE POD HOSTÝNEM</v>
          </cell>
          <cell r="J193" t="str">
            <v>Nezávislý stát Samoa</v>
          </cell>
          <cell r="Q193" t="str">
            <v>Výroba parních kotlů, kromě kotlů pro ústřední topení</v>
          </cell>
          <cell r="T193" t="str">
            <v>Blažkov</v>
          </cell>
        </row>
        <row r="194">
          <cell r="H194" t="str">
            <v>HOLEŠOV</v>
          </cell>
          <cell r="J194" t="str">
            <v>Republika San Marino</v>
          </cell>
          <cell r="Q194" t="str">
            <v>Výroba zbraní a střeliva</v>
          </cell>
          <cell r="T194" t="str">
            <v>Blažovice</v>
          </cell>
        </row>
        <row r="195">
          <cell r="H195" t="str">
            <v>KROMĚŘÍŽ</v>
          </cell>
          <cell r="J195" t="str">
            <v>Království Saúdská Arábie</v>
          </cell>
          <cell r="Q195" t="str">
            <v>Kování,lisování,ražení,válcování a protlačování kovů;prášková metalurgie</v>
          </cell>
          <cell r="T195" t="str">
            <v>Blešno</v>
          </cell>
        </row>
        <row r="196">
          <cell r="H196" t="str">
            <v>LUHAČOVICE</v>
          </cell>
          <cell r="J196" t="str">
            <v>Senegalská republika</v>
          </cell>
          <cell r="Q196" t="str">
            <v>Povrchová úprava a zušlechťování kovů; obrábění</v>
          </cell>
          <cell r="T196" t="str">
            <v>Blevice</v>
          </cell>
        </row>
        <row r="197">
          <cell r="H197" t="str">
            <v>OTROKOVICE</v>
          </cell>
          <cell r="J197" t="str">
            <v>Společenství Severní Mariany</v>
          </cell>
          <cell r="Q197" t="str">
            <v>Výroba nožířských výrobků, nástrojů a železářských výrobků</v>
          </cell>
          <cell r="T197" t="str">
            <v>Blízkov</v>
          </cell>
        </row>
        <row r="198">
          <cell r="H198" t="str">
            <v>ROŽNOV POD RADH.</v>
          </cell>
          <cell r="J198" t="str">
            <v>Seychelská republika</v>
          </cell>
          <cell r="Q198" t="str">
            <v>Výroba ostatních kovodělných výrobků</v>
          </cell>
          <cell r="T198" t="str">
            <v>Blížejov</v>
          </cell>
        </row>
        <row r="199">
          <cell r="H199" t="str">
            <v>UHERSKÝ BROD</v>
          </cell>
          <cell r="J199" t="str">
            <v>Republika Sierra Leone</v>
          </cell>
          <cell r="Q199" t="str">
            <v>Výroba elektronických součástek a desek</v>
          </cell>
          <cell r="T199" t="str">
            <v>Blíževedly</v>
          </cell>
        </row>
        <row r="200">
          <cell r="H200" t="str">
            <v>UHERSKÉ HRADIŠTĚ</v>
          </cell>
          <cell r="J200" t="str">
            <v>Singapurská republika</v>
          </cell>
          <cell r="Q200" t="str">
            <v>Výroba počítačů a periferních zařízení</v>
          </cell>
          <cell r="T200" t="str">
            <v>Blížkovice</v>
          </cell>
        </row>
        <row r="201">
          <cell r="H201" t="str">
            <v>VALAŠSKÉ MEZIŘÍČÍ</v>
          </cell>
          <cell r="J201" t="str">
            <v>Slovenská republika</v>
          </cell>
          <cell r="Q201" t="str">
            <v>Výroba komunikačních zařízení</v>
          </cell>
          <cell r="T201" t="str">
            <v>Blovice</v>
          </cell>
        </row>
        <row r="202">
          <cell r="H202" t="str">
            <v>VALAŠSKÉ KLOBOUKY</v>
          </cell>
          <cell r="J202" t="str">
            <v>Slovinská republika</v>
          </cell>
          <cell r="Q202" t="str">
            <v>Výroba spotřební elektroniky</v>
          </cell>
          <cell r="T202" t="str">
            <v>Blšany</v>
          </cell>
        </row>
        <row r="203">
          <cell r="H203" t="str">
            <v>VSETÍN</v>
          </cell>
          <cell r="J203" t="str">
            <v>Somálská federativní republika</v>
          </cell>
          <cell r="Q203" t="str">
            <v>Výroba měřicích,zkušebních a navigačních přístrojů;výroba časoměr.přístrojů</v>
          </cell>
          <cell r="T203" t="str">
            <v>Blšany u Loun</v>
          </cell>
        </row>
        <row r="204">
          <cell r="H204" t="str">
            <v>SPECIALIZOVANÝ</v>
          </cell>
          <cell r="J204" t="str">
            <v>Stát Spojené arabské emiráty</v>
          </cell>
          <cell r="Q204" t="str">
            <v>Výroba ozařovacích, elektroléčebných a elektroterapeutických přístrojů</v>
          </cell>
          <cell r="T204" t="str">
            <v>Blučina</v>
          </cell>
        </row>
        <row r="205">
          <cell r="J205" t="str">
            <v>Spojené státy americké</v>
          </cell>
          <cell r="Q205" t="str">
            <v>Výroba optických a fotografických přístrojů a zařízení</v>
          </cell>
          <cell r="T205" t="str">
            <v>Bludov</v>
          </cell>
        </row>
        <row r="206">
          <cell r="J206" t="str">
            <v>Srbská republika</v>
          </cell>
          <cell r="Q206" t="str">
            <v>Výroba magnetických a optických médií</v>
          </cell>
          <cell r="T206" t="str">
            <v>Bludov</v>
          </cell>
        </row>
        <row r="207">
          <cell r="J207" t="str">
            <v>Středoafrická republika</v>
          </cell>
          <cell r="Q207" t="str">
            <v>Výroba elektr.motorů,generátorů,transformátorů a elektr.rozvod.a kontrol.z.</v>
          </cell>
          <cell r="T207" t="str">
            <v>Bobnice</v>
          </cell>
        </row>
        <row r="208">
          <cell r="J208" t="str">
            <v>Súdánská republika</v>
          </cell>
          <cell r="Q208" t="str">
            <v>Výroba baterií a akumulátorů</v>
          </cell>
          <cell r="T208" t="str">
            <v>Bobrová</v>
          </cell>
        </row>
        <row r="209">
          <cell r="J209" t="str">
            <v>Surinamská republika</v>
          </cell>
          <cell r="Q209" t="str">
            <v>Výroba optických a elektr.kabelů,elektr.vodičů a elektroinstal.zařízení</v>
          </cell>
          <cell r="T209" t="str">
            <v>Bobrůvka</v>
          </cell>
        </row>
        <row r="210">
          <cell r="J210" t="str">
            <v>Svatá Helena, Ascension a Tristan da Cunha</v>
          </cell>
          <cell r="Q210" t="str">
            <v>Výroba elektrických osvětlovacích zařízení</v>
          </cell>
          <cell r="T210" t="str">
            <v>Bocanovice</v>
          </cell>
        </row>
        <row r="211">
          <cell r="J211" t="str">
            <v>Svatá Lucie</v>
          </cell>
          <cell r="Q211" t="str">
            <v>Výroba spotřebičů převážně pro domácnost</v>
          </cell>
          <cell r="T211" t="str">
            <v>Boháňka</v>
          </cell>
        </row>
        <row r="212">
          <cell r="J212" t="str">
            <v>Společenství Svatý Bartoloměj</v>
          </cell>
          <cell r="Q212" t="str">
            <v>Výroba ostatních elektrických zařízení</v>
          </cell>
          <cell r="T212" t="str">
            <v>Boharyně</v>
          </cell>
        </row>
        <row r="213">
          <cell r="J213" t="str">
            <v>Federace Svatý Kryštof a Nevis</v>
          </cell>
          <cell r="Q213" t="str">
            <v>Výroba strojů a zařízení pro všeobecné účely</v>
          </cell>
          <cell r="T213" t="str">
            <v>Bohaté Málkovice</v>
          </cell>
        </row>
        <row r="214">
          <cell r="J214" t="str">
            <v>Společenství Svatý Martin</v>
          </cell>
          <cell r="Q214" t="str">
            <v>Výroba ostatních strojů a zařízení pro všeobecné účely</v>
          </cell>
          <cell r="T214" t="str">
            <v>Bohatice</v>
          </cell>
        </row>
        <row r="215">
          <cell r="J215" t="str">
            <v>Svatý Martin (NL)</v>
          </cell>
          <cell r="Q215" t="str">
            <v>Výroba zemědělských a lesnických strojů</v>
          </cell>
          <cell r="T215" t="str">
            <v>Bohdalec</v>
          </cell>
        </row>
        <row r="216">
          <cell r="J216" t="str">
            <v>Demokratická republika Svatý Tomáš a Princův ostrov</v>
          </cell>
          <cell r="Q216" t="str">
            <v>Výroba kovoobráběcích a ostatních obráběcích strojů</v>
          </cell>
          <cell r="T216" t="str">
            <v>Bohdalice-Pavlovice</v>
          </cell>
        </row>
        <row r="217">
          <cell r="J217" t="str">
            <v>Svatý Vincenc a Grenadiny</v>
          </cell>
          <cell r="Q217" t="str">
            <v>Výroba ostatních strojů pro speciální účely</v>
          </cell>
          <cell r="T217" t="str">
            <v>Bohdalín</v>
          </cell>
        </row>
        <row r="218">
          <cell r="J218" t="str">
            <v>Svazijské království</v>
          </cell>
          <cell r="Q218" t="str">
            <v>Výroba motorových vozidel a jejich motorů</v>
          </cell>
          <cell r="T218" t="str">
            <v>Bohdalov</v>
          </cell>
        </row>
        <row r="219">
          <cell r="J219" t="str">
            <v>Syrská arabská republika</v>
          </cell>
          <cell r="Q219" t="str">
            <v>Výroba karoserií motorových vozidel; výroba přívěsů a návěsů</v>
          </cell>
          <cell r="T219" t="str">
            <v>Bohdalovice</v>
          </cell>
        </row>
        <row r="220">
          <cell r="J220" t="str">
            <v>Šalomounovy ostrovy</v>
          </cell>
          <cell r="Q220" t="str">
            <v>Výroba dílů a příslušenství pro motorová vozidla a jejich motory</v>
          </cell>
          <cell r="T220" t="str">
            <v>Bohdaneč</v>
          </cell>
        </row>
        <row r="221">
          <cell r="J221" t="str">
            <v>Španělské království</v>
          </cell>
          <cell r="Q221" t="str">
            <v>Stavba lodí a člunů</v>
          </cell>
          <cell r="T221" t="str">
            <v>Bohdašín</v>
          </cell>
        </row>
        <row r="222">
          <cell r="J222" t="str">
            <v>Špicberky a Jan Mayen</v>
          </cell>
          <cell r="Q222" t="str">
            <v>Výroba železničních lokomotiv a vozového parku</v>
          </cell>
          <cell r="T222" t="str">
            <v>Bohdíkov</v>
          </cell>
        </row>
        <row r="223">
          <cell r="J223" t="str">
            <v>Šrílanská demokratická socialistická republika</v>
          </cell>
          <cell r="Q223" t="str">
            <v>Výroba letadel a jejich motorů,kosmických lodí a souvisejících zařízení</v>
          </cell>
          <cell r="T223" t="str">
            <v>Bohostice</v>
          </cell>
        </row>
        <row r="224">
          <cell r="J224" t="str">
            <v>Švédské království</v>
          </cell>
          <cell r="Q224" t="str">
            <v>Výroba vojenských bojových vozidel</v>
          </cell>
          <cell r="T224" t="str">
            <v>Bohumilice</v>
          </cell>
        </row>
        <row r="225">
          <cell r="J225" t="str">
            <v>Švýcarská konfederace</v>
          </cell>
          <cell r="Q225" t="str">
            <v>Výroba dopravních prostředků a zařízení j. n.</v>
          </cell>
          <cell r="T225" t="str">
            <v>Bohumín</v>
          </cell>
        </row>
        <row r="226">
          <cell r="J226" t="str">
            <v>Republika Tádžikistán</v>
          </cell>
          <cell r="Q226" t="str">
            <v>Mořský rybolov</v>
          </cell>
          <cell r="T226" t="str">
            <v>Bohunice</v>
          </cell>
        </row>
        <row r="227">
          <cell r="J227" t="str">
            <v>Tanzanská sjednocená republika</v>
          </cell>
          <cell r="Q227" t="str">
            <v>Sladkovodní rybolov</v>
          </cell>
          <cell r="T227" t="str">
            <v>Bohuňov</v>
          </cell>
        </row>
        <row r="228">
          <cell r="J228" t="str">
            <v>Thajské království</v>
          </cell>
          <cell r="Q228" t="str">
            <v>Výroba klenotů, bižuterie a příbuzných výrobků</v>
          </cell>
          <cell r="T228" t="str">
            <v>Bohuňov</v>
          </cell>
        </row>
        <row r="229">
          <cell r="J229" t="str">
            <v>Čínská republika (Tchaj-wan)</v>
          </cell>
          <cell r="Q229" t="str">
            <v>Mořská akvakultura</v>
          </cell>
          <cell r="T229" t="str">
            <v>Bohuňovice</v>
          </cell>
        </row>
        <row r="230">
          <cell r="J230" t="str">
            <v>Tožská republika</v>
          </cell>
          <cell r="Q230" t="str">
            <v>Výroba hudebních nástrojů</v>
          </cell>
          <cell r="T230" t="str">
            <v>Bohuňovice</v>
          </cell>
        </row>
        <row r="231">
          <cell r="J231" t="str">
            <v>Tokelau</v>
          </cell>
          <cell r="Q231" t="str">
            <v>Sladkovodní akvakultura</v>
          </cell>
          <cell r="T231" t="str">
            <v>Bohuslavice</v>
          </cell>
        </row>
        <row r="232">
          <cell r="J232" t="str">
            <v>Království Tonga</v>
          </cell>
          <cell r="Q232" t="str">
            <v>Výroba sportovních potřeb</v>
          </cell>
          <cell r="T232" t="str">
            <v>Bohuslavice</v>
          </cell>
        </row>
        <row r="233">
          <cell r="J233" t="str">
            <v>Republika Trinidad a Tobago</v>
          </cell>
          <cell r="Q233" t="str">
            <v>Výroba her a hraček</v>
          </cell>
          <cell r="T233" t="str">
            <v>Bohuslavice</v>
          </cell>
        </row>
        <row r="234">
          <cell r="J234" t="str">
            <v>Tuniská republika</v>
          </cell>
          <cell r="Q234" t="str">
            <v>Výroba lékařských a dentálních nástrojů a potřeb</v>
          </cell>
          <cell r="T234" t="str">
            <v>Bohuslavice</v>
          </cell>
        </row>
        <row r="235">
          <cell r="J235" t="str">
            <v>Turecká republika</v>
          </cell>
          <cell r="Q235" t="str">
            <v>Zpracovatelský průmysl j. n.</v>
          </cell>
          <cell r="T235" t="str">
            <v>Bohuslavice</v>
          </cell>
        </row>
        <row r="236">
          <cell r="J236" t="str">
            <v>Turkmenistán</v>
          </cell>
          <cell r="Q236" t="str">
            <v>Opravy kovodělných výrobků, strojů a zařízení</v>
          </cell>
          <cell r="T236" t="str">
            <v>Bohuslavice nad Vláří</v>
          </cell>
        </row>
        <row r="237">
          <cell r="J237" t="str">
            <v>Ostrovy Turks a Caicos</v>
          </cell>
          <cell r="Q237" t="str">
            <v>Instalace průmyslových strojů a zařízení</v>
          </cell>
          <cell r="T237" t="str">
            <v>Bohuslavice u Zlína</v>
          </cell>
        </row>
        <row r="238">
          <cell r="J238" t="str">
            <v>Tuvalu</v>
          </cell>
          <cell r="Q238" t="str">
            <v>Výroba, přenos a rozvod elektřiny</v>
          </cell>
          <cell r="T238" t="str">
            <v>Bohuslávky</v>
          </cell>
        </row>
        <row r="239">
          <cell r="J239" t="str">
            <v>Ugandská republika</v>
          </cell>
          <cell r="Q239" t="str">
            <v>Výroba plynu; rozvod plynných paliv prostřednictvím sítí</v>
          </cell>
          <cell r="T239" t="str">
            <v>Bohušice</v>
          </cell>
        </row>
        <row r="240">
          <cell r="J240" t="str">
            <v>Ukrajina</v>
          </cell>
          <cell r="Q240" t="str">
            <v>Výroba a rozvod tepla a klimatizovaného vzduchu, výroba ledu</v>
          </cell>
          <cell r="T240" t="str">
            <v>Bohušov</v>
          </cell>
        </row>
        <row r="241">
          <cell r="J241" t="str">
            <v>Uruguayská východní republika</v>
          </cell>
          <cell r="Q241" t="str">
            <v>Shromažďování a sběr odpadů</v>
          </cell>
          <cell r="T241" t="str">
            <v>Bohušovice nad Ohří</v>
          </cell>
        </row>
        <row r="242">
          <cell r="J242" t="str">
            <v>Republika Uzbekistán</v>
          </cell>
          <cell r="Q242" t="str">
            <v>Odstraňování odpadů</v>
          </cell>
          <cell r="T242" t="str">
            <v>Bohutice</v>
          </cell>
        </row>
        <row r="243">
          <cell r="J243" t="str">
            <v>Území Vánoční ostrov</v>
          </cell>
          <cell r="Q243" t="str">
            <v>Úprava odpadů k dalšímu využití</v>
          </cell>
          <cell r="T243" t="str">
            <v>Bohutín</v>
          </cell>
        </row>
        <row r="244">
          <cell r="J244" t="str">
            <v>Republika Vanuatu</v>
          </cell>
          <cell r="Q244" t="str">
            <v>Developerská činnost</v>
          </cell>
          <cell r="T244" t="str">
            <v>Bohutín</v>
          </cell>
        </row>
        <row r="245">
          <cell r="J245" t="str">
            <v>Vatikánský městský stát</v>
          </cell>
          <cell r="Q245" t="str">
            <v>Výstavba bytových a nebytových budov</v>
          </cell>
          <cell r="T245" t="str">
            <v>Bohy</v>
          </cell>
        </row>
        <row r="246">
          <cell r="J246" t="str">
            <v>Spojené království Velké Británie a Severního Irska</v>
          </cell>
          <cell r="Q246" t="str">
            <v>Výstavba silnic a železnic</v>
          </cell>
          <cell r="T246" t="str">
            <v>Bochoř</v>
          </cell>
        </row>
        <row r="247">
          <cell r="J247" t="str">
            <v>Bolívarovská republika Venezuela</v>
          </cell>
          <cell r="Q247" t="str">
            <v>Výstavba inženýrských sítí</v>
          </cell>
          <cell r="T247" t="str">
            <v>Bochov</v>
          </cell>
        </row>
        <row r="248">
          <cell r="J248" t="str">
            <v>Vietnamská socialistická republika</v>
          </cell>
          <cell r="Q248" t="str">
            <v>Výstavba ostatních staveb</v>
          </cell>
          <cell r="T248" t="str">
            <v>Bochovice</v>
          </cell>
        </row>
        <row r="249">
          <cell r="J249" t="str">
            <v>Demokratická republika Východní Timor</v>
          </cell>
          <cell r="Q249" t="str">
            <v>Demolice a příprava staveniště</v>
          </cell>
          <cell r="T249" t="str">
            <v>Bojanov</v>
          </cell>
        </row>
        <row r="250">
          <cell r="J250" t="str">
            <v>Teritorium Wallisovy ostrovy a Futuna</v>
          </cell>
          <cell r="Q250" t="str">
            <v>Elektroinstalační, instalatérské a ostatní stavebně instalační práce</v>
          </cell>
          <cell r="T250" t="str">
            <v>Bojanovice</v>
          </cell>
        </row>
        <row r="251">
          <cell r="J251" t="str">
            <v>Zambijská republika</v>
          </cell>
          <cell r="Q251" t="str">
            <v>Kompletační a dokončovací práce</v>
          </cell>
          <cell r="T251" t="str">
            <v>Bojanovice</v>
          </cell>
        </row>
        <row r="252">
          <cell r="J252" t="str">
            <v>Saharská arabská demokratická republika</v>
          </cell>
          <cell r="Q252" t="str">
            <v>Ostatní specializované stavební činnosti</v>
          </cell>
          <cell r="T252" t="str">
            <v>Bojiště</v>
          </cell>
        </row>
        <row r="253">
          <cell r="J253" t="str">
            <v>Zimbabwská republika</v>
          </cell>
          <cell r="Q253" t="str">
            <v>Obchod s motorovými vozidly, kromě motocyklů</v>
          </cell>
          <cell r="T253" t="str">
            <v>Bojkovice</v>
          </cell>
        </row>
        <row r="254">
          <cell r="Q254" t="str">
            <v>Opravy a údržba motorových vozidel, kromě motocyklů</v>
          </cell>
          <cell r="T254" t="str">
            <v>Bolatice</v>
          </cell>
        </row>
        <row r="255">
          <cell r="Q255" t="str">
            <v>Obchod s díly a příslušenstvím pro motorová vozidla, kromě motocyklů</v>
          </cell>
          <cell r="T255" t="str">
            <v>Boleboř</v>
          </cell>
        </row>
        <row r="256">
          <cell r="Q256" t="str">
            <v>Obchod, opravy a údržba motocyklů, jejich dílů a příslušenství</v>
          </cell>
          <cell r="T256" t="str">
            <v>Bolehošť</v>
          </cell>
        </row>
        <row r="257">
          <cell r="Q257" t="str">
            <v>Zprostředkování velkoobchodu a velkoobchod v zastoupení</v>
          </cell>
          <cell r="T257" t="str">
            <v>Boleradice</v>
          </cell>
        </row>
        <row r="258">
          <cell r="Q258" t="str">
            <v>Velkoobchod se základními zemědělskými produkty a živými zvířaty</v>
          </cell>
          <cell r="T258" t="str">
            <v>Bolešiny</v>
          </cell>
        </row>
        <row r="259">
          <cell r="Q259" t="str">
            <v>Velkoobchod s potravinami, nápoji a tabákovými výrobky</v>
          </cell>
          <cell r="T259" t="str">
            <v>Boletice</v>
          </cell>
        </row>
        <row r="260">
          <cell r="Q260" t="str">
            <v>Velkoobchod s výrobky převážně pro domácnost</v>
          </cell>
          <cell r="T260" t="str">
            <v>Bolkov</v>
          </cell>
        </row>
        <row r="261">
          <cell r="Q261" t="str">
            <v>Velkoobchod s počítačovým a komunikačním zařízením</v>
          </cell>
          <cell r="T261" t="str">
            <v>Boňkov</v>
          </cell>
        </row>
        <row r="262">
          <cell r="Q262" t="str">
            <v>Velkoobchod s ostatními stroji, strojním zařízením a příslušenstvím</v>
          </cell>
          <cell r="T262" t="str">
            <v>Bor</v>
          </cell>
        </row>
        <row r="263">
          <cell r="Q263" t="str">
            <v>Ostatní specializovaný velkoobchod</v>
          </cell>
          <cell r="T263" t="str">
            <v>Bor u Skutče</v>
          </cell>
        </row>
        <row r="264">
          <cell r="Q264" t="str">
            <v>Nespecializovaný velkoobchod</v>
          </cell>
          <cell r="T264" t="str">
            <v>Borač</v>
          </cell>
        </row>
        <row r="265">
          <cell r="Q265" t="str">
            <v>Maloobchod v nespecializovaných prodejnách</v>
          </cell>
          <cell r="T265" t="str">
            <v>Bordovice</v>
          </cell>
        </row>
        <row r="266">
          <cell r="Q266" t="str">
            <v>Maloobchod s potravinami,nápoji a tabák.výrobky ve specializ.prodejnách</v>
          </cell>
          <cell r="T266" t="str">
            <v>Boreč</v>
          </cell>
        </row>
        <row r="267">
          <cell r="Q267" t="str">
            <v>Maloobchod s pohonnými hmotami ve specializovaných prodejnách</v>
          </cell>
          <cell r="T267" t="str">
            <v>Borek</v>
          </cell>
        </row>
        <row r="268">
          <cell r="Q268" t="str">
            <v>Maloobchod s počítačovým a komunikačním zařízením ve specializ.prodejnách</v>
          </cell>
          <cell r="T268" t="str">
            <v>Borek</v>
          </cell>
        </row>
        <row r="269">
          <cell r="Q269" t="str">
            <v>Maloobchod s ost.výrobky převážně pro domácnost ve specializ.prodejnách</v>
          </cell>
          <cell r="T269" t="str">
            <v>Borek</v>
          </cell>
        </row>
        <row r="270">
          <cell r="Q270" t="str">
            <v>Maloobchod s výrobky pro kulturní rozhled a rekreaci ve specializ.prod.</v>
          </cell>
          <cell r="T270" t="str">
            <v>Borek</v>
          </cell>
        </row>
        <row r="271">
          <cell r="Q271" t="str">
            <v>Maloobchod s ostatním zbožím ve specializovaných prodejnách</v>
          </cell>
          <cell r="T271" t="str">
            <v>Borek</v>
          </cell>
        </row>
        <row r="272">
          <cell r="Q272" t="str">
            <v>Maloobchod ve stáncích a na trzích</v>
          </cell>
          <cell r="T272" t="str">
            <v>Borkovany</v>
          </cell>
        </row>
        <row r="273">
          <cell r="Q273" t="str">
            <v>Maloobchod mimo prodejny, stánky a trhy</v>
          </cell>
          <cell r="T273" t="str">
            <v>Borkovice</v>
          </cell>
        </row>
        <row r="274">
          <cell r="Q274" t="str">
            <v>železniční osobní doprava meziměstská</v>
          </cell>
          <cell r="T274" t="str">
            <v>Borohrádek</v>
          </cell>
        </row>
        <row r="275">
          <cell r="Q275" t="str">
            <v>železniční nákladní doprava</v>
          </cell>
          <cell r="T275" t="str">
            <v>Borotice</v>
          </cell>
        </row>
        <row r="276">
          <cell r="Q276" t="str">
            <v>Ostatní pozemní osobní doprava</v>
          </cell>
          <cell r="T276" t="str">
            <v>Borotice</v>
          </cell>
        </row>
        <row r="277">
          <cell r="Q277" t="str">
            <v>Silniční nákladní doprava a stěhovací služby</v>
          </cell>
          <cell r="T277" t="str">
            <v>Borotín</v>
          </cell>
        </row>
        <row r="278">
          <cell r="Q278" t="str">
            <v>Potrubní doprava</v>
          </cell>
          <cell r="T278" t="str">
            <v>Borotín</v>
          </cell>
        </row>
        <row r="279">
          <cell r="Q279" t="str">
            <v>Námořní a pobřežní osobní doprava</v>
          </cell>
          <cell r="T279" t="str">
            <v>Borová</v>
          </cell>
        </row>
        <row r="280">
          <cell r="Q280" t="str">
            <v>Námořní a pobřežní nákladní doprava</v>
          </cell>
          <cell r="T280" t="str">
            <v>Borová</v>
          </cell>
        </row>
        <row r="281">
          <cell r="Q281" t="str">
            <v>Vnitrozemská vodní osobní doprava</v>
          </cell>
          <cell r="T281" t="str">
            <v>Borová Lada</v>
          </cell>
        </row>
        <row r="282">
          <cell r="Q282" t="str">
            <v>Vnitrozemská vodní nákladní doprava</v>
          </cell>
          <cell r="T282" t="str">
            <v>Borovany</v>
          </cell>
        </row>
        <row r="283">
          <cell r="Q283" t="str">
            <v>Letecká osobní doprava</v>
          </cell>
          <cell r="T283" t="str">
            <v>Borovany</v>
          </cell>
        </row>
        <row r="284">
          <cell r="Q284" t="str">
            <v>Letecká nákladní doprava a kosmická doprava</v>
          </cell>
          <cell r="T284" t="str">
            <v>Borovná</v>
          </cell>
        </row>
        <row r="285">
          <cell r="Q285" t="str">
            <v>Skladování</v>
          </cell>
          <cell r="T285" t="str">
            <v>Borovnice</v>
          </cell>
        </row>
        <row r="286">
          <cell r="Q286" t="str">
            <v>Vedlejší činnosti v dopravě</v>
          </cell>
          <cell r="T286" t="str">
            <v>Borovnice</v>
          </cell>
        </row>
        <row r="287">
          <cell r="Q287" t="str">
            <v>Základní poštovní služby poskytované na základě poštovní licence</v>
          </cell>
          <cell r="T287" t="str">
            <v>Borovnice</v>
          </cell>
        </row>
        <row r="288">
          <cell r="Q288" t="str">
            <v>Ostatní poštovní a kurýrní činnosti</v>
          </cell>
          <cell r="T288" t="str">
            <v>Borovnice</v>
          </cell>
        </row>
        <row r="289">
          <cell r="Q289" t="str">
            <v>Ubytování v hotelích a podobných ubytovacích zařízeních</v>
          </cell>
          <cell r="T289" t="str">
            <v>Borovnice</v>
          </cell>
        </row>
        <row r="290">
          <cell r="Q290" t="str">
            <v>Rekreační a ostatní krátkodobé ubytování</v>
          </cell>
          <cell r="T290" t="str">
            <v>Borovnička</v>
          </cell>
        </row>
        <row r="291">
          <cell r="Q291" t="str">
            <v>Kempy a tábořiště</v>
          </cell>
          <cell r="T291" t="str">
            <v>Borovník</v>
          </cell>
        </row>
        <row r="292">
          <cell r="Q292" t="str">
            <v>Ostatní ubytování</v>
          </cell>
          <cell r="T292" t="str">
            <v>Borovno</v>
          </cell>
        </row>
        <row r="293">
          <cell r="Q293" t="str">
            <v>Stravování v restauracích, u stánků a v mobilních zařízeních</v>
          </cell>
          <cell r="T293" t="str">
            <v>Borovy</v>
          </cell>
        </row>
        <row r="294">
          <cell r="Q294" t="str">
            <v>Poskytování cateringových a ostatních stravovacích služeb</v>
          </cell>
          <cell r="T294" t="str">
            <v>Boršice</v>
          </cell>
        </row>
        <row r="295">
          <cell r="Q295" t="str">
            <v>Pohostinství</v>
          </cell>
          <cell r="T295" t="str">
            <v>Boršice u Blatnice</v>
          </cell>
        </row>
        <row r="296">
          <cell r="Q296" t="str">
            <v>Vydávání knih, periodických publikací a ostatní vydavatelské činnosti</v>
          </cell>
          <cell r="T296" t="str">
            <v>Boršov</v>
          </cell>
        </row>
        <row r="297">
          <cell r="Q297" t="str">
            <v>Vydávání softwaru</v>
          </cell>
          <cell r="T297" t="str">
            <v>Boršov nad Vltavou</v>
          </cell>
        </row>
        <row r="298">
          <cell r="Q298" t="str">
            <v>Činnosti v oblasti filmů, videozáznamů a televizních programů</v>
          </cell>
          <cell r="T298" t="str">
            <v>Borušov</v>
          </cell>
        </row>
        <row r="299">
          <cell r="Q299" t="str">
            <v>Pořizování zvukových nahrávek a hudební vydavatelské činnosti</v>
          </cell>
          <cell r="T299" t="str">
            <v>Bory</v>
          </cell>
        </row>
        <row r="300">
          <cell r="Q300" t="str">
            <v>Rozhlasové vysílání</v>
          </cell>
          <cell r="T300" t="str">
            <v>Bořanovice</v>
          </cell>
        </row>
        <row r="301">
          <cell r="Q301" t="str">
            <v>Tvorba televizních programů a televizní vysílání</v>
          </cell>
          <cell r="T301" t="str">
            <v>Bořenovice</v>
          </cell>
        </row>
        <row r="302">
          <cell r="Q302" t="str">
            <v>Činnosti související s pevnou telekomunikační sítí</v>
          </cell>
          <cell r="T302" t="str">
            <v>Bořetice</v>
          </cell>
        </row>
        <row r="303">
          <cell r="Q303" t="str">
            <v>Činnosti související s bezdrátovou telekomunikační sítí</v>
          </cell>
          <cell r="T303" t="str">
            <v>Bořetice</v>
          </cell>
        </row>
        <row r="304">
          <cell r="Q304" t="str">
            <v>Činnosti související se satelitní telekomunikační sítí</v>
          </cell>
          <cell r="T304" t="str">
            <v>Bořetín</v>
          </cell>
        </row>
        <row r="305">
          <cell r="Q305" t="str">
            <v>Ostatní telekomunikační činnosti</v>
          </cell>
          <cell r="T305" t="str">
            <v>Bořetín</v>
          </cell>
        </row>
        <row r="306">
          <cell r="Q306" t="str">
            <v>Činnosti souvis.se zprac.dat a hostingem;činnosti souvis.s web.portály</v>
          </cell>
          <cell r="T306" t="str">
            <v>Bořice</v>
          </cell>
        </row>
        <row r="307">
          <cell r="Q307" t="str">
            <v>Ostatní informační činnosti</v>
          </cell>
          <cell r="T307" t="str">
            <v>Bořislav</v>
          </cell>
        </row>
        <row r="308">
          <cell r="Q308" t="str">
            <v>Peněžní zprostředkování</v>
          </cell>
          <cell r="T308" t="str">
            <v>Bořitov</v>
          </cell>
        </row>
        <row r="309">
          <cell r="Q309" t="str">
            <v>Činnosti holdingových společností</v>
          </cell>
          <cell r="T309" t="str">
            <v>Boseň</v>
          </cell>
        </row>
        <row r="310">
          <cell r="Q310" t="str">
            <v>Činnosti trustů, fondů a podobných finančních subjektů</v>
          </cell>
          <cell r="T310" t="str">
            <v>Boskovice</v>
          </cell>
        </row>
        <row r="311">
          <cell r="Q311" t="str">
            <v>Ostatní finanční zprostředkování</v>
          </cell>
          <cell r="T311" t="str">
            <v>Boskovštejn</v>
          </cell>
        </row>
        <row r="312">
          <cell r="Q312" t="str">
            <v>Pojištění</v>
          </cell>
          <cell r="T312" t="str">
            <v>Bošice</v>
          </cell>
        </row>
        <row r="313">
          <cell r="Q313" t="str">
            <v>Zajištění</v>
          </cell>
          <cell r="T313" t="str">
            <v>Bošilec</v>
          </cell>
        </row>
        <row r="314">
          <cell r="Q314" t="str">
            <v>Penzijní financování</v>
          </cell>
          <cell r="T314" t="str">
            <v>Bošín</v>
          </cell>
        </row>
        <row r="315">
          <cell r="Q315" t="str">
            <v>Pomocné činnosti související s fin.zprostřed.,kromě pojišť.a penzij.fin.</v>
          </cell>
          <cell r="T315" t="str">
            <v>Bošovice</v>
          </cell>
        </row>
        <row r="316">
          <cell r="Q316" t="str">
            <v>Pomocné činnosti související s pojišťovnictvím a penzijním financováním</v>
          </cell>
          <cell r="T316" t="str">
            <v>Boudy</v>
          </cell>
        </row>
        <row r="317">
          <cell r="Q317" t="str">
            <v>Správa fondů</v>
          </cell>
          <cell r="T317" t="str">
            <v>Bousín</v>
          </cell>
        </row>
        <row r="318">
          <cell r="Q318" t="str">
            <v>Nákup a následný prodej vlastních nemovitostí</v>
          </cell>
          <cell r="T318" t="str">
            <v>Bousov</v>
          </cell>
        </row>
        <row r="319">
          <cell r="Q319" t="str">
            <v>Pronájem a správa vlastních nebo pronajatých nemovitostí</v>
          </cell>
          <cell r="T319" t="str">
            <v>Bouzov</v>
          </cell>
        </row>
        <row r="320">
          <cell r="Q320" t="str">
            <v>Činnosti v oblasti nemovitostí na základě smlouvy nebo dohody</v>
          </cell>
          <cell r="T320" t="str">
            <v>Bozkov</v>
          </cell>
        </row>
        <row r="321">
          <cell r="Q321" t="str">
            <v>Právní činnosti</v>
          </cell>
          <cell r="T321" t="str">
            <v>Božanov</v>
          </cell>
        </row>
        <row r="322">
          <cell r="Q322" t="str">
            <v>Účetnické a auditorské činnosti; daňové poradenství</v>
          </cell>
          <cell r="T322" t="str">
            <v>Božejov</v>
          </cell>
        </row>
        <row r="323">
          <cell r="Q323" t="str">
            <v>Činnosti vedení podniků</v>
          </cell>
          <cell r="T323" t="str">
            <v>Božetice</v>
          </cell>
        </row>
        <row r="324">
          <cell r="Q324" t="str">
            <v>Poradenství v oblasti řízení</v>
          </cell>
          <cell r="T324" t="str">
            <v>Boží Dar</v>
          </cell>
        </row>
        <row r="325">
          <cell r="Q325" t="str">
            <v>Architektonické a inženýrské činnosti a související technické poradenství</v>
          </cell>
          <cell r="T325" t="str">
            <v>Božice</v>
          </cell>
        </row>
        <row r="326">
          <cell r="Q326" t="str">
            <v>Technické zkoušky a analýzy</v>
          </cell>
          <cell r="T326" t="str">
            <v>Božičany</v>
          </cell>
        </row>
        <row r="327">
          <cell r="Q327" t="str">
            <v>Výzkum a vývoj v oblasti přírodních a technických věd</v>
          </cell>
          <cell r="T327" t="str">
            <v>Bradáčov</v>
          </cell>
        </row>
        <row r="328">
          <cell r="Q328" t="str">
            <v>Těžba a úprava uranových a thoriových rud</v>
          </cell>
          <cell r="T328" t="str">
            <v>Brada-Rybníček</v>
          </cell>
        </row>
        <row r="329">
          <cell r="Q329" t="str">
            <v>Výzkum a vývoj v oblasti společenských a humanitních věd</v>
          </cell>
          <cell r="T329" t="str">
            <v>Bradlec</v>
          </cell>
        </row>
        <row r="330">
          <cell r="Q330" t="str">
            <v>Těžba a úprava ostatních neželezných rud</v>
          </cell>
          <cell r="T330" t="str">
            <v>Bradlecká Lhota</v>
          </cell>
        </row>
        <row r="331">
          <cell r="Q331" t="str">
            <v>Reklamní činnosti</v>
          </cell>
          <cell r="T331" t="str">
            <v>Brambory</v>
          </cell>
        </row>
        <row r="332">
          <cell r="Q332" t="str">
            <v>Průzkum trhu a veřejného mínění</v>
          </cell>
          <cell r="T332" t="str">
            <v>Braňany</v>
          </cell>
        </row>
        <row r="333">
          <cell r="Q333" t="str">
            <v>Specializované návrhářské činnosti</v>
          </cell>
          <cell r="T333" t="str">
            <v>Brandov</v>
          </cell>
        </row>
        <row r="334">
          <cell r="Q334" t="str">
            <v>Fotografické činnosti</v>
          </cell>
          <cell r="T334" t="str">
            <v>Brandýs nad Labem-Stará Boleslav</v>
          </cell>
        </row>
        <row r="335">
          <cell r="Q335" t="str">
            <v>Překladatelské a tlumočnické činnosti</v>
          </cell>
          <cell r="T335" t="str">
            <v>Brandýs nad Orlicí</v>
          </cell>
        </row>
        <row r="336">
          <cell r="Q336" t="str">
            <v>Ostatní profesní, vědecké a technické činnosti j. n.</v>
          </cell>
          <cell r="T336" t="str">
            <v>Brandýsek</v>
          </cell>
        </row>
        <row r="337">
          <cell r="Q337" t="str">
            <v>Pronájem a leasing motorových vozidel, kromě motocyklů</v>
          </cell>
          <cell r="T337" t="str">
            <v>Branice</v>
          </cell>
        </row>
        <row r="338">
          <cell r="Q338" t="str">
            <v>Pronájem a leasing výrobků pro osobní potřebu a převážně pro domácnost</v>
          </cell>
          <cell r="T338" t="str">
            <v>Braníškov</v>
          </cell>
        </row>
        <row r="339">
          <cell r="Q339" t="str">
            <v>Pronájem a leasing ostatních strojů, zařízení a výrobků</v>
          </cell>
          <cell r="T339" t="str">
            <v>Branišov</v>
          </cell>
        </row>
        <row r="340">
          <cell r="Q340" t="str">
            <v>Leasing duševního vlast.a podobných produktů,kromě děl chrán.autor.právem</v>
          </cell>
          <cell r="T340" t="str">
            <v>Branišovice</v>
          </cell>
        </row>
        <row r="341">
          <cell r="Q341" t="str">
            <v>Činnosti agentur zprostředkujících zaměstnání</v>
          </cell>
          <cell r="T341" t="str">
            <v>Branka u Opavy</v>
          </cell>
        </row>
        <row r="342">
          <cell r="Q342" t="str">
            <v>Činnosti agentur zprostředkujících práci na přechodnou dobu</v>
          </cell>
          <cell r="T342" t="str">
            <v>Brankovice</v>
          </cell>
        </row>
        <row r="343">
          <cell r="Q343" t="str">
            <v>Ostatní poskytování lidských zdrojů</v>
          </cell>
          <cell r="T343" t="str">
            <v>Branky</v>
          </cell>
        </row>
        <row r="344">
          <cell r="Q344" t="str">
            <v>Činnosti cestovních agentur a cestovních kanceláří</v>
          </cell>
          <cell r="T344" t="str">
            <v>Branná</v>
          </cell>
        </row>
        <row r="345">
          <cell r="Q345" t="str">
            <v>Ostatní rezervační a související činnosti</v>
          </cell>
          <cell r="T345" t="str">
            <v>Branov</v>
          </cell>
        </row>
        <row r="346">
          <cell r="Q346" t="str">
            <v>Činnosti soukromých bezpečnostních agentur</v>
          </cell>
          <cell r="T346" t="str">
            <v>Bransouze</v>
          </cell>
        </row>
        <row r="347">
          <cell r="Q347" t="str">
            <v>Činnosti související s provozem bezpečnostních systémů</v>
          </cell>
          <cell r="T347" t="str">
            <v>Brantice</v>
          </cell>
        </row>
        <row r="348">
          <cell r="Q348" t="str">
            <v>Pátrací činnosti</v>
          </cell>
          <cell r="T348" t="str">
            <v>Branžež</v>
          </cell>
        </row>
        <row r="349">
          <cell r="Q349" t="str">
            <v>Kombinované pomocné činnosti</v>
          </cell>
          <cell r="T349" t="str">
            <v>Braškov</v>
          </cell>
        </row>
        <row r="350">
          <cell r="Q350" t="str">
            <v>Dobývání kamene pro výtv.nebo stav.účely,vápence,sádrovce,křídy,břidl.</v>
          </cell>
          <cell r="T350" t="str">
            <v>Bratčice</v>
          </cell>
        </row>
        <row r="351">
          <cell r="Q351" t="str">
            <v>Úklidové činnosti</v>
          </cell>
          <cell r="T351" t="str">
            <v>Bratčice</v>
          </cell>
        </row>
        <row r="352">
          <cell r="Q352" t="str">
            <v>Provoz pískoven a štěrkopískoven; těžba jílů a kaolinu</v>
          </cell>
          <cell r="T352" t="str">
            <v>Bratkovice</v>
          </cell>
        </row>
        <row r="353">
          <cell r="Q353" t="str">
            <v>Činnosti související s úpravou krajiny</v>
          </cell>
          <cell r="T353" t="str">
            <v>Bratronice</v>
          </cell>
        </row>
        <row r="354">
          <cell r="Q354" t="str">
            <v>Administrativní a kancelářské činnosti</v>
          </cell>
          <cell r="T354" t="str">
            <v>Bratronice</v>
          </cell>
        </row>
        <row r="355">
          <cell r="Q355" t="str">
            <v>Činnosti zprostředkovatelských středisek po telefonu</v>
          </cell>
          <cell r="T355" t="str">
            <v>Bratrušov</v>
          </cell>
        </row>
        <row r="356">
          <cell r="Q356" t="str">
            <v>Pořádání konferencí a hospodářských výstav</v>
          </cell>
          <cell r="T356" t="str">
            <v>Bratřejov</v>
          </cell>
        </row>
        <row r="357">
          <cell r="Q357" t="str">
            <v>Podpůrné činnosti pro podnikání j. n.</v>
          </cell>
          <cell r="T357" t="str">
            <v>Bratřice</v>
          </cell>
        </row>
        <row r="358">
          <cell r="Q358" t="str">
            <v>Veřejná správa a hospodářská a sociální politika</v>
          </cell>
          <cell r="T358" t="str">
            <v>Bratříkovice</v>
          </cell>
        </row>
        <row r="359">
          <cell r="Q359" t="str">
            <v>Činnosti pro společnost jako celek</v>
          </cell>
          <cell r="T359" t="str">
            <v>Bratřínov</v>
          </cell>
        </row>
        <row r="360">
          <cell r="Q360" t="str">
            <v>Činnosti v oblasti povinného sociálního zabezpečení</v>
          </cell>
          <cell r="T360" t="str">
            <v>Bravantice</v>
          </cell>
        </row>
        <row r="361">
          <cell r="Q361" t="str">
            <v>Předškolní vzdělávání</v>
          </cell>
          <cell r="T361" t="str">
            <v>Brázdim</v>
          </cell>
        </row>
        <row r="362">
          <cell r="Q362" t="str">
            <v>Primární vzdělávání</v>
          </cell>
          <cell r="T362" t="str">
            <v>Brdy</v>
          </cell>
        </row>
        <row r="363">
          <cell r="Q363" t="str">
            <v>Sekundární vzdělávání</v>
          </cell>
          <cell r="T363" t="str">
            <v>Brloh</v>
          </cell>
        </row>
        <row r="364">
          <cell r="Q364" t="str">
            <v>Postsekundární vzdělávání</v>
          </cell>
          <cell r="T364" t="str">
            <v>Brloh</v>
          </cell>
        </row>
        <row r="365">
          <cell r="Q365" t="str">
            <v>Ostatní vzdělávání</v>
          </cell>
          <cell r="T365" t="str">
            <v>Brňany</v>
          </cell>
        </row>
        <row r="366">
          <cell r="Q366" t="str">
            <v>Podpůrné činnosti ve vzdělávání</v>
          </cell>
          <cell r="T366" t="str">
            <v>Brněnec</v>
          </cell>
        </row>
        <row r="367">
          <cell r="Q367" t="str">
            <v>Ústavní zdravotní péče</v>
          </cell>
          <cell r="T367" t="str">
            <v>Brníčko</v>
          </cell>
        </row>
        <row r="368">
          <cell r="Q368" t="str">
            <v>Ambulantní a zubní zdravotní péče</v>
          </cell>
          <cell r="T368" t="str">
            <v>Brnířov</v>
          </cell>
        </row>
        <row r="369">
          <cell r="Q369" t="str">
            <v>Ostatní činnosti související se zdravotní péčí</v>
          </cell>
          <cell r="T369" t="str">
            <v>Brniště</v>
          </cell>
        </row>
        <row r="370">
          <cell r="Q370" t="str">
            <v>Ústavní sociální péče</v>
          </cell>
          <cell r="T370" t="str">
            <v>Brno</v>
          </cell>
        </row>
        <row r="371">
          <cell r="Q371" t="str">
            <v>Sociální péče ve zdravotnických zařízeních ústavní péče</v>
          </cell>
          <cell r="T371" t="str">
            <v>Brod nad Dyjí</v>
          </cell>
        </row>
        <row r="372">
          <cell r="Q372" t="str">
            <v>Soc.péče v zaříz.pro osoby s chron.duš.onemoc.a osoby závislé na návyk.l.</v>
          </cell>
          <cell r="T372" t="str">
            <v>Brod nad Tichou</v>
          </cell>
        </row>
        <row r="373">
          <cell r="Q373" t="str">
            <v>Sociální péče v domovech pro seniory a osoby se zdravotním postižením</v>
          </cell>
          <cell r="T373" t="str">
            <v>Brodce</v>
          </cell>
        </row>
        <row r="374">
          <cell r="Q374" t="str">
            <v>Ostatní pobytové služby sociální péče</v>
          </cell>
          <cell r="T374" t="str">
            <v>Brodec</v>
          </cell>
        </row>
        <row r="375">
          <cell r="Q375" t="str">
            <v>Ambulantní nebo terénní soc.služby pro seniory a osoby se zdrav.postižením</v>
          </cell>
          <cell r="T375" t="str">
            <v>Brodek u Konice</v>
          </cell>
        </row>
        <row r="376">
          <cell r="Q376" t="str">
            <v>Ostatní ambulantní nebo terénní sociální služby</v>
          </cell>
          <cell r="T376" t="str">
            <v>Brodek u Prostějova</v>
          </cell>
        </row>
        <row r="377">
          <cell r="Q377" t="str">
            <v>Těžba chemických minerálů a minerálů pro výrobu hnojiv</v>
          </cell>
          <cell r="T377" t="str">
            <v>Brodek u Přerova</v>
          </cell>
        </row>
        <row r="378">
          <cell r="Q378" t="str">
            <v>Těžba rašeliny</v>
          </cell>
          <cell r="T378" t="str">
            <v>Brodeslavy</v>
          </cell>
        </row>
        <row r="379">
          <cell r="Q379" t="str">
            <v>Těžba soli</v>
          </cell>
          <cell r="T379" t="str">
            <v>Broumov</v>
          </cell>
        </row>
        <row r="380">
          <cell r="Q380" t="str">
            <v>Ostatní těžba a dobývání j. n.</v>
          </cell>
          <cell r="T380" t="str">
            <v>Broumov</v>
          </cell>
        </row>
        <row r="381">
          <cell r="Q381" t="str">
            <v>Sportovní činnosti</v>
          </cell>
          <cell r="T381" t="str">
            <v>Broumy</v>
          </cell>
        </row>
        <row r="382">
          <cell r="Q382" t="str">
            <v>Ostatní zábavní a rekreační činnosti</v>
          </cell>
          <cell r="T382" t="str">
            <v>Brozany nad Ohří</v>
          </cell>
        </row>
        <row r="383">
          <cell r="Q383" t="str">
            <v>Činnosti podnikatelských, zaměstnavatelských a profesních organizací</v>
          </cell>
          <cell r="T383" t="str">
            <v>Brtnice</v>
          </cell>
        </row>
        <row r="384">
          <cell r="Q384" t="str">
            <v>Činnosti odborových svazů</v>
          </cell>
          <cell r="T384" t="str">
            <v>Brtnička</v>
          </cell>
        </row>
        <row r="385">
          <cell r="Q385" t="str">
            <v>Činnosti ost.org.sdružujících osoby za účelem prosazování společných zájmů</v>
          </cell>
          <cell r="T385" t="str">
            <v>Brťov-Jeneč</v>
          </cell>
        </row>
        <row r="386">
          <cell r="Q386" t="str">
            <v>Opravy počítačů a komunikačních zařízení</v>
          </cell>
          <cell r="T386" t="str">
            <v>Brumov</v>
          </cell>
        </row>
        <row r="387">
          <cell r="Q387" t="str">
            <v>Opravy výrobků pro osobní potřebu a převážně pro domácnost</v>
          </cell>
          <cell r="T387" t="str">
            <v>Brumov-Bylnice</v>
          </cell>
        </row>
        <row r="388">
          <cell r="Q388" t="str">
            <v>Činnosti domác.produk.blíže neurčené výrobky pro vlastní potřebu</v>
          </cell>
          <cell r="T388" t="str">
            <v>Brumovice</v>
          </cell>
        </row>
        <row r="389">
          <cell r="Q389" t="str">
            <v>Činnosti domácností poskyt.blíže neurčené služby pro vlastní potřebu</v>
          </cell>
          <cell r="T389" t="str">
            <v>Brumovice</v>
          </cell>
        </row>
        <row r="390">
          <cell r="Q390" t="str">
            <v>Zpracování a konzervování masa, kromě drůbežího</v>
          </cell>
          <cell r="T390" t="str">
            <v>Bruntál</v>
          </cell>
        </row>
        <row r="391">
          <cell r="Q391" t="str">
            <v>Zpracování a konzervování drůbežího masa</v>
          </cell>
          <cell r="T391" t="str">
            <v>Brusné</v>
          </cell>
        </row>
        <row r="392">
          <cell r="Q392" t="str">
            <v>Výroba masných výrobků a výrobků z drůbežího masa</v>
          </cell>
          <cell r="T392" t="str">
            <v>Brušperk</v>
          </cell>
        </row>
        <row r="393">
          <cell r="Q393" t="str">
            <v>Zpracování a konzervování brambor</v>
          </cell>
          <cell r="T393" t="str">
            <v>Bruzovice</v>
          </cell>
        </row>
        <row r="394">
          <cell r="Q394" t="str">
            <v>Výroba ovocných a zeleninových šťáv</v>
          </cell>
          <cell r="T394" t="str">
            <v>Brzánky</v>
          </cell>
        </row>
        <row r="395">
          <cell r="Q395" t="str">
            <v>Ostatní zpracování a konzervování ovoce a zeleniny</v>
          </cell>
          <cell r="T395" t="str">
            <v>Brzice</v>
          </cell>
        </row>
        <row r="396">
          <cell r="Q396" t="str">
            <v>Výroba olejů a tuků</v>
          </cell>
          <cell r="T396" t="str">
            <v>Brzkov</v>
          </cell>
        </row>
        <row r="397">
          <cell r="Q397" t="str">
            <v>Výroba margarínu a podobných jedlých tuků</v>
          </cell>
          <cell r="T397" t="str">
            <v>Břasy</v>
          </cell>
        </row>
        <row r="398">
          <cell r="Q398" t="str">
            <v>Zpracování mléka, výroba mléčných výrobků a sýrů</v>
          </cell>
          <cell r="T398" t="str">
            <v>Břeclav</v>
          </cell>
        </row>
        <row r="399">
          <cell r="Q399" t="str">
            <v>Výroba zmrzliny</v>
          </cell>
          <cell r="T399" t="str">
            <v>Břehov</v>
          </cell>
        </row>
        <row r="400">
          <cell r="Q400" t="str">
            <v>Výroba mlýnských výrobků</v>
          </cell>
          <cell r="T400" t="str">
            <v>Břehy</v>
          </cell>
        </row>
        <row r="401">
          <cell r="Q401" t="str">
            <v>Výroba škrobárenských výrobků</v>
          </cell>
          <cell r="T401" t="str">
            <v>Břest</v>
          </cell>
        </row>
        <row r="402">
          <cell r="Q402" t="str">
            <v>Výroba pekařských a cukrářských výrobků, kromě trvanlivých</v>
          </cell>
          <cell r="T402" t="str">
            <v>Břestek</v>
          </cell>
        </row>
        <row r="403">
          <cell r="Q403" t="str">
            <v>Výroba sucharů a sušenek; výroba trvanlivých cukrářských výrobků</v>
          </cell>
          <cell r="T403" t="str">
            <v>Břevnice</v>
          </cell>
        </row>
        <row r="404">
          <cell r="Q404" t="str">
            <v>Výroba makaronů, nudlí, kuskusu a podobných moučných výrobků</v>
          </cell>
          <cell r="T404" t="str">
            <v>Březejc</v>
          </cell>
        </row>
        <row r="405">
          <cell r="Q405" t="str">
            <v>Výroba cukru</v>
          </cell>
          <cell r="T405" t="str">
            <v>Březí</v>
          </cell>
        </row>
        <row r="406">
          <cell r="Q406" t="str">
            <v>Výroba kakaa, čokolády a cukrovinek</v>
          </cell>
          <cell r="T406" t="str">
            <v>Březí</v>
          </cell>
        </row>
        <row r="407">
          <cell r="Q407" t="str">
            <v>Zpracování čaje a kávy</v>
          </cell>
          <cell r="T407" t="str">
            <v>Březí</v>
          </cell>
        </row>
        <row r="408">
          <cell r="Q408" t="str">
            <v>Výroba koření a aromatických výtažků</v>
          </cell>
          <cell r="T408" t="str">
            <v>Březí</v>
          </cell>
        </row>
        <row r="409">
          <cell r="Q409" t="str">
            <v>Výroba hotových pokrmů</v>
          </cell>
          <cell r="T409" t="str">
            <v>Březí nad Oslavou</v>
          </cell>
        </row>
        <row r="410">
          <cell r="Q410" t="str">
            <v>Výroba homogenizovaných potravinářských přípravků a dietních potravin</v>
          </cell>
          <cell r="T410" t="str">
            <v>Březina</v>
          </cell>
        </row>
        <row r="411">
          <cell r="Q411" t="str">
            <v>Výroba ostatních potravinářských výrobků j. n.</v>
          </cell>
          <cell r="T411" t="str">
            <v>Březina</v>
          </cell>
        </row>
        <row r="412">
          <cell r="Q412" t="str">
            <v>Výroba průmyslových krmiv pro hospodářská zvířata</v>
          </cell>
          <cell r="T412" t="str">
            <v>Březina</v>
          </cell>
        </row>
        <row r="413">
          <cell r="Q413" t="str">
            <v>Výroba průmyslových krmiv pro zvířata v zájmovém chovu</v>
          </cell>
          <cell r="T413" t="str">
            <v>Březina</v>
          </cell>
        </row>
        <row r="414">
          <cell r="Q414" t="str">
            <v>Destilace, rektifikace a míchání lihovin</v>
          </cell>
          <cell r="T414" t="str">
            <v>Březina</v>
          </cell>
        </row>
        <row r="415">
          <cell r="Q415" t="str">
            <v>Výroba vína z vinných hroznů</v>
          </cell>
          <cell r="T415" t="str">
            <v>Březina</v>
          </cell>
        </row>
        <row r="416">
          <cell r="Q416" t="str">
            <v>Výroba jablečného vína a jiných ovocných vín</v>
          </cell>
          <cell r="T416" t="str">
            <v>Březina (dříve okres Blansko)</v>
          </cell>
        </row>
        <row r="417">
          <cell r="Q417" t="str">
            <v>Výroba ostatních nedestilovaných kvašených nápojů</v>
          </cell>
          <cell r="T417" t="str">
            <v>Březina (dříve okres Tišnov)</v>
          </cell>
        </row>
        <row r="418">
          <cell r="Q418" t="str">
            <v>Výroba piva</v>
          </cell>
          <cell r="T418" t="str">
            <v>Březinky</v>
          </cell>
        </row>
        <row r="419">
          <cell r="Q419" t="str">
            <v>Výroba sladu</v>
          </cell>
          <cell r="T419" t="str">
            <v>Březiny</v>
          </cell>
        </row>
        <row r="420">
          <cell r="Q420" t="str">
            <v>Výroba nealkohol.nápojů;stáčení minerálních a ostatních vod do lahví</v>
          </cell>
          <cell r="T420" t="str">
            <v>Březnice</v>
          </cell>
        </row>
        <row r="421">
          <cell r="Q421" t="str">
            <v>Výroba pletených a háčkovaných materiálů</v>
          </cell>
          <cell r="T421" t="str">
            <v>Březnice</v>
          </cell>
        </row>
        <row r="422">
          <cell r="Q422" t="str">
            <v>Výroba konfekčních textilních výrobků, kromě oděvů</v>
          </cell>
          <cell r="T422" t="str">
            <v>Březnice</v>
          </cell>
        </row>
        <row r="423">
          <cell r="Q423" t="str">
            <v>Výroba koberců a kobercových předložek</v>
          </cell>
          <cell r="T423" t="str">
            <v>Březník</v>
          </cell>
        </row>
        <row r="424">
          <cell r="Q424" t="str">
            <v>Výroba lan, provazů a síťovaných výrobků</v>
          </cell>
          <cell r="T424" t="str">
            <v>Březno</v>
          </cell>
        </row>
        <row r="425">
          <cell r="Q425" t="str">
            <v>Výroba netkaných textilií a výrobků z nich, kromě oděvů</v>
          </cell>
          <cell r="T425" t="str">
            <v>Březno</v>
          </cell>
        </row>
        <row r="426">
          <cell r="Q426" t="str">
            <v>Výroba ostatních technických a průmyslových textilií</v>
          </cell>
          <cell r="T426" t="str">
            <v>Březolupy</v>
          </cell>
        </row>
        <row r="427">
          <cell r="Q427" t="str">
            <v>Výroba ostatních textilií j. n.</v>
          </cell>
          <cell r="T427" t="str">
            <v>Březová</v>
          </cell>
        </row>
        <row r="428">
          <cell r="Q428" t="str">
            <v>Výroba kožených oděvů</v>
          </cell>
          <cell r="T428" t="str">
            <v>Březová</v>
          </cell>
        </row>
        <row r="429">
          <cell r="Q429" t="str">
            <v>Výroba pracovních oděvů</v>
          </cell>
          <cell r="T429" t="str">
            <v>Březová</v>
          </cell>
        </row>
        <row r="430">
          <cell r="Q430" t="str">
            <v>Výroba ostatních svrchních oděvů</v>
          </cell>
          <cell r="T430" t="str">
            <v>Březová</v>
          </cell>
        </row>
        <row r="431">
          <cell r="Q431" t="str">
            <v>Výroba osobního prádla</v>
          </cell>
          <cell r="T431" t="str">
            <v>Březová</v>
          </cell>
        </row>
        <row r="432">
          <cell r="Q432" t="str">
            <v>Výroba ostatních oděvů a oděvních doplňků</v>
          </cell>
          <cell r="T432" t="str">
            <v>Březová</v>
          </cell>
        </row>
        <row r="433">
          <cell r="Q433" t="str">
            <v>Výroba pletených a háčkovaných punčochových výrobků</v>
          </cell>
          <cell r="T433" t="str">
            <v>Březová nad Svitavou</v>
          </cell>
        </row>
        <row r="434">
          <cell r="Q434" t="str">
            <v>Výroba ostatních pletených a háčkovaných oděvů</v>
          </cell>
          <cell r="T434" t="str">
            <v>Březová-Oleško</v>
          </cell>
        </row>
        <row r="435">
          <cell r="Q435" t="str">
            <v>Chov drobných hospodářských zvířat</v>
          </cell>
          <cell r="T435" t="str">
            <v>Březovice</v>
          </cell>
        </row>
        <row r="436">
          <cell r="Q436" t="str">
            <v>Chov kožešinových zvířat</v>
          </cell>
          <cell r="T436" t="str">
            <v>Březské</v>
          </cell>
        </row>
        <row r="437">
          <cell r="Q437" t="str">
            <v>Chov zvířat pro zájmový chov</v>
          </cell>
          <cell r="T437" t="str">
            <v>Březsko</v>
          </cell>
        </row>
        <row r="438">
          <cell r="Q438" t="str">
            <v>Chov ostatních zvířat j. n.</v>
          </cell>
          <cell r="T438" t="str">
            <v>Březůvky</v>
          </cell>
        </row>
        <row r="439">
          <cell r="Q439" t="str">
            <v>Činění a úprava usní (vyčiněných kůží); zpracování a barvení kožešin</v>
          </cell>
          <cell r="T439" t="str">
            <v>Břežany</v>
          </cell>
        </row>
        <row r="440">
          <cell r="Q440" t="str">
            <v>Výroba brašnářských, sedlářských a podobných výrobků</v>
          </cell>
          <cell r="T440" t="str">
            <v>Břežany</v>
          </cell>
        </row>
        <row r="441">
          <cell r="Q441" t="str">
            <v>Výroba dýh a desek na bázi dřeva</v>
          </cell>
          <cell r="T441" t="str">
            <v>Břežany</v>
          </cell>
        </row>
        <row r="442">
          <cell r="Q442" t="str">
            <v>Výroba sestavených parketových podlah</v>
          </cell>
          <cell r="T442" t="str">
            <v>Břežany I</v>
          </cell>
        </row>
        <row r="443">
          <cell r="Q443" t="str">
            <v>Výroba ostatních výrobků stavebního truhlářství a tesařství</v>
          </cell>
          <cell r="T443" t="str">
            <v>Břežany II</v>
          </cell>
        </row>
        <row r="444">
          <cell r="Q444" t="str">
            <v>Výroba dřevěných obalů</v>
          </cell>
          <cell r="T444" t="str">
            <v>Břidličná</v>
          </cell>
        </row>
        <row r="445">
          <cell r="Q445" t="str">
            <v>Výroba ost.dřevěných,korkových,proutěných a slaměných výr.,kromě nábytku</v>
          </cell>
          <cell r="T445" t="str">
            <v>Bříství</v>
          </cell>
        </row>
        <row r="446">
          <cell r="Q446" t="str">
            <v>Výroba buničiny</v>
          </cell>
          <cell r="T446" t="str">
            <v>Bříšťany</v>
          </cell>
        </row>
        <row r="447">
          <cell r="Q447" t="str">
            <v>Výroba papíru a lepenky</v>
          </cell>
          <cell r="T447" t="str">
            <v>Bříza</v>
          </cell>
        </row>
        <row r="448">
          <cell r="Q448" t="str">
            <v>Výroba vlnitého papíru a lepenky, papírových a lepenkových obalů</v>
          </cell>
          <cell r="T448" t="str">
            <v>Břvany</v>
          </cell>
        </row>
        <row r="449">
          <cell r="Q449" t="str">
            <v>Výroba domácích potřeb, hygienických a toaletních výrobků z papíru</v>
          </cell>
          <cell r="T449" t="str">
            <v>Bublava</v>
          </cell>
        </row>
        <row r="450">
          <cell r="Q450" t="str">
            <v>Výroba kancelářských potřeb z papíru</v>
          </cell>
          <cell r="T450" t="str">
            <v>Bubovice</v>
          </cell>
        </row>
        <row r="451">
          <cell r="Q451" t="str">
            <v>Výroba tapet</v>
          </cell>
          <cell r="T451" t="str">
            <v>Bučí</v>
          </cell>
        </row>
        <row r="452">
          <cell r="Q452" t="str">
            <v>Výroba ostatních výrobků z papíru a lepenky</v>
          </cell>
          <cell r="T452" t="str">
            <v>Bučina</v>
          </cell>
        </row>
        <row r="453">
          <cell r="Q453" t="str">
            <v>Tisk novin</v>
          </cell>
          <cell r="T453" t="str">
            <v>Bučovice</v>
          </cell>
        </row>
        <row r="454">
          <cell r="Q454" t="str">
            <v>Tisk ostatní, kromě novin</v>
          </cell>
          <cell r="T454" t="str">
            <v>Budčeves</v>
          </cell>
        </row>
        <row r="455">
          <cell r="Q455" t="str">
            <v>Příprava tisku a digitálních dat</v>
          </cell>
          <cell r="T455" t="str">
            <v>Budeč</v>
          </cell>
        </row>
        <row r="456">
          <cell r="Q456" t="str">
            <v>Vázání a související činnosti</v>
          </cell>
          <cell r="T456" t="str">
            <v>Budeč</v>
          </cell>
        </row>
        <row r="457">
          <cell r="Q457" t="str">
            <v>Výroba technických plynů</v>
          </cell>
          <cell r="T457" t="str">
            <v>Budětice</v>
          </cell>
        </row>
        <row r="458">
          <cell r="Q458" t="str">
            <v>Výroba barviv a pigmentů</v>
          </cell>
          <cell r="T458" t="str">
            <v>Budětsko</v>
          </cell>
        </row>
        <row r="459">
          <cell r="Q459" t="str">
            <v>Výroba jiných základních anorganických chemických látek</v>
          </cell>
          <cell r="T459" t="str">
            <v>Budíkov</v>
          </cell>
        </row>
        <row r="460">
          <cell r="Q460" t="str">
            <v>Výroba jiných základních organických chemických látek</v>
          </cell>
          <cell r="T460" t="str">
            <v>Budiměřice</v>
          </cell>
        </row>
        <row r="461">
          <cell r="Q461" t="str">
            <v>Výroba hnojiv a dusíkatých sloučenin</v>
          </cell>
          <cell r="T461" t="str">
            <v>Budislav</v>
          </cell>
        </row>
        <row r="462">
          <cell r="Q462" t="str">
            <v>Výroba plastů v primárních formách</v>
          </cell>
          <cell r="T462" t="str">
            <v>Budislav</v>
          </cell>
        </row>
        <row r="463">
          <cell r="Q463" t="str">
            <v>Výroba syntetického kaučuku v primárních formách</v>
          </cell>
          <cell r="T463" t="str">
            <v>Budíškovice</v>
          </cell>
        </row>
        <row r="464">
          <cell r="Q464" t="str">
            <v>Výroba mýdel a detergentů, čisticích a lešticích prostředků</v>
          </cell>
          <cell r="T464" t="str">
            <v>Budišov</v>
          </cell>
        </row>
        <row r="465">
          <cell r="Q465" t="str">
            <v>Výroba parfémů a toaletních přípravků</v>
          </cell>
          <cell r="T465" t="str">
            <v>Budišov nad Budišovkou</v>
          </cell>
        </row>
        <row r="466">
          <cell r="Q466" t="str">
            <v>Výroba výbušnin</v>
          </cell>
          <cell r="T466" t="str">
            <v>Budišovice</v>
          </cell>
        </row>
        <row r="467">
          <cell r="Q467" t="str">
            <v>Výroba klihů</v>
          </cell>
          <cell r="T467" t="str">
            <v>Budkov</v>
          </cell>
        </row>
        <row r="468">
          <cell r="Q468" t="str">
            <v>Výroba vonných silic</v>
          </cell>
          <cell r="T468" t="str">
            <v>Budkov</v>
          </cell>
        </row>
        <row r="469">
          <cell r="Q469" t="str">
            <v>Výroba ostatních chemických výrobků j. n.</v>
          </cell>
          <cell r="T469" t="str">
            <v>Budyně</v>
          </cell>
        </row>
        <row r="470">
          <cell r="Q470" t="str">
            <v>Výroba pryžových plášťů a duší; protektorování pneumatik</v>
          </cell>
          <cell r="T470" t="str">
            <v>Budyně nad Ohří</v>
          </cell>
        </row>
        <row r="471">
          <cell r="Q471" t="str">
            <v>Výroba ostatních pryžových výrobků</v>
          </cell>
          <cell r="T471" t="str">
            <v>Buchlovice</v>
          </cell>
        </row>
        <row r="472">
          <cell r="Q472" t="str">
            <v>Výroba plastových desek, fólií, hadic, trubek a profilů</v>
          </cell>
          <cell r="T472" t="str">
            <v>Bujanov</v>
          </cell>
        </row>
        <row r="473">
          <cell r="Q473" t="str">
            <v>Výroba plastových obalů</v>
          </cell>
          <cell r="T473" t="str">
            <v>Bujesily</v>
          </cell>
        </row>
        <row r="474">
          <cell r="Q474" t="str">
            <v>Výroba plastových výrobků pro stavebnictví</v>
          </cell>
          <cell r="T474" t="str">
            <v>Buk</v>
          </cell>
        </row>
        <row r="475">
          <cell r="Q475" t="str">
            <v>Výroba ostatních plastových výrobků</v>
          </cell>
          <cell r="T475" t="str">
            <v>Buk</v>
          </cell>
        </row>
        <row r="476">
          <cell r="Q476" t="str">
            <v>Výroba plochého skla</v>
          </cell>
          <cell r="T476" t="str">
            <v>Bukov</v>
          </cell>
        </row>
        <row r="477">
          <cell r="Q477" t="str">
            <v>Tvarování a zpracování plochého skla</v>
          </cell>
          <cell r="T477" t="str">
            <v>Buková</v>
          </cell>
        </row>
        <row r="478">
          <cell r="Q478" t="str">
            <v>Výroba dutého skla</v>
          </cell>
          <cell r="T478" t="str">
            <v>Buková</v>
          </cell>
        </row>
        <row r="479">
          <cell r="Q479" t="str">
            <v>Výroba skleněných vláken</v>
          </cell>
          <cell r="T479" t="str">
            <v>Buková u Příbramě</v>
          </cell>
        </row>
        <row r="480">
          <cell r="Q480" t="str">
            <v>Výroba a zpracování ostatního skla vč. technického</v>
          </cell>
          <cell r="T480" t="str">
            <v>Bukovany</v>
          </cell>
        </row>
        <row r="481">
          <cell r="Q481" t="str">
            <v>Výroba keramických obkládaček a dlaždic</v>
          </cell>
          <cell r="T481" t="str">
            <v>Bukovany</v>
          </cell>
        </row>
        <row r="482">
          <cell r="Q482" t="str">
            <v>Výroba pálených zdicích materiálů, tašek, dlaždic a podobných výrobků</v>
          </cell>
          <cell r="T482" t="str">
            <v>Bukovany</v>
          </cell>
        </row>
        <row r="483">
          <cell r="Q483" t="str">
            <v>Výroba keram.a porcelán.výrobků převážně pro domácnost a ozdob.předmětů</v>
          </cell>
          <cell r="T483" t="str">
            <v>Bukovany</v>
          </cell>
        </row>
        <row r="484">
          <cell r="Q484" t="str">
            <v>Výroba keramických sanitárních výrobků</v>
          </cell>
          <cell r="T484" t="str">
            <v>Bukovany</v>
          </cell>
        </row>
        <row r="485">
          <cell r="Q485" t="str">
            <v>Výroba keramických izolátorů a izolačního příslušenství</v>
          </cell>
          <cell r="T485" t="str">
            <v>Bukovec</v>
          </cell>
        </row>
        <row r="486">
          <cell r="Q486" t="str">
            <v>Výroba ostatních technických keramických výrobků</v>
          </cell>
          <cell r="T486" t="str">
            <v>Bukovec</v>
          </cell>
        </row>
        <row r="487">
          <cell r="Q487" t="str">
            <v>Výroba ostatních keramických výrobků</v>
          </cell>
          <cell r="T487" t="str">
            <v>Bukovice</v>
          </cell>
        </row>
        <row r="488">
          <cell r="Q488" t="str">
            <v>Výroba cementu</v>
          </cell>
          <cell r="T488" t="str">
            <v>Bukovice</v>
          </cell>
        </row>
        <row r="489">
          <cell r="Q489" t="str">
            <v>Výroba vápna a sádry</v>
          </cell>
          <cell r="T489" t="str">
            <v>Bukovina</v>
          </cell>
        </row>
        <row r="490">
          <cell r="Q490" t="str">
            <v>Výroba betonových výrobků pro stavební účely</v>
          </cell>
          <cell r="T490" t="str">
            <v>Bukovina nad Labem</v>
          </cell>
        </row>
        <row r="491">
          <cell r="Q491" t="str">
            <v>Výroba sádrových výrobků pro stavební účely</v>
          </cell>
          <cell r="T491" t="str">
            <v>Bukovina u Čisté</v>
          </cell>
        </row>
        <row r="492">
          <cell r="Q492" t="str">
            <v>Výroba betonu připraveného k lití</v>
          </cell>
          <cell r="T492" t="str">
            <v>Bukovina u Přelouče</v>
          </cell>
        </row>
        <row r="493">
          <cell r="Q493" t="str">
            <v>Výroba malt</v>
          </cell>
          <cell r="T493" t="str">
            <v>Bukovinka</v>
          </cell>
        </row>
        <row r="494">
          <cell r="Q494" t="str">
            <v>Výroba vláknitých cementů</v>
          </cell>
          <cell r="T494" t="str">
            <v>Bukovka</v>
          </cell>
        </row>
        <row r="495">
          <cell r="Q495" t="str">
            <v>Výroba ostatních betonových, cementových a sádrových výrobků</v>
          </cell>
          <cell r="T495" t="str">
            <v>Bukovník</v>
          </cell>
        </row>
        <row r="496">
          <cell r="Q496" t="str">
            <v>Výroba brusiv</v>
          </cell>
          <cell r="T496" t="str">
            <v>Bukovno</v>
          </cell>
        </row>
        <row r="497">
          <cell r="Q497" t="str">
            <v>Výroba ostatních nekovových minerálních výrobků j.n.</v>
          </cell>
          <cell r="T497" t="str">
            <v>Bukvice</v>
          </cell>
        </row>
        <row r="498">
          <cell r="Q498" t="str">
            <v>Tažení tyčí za studena</v>
          </cell>
          <cell r="T498" t="str">
            <v>Bulhary</v>
          </cell>
        </row>
        <row r="499">
          <cell r="Q499" t="str">
            <v>Válcování ocelových úzkých pásů za studena</v>
          </cell>
          <cell r="T499" t="str">
            <v>Bulovka</v>
          </cell>
        </row>
        <row r="500">
          <cell r="Q500" t="str">
            <v>Tváření ocelových profilů za studena</v>
          </cell>
          <cell r="T500" t="str">
            <v>Buřenice</v>
          </cell>
        </row>
        <row r="501">
          <cell r="Q501" t="str">
            <v>Tažení ocelového drátu za studena</v>
          </cell>
          <cell r="T501" t="str">
            <v>Buš</v>
          </cell>
        </row>
        <row r="502">
          <cell r="Q502" t="str">
            <v>Výroba a hutní zpracování drahých kovů</v>
          </cell>
          <cell r="T502" t="str">
            <v>Bušanovice</v>
          </cell>
        </row>
        <row r="503">
          <cell r="Q503" t="str">
            <v>Výroba a hutní zpracování hliníku</v>
          </cell>
          <cell r="T503" t="str">
            <v>Bušín</v>
          </cell>
        </row>
        <row r="504">
          <cell r="Q504" t="str">
            <v>Výroba a hutní zpracování olova, zinku a cínu</v>
          </cell>
          <cell r="T504" t="str">
            <v>Bušovice</v>
          </cell>
        </row>
        <row r="505">
          <cell r="Q505" t="str">
            <v>Výroba a hutní zpracování mědi</v>
          </cell>
          <cell r="T505" t="str">
            <v>Buštěhrad</v>
          </cell>
        </row>
        <row r="506">
          <cell r="Q506" t="str">
            <v>Výroba a hutní zpracování ostatních neželezných kovů</v>
          </cell>
          <cell r="T506" t="str">
            <v>Butoves</v>
          </cell>
        </row>
        <row r="507">
          <cell r="Q507" t="str">
            <v>Zpracování jaderného paliva</v>
          </cell>
          <cell r="T507" t="str">
            <v>Buzice</v>
          </cell>
        </row>
        <row r="508">
          <cell r="Q508" t="str">
            <v>Výroba odlitků z litiny</v>
          </cell>
          <cell r="T508" t="str">
            <v>Býčkovice</v>
          </cell>
        </row>
        <row r="509">
          <cell r="Q509" t="str">
            <v>Výroba odlitků z oceli</v>
          </cell>
          <cell r="T509" t="str">
            <v>Býchory</v>
          </cell>
        </row>
        <row r="510">
          <cell r="Q510" t="str">
            <v>Výroba odlitků z lehkých neželezných kovů</v>
          </cell>
          <cell r="T510" t="str">
            <v>Býkev</v>
          </cell>
        </row>
        <row r="511">
          <cell r="Q511" t="str">
            <v>Výroba odlitků z ostatních neželezných kovů</v>
          </cell>
          <cell r="T511" t="str">
            <v>Bykoš</v>
          </cell>
        </row>
        <row r="512">
          <cell r="Q512" t="str">
            <v>Výroba kovových konstrukcí a jejich dílů</v>
          </cell>
          <cell r="T512" t="str">
            <v>Býkovice</v>
          </cell>
        </row>
        <row r="513">
          <cell r="Q513" t="str">
            <v>Výroba kovových dveří a oken</v>
          </cell>
          <cell r="T513" t="str">
            <v>Býkov-Láryšov</v>
          </cell>
        </row>
        <row r="514">
          <cell r="Q514" t="str">
            <v>Výroba radiátorů a kotlů k ústřednímu topení</v>
          </cell>
          <cell r="T514" t="str">
            <v>Bylany</v>
          </cell>
        </row>
        <row r="515">
          <cell r="Q515" t="str">
            <v>Výroba kovových nádrží a zásobníků</v>
          </cell>
          <cell r="T515" t="str">
            <v>Bynovec</v>
          </cell>
        </row>
        <row r="516">
          <cell r="Q516" t="str">
            <v>Povrchová úprava a zušlechťování kovů</v>
          </cell>
          <cell r="T516" t="str">
            <v>Bystrá</v>
          </cell>
        </row>
        <row r="517">
          <cell r="Q517" t="str">
            <v>Obrábění</v>
          </cell>
          <cell r="T517" t="str">
            <v>Bystrá nad Jizerou</v>
          </cell>
        </row>
        <row r="518">
          <cell r="Q518" t="str">
            <v>Výroba nožířských výrobků</v>
          </cell>
          <cell r="T518" t="str">
            <v>Bystré</v>
          </cell>
        </row>
        <row r="519">
          <cell r="Q519" t="str">
            <v>Výroba zámků a kování</v>
          </cell>
          <cell r="T519" t="str">
            <v>Bystré</v>
          </cell>
        </row>
        <row r="520">
          <cell r="Q520" t="str">
            <v>Výroba nástrojů a nářadí</v>
          </cell>
          <cell r="T520" t="str">
            <v>Bystročice</v>
          </cell>
        </row>
        <row r="521">
          <cell r="Q521" t="str">
            <v>Výroba ocelových sudů a podobných nádob</v>
          </cell>
          <cell r="T521" t="str">
            <v>Bystrovany</v>
          </cell>
        </row>
        <row r="522">
          <cell r="Q522" t="str">
            <v>Výroba drobných kovových obalů</v>
          </cell>
          <cell r="T522" t="str">
            <v>Bystřany</v>
          </cell>
        </row>
        <row r="523">
          <cell r="Q523" t="str">
            <v>Výroba drátěných výrobků, řetězů a pružin</v>
          </cell>
          <cell r="T523" t="str">
            <v>Bystřec</v>
          </cell>
        </row>
        <row r="524">
          <cell r="Q524" t="str">
            <v>Výroba spojovacích materiálů a spojovacích výrobků se závity</v>
          </cell>
          <cell r="T524" t="str">
            <v>Bystřice</v>
          </cell>
        </row>
        <row r="525">
          <cell r="Q525" t="str">
            <v>Výroba ostatních kovodělných výrobků j. n.</v>
          </cell>
          <cell r="T525" t="str">
            <v>Bystřice</v>
          </cell>
        </row>
        <row r="526">
          <cell r="Q526" t="str">
            <v>Výroba elektronických součástek</v>
          </cell>
          <cell r="T526" t="str">
            <v>Bystřice</v>
          </cell>
        </row>
        <row r="527">
          <cell r="Q527" t="str">
            <v>Výroba osazených elektronických desek</v>
          </cell>
          <cell r="T527" t="str">
            <v>Bystřice nad Pernštejnem</v>
          </cell>
        </row>
        <row r="528">
          <cell r="Q528" t="str">
            <v>Výroba měřicích, zkušebních a navigačních přístrojů</v>
          </cell>
          <cell r="T528" t="str">
            <v>Bystřice pod Hostýnem</v>
          </cell>
        </row>
        <row r="529">
          <cell r="Q529" t="str">
            <v>Výroba časoměrných přístrojů</v>
          </cell>
          <cell r="T529" t="str">
            <v>Bystřice pod Lopeníkem</v>
          </cell>
        </row>
        <row r="530">
          <cell r="Q530" t="str">
            <v>Výroba elektrických motorů, generátorů a transformátorů</v>
          </cell>
          <cell r="T530" t="str">
            <v>Bystřička</v>
          </cell>
        </row>
        <row r="531">
          <cell r="Q531" t="str">
            <v>Výroba elektrických rozvodných a kontrolních zařízení</v>
          </cell>
          <cell r="T531" t="str">
            <v>Byšice</v>
          </cell>
        </row>
        <row r="532">
          <cell r="Q532" t="str">
            <v>Výroba optických kabelů</v>
          </cell>
          <cell r="T532" t="str">
            <v>Býškovice</v>
          </cell>
        </row>
        <row r="533">
          <cell r="Q533" t="str">
            <v>Výroba elektrických vodičů a kabelů j. n.</v>
          </cell>
          <cell r="T533" t="str">
            <v>Býšovec</v>
          </cell>
        </row>
        <row r="534">
          <cell r="Q534" t="str">
            <v>Výroba elektroinstalačních zařízení</v>
          </cell>
          <cell r="T534" t="str">
            <v>Býšť</v>
          </cell>
        </row>
        <row r="535">
          <cell r="Q535" t="str">
            <v>Výroba elektrických spotřebičů převážně pro domácnost</v>
          </cell>
          <cell r="T535" t="str">
            <v>Byzhradec</v>
          </cell>
        </row>
        <row r="536">
          <cell r="Q536" t="str">
            <v>Výroba neelektrických spotřebičů převážně pro domácnost</v>
          </cell>
          <cell r="T536" t="str">
            <v>Bzenec</v>
          </cell>
        </row>
        <row r="537">
          <cell r="Q537" t="str">
            <v>Výroba motorů a turbín, kromě motorů pro letadla, automobily a motocykly</v>
          </cell>
          <cell r="T537" t="str">
            <v>Bzová</v>
          </cell>
        </row>
        <row r="538">
          <cell r="Q538" t="str">
            <v>Výroba hydraulických a pneumatických zařízení</v>
          </cell>
          <cell r="T538" t="str">
            <v>Bžany</v>
          </cell>
        </row>
        <row r="539">
          <cell r="Q539" t="str">
            <v>Výroba ostatních čerpadel a kompresorů</v>
          </cell>
          <cell r="T539" t="str">
            <v>Cebiv</v>
          </cell>
        </row>
        <row r="540">
          <cell r="Q540" t="str">
            <v>Výroba ostatních potrubních armatur</v>
          </cell>
          <cell r="T540" t="str">
            <v>Cehnice</v>
          </cell>
        </row>
        <row r="541">
          <cell r="Q541" t="str">
            <v>Výroba ložisek, ozubených kol, převodů a hnacích prvků</v>
          </cell>
          <cell r="T541" t="str">
            <v>Cejle</v>
          </cell>
        </row>
        <row r="542">
          <cell r="Q542" t="str">
            <v>Výroba pecí a hořáků pro topeniště</v>
          </cell>
          <cell r="T542" t="str">
            <v>Cekov</v>
          </cell>
        </row>
        <row r="543">
          <cell r="Q543" t="str">
            <v>Výroba zdvihacích a manipulačních zařízení</v>
          </cell>
          <cell r="T543" t="str">
            <v>Cep</v>
          </cell>
        </row>
        <row r="544">
          <cell r="Q544" t="str">
            <v>Výroba kancelářských strojů a zařízení,kromě počítačů a perif.zařízení</v>
          </cell>
          <cell r="T544" t="str">
            <v>Cerekvice nad Bystřicí</v>
          </cell>
        </row>
        <row r="545">
          <cell r="Q545" t="str">
            <v>Výroba ručních mechanizovaných nástrojů</v>
          </cell>
          <cell r="T545" t="str">
            <v>Cerekvice nad Loučnou</v>
          </cell>
        </row>
        <row r="546">
          <cell r="Q546" t="str">
            <v>Výroba průmyslových chladicích a klimatizačních zařízení</v>
          </cell>
          <cell r="T546" t="str">
            <v>Cerekvička-Rosice</v>
          </cell>
        </row>
        <row r="547">
          <cell r="Q547" t="str">
            <v>Výroba ostatních strojů a zařízení pro všeobecné účely j. n.</v>
          </cell>
          <cell r="T547" t="str">
            <v>Cerhenice</v>
          </cell>
        </row>
        <row r="548">
          <cell r="Q548" t="str">
            <v>Výroba kovoobráběcích strojů</v>
          </cell>
          <cell r="T548" t="str">
            <v>Cerhonice</v>
          </cell>
        </row>
        <row r="549">
          <cell r="Q549" t="str">
            <v>Výroba ostatních obráběcích strojů</v>
          </cell>
          <cell r="T549" t="str">
            <v>Cerhovice</v>
          </cell>
        </row>
        <row r="550">
          <cell r="Q550" t="str">
            <v>Výroba strojů pro metalurgii</v>
          </cell>
          <cell r="T550" t="str">
            <v>Cetechovice</v>
          </cell>
        </row>
        <row r="551">
          <cell r="Q551" t="str">
            <v>Výroba strojů pro těžbu, dobývání a stavebnictví</v>
          </cell>
          <cell r="T551" t="str">
            <v>Cetenov</v>
          </cell>
        </row>
        <row r="552">
          <cell r="Q552" t="str">
            <v>Výroba strojů na výrobu potravin, nápojů a zpracování tabáku</v>
          </cell>
          <cell r="T552" t="str">
            <v>Cetkovice</v>
          </cell>
        </row>
        <row r="553">
          <cell r="Q553" t="str">
            <v>Výroba strojů na výrobu textilu, oděvních výrobků a výrobků z usní</v>
          </cell>
          <cell r="T553" t="str">
            <v>Cetoraz</v>
          </cell>
        </row>
        <row r="554">
          <cell r="Q554" t="str">
            <v>Výroba strojů a přístrojů na výrobu papíru a lepenky</v>
          </cell>
          <cell r="T554" t="str">
            <v>Cetyně</v>
          </cell>
        </row>
        <row r="555">
          <cell r="Q555" t="str">
            <v>Výroba strojů na výrobu plastů a pryže</v>
          </cell>
          <cell r="T555" t="str">
            <v>Cidlina</v>
          </cell>
        </row>
        <row r="556">
          <cell r="Q556" t="str">
            <v>Výroba ostatních strojů pro speciální účely j. n.</v>
          </cell>
          <cell r="T556" t="str">
            <v>Cikháj</v>
          </cell>
        </row>
        <row r="557">
          <cell r="Q557" t="str">
            <v>Výroba elektrického a elektronického zařízení pro motorová vozidla</v>
          </cell>
          <cell r="T557" t="str">
            <v>Církvice</v>
          </cell>
        </row>
        <row r="558">
          <cell r="Q558" t="str">
            <v>Výroba ostatních dílů a příslušenství pro motorová vozidla</v>
          </cell>
          <cell r="T558" t="str">
            <v>Církvice</v>
          </cell>
        </row>
        <row r="559">
          <cell r="Q559" t="str">
            <v>Stavba lodí a plavidel</v>
          </cell>
          <cell r="T559" t="str">
            <v>Císařov</v>
          </cell>
        </row>
        <row r="560">
          <cell r="Q560" t="str">
            <v>Stavba rekreačních a sportovních člunů</v>
          </cell>
          <cell r="T560" t="str">
            <v>Citice</v>
          </cell>
        </row>
        <row r="561">
          <cell r="Q561" t="str">
            <v>Výroba motocyklů</v>
          </cell>
          <cell r="T561" t="str">
            <v>Cítoliby</v>
          </cell>
        </row>
        <row r="562">
          <cell r="Q562" t="str">
            <v>Výroba jízdních kol a vozíků pro invalidy</v>
          </cell>
          <cell r="T562" t="str">
            <v>Citonice</v>
          </cell>
        </row>
        <row r="563">
          <cell r="Q563" t="str">
            <v>Výroba ostatních dopravních prostředků a zařízení j. n.</v>
          </cell>
          <cell r="T563" t="str">
            <v>Citov</v>
          </cell>
        </row>
        <row r="564">
          <cell r="Q564" t="str">
            <v>Výroba kancelářského nábytku a zařízení obchodů</v>
          </cell>
          <cell r="T564" t="str">
            <v>Cítov</v>
          </cell>
        </row>
        <row r="565">
          <cell r="Q565" t="str">
            <v>Výroba kuchyňského nábytku</v>
          </cell>
          <cell r="T565" t="str">
            <v>Cizkrajov</v>
          </cell>
        </row>
        <row r="566">
          <cell r="Q566" t="str">
            <v>Výroba matrací</v>
          </cell>
          <cell r="T566" t="str">
            <v>Cotkytle</v>
          </cell>
        </row>
        <row r="567">
          <cell r="Q567" t="str">
            <v>Výroba ostatního nábytku</v>
          </cell>
          <cell r="T567" t="str">
            <v>Crhov</v>
          </cell>
        </row>
        <row r="568">
          <cell r="Q568" t="str">
            <v>Ražení mincí</v>
          </cell>
          <cell r="T568" t="str">
            <v>Ctětín</v>
          </cell>
        </row>
        <row r="569">
          <cell r="Q569" t="str">
            <v>Výroba klenotů a příbuzných výrobků</v>
          </cell>
          <cell r="T569" t="str">
            <v>Ctiboř</v>
          </cell>
        </row>
        <row r="570">
          <cell r="Q570" t="str">
            <v>Výroba bižuterie a příbuzných výrobků</v>
          </cell>
          <cell r="T570" t="str">
            <v>Ctiboř</v>
          </cell>
        </row>
        <row r="571">
          <cell r="Q571" t="str">
            <v>Výroba košťat a kartáčnických výrobků</v>
          </cell>
          <cell r="T571" t="str">
            <v>Ctidružice</v>
          </cell>
        </row>
        <row r="572">
          <cell r="Q572" t="str">
            <v>Ostatní zpracovatelský průmysl j. n.</v>
          </cell>
          <cell r="T572" t="str">
            <v>Ctiměřice</v>
          </cell>
        </row>
        <row r="573">
          <cell r="Q573" t="str">
            <v>Opravy kovodělných výrobků</v>
          </cell>
          <cell r="T573" t="str">
            <v>Ctiněves</v>
          </cell>
        </row>
        <row r="574">
          <cell r="Q574" t="str">
            <v>Opravy strojů</v>
          </cell>
          <cell r="T574" t="str">
            <v>Cvikov</v>
          </cell>
        </row>
        <row r="575">
          <cell r="Q575" t="str">
            <v>Opravy elektronických a optických přístrojů a zařízení</v>
          </cell>
          <cell r="T575" t="str">
            <v>Cvrčovice</v>
          </cell>
        </row>
        <row r="576">
          <cell r="Q576" t="str">
            <v>Opravy elektrických zařízen</v>
          </cell>
          <cell r="T576" t="str">
            <v>Cvrčovice</v>
          </cell>
        </row>
        <row r="577">
          <cell r="Q577" t="str">
            <v>Opravy a údržba lodí a člunů</v>
          </cell>
          <cell r="T577" t="str">
            <v>Čachotín</v>
          </cell>
        </row>
        <row r="578">
          <cell r="Q578" t="str">
            <v>Opravy a údržba letadel a kosmických lodí</v>
          </cell>
          <cell r="T578" t="str">
            <v>Čachovice</v>
          </cell>
        </row>
        <row r="579">
          <cell r="Q579" t="str">
            <v>Opravy a údržba ostatních dopravních prostředků a zařízení j. n.</v>
          </cell>
          <cell r="T579" t="str">
            <v>Čachrov</v>
          </cell>
        </row>
        <row r="580">
          <cell r="Q580" t="str">
            <v>Opravy ostatních zařízení</v>
          </cell>
          <cell r="T580" t="str">
            <v>Čakov</v>
          </cell>
        </row>
        <row r="581">
          <cell r="Q581" t="str">
            <v>Výroba elektřiny</v>
          </cell>
          <cell r="T581" t="str">
            <v>Čakov</v>
          </cell>
        </row>
        <row r="582">
          <cell r="Q582" t="str">
            <v>Přenos elektřiny</v>
          </cell>
          <cell r="T582" t="str">
            <v>Čaková</v>
          </cell>
        </row>
        <row r="583">
          <cell r="Q583" t="str">
            <v>Rozvod elektřiny</v>
          </cell>
          <cell r="T583" t="str">
            <v>Čakovičky</v>
          </cell>
        </row>
        <row r="584">
          <cell r="Q584" t="str">
            <v>Obchod s elektřinou</v>
          </cell>
          <cell r="T584" t="str">
            <v>Čankovice</v>
          </cell>
        </row>
        <row r="585">
          <cell r="Q585" t="str">
            <v>Výroba plynu</v>
          </cell>
          <cell r="T585" t="str">
            <v>Čáslav</v>
          </cell>
        </row>
        <row r="586">
          <cell r="Q586" t="str">
            <v>Rozvod plynných paliv prostřednictvím sítí</v>
          </cell>
          <cell r="T586" t="str">
            <v>Čáslavice</v>
          </cell>
        </row>
        <row r="587">
          <cell r="Q587" t="str">
            <v>Obchod s plynem prostřednictvím sítí</v>
          </cell>
          <cell r="T587" t="str">
            <v>Čáslavsko</v>
          </cell>
        </row>
        <row r="588">
          <cell r="Q588" t="str">
            <v>Shromažďování a sběr odpadů, kromě nebezpečných</v>
          </cell>
          <cell r="T588" t="str">
            <v>Částkov</v>
          </cell>
        </row>
        <row r="589">
          <cell r="Q589" t="str">
            <v>Shromažďování a sběr nebezpečných odpadů</v>
          </cell>
          <cell r="T589" t="str">
            <v>Částkov</v>
          </cell>
        </row>
        <row r="590">
          <cell r="Q590" t="str">
            <v>Odstraňování odpadů, kromě nebezpečných</v>
          </cell>
          <cell r="T590" t="str">
            <v>Častohostice</v>
          </cell>
        </row>
        <row r="591">
          <cell r="Q591" t="str">
            <v>Odstraňování nebezpečných odpadů</v>
          </cell>
          <cell r="T591" t="str">
            <v>Častolovice</v>
          </cell>
        </row>
        <row r="592">
          <cell r="Q592" t="str">
            <v>Demontáž vraků a vyřazených strojů a zařízení pro účely recyklace</v>
          </cell>
          <cell r="T592" t="str">
            <v>Častrov</v>
          </cell>
        </row>
        <row r="593">
          <cell r="Q593" t="str">
            <v>Úprava odpadů k dalšímu využití,kromě demontáže vraků,strojů a zařízení</v>
          </cell>
          <cell r="T593" t="str">
            <v>Časy</v>
          </cell>
        </row>
        <row r="594">
          <cell r="Q594" t="str">
            <v>Výstavba bytových budov</v>
          </cell>
          <cell r="T594" t="str">
            <v>Čavisov</v>
          </cell>
        </row>
        <row r="595">
          <cell r="Q595" t="str">
            <v>Výstavba silnic a dálnic</v>
          </cell>
          <cell r="T595" t="str">
            <v>Čebín</v>
          </cell>
        </row>
        <row r="596">
          <cell r="Q596" t="str">
            <v>Výstavba železnic a podzemních drah</v>
          </cell>
          <cell r="T596" t="str">
            <v>Čečelice</v>
          </cell>
        </row>
        <row r="597">
          <cell r="Q597" t="str">
            <v>Výstavba mostů a tunelů</v>
          </cell>
          <cell r="T597" t="str">
            <v>Čečelovice</v>
          </cell>
        </row>
        <row r="598">
          <cell r="Q598" t="str">
            <v>Výstavba inženýrských sítí pro kapaliny a plyny</v>
          </cell>
          <cell r="T598" t="str">
            <v>Čečkovice</v>
          </cell>
        </row>
        <row r="599">
          <cell r="Q599" t="str">
            <v>Výstavba inženýrských sítí pro elektřinu a telekomunikace</v>
          </cell>
          <cell r="T599" t="str">
            <v>Čečovice</v>
          </cell>
        </row>
        <row r="600">
          <cell r="Q600" t="str">
            <v>Výstavba vodních děl</v>
          </cell>
          <cell r="T600" t="str">
            <v>Čehovice</v>
          </cell>
        </row>
        <row r="601">
          <cell r="Q601" t="str">
            <v>Výstavba ostatních staveb j. n.</v>
          </cell>
          <cell r="T601" t="str">
            <v>Čechočovice</v>
          </cell>
        </row>
        <row r="602">
          <cell r="Q602" t="str">
            <v>Demolice</v>
          </cell>
          <cell r="T602" t="str">
            <v>Čechtice</v>
          </cell>
        </row>
        <row r="603">
          <cell r="Q603" t="str">
            <v>Příprava staveniště</v>
          </cell>
          <cell r="T603" t="str">
            <v>Čechtín</v>
          </cell>
        </row>
        <row r="604">
          <cell r="Q604" t="str">
            <v>Průzkumné vrtné práce</v>
          </cell>
          <cell r="T604" t="str">
            <v>Čechy</v>
          </cell>
        </row>
        <row r="605">
          <cell r="Q605" t="str">
            <v>Elektrické instalace</v>
          </cell>
          <cell r="T605" t="str">
            <v>Čechy pod Kosířem</v>
          </cell>
        </row>
        <row r="606">
          <cell r="Q606" t="str">
            <v>Instalace vody, odpadu, plynu, topení a klimatizace</v>
          </cell>
          <cell r="T606" t="str">
            <v>Čejč</v>
          </cell>
        </row>
        <row r="607">
          <cell r="Q607" t="str">
            <v>Ostatní stavební instalace</v>
          </cell>
          <cell r="T607" t="str">
            <v>Čejetice</v>
          </cell>
        </row>
        <row r="608">
          <cell r="Q608" t="str">
            <v>Omítkářské práce</v>
          </cell>
          <cell r="T608" t="str">
            <v>Čejkovice</v>
          </cell>
        </row>
        <row r="609">
          <cell r="Q609" t="str">
            <v>Truhlářské práce</v>
          </cell>
          <cell r="T609" t="str">
            <v>Čejkovice</v>
          </cell>
        </row>
        <row r="610">
          <cell r="Q610" t="str">
            <v>Obkládání stěn a pokládání podlahových krytin</v>
          </cell>
          <cell r="T610" t="str">
            <v>Čejkovice</v>
          </cell>
        </row>
        <row r="611">
          <cell r="Q611" t="str">
            <v>Sklenářské, malířské a natěračské práce</v>
          </cell>
          <cell r="T611" t="str">
            <v>Čejkovice</v>
          </cell>
        </row>
        <row r="612">
          <cell r="Q612" t="str">
            <v>Ostatní kompletační a dokončovací práce</v>
          </cell>
          <cell r="T612" t="str">
            <v>Čejov</v>
          </cell>
        </row>
        <row r="613">
          <cell r="Q613" t="str">
            <v>Pokrývačské práce</v>
          </cell>
          <cell r="T613" t="str">
            <v>Čeladná</v>
          </cell>
        </row>
        <row r="614">
          <cell r="Q614" t="str">
            <v>Ostatní specializované stavební činnosti j. n.</v>
          </cell>
          <cell r="T614" t="str">
            <v>Čelákovice</v>
          </cell>
        </row>
        <row r="615">
          <cell r="Q615" t="str">
            <v>Obchod s automobily a jinými lehkými motorovými vozidly</v>
          </cell>
          <cell r="T615" t="str">
            <v>Čelčice</v>
          </cell>
        </row>
        <row r="616">
          <cell r="Q616" t="str">
            <v>Obchod s ostatními motorovými vozidly, kromě motocyklů</v>
          </cell>
          <cell r="T616" t="str">
            <v>Čelechovice</v>
          </cell>
        </row>
        <row r="617">
          <cell r="Q617" t="str">
            <v>Velkoobchod s díly a příslušenstvím pro motorová vozidla,kromě motocyklů</v>
          </cell>
          <cell r="T617" t="str">
            <v>Čelechovice na Hané</v>
          </cell>
        </row>
        <row r="618">
          <cell r="Q618" t="str">
            <v>Maloobchod s díly a příslušenstvím pro motorová vozidla,kromě motocyklů</v>
          </cell>
          <cell r="T618" t="str">
            <v>Čelistná</v>
          </cell>
        </row>
        <row r="619">
          <cell r="Q619" t="str">
            <v>Zprostř.velkoob.a velkoob.v zast.se zákl.zem.pr.,živými zv.,text.sur.a pol.</v>
          </cell>
          <cell r="T619" t="str">
            <v>Čeložnice</v>
          </cell>
        </row>
        <row r="620">
          <cell r="Q620" t="str">
            <v>Zprostř.velkoob.a velkoob.v zast.s palivy,rudami,kovy a prům.chemikáliemi</v>
          </cell>
          <cell r="T620" t="str">
            <v>Čeminy</v>
          </cell>
        </row>
        <row r="621">
          <cell r="Q621" t="str">
            <v>Zprostř.velkoobchodu a velkoobchod v zast.se dřevem a staveb.materiály</v>
          </cell>
          <cell r="T621" t="str">
            <v>Čenkov</v>
          </cell>
        </row>
        <row r="622">
          <cell r="Q622" t="str">
            <v>Zprostř.velkoobchodu a velkoob.v zast.se stroji,prům.zař.,loděmi a letadly</v>
          </cell>
          <cell r="T622" t="str">
            <v>Čenkov u Bechyně</v>
          </cell>
        </row>
        <row r="623">
          <cell r="Q623" t="str">
            <v>Zprostř.velkoob.a velkoob.v zast.s náb.,želez.zbožím a potř.převáž.pro dom.</v>
          </cell>
          <cell r="T623" t="str">
            <v>Čenkovice</v>
          </cell>
        </row>
        <row r="624">
          <cell r="Q624" t="str">
            <v>Zprostř.velkoob.a velkoob.v zast.s text.,oděvy,kožešinami,obuví a kož.výr.</v>
          </cell>
          <cell r="T624" t="str">
            <v>Čeperka</v>
          </cell>
        </row>
        <row r="625">
          <cell r="Q625" t="str">
            <v>Zprostř.velkoob.a velkoob.v zast.s potr.,nápoji,tabákem a tabák.výrobky</v>
          </cell>
          <cell r="T625" t="str">
            <v>Čepí</v>
          </cell>
        </row>
        <row r="626">
          <cell r="Q626" t="str">
            <v>Zprostř.specializ.velkoob.a specializ.velkoob.v zast.s ost.výrobky</v>
          </cell>
          <cell r="T626" t="str">
            <v>Čepřovice</v>
          </cell>
        </row>
        <row r="627">
          <cell r="Q627" t="str">
            <v>Zprostř.nespecializ.velkoobchodu a nespecializ.velkoobchod v zast.</v>
          </cell>
          <cell r="T627" t="str">
            <v>Čeradice</v>
          </cell>
        </row>
        <row r="628">
          <cell r="Q628" t="str">
            <v>Velkoobchod s obilím, surovým tabákem, osivy a krmivy</v>
          </cell>
          <cell r="T628" t="str">
            <v>Čerčany</v>
          </cell>
        </row>
        <row r="629">
          <cell r="Q629" t="str">
            <v>Velkoobchod s květinami a jinými rostlinami</v>
          </cell>
          <cell r="T629" t="str">
            <v>Čermákovice</v>
          </cell>
        </row>
        <row r="630">
          <cell r="Q630" t="str">
            <v>Velkoobchod s živými zvířaty</v>
          </cell>
          <cell r="T630" t="str">
            <v>Čermná</v>
          </cell>
        </row>
        <row r="631">
          <cell r="Q631" t="str">
            <v>Velkoobchod se surovými kůžemi, kožešinami a usněmi</v>
          </cell>
          <cell r="T631" t="str">
            <v>Čermná</v>
          </cell>
        </row>
        <row r="632">
          <cell r="Q632" t="str">
            <v>Velkoobchod s ovocem a zeleninou</v>
          </cell>
          <cell r="T632" t="str">
            <v>Čermná nad Orlicí</v>
          </cell>
        </row>
        <row r="633">
          <cell r="Q633" t="str">
            <v>Velkoobchod s masem a masnými výrobky</v>
          </cell>
          <cell r="T633" t="str">
            <v>Čermná ve Slezsku</v>
          </cell>
        </row>
        <row r="634">
          <cell r="Q634" t="str">
            <v>Velkoobchod s mléčnými výrobky, vejci, jedlými oleji a tuky</v>
          </cell>
          <cell r="T634" t="str">
            <v>Černá</v>
          </cell>
        </row>
        <row r="635">
          <cell r="Q635" t="str">
            <v>Velkoobchod s nápoji</v>
          </cell>
          <cell r="T635" t="str">
            <v>Černá Hora</v>
          </cell>
        </row>
        <row r="636">
          <cell r="Q636" t="str">
            <v>Velkoobchod s tabákovými výrobky</v>
          </cell>
          <cell r="T636" t="str">
            <v>Černá u Bohdanče</v>
          </cell>
        </row>
        <row r="637">
          <cell r="Q637" t="str">
            <v>Velkoobchod s cukrem, čokoládou a cukrovinkami</v>
          </cell>
          <cell r="T637" t="str">
            <v>Černá v Pošumaví</v>
          </cell>
        </row>
        <row r="638">
          <cell r="Q638" t="str">
            <v>Velkoobchod s kávou, čajem, kakaem a kořením</v>
          </cell>
          <cell r="T638" t="str">
            <v>Černá Voda</v>
          </cell>
        </row>
        <row r="639">
          <cell r="Q639" t="str">
            <v>Specializ.velkoobchod s jinými potravinami,včetně ryb,korýšů a měkkýšů</v>
          </cell>
          <cell r="T639" t="str">
            <v>Černava</v>
          </cell>
        </row>
        <row r="640">
          <cell r="Q640" t="str">
            <v>Nespecializovaný velkoobchod s potravinami,nápoji a tabákovými výroby</v>
          </cell>
          <cell r="T640" t="str">
            <v>Černčice</v>
          </cell>
        </row>
        <row r="641">
          <cell r="Q641" t="str">
            <v>Velkoobchod s textilem</v>
          </cell>
          <cell r="T641" t="str">
            <v>Černčice</v>
          </cell>
        </row>
        <row r="642">
          <cell r="Q642" t="str">
            <v>Velkoobchod s oděvy a obuví</v>
          </cell>
          <cell r="T642" t="str">
            <v>Černé Voděrady</v>
          </cell>
        </row>
        <row r="643">
          <cell r="Q643" t="str">
            <v>Velkoobchod s elektrospotřebiči a elektronikou</v>
          </cell>
          <cell r="T643" t="str">
            <v>Černěves</v>
          </cell>
        </row>
        <row r="644">
          <cell r="Q644" t="str">
            <v>Velkoobchod s porcelán.,keram.a skleněnými výrobky a čisticími prostř.</v>
          </cell>
          <cell r="T644" t="str">
            <v>Černíč</v>
          </cell>
        </row>
        <row r="645">
          <cell r="Q645" t="str">
            <v>Velkoobchod s kosmetickými výrobky</v>
          </cell>
          <cell r="T645" t="str">
            <v>Černíkov</v>
          </cell>
        </row>
        <row r="646">
          <cell r="Q646" t="str">
            <v>Velkoobchod s farmaceutickými výrobky</v>
          </cell>
          <cell r="T646" t="str">
            <v>Černíkovice</v>
          </cell>
        </row>
        <row r="647">
          <cell r="Q647" t="str">
            <v>Velkoobchod s nábytkem, koberci a svítidly</v>
          </cell>
          <cell r="T647" t="str">
            <v>Černíkovice</v>
          </cell>
        </row>
        <row r="648">
          <cell r="Q648" t="str">
            <v>Velkoobchod s hodinami, hodinkami a klenoty</v>
          </cell>
          <cell r="T648" t="str">
            <v>Černíky</v>
          </cell>
        </row>
        <row r="649">
          <cell r="Q649" t="str">
            <v>Velkoobchod s ostatními výrobky převážně pro domácnost</v>
          </cell>
          <cell r="T649" t="str">
            <v>Černilov</v>
          </cell>
        </row>
        <row r="650">
          <cell r="Q650" t="str">
            <v>Velkoobchod s počítači, počítačovým periferním zařízením a softwarem</v>
          </cell>
          <cell r="T650" t="str">
            <v>Černín</v>
          </cell>
        </row>
        <row r="651">
          <cell r="Q651" t="str">
            <v>Velkoobchod s elektronickým a telekomunikačním zařízením a jeho díly</v>
          </cell>
          <cell r="T651" t="str">
            <v>Černíny</v>
          </cell>
        </row>
        <row r="652">
          <cell r="Q652" t="str">
            <v>Velkoobchod se zemědělskými stroji, strojním zařízením a příslušenstvím</v>
          </cell>
          <cell r="T652" t="str">
            <v>Černiv</v>
          </cell>
        </row>
        <row r="653">
          <cell r="Q653" t="str">
            <v>Velkoobchod s obráběcími stroji</v>
          </cell>
          <cell r="T653" t="str">
            <v>Černolice</v>
          </cell>
        </row>
        <row r="654">
          <cell r="Q654" t="str">
            <v>Velkoobchod s těžebními a stavebními stroji a zařízením</v>
          </cell>
          <cell r="T654" t="str">
            <v>Černošice</v>
          </cell>
        </row>
        <row r="655">
          <cell r="Q655" t="str">
            <v>Velkoobchod se strojním zařízením pro text.průmysl,šicími a plet.stroji</v>
          </cell>
          <cell r="T655" t="str">
            <v>Černošín</v>
          </cell>
        </row>
        <row r="656">
          <cell r="Q656" t="str">
            <v>Velkoobchod s kancelářským nábytkem</v>
          </cell>
          <cell r="T656" t="str">
            <v>Černotín</v>
          </cell>
        </row>
        <row r="657">
          <cell r="Q657" t="str">
            <v>Velkoobchod s ostatními kancelářskými stroji a zařízením</v>
          </cell>
          <cell r="T657" t="str">
            <v>Černouček</v>
          </cell>
        </row>
        <row r="658">
          <cell r="Q658" t="str">
            <v>Velkoobchod s ostatními stroji a zařízením</v>
          </cell>
          <cell r="T658" t="str">
            <v>Černousy</v>
          </cell>
        </row>
        <row r="659">
          <cell r="Q659" t="str">
            <v>Velkoobchod s pevnými, kapalnými a plynnými palivy a příbuznými výrobky</v>
          </cell>
          <cell r="T659" t="str">
            <v>Černov</v>
          </cell>
        </row>
        <row r="660">
          <cell r="Q660" t="str">
            <v>Velkoobchod s rudami, kovy a hutními výrobky</v>
          </cell>
          <cell r="T660" t="str">
            <v>Černovice</v>
          </cell>
        </row>
        <row r="661">
          <cell r="Q661" t="str">
            <v>Velkoobchod se dřevem, stavebními materiály a sanitárním vybavením</v>
          </cell>
          <cell r="T661" t="str">
            <v>Černovice</v>
          </cell>
        </row>
        <row r="662">
          <cell r="Q662" t="str">
            <v>Velkoobchod s železářským zbožím,instalatér.a topenářskými potřebami</v>
          </cell>
          <cell r="T662" t="str">
            <v>Černovice</v>
          </cell>
        </row>
        <row r="663">
          <cell r="Q663" t="str">
            <v>Velkoobchod s chemickými výrobky</v>
          </cell>
          <cell r="T663" t="str">
            <v>Černovice</v>
          </cell>
        </row>
        <row r="664">
          <cell r="Q664" t="str">
            <v>Velkoobchod s ostatními meziprodukty</v>
          </cell>
          <cell r="T664" t="str">
            <v>Čerňovice</v>
          </cell>
        </row>
        <row r="665">
          <cell r="Q665" t="str">
            <v>Velkoobchod s odpadem a šrotem</v>
          </cell>
          <cell r="T665" t="str">
            <v>Černožice</v>
          </cell>
        </row>
        <row r="666">
          <cell r="Q666" t="str">
            <v>Maloobchod s převahou potravin,nápojů a tabák.výrobků v nespecializ.prod.</v>
          </cell>
          <cell r="T666" t="str">
            <v>Černuc</v>
          </cell>
        </row>
        <row r="667">
          <cell r="Q667" t="str">
            <v>Ostatní maloobchod v nespecializovaných prodejnách</v>
          </cell>
          <cell r="T667" t="str">
            <v>Černvír</v>
          </cell>
        </row>
        <row r="668">
          <cell r="Q668" t="str">
            <v>Maloobchod s ovocem a zeleninou</v>
          </cell>
          <cell r="T668" t="str">
            <v>Černý Důl</v>
          </cell>
        </row>
        <row r="669">
          <cell r="Q669" t="str">
            <v>Maloobchod s masem a masnými výrobky</v>
          </cell>
          <cell r="T669" t="str">
            <v>Černýšovice</v>
          </cell>
        </row>
        <row r="670">
          <cell r="Q670" t="str">
            <v>Maloobchod s rybami, korýši a měkkýši</v>
          </cell>
          <cell r="T670" t="str">
            <v>Červená Hora</v>
          </cell>
        </row>
        <row r="671">
          <cell r="Q671" t="str">
            <v>Maloobchod s chlebem, pečivem, cukrářskými výrobky a cukrovinkami</v>
          </cell>
          <cell r="T671" t="str">
            <v>Červená Lhota</v>
          </cell>
        </row>
        <row r="672">
          <cell r="Q672" t="str">
            <v>Maloobchod s nápoji</v>
          </cell>
          <cell r="T672" t="str">
            <v>Červená Řečice</v>
          </cell>
        </row>
        <row r="673">
          <cell r="Q673" t="str">
            <v>Maloobchod s tabákovými výrobky</v>
          </cell>
          <cell r="T673" t="str">
            <v>Červená Třemešná</v>
          </cell>
        </row>
        <row r="674">
          <cell r="Q674" t="str">
            <v>Ostatní maloobchod s potravinami ve specializovaných prodejnách</v>
          </cell>
          <cell r="T674" t="str">
            <v>Červená Voda</v>
          </cell>
        </row>
        <row r="675">
          <cell r="Q675" t="str">
            <v>Maloobchod s počítači, počítačovým periferním zařízením a softwarem</v>
          </cell>
          <cell r="T675" t="str">
            <v>Červené Janovice</v>
          </cell>
        </row>
        <row r="676">
          <cell r="Q676" t="str">
            <v>Maloobchod s telekomunikačním zařízením</v>
          </cell>
          <cell r="T676" t="str">
            <v>Červené Pečky</v>
          </cell>
        </row>
        <row r="677">
          <cell r="Q677" t="str">
            <v>Maloobchod s audio- a videozařízením</v>
          </cell>
          <cell r="T677" t="str">
            <v>Červené Poříčí</v>
          </cell>
        </row>
        <row r="678">
          <cell r="Q678" t="str">
            <v>Maloobchod s textilem</v>
          </cell>
          <cell r="T678" t="str">
            <v>Červenka</v>
          </cell>
        </row>
        <row r="679">
          <cell r="Q679" t="str">
            <v>Maloobchod s železářským zbožím, barvami, sklem a potřebami pro kutily</v>
          </cell>
          <cell r="T679" t="str">
            <v>Červený Hrádek</v>
          </cell>
        </row>
        <row r="680">
          <cell r="Q680" t="str">
            <v>Maloobchod s koberci, podlahovými krytinami a nástěnnými obklady</v>
          </cell>
          <cell r="T680" t="str">
            <v>Červený Kostelec</v>
          </cell>
        </row>
        <row r="681">
          <cell r="Q681" t="str">
            <v>Maloobchod s elektrospotřebiči a elektronikou</v>
          </cell>
          <cell r="T681" t="str">
            <v>Červený Újezd</v>
          </cell>
        </row>
        <row r="682">
          <cell r="Q682" t="str">
            <v>Maloobchod s nábytkem,svítidly a ost.výr.přev.pro dom.ve specializ.prod.</v>
          </cell>
          <cell r="T682" t="str">
            <v>Červený Újezd</v>
          </cell>
        </row>
        <row r="683">
          <cell r="Q683" t="str">
            <v>Maloobchod s knihami</v>
          </cell>
          <cell r="T683" t="str">
            <v>Česká</v>
          </cell>
        </row>
        <row r="684">
          <cell r="Q684" t="str">
            <v>Maloobchod s novinami, časopisy a papírnickým zbožím</v>
          </cell>
          <cell r="T684" t="str">
            <v>Česká Bělá</v>
          </cell>
        </row>
        <row r="685">
          <cell r="Q685" t="str">
            <v>Maloobchod s audio- a videozáznamy</v>
          </cell>
          <cell r="T685" t="str">
            <v>Česká Bříza</v>
          </cell>
        </row>
        <row r="686">
          <cell r="Q686" t="str">
            <v>Maloobchod se sportovním vybavením</v>
          </cell>
          <cell r="T686" t="str">
            <v>Česká Čermná</v>
          </cell>
        </row>
        <row r="687">
          <cell r="Q687" t="str">
            <v>Maloobchod s hrami a hračkami</v>
          </cell>
          <cell r="T687" t="str">
            <v>Česká Kamenice</v>
          </cell>
        </row>
        <row r="688">
          <cell r="Q688" t="str">
            <v>Maloobchod s oděvy</v>
          </cell>
          <cell r="T688" t="str">
            <v>Česká Kubice</v>
          </cell>
        </row>
        <row r="689">
          <cell r="Q689" t="str">
            <v>Maloobchod s obuví a koženými výrobky</v>
          </cell>
          <cell r="T689" t="str">
            <v>Česká Lípa</v>
          </cell>
        </row>
        <row r="690">
          <cell r="Q690" t="str">
            <v>Maloobchod s farmaceutickými přípravky</v>
          </cell>
          <cell r="T690" t="str">
            <v>Česká Metuje</v>
          </cell>
        </row>
        <row r="691">
          <cell r="Q691" t="str">
            <v>Maloobchod se zdravotnickými a ortopedickými výrobky</v>
          </cell>
          <cell r="T691" t="str">
            <v>Česká Rybná</v>
          </cell>
        </row>
        <row r="692">
          <cell r="Q692" t="str">
            <v>Maloobchod s kosmetickými a toaletními výrobky</v>
          </cell>
          <cell r="T692" t="str">
            <v>Česká Skalice</v>
          </cell>
        </row>
        <row r="693">
          <cell r="Q693" t="str">
            <v>Maloob.s květinami,rostl.,osivy,hnoj.,zvířaty pro záj.chov a krmivy pro ně</v>
          </cell>
          <cell r="T693" t="str">
            <v>Česká Třebová</v>
          </cell>
        </row>
        <row r="694">
          <cell r="Q694" t="str">
            <v>Maloobchod s hodinami, hodinkami a klenoty</v>
          </cell>
          <cell r="T694" t="str">
            <v>Česká Ves</v>
          </cell>
        </row>
        <row r="695">
          <cell r="Q695" t="str">
            <v>Ostatní maloobchod s novým zbožím ve specializovaných prodejnách</v>
          </cell>
          <cell r="T695" t="str">
            <v>České Budějovice</v>
          </cell>
        </row>
        <row r="696">
          <cell r="Q696" t="str">
            <v>Maloobchod s použitým zbožím v prodejnách</v>
          </cell>
          <cell r="T696" t="str">
            <v>České Heřmanice</v>
          </cell>
        </row>
        <row r="697">
          <cell r="Q697" t="str">
            <v>Maloobchod s potravinami,nápoji a tabák.výrobky ve stáncích a na trzích</v>
          </cell>
          <cell r="T697" t="str">
            <v>České Lhotice</v>
          </cell>
        </row>
        <row r="698">
          <cell r="Q698" t="str">
            <v>Maloobchod s textilem, oděvy a obuví ve stáncích a na trzích</v>
          </cell>
          <cell r="T698" t="str">
            <v>České Libchavy</v>
          </cell>
        </row>
        <row r="699">
          <cell r="Q699" t="str">
            <v>Maloobchod s ostatním zbožím ve stáncích a na trzích</v>
          </cell>
          <cell r="T699" t="str">
            <v>České Meziříčí</v>
          </cell>
        </row>
        <row r="700">
          <cell r="Q700" t="str">
            <v>Maloobchod prostřednictvím internetu nebo zásilkové služby</v>
          </cell>
          <cell r="T700" t="str">
            <v>České Petrovice</v>
          </cell>
        </row>
        <row r="701">
          <cell r="Q701" t="str">
            <v>Ostatní maloobchod mimo prodejny, stánky a trhy</v>
          </cell>
          <cell r="T701" t="str">
            <v>České Velenice</v>
          </cell>
        </row>
        <row r="702">
          <cell r="Q702" t="str">
            <v>Městská a příměstská pozemní osobní doprava</v>
          </cell>
          <cell r="T702" t="str">
            <v>Český Brod</v>
          </cell>
        </row>
        <row r="703">
          <cell r="Q703" t="str">
            <v>Taxislužba a pronájem osobních vozů s řidičem</v>
          </cell>
          <cell r="T703" t="str">
            <v>Český Dub</v>
          </cell>
        </row>
        <row r="704">
          <cell r="Q704" t="str">
            <v>Ostatní pozemní osobní doprava j. n.</v>
          </cell>
          <cell r="T704" t="str">
            <v>Český Jiřetín</v>
          </cell>
        </row>
        <row r="705">
          <cell r="Q705" t="str">
            <v>Silniční nákladní doprava</v>
          </cell>
          <cell r="T705" t="str">
            <v>Český Krumlov</v>
          </cell>
        </row>
        <row r="706">
          <cell r="Q706" t="str">
            <v>Stěhovací služby</v>
          </cell>
          <cell r="T706" t="str">
            <v>Český Rudolec</v>
          </cell>
        </row>
        <row r="707">
          <cell r="Q707" t="str">
            <v>Těžba černého uhlí</v>
          </cell>
          <cell r="T707" t="str">
            <v>Český Šternberk</v>
          </cell>
        </row>
        <row r="708">
          <cell r="Q708" t="str">
            <v>Úprava černého uhlí</v>
          </cell>
          <cell r="T708" t="str">
            <v>Český Těšín</v>
          </cell>
        </row>
        <row r="709">
          <cell r="Q709" t="str">
            <v>Letecká nákladní doprava</v>
          </cell>
          <cell r="T709" t="str">
            <v>Čestice</v>
          </cell>
        </row>
        <row r="710">
          <cell r="Q710" t="str">
            <v>Kosmická doprava</v>
          </cell>
          <cell r="T710" t="str">
            <v>Čestice</v>
          </cell>
        </row>
        <row r="711">
          <cell r="Q711" t="str">
            <v>Těžba hnědého uhlí, kromě lignitu</v>
          </cell>
          <cell r="T711" t="str">
            <v>Čestín</v>
          </cell>
        </row>
        <row r="712">
          <cell r="Q712" t="str">
            <v>Úprava hnědého uhlí, kromě lignitu</v>
          </cell>
          <cell r="T712" t="str">
            <v>Čestlice</v>
          </cell>
        </row>
        <row r="713">
          <cell r="Q713" t="str">
            <v>Těžba lignitu</v>
          </cell>
          <cell r="T713" t="str">
            <v>Češov</v>
          </cell>
        </row>
        <row r="714">
          <cell r="Q714" t="str">
            <v>Úprava lignitu</v>
          </cell>
          <cell r="T714" t="str">
            <v>Číčenice</v>
          </cell>
        </row>
        <row r="715">
          <cell r="Q715" t="str">
            <v>Činnosti související s pozemní dopravou</v>
          </cell>
          <cell r="T715" t="str">
            <v>Číčovice</v>
          </cell>
        </row>
        <row r="716">
          <cell r="Q716" t="str">
            <v>Činnosti související s vodní dopravou</v>
          </cell>
          <cell r="T716" t="str">
            <v>Číhalín</v>
          </cell>
        </row>
        <row r="717">
          <cell r="Q717" t="str">
            <v>Činnosti související s leteckou dopravou</v>
          </cell>
          <cell r="T717" t="str">
            <v>Číhaň</v>
          </cell>
        </row>
        <row r="718">
          <cell r="Q718" t="str">
            <v>Manipulace s nákladem</v>
          </cell>
          <cell r="T718" t="str">
            <v>Číhošť</v>
          </cell>
        </row>
        <row r="719">
          <cell r="Q719" t="str">
            <v>Ostatní vedlejší činnosti v dopravě</v>
          </cell>
          <cell r="T719" t="str">
            <v>Čichalov</v>
          </cell>
        </row>
        <row r="720">
          <cell r="Q720" t="str">
            <v>Poskytování cateringových služeb</v>
          </cell>
          <cell r="T720" t="str">
            <v>Číchov</v>
          </cell>
        </row>
        <row r="721">
          <cell r="Q721" t="str">
            <v>Poskytování ostatních stravovacích služeb</v>
          </cell>
          <cell r="T721" t="str">
            <v>Čikov</v>
          </cell>
        </row>
        <row r="722">
          <cell r="Q722" t="str">
            <v>Vydávání knih</v>
          </cell>
          <cell r="T722" t="str">
            <v>Čilá</v>
          </cell>
        </row>
        <row r="723">
          <cell r="Q723" t="str">
            <v>Vydávání adresářů a jiných seznamů</v>
          </cell>
          <cell r="T723" t="str">
            <v>Čilec</v>
          </cell>
        </row>
        <row r="724">
          <cell r="Q724" t="str">
            <v>Vydávání novin</v>
          </cell>
          <cell r="T724" t="str">
            <v>Čím</v>
          </cell>
        </row>
        <row r="725">
          <cell r="Q725" t="str">
            <v>Vydávání časopisů a ostatních periodických publikací</v>
          </cell>
          <cell r="T725" t="str">
            <v>Čimelice</v>
          </cell>
        </row>
        <row r="726">
          <cell r="Q726" t="str">
            <v>Ostatní vydavatelské činnosti</v>
          </cell>
          <cell r="T726" t="str">
            <v>Číměř</v>
          </cell>
        </row>
        <row r="727">
          <cell r="Q727" t="str">
            <v>Vydávání počítačových her</v>
          </cell>
          <cell r="T727" t="str">
            <v>Číměř</v>
          </cell>
        </row>
        <row r="728">
          <cell r="Q728" t="str">
            <v>Ostatní vydávání softwaru</v>
          </cell>
          <cell r="T728" t="str">
            <v>Čímice</v>
          </cell>
        </row>
        <row r="729">
          <cell r="Q729" t="str">
            <v>Produkce filmů, videozáznamů a televizních programů</v>
          </cell>
          <cell r="T729" t="str">
            <v>Činěves</v>
          </cell>
        </row>
        <row r="730">
          <cell r="Q730" t="str">
            <v>Postprodukce filmů, videozáznamů a televizních programů</v>
          </cell>
          <cell r="T730" t="str">
            <v>Čisovice</v>
          </cell>
        </row>
        <row r="731">
          <cell r="Q731" t="str">
            <v>Distribuce filmů, videozáznamů a televizních programů</v>
          </cell>
          <cell r="T731" t="str">
            <v>Čistá</v>
          </cell>
        </row>
        <row r="732">
          <cell r="Q732" t="str">
            <v>Promítání filmů</v>
          </cell>
          <cell r="T732" t="str">
            <v>Čistá</v>
          </cell>
        </row>
        <row r="733">
          <cell r="Q733" t="str">
            <v>Programování</v>
          </cell>
          <cell r="T733" t="str">
            <v>Čistá</v>
          </cell>
        </row>
        <row r="734">
          <cell r="Q734" t="str">
            <v>Poradenství v oblasti informačních technologií</v>
          </cell>
          <cell r="T734" t="str">
            <v>Čistá u Horek</v>
          </cell>
        </row>
        <row r="735">
          <cell r="Q735" t="str">
            <v>Správa počítačového vybavení</v>
          </cell>
          <cell r="T735" t="str">
            <v>Čistěves</v>
          </cell>
        </row>
        <row r="736">
          <cell r="Q736" t="str">
            <v>Ostatní činnosti v oblasti informačních technologií</v>
          </cell>
          <cell r="T736" t="str">
            <v>Čižice</v>
          </cell>
        </row>
        <row r="737">
          <cell r="Q737" t="str">
            <v>Činnosti související se zpracováním dat a hostingem</v>
          </cell>
          <cell r="T737" t="str">
            <v>Čížkov</v>
          </cell>
        </row>
        <row r="738">
          <cell r="Q738" t="str">
            <v>Činnosti související s webovými portály</v>
          </cell>
          <cell r="T738" t="str">
            <v>Čížkov</v>
          </cell>
        </row>
        <row r="739">
          <cell r="Q739" t="str">
            <v>Činnosti zpravodajských tiskových kanceláří a agentur</v>
          </cell>
          <cell r="T739" t="str">
            <v>Čížkovice</v>
          </cell>
        </row>
        <row r="740">
          <cell r="Q740" t="str">
            <v>Ostatní informační činnosti j. n.</v>
          </cell>
          <cell r="T740" t="str">
            <v>Čížkrajice</v>
          </cell>
        </row>
        <row r="741">
          <cell r="Q741" t="str">
            <v>Centrální bankovnictví</v>
          </cell>
          <cell r="T741" t="str">
            <v>Čížov</v>
          </cell>
        </row>
        <row r="742">
          <cell r="Q742" t="str">
            <v>Ostatní peněžní zprostředkování</v>
          </cell>
          <cell r="T742" t="str">
            <v>Čížová</v>
          </cell>
        </row>
        <row r="743">
          <cell r="Q743" t="str">
            <v>Finanční leasing</v>
          </cell>
          <cell r="T743" t="str">
            <v>Čkyně</v>
          </cell>
        </row>
        <row r="744">
          <cell r="Q744" t="str">
            <v>Ostatní poskytování úvěrů</v>
          </cell>
          <cell r="T744" t="str">
            <v>Člunek</v>
          </cell>
        </row>
        <row r="745">
          <cell r="Q745" t="str">
            <v>Ostatní finanční zprostředkování j. n.</v>
          </cell>
          <cell r="T745" t="str">
            <v>Čmelíny</v>
          </cell>
        </row>
        <row r="746">
          <cell r="Q746" t="str">
            <v>životní pojištění</v>
          </cell>
          <cell r="T746" t="str">
            <v>Čtveřín</v>
          </cell>
        </row>
        <row r="747">
          <cell r="Q747" t="str">
            <v>Neživotní pojištění</v>
          </cell>
          <cell r="T747" t="str">
            <v>Čtyřkoly</v>
          </cell>
        </row>
        <row r="748">
          <cell r="Q748" t="str">
            <v>Řízení a správa finančních trhů</v>
          </cell>
          <cell r="T748" t="str">
            <v>Čučice</v>
          </cell>
        </row>
        <row r="749">
          <cell r="Q749" t="str">
            <v>Obchodování s cennými papíry a komoditami na burzách</v>
          </cell>
          <cell r="T749" t="str">
            <v>Dačice</v>
          </cell>
        </row>
        <row r="750">
          <cell r="Q750" t="str">
            <v>Ostatní pomocné činnosti související s finančním zprostředkováním</v>
          </cell>
          <cell r="T750" t="str">
            <v>Dalečín</v>
          </cell>
        </row>
        <row r="751">
          <cell r="Q751" t="str">
            <v>Vyhodnocování rizik a škod</v>
          </cell>
          <cell r="T751" t="str">
            <v>Daleké Dušníky</v>
          </cell>
        </row>
        <row r="752">
          <cell r="Q752" t="str">
            <v>Činnosti zástupců pojišťovny a makléřů</v>
          </cell>
          <cell r="T752" t="str">
            <v>Dalešice</v>
          </cell>
        </row>
        <row r="753">
          <cell r="Q753" t="str">
            <v>Ostatní pomocné činnosti související s pojišťovnictvím a penz.fin.</v>
          </cell>
          <cell r="T753" t="str">
            <v>Dalešice</v>
          </cell>
        </row>
        <row r="754">
          <cell r="Q754" t="str">
            <v>Zprostředkovatelské činnosti realitních agentur</v>
          </cell>
          <cell r="T754" t="str">
            <v>Dalovice</v>
          </cell>
        </row>
        <row r="755">
          <cell r="Q755" t="str">
            <v>Správa nemovitostí na základě smlouvy</v>
          </cell>
          <cell r="T755" t="str">
            <v>Dalovice</v>
          </cell>
        </row>
        <row r="756">
          <cell r="Q756" t="str">
            <v>Poradenství v oblasti vztahů s veřejností a komunikace</v>
          </cell>
          <cell r="T756" t="str">
            <v>Dambořice</v>
          </cell>
        </row>
        <row r="757">
          <cell r="Q757" t="str">
            <v>Ostatní poradenství v oblasti podnikání a řízení</v>
          </cell>
          <cell r="T757" t="str">
            <v>Damnice</v>
          </cell>
        </row>
        <row r="758">
          <cell r="Q758" t="str">
            <v>Těžba železných rud</v>
          </cell>
          <cell r="T758" t="str">
            <v>Damníkov</v>
          </cell>
        </row>
        <row r="759">
          <cell r="Q759" t="str">
            <v>Úprava železných rud</v>
          </cell>
          <cell r="T759" t="str">
            <v>Daňkovice</v>
          </cell>
        </row>
        <row r="760">
          <cell r="Q760" t="str">
            <v>Architektonické činnosti</v>
          </cell>
          <cell r="T760" t="str">
            <v>Darkovice</v>
          </cell>
        </row>
        <row r="761">
          <cell r="Q761" t="str">
            <v>Inženýrské činnosti a související technické poradenství</v>
          </cell>
          <cell r="T761" t="str">
            <v>Daskabát</v>
          </cell>
        </row>
        <row r="762">
          <cell r="Q762" t="str">
            <v>Výzkum a vývoj v oblasti biotechnologie</v>
          </cell>
          <cell r="T762" t="str">
            <v>Dasnice</v>
          </cell>
        </row>
        <row r="763">
          <cell r="Q763" t="str">
            <v>Těžba uranových a thoriových rud</v>
          </cell>
          <cell r="T763" t="str">
            <v>Dasný</v>
          </cell>
        </row>
        <row r="764">
          <cell r="Q764" t="str">
            <v>Úprava uranových a thoriových rud</v>
          </cell>
          <cell r="T764" t="str">
            <v>Dašice</v>
          </cell>
        </row>
        <row r="765">
          <cell r="Q765" t="str">
            <v>Ostatní výzkum a vývoj voblasti přírodních atechnických věd</v>
          </cell>
          <cell r="T765" t="str">
            <v>Davle</v>
          </cell>
        </row>
        <row r="766">
          <cell r="Q766" t="str">
            <v>Těžba ostatních neželezných rud</v>
          </cell>
          <cell r="T766" t="str">
            <v>Deblín</v>
          </cell>
        </row>
        <row r="767">
          <cell r="Q767" t="str">
            <v>Úprava ostatních neželezných rud</v>
          </cell>
          <cell r="T767" t="str">
            <v>Děčany</v>
          </cell>
        </row>
        <row r="768">
          <cell r="Q768" t="str">
            <v>Činnosti reklamních agentur</v>
          </cell>
          <cell r="T768" t="str">
            <v>Děčín</v>
          </cell>
        </row>
        <row r="769">
          <cell r="Q769" t="str">
            <v>Zastupování médií při prodeji reklamního času a prostoru</v>
          </cell>
          <cell r="T769" t="str">
            <v>Dědice</v>
          </cell>
        </row>
        <row r="770">
          <cell r="Q770" t="str">
            <v>Pronájem a leasing automob.a jiných lehkých motor.vozidel,kromě motocyklů</v>
          </cell>
          <cell r="T770" t="str">
            <v>Dědová</v>
          </cell>
        </row>
        <row r="771">
          <cell r="Q771" t="str">
            <v>Pronájem a leasing nákladních automobilů</v>
          </cell>
          <cell r="T771" t="str">
            <v>Dehtáře</v>
          </cell>
        </row>
        <row r="772">
          <cell r="Q772" t="str">
            <v>Pronájem a leasing rekreačních a sportovních potřeb</v>
          </cell>
          <cell r="T772" t="str">
            <v>Děhylov</v>
          </cell>
        </row>
        <row r="773">
          <cell r="Q773" t="str">
            <v>Pronájem videokazet a disků</v>
          </cell>
          <cell r="T773" t="str">
            <v>Děkanovice</v>
          </cell>
        </row>
        <row r="774">
          <cell r="Q774" t="str">
            <v>Pronájem a leasing ost.výrobků pro osob.potřebu a převážně pro domácnost</v>
          </cell>
          <cell r="T774" t="str">
            <v>Děkov</v>
          </cell>
        </row>
        <row r="775">
          <cell r="Q775" t="str">
            <v>Pronájem a leasing zemědělských strojů a zařízení</v>
          </cell>
          <cell r="T775" t="str">
            <v>Děpoltovice</v>
          </cell>
        </row>
        <row r="776">
          <cell r="Q776" t="str">
            <v>Pronájem a leasing stavebních strojů a zařízení</v>
          </cell>
          <cell r="T776" t="str">
            <v>Desná</v>
          </cell>
        </row>
        <row r="777">
          <cell r="Q777" t="str">
            <v>Pronájem a leasing kancelářských strojů a zařízení, včetně počítačů</v>
          </cell>
          <cell r="T777" t="str">
            <v>Desná</v>
          </cell>
        </row>
        <row r="778">
          <cell r="Q778" t="str">
            <v>Pronájem a leasing vodních dopravních prostředků</v>
          </cell>
          <cell r="T778" t="str">
            <v>Dešenice</v>
          </cell>
        </row>
        <row r="779">
          <cell r="Q779" t="str">
            <v>Pronájem a leasing leteckých dopravních prostředků</v>
          </cell>
          <cell r="T779" t="str">
            <v>Dešná</v>
          </cell>
        </row>
        <row r="780">
          <cell r="Q780" t="str">
            <v>Pronájem a leasing ostatních strojů, zařízení a výrobků j. n.</v>
          </cell>
          <cell r="T780" t="str">
            <v>Dešná</v>
          </cell>
        </row>
        <row r="781">
          <cell r="Q781" t="str">
            <v>Činnosti cestovních agentur</v>
          </cell>
          <cell r="T781" t="str">
            <v>Dešov</v>
          </cell>
        </row>
        <row r="782">
          <cell r="Q782" t="str">
            <v>Činnosti cestovních kanceláří</v>
          </cell>
          <cell r="T782" t="str">
            <v>Deštná</v>
          </cell>
        </row>
        <row r="783">
          <cell r="Q783" t="str">
            <v>Všeobecný úklid budov</v>
          </cell>
          <cell r="T783" t="str">
            <v>Deštná</v>
          </cell>
        </row>
        <row r="784">
          <cell r="Q784" t="str">
            <v>Specializované čištění a úklid budov a průmyslových zařízení</v>
          </cell>
          <cell r="T784" t="str">
            <v>Deštné v Orlických horách</v>
          </cell>
        </row>
        <row r="785">
          <cell r="Q785" t="str">
            <v>Ostatní úklidové činnosti</v>
          </cell>
          <cell r="T785" t="str">
            <v>Deštnice</v>
          </cell>
        </row>
        <row r="786">
          <cell r="Q786" t="str">
            <v>Univerzální administrativní činnosti</v>
          </cell>
          <cell r="T786" t="str">
            <v>Dětenice</v>
          </cell>
        </row>
        <row r="787">
          <cell r="Q787" t="str">
            <v>Kopírování,příprava dokumentů a ost.specializ.kancel.podpůrné činnosti</v>
          </cell>
          <cell r="T787" t="str">
            <v>Dětkovice</v>
          </cell>
        </row>
        <row r="788">
          <cell r="Q788" t="str">
            <v>Inkasní činnosti, ověřování solventnosti zákazníka</v>
          </cell>
          <cell r="T788" t="str">
            <v>Dětkovice</v>
          </cell>
        </row>
        <row r="789">
          <cell r="Q789" t="str">
            <v>Balicí činnosti</v>
          </cell>
          <cell r="T789" t="str">
            <v>Dětmarovice</v>
          </cell>
        </row>
        <row r="790">
          <cell r="Q790" t="str">
            <v>Ostatní podpůrné činnosti pro podnikání j. n.</v>
          </cell>
          <cell r="T790" t="str">
            <v>Dětřichov</v>
          </cell>
        </row>
        <row r="791">
          <cell r="Q791" t="str">
            <v>Všeobecné činnosti veřejné správy</v>
          </cell>
          <cell r="T791" t="str">
            <v>Dětřichov</v>
          </cell>
        </row>
        <row r="792">
          <cell r="Q792" t="str">
            <v>Regul.čin.souvis.s poskyt.zdr.péče,vzděl.,kulturou a soc.péčí,kromě soc.z.</v>
          </cell>
          <cell r="T792" t="str">
            <v>Dětřichov nad Bystřicí</v>
          </cell>
        </row>
        <row r="793">
          <cell r="Q793" t="str">
            <v>Regulace a podpora podnikatelského prostředí</v>
          </cell>
          <cell r="T793" t="str">
            <v>Dětřichov u Moravské Třebové</v>
          </cell>
        </row>
        <row r="794">
          <cell r="Q794" t="str">
            <v>Činnosti v oblasti zahraničních věcí</v>
          </cell>
          <cell r="T794" t="str">
            <v>Dílce</v>
          </cell>
        </row>
        <row r="795">
          <cell r="Q795" t="str">
            <v>Činnosti v oblasti obrany</v>
          </cell>
          <cell r="T795" t="str">
            <v>Díly</v>
          </cell>
        </row>
        <row r="796">
          <cell r="Q796" t="str">
            <v>Činnosti v oblasti spravedlnosti a soudnictví</v>
          </cell>
          <cell r="T796" t="str">
            <v>Dírná</v>
          </cell>
        </row>
        <row r="797">
          <cell r="Q797" t="str">
            <v>Činnosti v oblasti veřejného pořádku a bezpečnosti</v>
          </cell>
          <cell r="T797" t="str">
            <v>Diváky</v>
          </cell>
        </row>
        <row r="798">
          <cell r="Q798" t="str">
            <v>Činnosti v oblasti protipožární ochrany</v>
          </cell>
          <cell r="T798" t="str">
            <v>Dívčí Hrad</v>
          </cell>
        </row>
        <row r="799">
          <cell r="Q799" t="str">
            <v>Sekundární všeobecné vzdělávání</v>
          </cell>
          <cell r="T799" t="str">
            <v>Dívčí Kopy</v>
          </cell>
        </row>
        <row r="800">
          <cell r="Q800" t="str">
            <v>Sekundární odborné vzdělávání</v>
          </cell>
          <cell r="T800" t="str">
            <v>Dívčice</v>
          </cell>
        </row>
        <row r="801">
          <cell r="Q801" t="str">
            <v>Postsekundární nikoli terciární vzdělávání</v>
          </cell>
          <cell r="T801" t="str">
            <v>Divec</v>
          </cell>
        </row>
        <row r="802">
          <cell r="Q802" t="str">
            <v>Terciární vzdělávání</v>
          </cell>
          <cell r="T802" t="str">
            <v>Divišov</v>
          </cell>
        </row>
        <row r="803">
          <cell r="Q803" t="str">
            <v>Sportovní a rekreační vzdělávání</v>
          </cell>
          <cell r="T803" t="str">
            <v>Dlažkovice</v>
          </cell>
        </row>
        <row r="804">
          <cell r="Q804" t="str">
            <v>Umělecké vzdělávání</v>
          </cell>
          <cell r="T804" t="str">
            <v>Dlažov</v>
          </cell>
        </row>
        <row r="805">
          <cell r="Q805" t="str">
            <v>Činnosti autoškol a jiných škol řízení</v>
          </cell>
          <cell r="T805" t="str">
            <v>Dlouhá Brtnice</v>
          </cell>
        </row>
        <row r="806">
          <cell r="Q806" t="str">
            <v>Ostatní vzdělávání j. n.</v>
          </cell>
          <cell r="T806" t="str">
            <v>Dlouhá Lhota</v>
          </cell>
        </row>
        <row r="807">
          <cell r="Q807" t="str">
            <v>Všeobecná ambulantní zdravotní péče</v>
          </cell>
          <cell r="T807" t="str">
            <v>Dlouhá Lhota</v>
          </cell>
        </row>
        <row r="808">
          <cell r="Q808" t="str">
            <v>Specializovaná ambulantní zdravotní péče</v>
          </cell>
          <cell r="T808" t="str">
            <v>Dlouhá Lhota</v>
          </cell>
        </row>
        <row r="809">
          <cell r="Q809" t="str">
            <v>Zubní péče</v>
          </cell>
          <cell r="T809" t="str">
            <v>Dlouhá Lhota</v>
          </cell>
        </row>
        <row r="810">
          <cell r="Q810" t="str">
            <v>Sociální služby poskytované dětem</v>
          </cell>
          <cell r="T810" t="str">
            <v>Dlouhá Loučka</v>
          </cell>
        </row>
        <row r="811">
          <cell r="Q811" t="str">
            <v>Ostatní ambulantní nebo terénní sociální služby j. n.</v>
          </cell>
          <cell r="T811" t="str">
            <v>Dlouhá Loučka</v>
          </cell>
        </row>
        <row r="812">
          <cell r="Q812" t="str">
            <v>Scénická umění</v>
          </cell>
          <cell r="T812" t="str">
            <v>Dlouhá Stráň</v>
          </cell>
        </row>
        <row r="813">
          <cell r="Q813" t="str">
            <v>Podpůrné činnosti pro scénická umění</v>
          </cell>
          <cell r="T813" t="str">
            <v>Dlouhá Třebová</v>
          </cell>
        </row>
        <row r="814">
          <cell r="Q814" t="str">
            <v>Umělecká tvorba</v>
          </cell>
          <cell r="T814" t="str">
            <v>Dlouhá Ves</v>
          </cell>
        </row>
        <row r="815">
          <cell r="Q815" t="str">
            <v>Provozování kulturních zařízení</v>
          </cell>
          <cell r="T815" t="str">
            <v>Dlouhá Ves</v>
          </cell>
        </row>
        <row r="816">
          <cell r="Q816" t="str">
            <v>Činnosti knihoven a archivů</v>
          </cell>
          <cell r="T816" t="str">
            <v>Dlouhé</v>
          </cell>
        </row>
        <row r="817">
          <cell r="Q817" t="str">
            <v>Činnosti muzeí</v>
          </cell>
          <cell r="T817" t="str">
            <v>Dlouhomilov</v>
          </cell>
        </row>
        <row r="818">
          <cell r="Q818" t="str">
            <v>Provozování kultur.památek,histor.staveb a obdobných turist.zajímavostí</v>
          </cell>
          <cell r="T818" t="str">
            <v>Dlouhoňovice</v>
          </cell>
        </row>
        <row r="819">
          <cell r="Q819" t="str">
            <v>Činnosti botanických a zoologických zahrad,přír.rezervací a národ.parků</v>
          </cell>
          <cell r="T819" t="str">
            <v>Dlouhopolsko</v>
          </cell>
        </row>
        <row r="820">
          <cell r="Q820" t="str">
            <v>Provozování sportovních zařízení</v>
          </cell>
          <cell r="T820" t="str">
            <v>Dlouhý Most</v>
          </cell>
        </row>
        <row r="821">
          <cell r="Q821" t="str">
            <v>Činnosti sportovních klubů</v>
          </cell>
          <cell r="T821" t="str">
            <v>Dlouhý Újezd</v>
          </cell>
        </row>
        <row r="822">
          <cell r="Q822" t="str">
            <v>Činnosti fitcenter</v>
          </cell>
          <cell r="T822" t="str">
            <v>Dnešice</v>
          </cell>
        </row>
        <row r="823">
          <cell r="Q823" t="str">
            <v>Ostatní sportovní činnosti</v>
          </cell>
          <cell r="T823" t="str">
            <v>Dobelice</v>
          </cell>
        </row>
        <row r="824">
          <cell r="Q824" t="str">
            <v>Činnosti lunaparků a zábavních parků</v>
          </cell>
          <cell r="T824" t="str">
            <v>Dobev</v>
          </cell>
        </row>
        <row r="825">
          <cell r="Q825" t="str">
            <v>Ostatní zábavní a rekreační činnosti j. n.</v>
          </cell>
          <cell r="T825" t="str">
            <v>Dobkovice</v>
          </cell>
        </row>
        <row r="826">
          <cell r="Q826" t="str">
            <v>Činnosti podnikatelských a zaměstnavatelských organizací</v>
          </cell>
          <cell r="T826" t="str">
            <v>Dobrá</v>
          </cell>
        </row>
        <row r="827">
          <cell r="Q827" t="str">
            <v>Činnosti profesních organizací</v>
          </cell>
          <cell r="T827" t="str">
            <v>Dobrá Voda</v>
          </cell>
        </row>
        <row r="828">
          <cell r="Q828" t="str">
            <v>Činnosti náboženských organizací</v>
          </cell>
          <cell r="T828" t="str">
            <v>Dobrá Voda</v>
          </cell>
        </row>
        <row r="829">
          <cell r="Q829" t="str">
            <v>Činnosti politických stran a organizací</v>
          </cell>
          <cell r="T829" t="str">
            <v>Dobrá Voda u Českých Budějovic</v>
          </cell>
        </row>
        <row r="830">
          <cell r="Q830" t="str">
            <v>Činnosti ost.org.sdružujících osoby za účelem prosazování spol.zájmů j.n.</v>
          </cell>
          <cell r="T830" t="str">
            <v>Dobrá Voda u Hořic</v>
          </cell>
        </row>
        <row r="831">
          <cell r="Q831" t="str">
            <v>Opravy počítačů a periferních zařízení</v>
          </cell>
          <cell r="T831" t="str">
            <v>Dobrá Voda u Pacova</v>
          </cell>
        </row>
        <row r="832">
          <cell r="Q832" t="str">
            <v>Opravy komunikačních zařízení</v>
          </cell>
          <cell r="T832" t="str">
            <v>Dobratice</v>
          </cell>
        </row>
        <row r="833">
          <cell r="Q833" t="str">
            <v>Opravy spotřební elektroniky</v>
          </cell>
          <cell r="T833" t="str">
            <v>Dobrčice</v>
          </cell>
        </row>
        <row r="834">
          <cell r="Q834" t="str">
            <v>Opravy přístrojů a zařízení převážně pro domácnost, dům a zahradu</v>
          </cell>
          <cell r="T834" t="str">
            <v>Dobré</v>
          </cell>
        </row>
        <row r="835">
          <cell r="Q835" t="str">
            <v>Opravy obuvi a kožených výrobků</v>
          </cell>
          <cell r="T835" t="str">
            <v>Dobré Pole</v>
          </cell>
        </row>
        <row r="836">
          <cell r="Q836" t="str">
            <v>Opravy nábytku a bytového zařízení</v>
          </cell>
          <cell r="T836" t="str">
            <v>Dobrkovice</v>
          </cell>
        </row>
        <row r="837">
          <cell r="Q837" t="str">
            <v>Opravy hodin, hodinek a klenotnických výrobků</v>
          </cell>
          <cell r="T837" t="str">
            <v>Dobrná</v>
          </cell>
        </row>
        <row r="838">
          <cell r="Q838" t="str">
            <v>Opravy ostatních výrobků pro osobní potřebu a převážně pro domácnost</v>
          </cell>
          <cell r="T838" t="str">
            <v>Dobročkovice</v>
          </cell>
        </row>
        <row r="839">
          <cell r="Q839" t="str">
            <v>Praní a chemické čištění textilních a kožešinových výrobků</v>
          </cell>
          <cell r="T839" t="str">
            <v>Dobročovice</v>
          </cell>
        </row>
        <row r="840">
          <cell r="Q840" t="str">
            <v>Kadeřnické, kosmetické a podobné činnosti</v>
          </cell>
          <cell r="T840" t="str">
            <v>Dobrohošť</v>
          </cell>
        </row>
        <row r="841">
          <cell r="Q841" t="str">
            <v>Pohřební a související činnosti</v>
          </cell>
          <cell r="T841" t="str">
            <v>Dobrochov</v>
          </cell>
        </row>
        <row r="842">
          <cell r="Q842" t="str">
            <v>Činnosti pro osobní a fyzickou pohodu</v>
          </cell>
          <cell r="T842" t="str">
            <v>Dobroměřice</v>
          </cell>
        </row>
        <row r="843">
          <cell r="Q843" t="str">
            <v>Poskytování ostatních osobních služeb j. n.</v>
          </cell>
          <cell r="T843" t="str">
            <v>Dobromilice</v>
          </cell>
        </row>
        <row r="844">
          <cell r="Q844" t="str">
            <v>Činnosti domácností produk.blíže neurčené výrobky pro vlastní potřebu</v>
          </cell>
          <cell r="T844" t="str">
            <v>Dobronice u Bechyně</v>
          </cell>
        </row>
        <row r="845">
          <cell r="Q845" t="str">
            <v>Výroba obuvi s usňovým svrškem</v>
          </cell>
          <cell r="T845" t="str">
            <v>Dobronín</v>
          </cell>
        </row>
        <row r="846">
          <cell r="Q846" t="str">
            <v>Výroba obuvi z ostatních materiálů</v>
          </cell>
          <cell r="T846" t="str">
            <v>Dobroslavice</v>
          </cell>
        </row>
        <row r="847">
          <cell r="Q847" t="str">
            <v>Výroba chemických buničin</v>
          </cell>
          <cell r="T847" t="str">
            <v>Dobroutov</v>
          </cell>
        </row>
        <row r="848">
          <cell r="Q848" t="str">
            <v>Výroba mechanických vláknin</v>
          </cell>
          <cell r="T848" t="str">
            <v>Dobrovice</v>
          </cell>
        </row>
        <row r="849">
          <cell r="Q849" t="str">
            <v>Výroba ostatních papírenských vláknin</v>
          </cell>
          <cell r="T849" t="str">
            <v>Dobrovítov</v>
          </cell>
        </row>
        <row r="850">
          <cell r="Q850" t="str">
            <v>Výroba bioet.(biolihu)pro pohon motorů a pro výr.směsí a komp.paliv</v>
          </cell>
          <cell r="T850" t="str">
            <v>Dobrovíz</v>
          </cell>
        </row>
        <row r="851">
          <cell r="Q851" t="str">
            <v>Výroba ostatních základních organických chemických látek</v>
          </cell>
          <cell r="T851" t="str">
            <v>Dobršín</v>
          </cell>
        </row>
        <row r="852">
          <cell r="Q852" t="str">
            <v>Výr.metylesterů a etylesterů mast.kys.pro pohon motorů a pro výr.sm.p.</v>
          </cell>
          <cell r="T852" t="str">
            <v>Dobruška</v>
          </cell>
        </row>
        <row r="853">
          <cell r="Q853" t="str">
            <v>Výroba jiných chemických výrobků j. n.</v>
          </cell>
          <cell r="T853" t="str">
            <v>Dobřany</v>
          </cell>
        </row>
        <row r="854">
          <cell r="Q854" t="str">
            <v>Výroba surového železa, oceli a feroslitin</v>
          </cell>
          <cell r="T854" t="str">
            <v>Dobřany</v>
          </cell>
        </row>
        <row r="855">
          <cell r="Q855" t="str">
            <v>Výroba plochých výrobků (kromě pásky za studena)</v>
          </cell>
          <cell r="T855" t="str">
            <v>Dobřejovice</v>
          </cell>
        </row>
        <row r="856">
          <cell r="Q856" t="str">
            <v>Tváření výrobků za tepla</v>
          </cell>
          <cell r="T856" t="str">
            <v>Dobřeň</v>
          </cell>
        </row>
        <row r="857">
          <cell r="Q857" t="str">
            <v>Výroba odlitků z litiny s lupínkovým grafitem</v>
          </cell>
          <cell r="T857" t="str">
            <v>Dobřenice</v>
          </cell>
        </row>
        <row r="858">
          <cell r="Q858" t="str">
            <v>Výroba odlitků z litiny s kuličkovým grafitem</v>
          </cell>
          <cell r="T858" t="str">
            <v>Dobříč</v>
          </cell>
        </row>
        <row r="859">
          <cell r="Q859" t="str">
            <v>Výroba ostatních odlitků z litiny</v>
          </cell>
          <cell r="T859" t="str">
            <v>Dobříč</v>
          </cell>
        </row>
        <row r="860">
          <cell r="Q860" t="str">
            <v>Výroba odlitků z uhlíkatých ocelí</v>
          </cell>
          <cell r="T860" t="str">
            <v>Dobřichov</v>
          </cell>
        </row>
        <row r="861">
          <cell r="Q861" t="str">
            <v>Výroba odlitků z legovaných ocelí</v>
          </cell>
          <cell r="T861" t="str">
            <v>Dobřichovice</v>
          </cell>
        </row>
        <row r="862">
          <cell r="Q862" t="str">
            <v>Opravy a údržba kolejových vozidel</v>
          </cell>
          <cell r="T862" t="str">
            <v>Dobříkov</v>
          </cell>
        </row>
        <row r="863">
          <cell r="Q863" t="str">
            <v>Opravy a údržba ostat.dopr.prostředků a zařízení j.n.kromě kolej.vozidel</v>
          </cell>
          <cell r="T863" t="str">
            <v>Dobříň</v>
          </cell>
        </row>
        <row r="864">
          <cell r="Q864" t="str">
            <v>Výroba a rozvod tepla a klimatizovaného vzduchu,výroba ledu</v>
          </cell>
          <cell r="T864" t="str">
            <v>Dobřínsko</v>
          </cell>
        </row>
        <row r="865">
          <cell r="Q865" t="str">
            <v>Výroba tepla</v>
          </cell>
          <cell r="T865" t="str">
            <v>Dobříš</v>
          </cell>
        </row>
        <row r="866">
          <cell r="Q866" t="str">
            <v>Rozvod tepla</v>
          </cell>
          <cell r="T866" t="str">
            <v>Dobřív</v>
          </cell>
        </row>
        <row r="867">
          <cell r="Q867" t="str">
            <v>Výroba klimatizovaného vzduchu</v>
          </cell>
          <cell r="T867" t="str">
            <v>Dobšice</v>
          </cell>
        </row>
        <row r="868">
          <cell r="Q868" t="str">
            <v>Rozvod klimatizovaného vzduchu</v>
          </cell>
          <cell r="T868" t="str">
            <v>Dobšice</v>
          </cell>
        </row>
        <row r="869">
          <cell r="Q869" t="str">
            <v>Výroba chladicí vody</v>
          </cell>
          <cell r="T869" t="str">
            <v>Dobšice</v>
          </cell>
        </row>
        <row r="870">
          <cell r="Q870" t="str">
            <v>Rozvod chladicí vody</v>
          </cell>
          <cell r="T870" t="str">
            <v>Dobšín</v>
          </cell>
        </row>
        <row r="871">
          <cell r="Q871" t="str">
            <v>Výroba ledu</v>
          </cell>
          <cell r="T871" t="str">
            <v>Dohalice</v>
          </cell>
        </row>
        <row r="872">
          <cell r="Q872" t="str">
            <v>Výstavba nebytových budov</v>
          </cell>
          <cell r="T872" t="str">
            <v>Doksany</v>
          </cell>
        </row>
        <row r="873">
          <cell r="Q873" t="str">
            <v>Výstavba inženýrských sítí pro kapaliny</v>
          </cell>
          <cell r="T873" t="str">
            <v>Doksy</v>
          </cell>
        </row>
        <row r="874">
          <cell r="Q874" t="str">
            <v>Výstavba inženýrských sítí pro plyny</v>
          </cell>
          <cell r="T874" t="str">
            <v>Doksy</v>
          </cell>
        </row>
        <row r="875">
          <cell r="Q875" t="str">
            <v>Sklenářské práce</v>
          </cell>
          <cell r="T875" t="str">
            <v>Dolánky nad Ohří</v>
          </cell>
        </row>
        <row r="876">
          <cell r="Q876" t="str">
            <v>Malířské a natěračské práce</v>
          </cell>
          <cell r="T876" t="str">
            <v>Dolany</v>
          </cell>
        </row>
        <row r="877">
          <cell r="Q877" t="str">
            <v>Montáž a demontáž lešení a bednění</v>
          </cell>
          <cell r="T877" t="str">
            <v>Dolany</v>
          </cell>
        </row>
        <row r="878">
          <cell r="Q878" t="str">
            <v>Jiné specializované stavební činnosti j. n.</v>
          </cell>
          <cell r="T878" t="str">
            <v>Dolany</v>
          </cell>
        </row>
        <row r="879">
          <cell r="Q879" t="str">
            <v>Zprostředkování velkoobchodu a velkoobchod v zastoupení s papír.výrobky</v>
          </cell>
          <cell r="T879" t="str">
            <v>Dolany</v>
          </cell>
        </row>
        <row r="880">
          <cell r="Q880" t="str">
            <v>Zprostř.specializ.velkoobchodu a velkoobchod v zast.s ost.výrobky j.n.</v>
          </cell>
          <cell r="T880" t="str">
            <v>Dolany</v>
          </cell>
        </row>
        <row r="881">
          <cell r="Q881" t="str">
            <v>Velkoobchod s oděvy</v>
          </cell>
          <cell r="T881" t="str">
            <v>Dolany</v>
          </cell>
        </row>
        <row r="882">
          <cell r="Q882" t="str">
            <v>Velkoobchod s obuví</v>
          </cell>
          <cell r="T882" t="str">
            <v>Dolany</v>
          </cell>
        </row>
        <row r="883">
          <cell r="Q883" t="str">
            <v>Velkoobchod s porcelánovými, keramickými a skleněnými výrobky</v>
          </cell>
          <cell r="T883" t="str">
            <v>Dolce</v>
          </cell>
        </row>
        <row r="884">
          <cell r="Q884" t="str">
            <v>Velkoobchod s pracími a čisticími prostředky</v>
          </cell>
          <cell r="T884" t="str">
            <v>Dolenice</v>
          </cell>
        </row>
        <row r="885">
          <cell r="Q885" t="str">
            <v>Velkoobchod s pevnými palivy a příbuznými výrobky</v>
          </cell>
          <cell r="T885" t="str">
            <v>Dolní Bečva</v>
          </cell>
        </row>
        <row r="886">
          <cell r="Q886" t="str">
            <v>Velkoobchod s kapalnými palivy a příbuznými výrobky</v>
          </cell>
          <cell r="T886" t="str">
            <v>Dolní Bělá</v>
          </cell>
        </row>
        <row r="887">
          <cell r="Q887" t="str">
            <v>Velkoobchod s plynnými palivy a příbuznými výrobky</v>
          </cell>
          <cell r="T887" t="str">
            <v>Dolní Benešov</v>
          </cell>
        </row>
        <row r="888">
          <cell r="Q888" t="str">
            <v>Velkoobchod s papírenskými meziprodukty</v>
          </cell>
          <cell r="T888" t="str">
            <v>Dolní Beřkovice</v>
          </cell>
        </row>
        <row r="889">
          <cell r="Q889" t="str">
            <v>Velkoobchod s ostatními meziprodukty j. n.</v>
          </cell>
          <cell r="T889" t="str">
            <v>Dolní Bezděkov</v>
          </cell>
        </row>
        <row r="890">
          <cell r="Q890" t="str">
            <v>Maloobchod s fotografickým a optickým zařízením a potřebami</v>
          </cell>
          <cell r="T890" t="str">
            <v>Dolní Bojanovice</v>
          </cell>
        </row>
        <row r="891">
          <cell r="Q891" t="str">
            <v>Maloobchod s pevnými palivy</v>
          </cell>
          <cell r="T891" t="str">
            <v>Dolní Bousov</v>
          </cell>
        </row>
        <row r="892">
          <cell r="Q892" t="str">
            <v>Maloobchod s kapalnými palivy (kromě pohonných hmot)</v>
          </cell>
          <cell r="T892" t="str">
            <v>Dolní Branná</v>
          </cell>
        </row>
        <row r="893">
          <cell r="Q893" t="str">
            <v>Maloobchod s plynnými palivy (kromě pohonných hmot)</v>
          </cell>
          <cell r="T893" t="str">
            <v>Dolní Brusnice</v>
          </cell>
        </row>
        <row r="894">
          <cell r="Q894" t="str">
            <v>Ostatní maloobchod s novým zbožím ve specializovaných prodejnách j. n.</v>
          </cell>
          <cell r="T894" t="str">
            <v>Dolní Břežany</v>
          </cell>
        </row>
        <row r="895">
          <cell r="Q895" t="str">
            <v>Maloobchod prostřednictvím internetu</v>
          </cell>
          <cell r="T895" t="str">
            <v>Dolní Bukovsko</v>
          </cell>
        </row>
        <row r="896">
          <cell r="Q896" t="str">
            <v>Maloobchod prostřednictvím zásilkové služby(jiný než prostř.internetu)</v>
          </cell>
          <cell r="T896" t="str">
            <v>Dolní Cerekev</v>
          </cell>
        </row>
        <row r="897">
          <cell r="Q897" t="str">
            <v>Meziměstská pravidelná pozemní osobní doprava</v>
          </cell>
          <cell r="T897" t="str">
            <v>Dolní Čermná</v>
          </cell>
        </row>
        <row r="898">
          <cell r="Q898" t="str">
            <v>Osobní doprava lanovkou nebo vlekem</v>
          </cell>
          <cell r="T898" t="str">
            <v>Dolní Dobrouč</v>
          </cell>
        </row>
        <row r="899">
          <cell r="Q899" t="str">
            <v>Nepravidelná pozemní osobní doprava</v>
          </cell>
          <cell r="T899" t="str">
            <v>Dolní Domaslavice</v>
          </cell>
        </row>
        <row r="900">
          <cell r="Q900" t="str">
            <v>Jiná pozemní osobní doprava j. n.</v>
          </cell>
          <cell r="T900" t="str">
            <v>Dolní Dubňany</v>
          </cell>
        </row>
        <row r="901">
          <cell r="Q901" t="str">
            <v>Potrubní doprava ropovodem</v>
          </cell>
          <cell r="T901" t="str">
            <v>Dolní Dunajovice</v>
          </cell>
        </row>
        <row r="902">
          <cell r="Q902" t="str">
            <v>Potrubní doprava plynovodem</v>
          </cell>
          <cell r="T902" t="str">
            <v>Dolní Dvořiště</v>
          </cell>
        </row>
        <row r="903">
          <cell r="Q903" t="str">
            <v>Potrubní doprava ostatní</v>
          </cell>
          <cell r="T903" t="str">
            <v>Dolní Dvůr</v>
          </cell>
        </row>
        <row r="904">
          <cell r="Q904" t="str">
            <v>Vnitrostátní pravidelná letecká osobní doprava</v>
          </cell>
          <cell r="T904" t="str">
            <v>Dolní Habartice</v>
          </cell>
        </row>
        <row r="905">
          <cell r="Q905" t="str">
            <v>Vnitrostátní nepravidelná letecká osobní doprava</v>
          </cell>
          <cell r="T905" t="str">
            <v>Dolní Hbity</v>
          </cell>
        </row>
        <row r="906">
          <cell r="Q906" t="str">
            <v>Mezinárodní pravidelná letecká osobní doprava</v>
          </cell>
          <cell r="T906" t="str">
            <v>Dolní Heřmanice</v>
          </cell>
        </row>
        <row r="907">
          <cell r="Q907" t="str">
            <v>Mezinárodní nepravidelná letecká osobní doprava</v>
          </cell>
          <cell r="T907" t="str">
            <v>Dolní Hořice</v>
          </cell>
        </row>
        <row r="908">
          <cell r="Q908" t="str">
            <v>Ostatní letecká osobní doprava</v>
          </cell>
          <cell r="T908" t="str">
            <v>Dolní Hradiště</v>
          </cell>
        </row>
        <row r="909">
          <cell r="Q909" t="str">
            <v>Hotely</v>
          </cell>
          <cell r="T909" t="str">
            <v>Dolní Hrachovice</v>
          </cell>
        </row>
        <row r="910">
          <cell r="Q910" t="str">
            <v>Motely, botely</v>
          </cell>
          <cell r="T910" t="str">
            <v>Dolní Chvatliny</v>
          </cell>
        </row>
        <row r="911">
          <cell r="Q911" t="str">
            <v>Ostatní podobná ubytovací zařízení</v>
          </cell>
          <cell r="T911" t="str">
            <v>Dolní Kalná</v>
          </cell>
        </row>
        <row r="912">
          <cell r="Q912" t="str">
            <v>Ubytování v zařízených pronájmech</v>
          </cell>
          <cell r="T912" t="str">
            <v>Dolní Kounice</v>
          </cell>
        </row>
        <row r="913">
          <cell r="Q913" t="str">
            <v>Ubytování ve vysokoškolských kolejích, domovech mládeže</v>
          </cell>
          <cell r="T913" t="str">
            <v>Dolní Kralovice</v>
          </cell>
        </row>
        <row r="914">
          <cell r="Q914" t="str">
            <v>Ostatní ubytování j. n.</v>
          </cell>
          <cell r="T914" t="str">
            <v>Dolní Krupá</v>
          </cell>
        </row>
        <row r="915">
          <cell r="Q915" t="str">
            <v>Stravování v závodních kuchyních</v>
          </cell>
          <cell r="T915" t="str">
            <v>Dolní Krupá</v>
          </cell>
        </row>
        <row r="916">
          <cell r="Q916" t="str">
            <v>Stravování ve školních zařízeních, menzách</v>
          </cell>
          <cell r="T916" t="str">
            <v>Dolní Lánov</v>
          </cell>
        </row>
        <row r="917">
          <cell r="Q917" t="str">
            <v>Poskytování jiných stravovacích služeb j. n.</v>
          </cell>
          <cell r="T917" t="str">
            <v>Dolní Lažany</v>
          </cell>
        </row>
        <row r="918">
          <cell r="Q918" t="str">
            <v>Poskytování hlasových služeb přes pevnou telekomunikační síť</v>
          </cell>
          <cell r="T918" t="str">
            <v>Dolní Lhota</v>
          </cell>
        </row>
        <row r="919">
          <cell r="Q919" t="str">
            <v>Pronájem pevné telekomunikační sítě</v>
          </cell>
          <cell r="T919" t="str">
            <v>Dolní Lhota</v>
          </cell>
        </row>
        <row r="920">
          <cell r="Q920" t="str">
            <v>Přenos dat přes pevnou telekomunikační síť</v>
          </cell>
          <cell r="T920" t="str">
            <v>Dolní Libochová</v>
          </cell>
        </row>
        <row r="921">
          <cell r="Q921" t="str">
            <v>Poskytování přístupu k internetu přes pevnou telekomunikační síť</v>
          </cell>
          <cell r="T921" t="str">
            <v>Dolní Lochov</v>
          </cell>
        </row>
        <row r="922">
          <cell r="Q922" t="str">
            <v>Ostatní činnosti související s pevnou telekomunikační sítí</v>
          </cell>
          <cell r="T922" t="str">
            <v>Dolní Lomná</v>
          </cell>
        </row>
        <row r="923">
          <cell r="Q923" t="str">
            <v>Poskytování hlasových služeb přes bezdrátovou telekomunikační síť</v>
          </cell>
          <cell r="T923" t="str">
            <v>Dolní Loučky</v>
          </cell>
        </row>
        <row r="924">
          <cell r="Q924" t="str">
            <v>Pronájem bezdrátové telekomunikační sítě</v>
          </cell>
          <cell r="T924" t="str">
            <v>Dolní Lukavice</v>
          </cell>
        </row>
        <row r="925">
          <cell r="Q925" t="str">
            <v>Přenos dat přes bezdrátovou telekomunikační síť</v>
          </cell>
          <cell r="T925" t="str">
            <v>Dolní Lutyně</v>
          </cell>
        </row>
        <row r="926">
          <cell r="Q926" t="str">
            <v>Poskytování přístupu k internetu přes bezdrátovou telekomunikační síť</v>
          </cell>
          <cell r="T926" t="str">
            <v>Dolní Město</v>
          </cell>
        </row>
        <row r="927">
          <cell r="Q927" t="str">
            <v>Ostatní činnosti související s bezdrátovou telekomunikační sítí</v>
          </cell>
          <cell r="T927" t="str">
            <v>Dolní Morava</v>
          </cell>
        </row>
        <row r="928">
          <cell r="Q928" t="str">
            <v>Poskytování úvěrů společnostmi, které nepřijímají vklady</v>
          </cell>
          <cell r="T928" t="str">
            <v>Dolní Moravice</v>
          </cell>
        </row>
        <row r="929">
          <cell r="Q929" t="str">
            <v>Poskytování obchodních úvěrů</v>
          </cell>
          <cell r="T929" t="str">
            <v>Dolní Němčí</v>
          </cell>
        </row>
        <row r="930">
          <cell r="Q930" t="str">
            <v>Činnosti zastaváren</v>
          </cell>
          <cell r="T930" t="str">
            <v>Dolní Nětčice</v>
          </cell>
        </row>
        <row r="931">
          <cell r="Q931" t="str">
            <v>Ostatní poskytování úvěrů j. n.</v>
          </cell>
          <cell r="T931" t="str">
            <v>Dolní Nivy</v>
          </cell>
        </row>
        <row r="932">
          <cell r="Q932" t="str">
            <v>Faktoringové činnosti</v>
          </cell>
          <cell r="T932" t="str">
            <v>Dolní Novosedly</v>
          </cell>
        </row>
        <row r="933">
          <cell r="Q933" t="str">
            <v>Obchodování s cennými papíry na vlastní účet</v>
          </cell>
          <cell r="T933" t="str">
            <v>Dolní Olešnice</v>
          </cell>
        </row>
        <row r="934">
          <cell r="Q934" t="str">
            <v>Jiné finanční zprostředkování j. n.</v>
          </cell>
          <cell r="T934" t="str">
            <v>Dolní Pěna</v>
          </cell>
        </row>
        <row r="935">
          <cell r="Q935" t="str">
            <v>Pronájem vlastních nebo pronajatých nemovitostí s bytovými prostory</v>
          </cell>
          <cell r="T935" t="str">
            <v>Dolní Podluží</v>
          </cell>
        </row>
        <row r="936">
          <cell r="Q936" t="str">
            <v>Pronájem vlastních nebo pronajatých nemovitostí s nebytovými prostory</v>
          </cell>
          <cell r="T936" t="str">
            <v>Dolní Pohleď</v>
          </cell>
        </row>
        <row r="937">
          <cell r="Q937" t="str">
            <v>Správa vlastních nebo pronajatých nemovitostí s bytovými prostory</v>
          </cell>
          <cell r="T937" t="str">
            <v>Dolní Poustevna</v>
          </cell>
        </row>
        <row r="938">
          <cell r="Q938" t="str">
            <v>Správa vlastních nebo pronajatých nemovitostí s nebytovými prostory</v>
          </cell>
          <cell r="T938" t="str">
            <v>Dolní Přím</v>
          </cell>
        </row>
        <row r="939">
          <cell r="Q939" t="str">
            <v>Geologický průzkum</v>
          </cell>
          <cell r="T939" t="str">
            <v>Dolní Radechová</v>
          </cell>
        </row>
        <row r="940">
          <cell r="Q940" t="str">
            <v>Zeměměřické a kartografické činnosti</v>
          </cell>
          <cell r="T940" t="str">
            <v>Dolní Roveň</v>
          </cell>
        </row>
        <row r="941">
          <cell r="Q941" t="str">
            <v>Hydrometeorologické a meteorologické činnosti</v>
          </cell>
          <cell r="T941" t="str">
            <v>Dolní Rožínka</v>
          </cell>
        </row>
        <row r="942">
          <cell r="Q942" t="str">
            <v>Ostatní inženýrské činnosti a související technické poradenství j. n.</v>
          </cell>
          <cell r="T942" t="str">
            <v>Dolní Rychnov</v>
          </cell>
        </row>
        <row r="943">
          <cell r="Q943" t="str">
            <v>Zkoušky a analýzy vyhrazených technických zařízení</v>
          </cell>
          <cell r="T943" t="str">
            <v>Dolní Řasnice</v>
          </cell>
        </row>
        <row r="944">
          <cell r="Q944" t="str">
            <v>Ostatní technické zkouky a analýzy</v>
          </cell>
          <cell r="T944" t="str">
            <v>Dolní Ředice</v>
          </cell>
        </row>
        <row r="945">
          <cell r="Q945" t="str">
            <v>Ostatní výzkum a vývoj v oblasti přírodních a technických věd</v>
          </cell>
          <cell r="T945" t="str">
            <v>Dolní Slivno</v>
          </cell>
        </row>
        <row r="946">
          <cell r="Q946" t="str">
            <v>Výzkum a vývoj v oblasti lékařských věd</v>
          </cell>
          <cell r="T946" t="str">
            <v>Dolní Sokolovec</v>
          </cell>
        </row>
        <row r="947">
          <cell r="Q947" t="str">
            <v>Výzkum a vývoj v oblasti technických věd</v>
          </cell>
          <cell r="T947" t="str">
            <v>Dolní Stakory</v>
          </cell>
        </row>
        <row r="948">
          <cell r="Q948" t="str">
            <v>Výzkum a vývoj v oblasti jiných přírodních věd</v>
          </cell>
          <cell r="T948" t="str">
            <v>Dolní Studénky</v>
          </cell>
        </row>
        <row r="949">
          <cell r="Q949" t="str">
            <v>Ostatní profesní,vědecké a technické činnosti j.n.</v>
          </cell>
          <cell r="T949" t="str">
            <v>Dolní Těšice</v>
          </cell>
        </row>
        <row r="950">
          <cell r="Q950" t="str">
            <v>Poradenství v oblasti bezpečnosti a ochrany zdraví při práci</v>
          </cell>
          <cell r="T950" t="str">
            <v>Dolní Tošanovice</v>
          </cell>
        </row>
        <row r="951">
          <cell r="Q951" t="str">
            <v>Poradenství v oblasti požární ochrany</v>
          </cell>
          <cell r="T951" t="str">
            <v>Dolní Třebonín</v>
          </cell>
        </row>
        <row r="952">
          <cell r="Q952" t="str">
            <v>Jiné profesní, vědecké a technické činnosti j. n.</v>
          </cell>
          <cell r="T952" t="str">
            <v>Dolní Újezd</v>
          </cell>
        </row>
        <row r="953">
          <cell r="Q953" t="str">
            <v>Průvodcovské činnosti</v>
          </cell>
          <cell r="T953" t="str">
            <v>Dolní Újezd</v>
          </cell>
        </row>
        <row r="954">
          <cell r="Q954" t="str">
            <v>Ostatní rezervační a související činnosti j. n.</v>
          </cell>
          <cell r="T954" t="str">
            <v>Dolní Věstonice</v>
          </cell>
        </row>
        <row r="955">
          <cell r="Q955" t="str">
            <v>Pomoc cizím zemím při katastrof.nebo v nouz.sit.přímo nebo prostř.mez.org.</v>
          </cell>
          <cell r="T955" t="str">
            <v>Dolní Vilémovice</v>
          </cell>
        </row>
        <row r="956">
          <cell r="Q956" t="str">
            <v>Rozvíjení vzájemného přátelství a porozumění mezi národy</v>
          </cell>
          <cell r="T956" t="str">
            <v>Dolní Vilímeč</v>
          </cell>
        </row>
        <row r="957">
          <cell r="Q957" t="str">
            <v>Ostatní činnosti v oblasti zahraničních věcí</v>
          </cell>
          <cell r="T957" t="str">
            <v>Dolní Zálezly</v>
          </cell>
        </row>
        <row r="958">
          <cell r="Q958" t="str">
            <v>Základní vzdělávání na druhém stupni základních škol</v>
          </cell>
          <cell r="T958" t="str">
            <v>Dolní Zimoř</v>
          </cell>
        </row>
        <row r="959">
          <cell r="Q959" t="str">
            <v>Střední všeobecné vzdělávání</v>
          </cell>
          <cell r="T959" t="str">
            <v>Dolní Žandov</v>
          </cell>
        </row>
        <row r="960">
          <cell r="Q960" t="str">
            <v>Střední odborné vzdělávání na učilištích</v>
          </cell>
          <cell r="T960" t="str">
            <v>Dolní Žďár</v>
          </cell>
        </row>
        <row r="961">
          <cell r="Q961" t="str">
            <v>Střední odborné vzdělávání na středních odborných školách</v>
          </cell>
          <cell r="T961" t="str">
            <v>Dolní Životice</v>
          </cell>
        </row>
        <row r="962">
          <cell r="Q962" t="str">
            <v>Činnosti autoškol</v>
          </cell>
          <cell r="T962" t="str">
            <v>Doloplazy</v>
          </cell>
        </row>
        <row r="963">
          <cell r="Q963" t="str">
            <v>Činnosti leteckých škol</v>
          </cell>
          <cell r="T963" t="str">
            <v>Doloplazy</v>
          </cell>
        </row>
        <row r="964">
          <cell r="Q964" t="str">
            <v>Činnosti ostatních škol řízení</v>
          </cell>
          <cell r="T964" t="str">
            <v>Domamil</v>
          </cell>
        </row>
        <row r="965">
          <cell r="Q965" t="str">
            <v>Vzdělávání v jazykových školách</v>
          </cell>
          <cell r="T965" t="str">
            <v>Domanín</v>
          </cell>
        </row>
        <row r="966">
          <cell r="Q966" t="str">
            <v>Environmentální vzdělávání</v>
          </cell>
          <cell r="T966" t="str">
            <v>Domanín</v>
          </cell>
        </row>
        <row r="967">
          <cell r="Q967" t="str">
            <v>Inovační vzdělávání</v>
          </cell>
          <cell r="T967" t="str">
            <v>Dománovice</v>
          </cell>
        </row>
        <row r="968">
          <cell r="Q968" t="str">
            <v>Jiné vzdělávání j. n.</v>
          </cell>
          <cell r="T968" t="str">
            <v>Domašín</v>
          </cell>
        </row>
        <row r="969">
          <cell r="Q969" t="str">
            <v>Činnosti související s ochranou veřejného zdraví</v>
          </cell>
          <cell r="T969" t="str">
            <v>Domašov</v>
          </cell>
        </row>
        <row r="970">
          <cell r="Q970" t="str">
            <v>Ostatní činnosti související se zdravotní péčí j. n.</v>
          </cell>
          <cell r="T970" t="str">
            <v>Domašov nad Bystřicí</v>
          </cell>
        </row>
        <row r="971">
          <cell r="Q971" t="str">
            <v>Sociální péče v zařízeních pro osoby s chronickým duševním onemocněním</v>
          </cell>
          <cell r="T971" t="str">
            <v>Domašov u Šternberka</v>
          </cell>
        </row>
        <row r="972">
          <cell r="Q972" t="str">
            <v>Sociální péče v zařízeních pro osoby závislé na návykových látkách</v>
          </cell>
          <cell r="T972" t="str">
            <v>Domaželice</v>
          </cell>
        </row>
        <row r="973">
          <cell r="Q973" t="str">
            <v>Sociální péče v domovech pro seniory</v>
          </cell>
          <cell r="T973" t="str">
            <v>Domažlice</v>
          </cell>
        </row>
        <row r="974">
          <cell r="Q974" t="str">
            <v>Sociální péče v domovech pro osoby se zdravotním postižením</v>
          </cell>
          <cell r="T974" t="str">
            <v>Domoraz</v>
          </cell>
        </row>
        <row r="975">
          <cell r="Q975" t="str">
            <v>Mimoústavní sociální péče o seniory a zdravotně postižené osoby</v>
          </cell>
          <cell r="T975" t="str">
            <v>Domousnice</v>
          </cell>
        </row>
        <row r="976">
          <cell r="Q976" t="str">
            <v>Ambulantní nebo terénní sociální služby pro seniory</v>
          </cell>
          <cell r="T976" t="str">
            <v>Domoušice</v>
          </cell>
        </row>
        <row r="977">
          <cell r="Q977" t="str">
            <v>Ambulantní nebo terénní sociální služby pro osoby se zdrav.postižením</v>
          </cell>
          <cell r="T977" t="str">
            <v>Doňov</v>
          </cell>
        </row>
        <row r="978">
          <cell r="Q978" t="str">
            <v>Sociální služby pro uprchlíky, oběti katastrof</v>
          </cell>
          <cell r="T978" t="str">
            <v>Doubek</v>
          </cell>
        </row>
        <row r="979">
          <cell r="Q979" t="str">
            <v>Sociální prevence</v>
          </cell>
          <cell r="T979" t="str">
            <v>Doubice</v>
          </cell>
        </row>
        <row r="980">
          <cell r="Q980" t="str">
            <v>Sociální rehabilitace</v>
          </cell>
          <cell r="T980" t="str">
            <v>Doubrava</v>
          </cell>
        </row>
        <row r="981">
          <cell r="Q981" t="str">
            <v>Jiné ambulantní nebo terénní sociální služby j. n.</v>
          </cell>
          <cell r="T981" t="str">
            <v>Doubravčice</v>
          </cell>
        </row>
        <row r="982">
          <cell r="Q982" t="str">
            <v>Činnosti botanických a zoologických zahrad,přírod.rezervací a národ.parků</v>
          </cell>
          <cell r="T982" t="str">
            <v>Doubravice</v>
          </cell>
        </row>
        <row r="983">
          <cell r="Q983" t="str">
            <v>Činnosti botanických a zoologických zahrad</v>
          </cell>
          <cell r="T983" t="str">
            <v>Doubravice</v>
          </cell>
        </row>
        <row r="984">
          <cell r="Q984" t="str">
            <v>Činnosti přírodních rezervací a národních parků</v>
          </cell>
          <cell r="T984" t="str">
            <v>Doubravice</v>
          </cell>
        </row>
        <row r="985">
          <cell r="Q985" t="str">
            <v>Činnosti organizací dětí a mládeže</v>
          </cell>
          <cell r="T985" t="str">
            <v>Doubravice nad Svitavou</v>
          </cell>
        </row>
        <row r="986">
          <cell r="Q986" t="str">
            <v>Činnosti organizací na podporu kulturní činnosti</v>
          </cell>
          <cell r="T986" t="str">
            <v>Doubravička</v>
          </cell>
        </row>
        <row r="987">
          <cell r="Q987" t="str">
            <v>Činnosti organizací na podporu rekreační a zájmové činnosti</v>
          </cell>
          <cell r="T987" t="str">
            <v>Doubravník</v>
          </cell>
        </row>
        <row r="988">
          <cell r="Q988" t="str">
            <v>Činnosti spotřebitelských organizací</v>
          </cell>
          <cell r="T988" t="str">
            <v>Doubravy</v>
          </cell>
        </row>
        <row r="989">
          <cell r="Q989" t="str">
            <v>Činnosti environmentálních a ekologických hnutí</v>
          </cell>
          <cell r="T989" t="str">
            <v>Doudleby</v>
          </cell>
        </row>
        <row r="990">
          <cell r="Q990" t="str">
            <v>Čin.org.na ochranu a zlepšení postavení etnických,menšin.a jiných spec.sk.</v>
          </cell>
          <cell r="T990" t="str">
            <v>Doudleby nad Orlicí</v>
          </cell>
        </row>
        <row r="991">
          <cell r="Q991" t="str">
            <v>Činnosti občanských iniciativ, protestních hnutí</v>
          </cell>
          <cell r="T991" t="str">
            <v>Doupě</v>
          </cell>
        </row>
        <row r="992">
          <cell r="Q992" t="str">
            <v>Činnosti ostatních organizací j. n.</v>
          </cell>
          <cell r="T992" t="str">
            <v>Drahanovice</v>
          </cell>
        </row>
        <row r="993">
          <cell r="Q993" t="str">
            <v/>
          </cell>
          <cell r="T993" t="str">
            <v>Drahany</v>
          </cell>
        </row>
        <row r="994">
          <cell r="Q994" t="str">
            <v/>
          </cell>
          <cell r="T994" t="str">
            <v>Drahelčice</v>
          </cell>
        </row>
        <row r="995">
          <cell r="Q995" t="str">
            <v/>
          </cell>
          <cell r="T995" t="str">
            <v>Drahenice</v>
          </cell>
        </row>
        <row r="996">
          <cell r="Q996" t="str">
            <v/>
          </cell>
          <cell r="T996" t="str">
            <v>Drahkov</v>
          </cell>
        </row>
        <row r="997">
          <cell r="Q997" t="str">
            <v/>
          </cell>
          <cell r="T997" t="str">
            <v>Drahlín</v>
          </cell>
        </row>
        <row r="998">
          <cell r="Q998" t="str">
            <v/>
          </cell>
          <cell r="T998" t="str">
            <v>Drahňovice</v>
          </cell>
        </row>
        <row r="999">
          <cell r="Q999" t="str">
            <v/>
          </cell>
          <cell r="T999" t="str">
            <v>Drahobudice</v>
          </cell>
        </row>
        <row r="1000">
          <cell r="Q1000" t="str">
            <v/>
          </cell>
          <cell r="T1000" t="str">
            <v>Drahobuz</v>
          </cell>
        </row>
        <row r="1001">
          <cell r="Q1001" t="str">
            <v/>
          </cell>
          <cell r="T1001" t="str">
            <v>Drahonice</v>
          </cell>
        </row>
        <row r="1002">
          <cell r="Q1002" t="str">
            <v/>
          </cell>
          <cell r="T1002" t="str">
            <v>Drahonín</v>
          </cell>
        </row>
        <row r="1003">
          <cell r="Q1003" t="str">
            <v/>
          </cell>
          <cell r="T1003" t="str">
            <v>Drahoňův Újezd</v>
          </cell>
        </row>
        <row r="1004">
          <cell r="Q1004" t="str">
            <v/>
          </cell>
          <cell r="T1004" t="str">
            <v>Drahotěšice</v>
          </cell>
        </row>
        <row r="1005">
          <cell r="Q1005" t="str">
            <v/>
          </cell>
          <cell r="T1005" t="str">
            <v>Drahotín</v>
          </cell>
        </row>
        <row r="1006">
          <cell r="Q1006" t="str">
            <v/>
          </cell>
          <cell r="T1006" t="str">
            <v>Drahouš</v>
          </cell>
        </row>
        <row r="1007">
          <cell r="Q1007" t="str">
            <v/>
          </cell>
          <cell r="T1007" t="str">
            <v>Drahov</v>
          </cell>
        </row>
        <row r="1008">
          <cell r="Q1008" t="str">
            <v/>
          </cell>
          <cell r="T1008" t="str">
            <v>Drachkov</v>
          </cell>
        </row>
        <row r="1009">
          <cell r="Q1009" t="str">
            <v/>
          </cell>
          <cell r="T1009" t="str">
            <v>Dráchov</v>
          </cell>
        </row>
        <row r="1010">
          <cell r="Q1010" t="str">
            <v/>
          </cell>
          <cell r="T1010" t="str">
            <v>Drásov</v>
          </cell>
        </row>
        <row r="1011">
          <cell r="Q1011" t="str">
            <v/>
          </cell>
          <cell r="T1011" t="str">
            <v>Drásov</v>
          </cell>
        </row>
        <row r="1012">
          <cell r="Q1012" t="str">
            <v/>
          </cell>
          <cell r="T1012" t="str">
            <v>Dražeň</v>
          </cell>
        </row>
        <row r="1013">
          <cell r="Q1013" t="str">
            <v/>
          </cell>
          <cell r="T1013" t="str">
            <v>Draženov</v>
          </cell>
        </row>
        <row r="1014">
          <cell r="Q1014" t="str">
            <v/>
          </cell>
          <cell r="T1014" t="str">
            <v>Dražice</v>
          </cell>
        </row>
        <row r="1015">
          <cell r="Q1015" t="str">
            <v/>
          </cell>
          <cell r="T1015" t="str">
            <v>Dražíč</v>
          </cell>
        </row>
        <row r="1016">
          <cell r="Q1016" t="str">
            <v/>
          </cell>
          <cell r="T1016" t="str">
            <v>Dražičky</v>
          </cell>
        </row>
        <row r="1017">
          <cell r="Q1017" t="str">
            <v/>
          </cell>
          <cell r="T1017" t="str">
            <v>Drážov</v>
          </cell>
        </row>
        <row r="1018">
          <cell r="Q1018" t="str">
            <v/>
          </cell>
          <cell r="T1018" t="str">
            <v>Dražovice</v>
          </cell>
        </row>
        <row r="1019">
          <cell r="Q1019" t="str">
            <v/>
          </cell>
          <cell r="T1019" t="str">
            <v>Dražovice</v>
          </cell>
        </row>
        <row r="1020">
          <cell r="Q1020" t="str">
            <v/>
          </cell>
          <cell r="T1020" t="str">
            <v>Dražůvky</v>
          </cell>
        </row>
        <row r="1021">
          <cell r="Q1021" t="str">
            <v/>
          </cell>
          <cell r="T1021" t="str">
            <v>Drevníky</v>
          </cell>
        </row>
        <row r="1022">
          <cell r="Q1022" t="str">
            <v/>
          </cell>
          <cell r="T1022" t="str">
            <v>Drhovice</v>
          </cell>
        </row>
        <row r="1023">
          <cell r="Q1023" t="str">
            <v/>
          </cell>
          <cell r="T1023" t="str">
            <v>Drhovle</v>
          </cell>
        </row>
        <row r="1024">
          <cell r="Q1024" t="str">
            <v/>
          </cell>
          <cell r="T1024" t="str">
            <v>Drhovy</v>
          </cell>
        </row>
        <row r="1025">
          <cell r="Q1025" t="str">
            <v/>
          </cell>
          <cell r="T1025" t="str">
            <v>Drmoul</v>
          </cell>
        </row>
        <row r="1026">
          <cell r="Q1026" t="str">
            <v/>
          </cell>
          <cell r="T1026" t="str">
            <v>Drnek</v>
          </cell>
        </row>
        <row r="1027">
          <cell r="Q1027" t="str">
            <v/>
          </cell>
          <cell r="T1027" t="str">
            <v>Drnholec</v>
          </cell>
        </row>
        <row r="1028">
          <cell r="Q1028" t="str">
            <v/>
          </cell>
          <cell r="T1028" t="str">
            <v>Drnovice</v>
          </cell>
        </row>
        <row r="1029">
          <cell r="Q1029" t="str">
            <v/>
          </cell>
          <cell r="T1029" t="str">
            <v>Drnovice</v>
          </cell>
        </row>
        <row r="1030">
          <cell r="Q1030" t="str">
            <v/>
          </cell>
          <cell r="T1030" t="str">
            <v>Drnovice</v>
          </cell>
        </row>
        <row r="1031">
          <cell r="Q1031" t="str">
            <v/>
          </cell>
          <cell r="T1031" t="str">
            <v>Drobovice</v>
          </cell>
        </row>
        <row r="1032">
          <cell r="Q1032" t="str">
            <v/>
          </cell>
          <cell r="T1032" t="str">
            <v>Droužetice</v>
          </cell>
        </row>
        <row r="1033">
          <cell r="Q1033" t="str">
            <v/>
          </cell>
          <cell r="T1033" t="str">
            <v>Droužkovice</v>
          </cell>
        </row>
        <row r="1034">
          <cell r="Q1034" t="str">
            <v/>
          </cell>
          <cell r="T1034" t="str">
            <v>Drozdov</v>
          </cell>
        </row>
        <row r="1035">
          <cell r="Q1035" t="str">
            <v/>
          </cell>
          <cell r="T1035" t="str">
            <v>Drozdov</v>
          </cell>
        </row>
        <row r="1036">
          <cell r="Q1036" t="str">
            <v/>
          </cell>
          <cell r="T1036" t="str">
            <v>Drslavice</v>
          </cell>
        </row>
        <row r="1037">
          <cell r="Q1037" t="str">
            <v/>
          </cell>
          <cell r="T1037" t="str">
            <v>Drslavice</v>
          </cell>
        </row>
        <row r="1038">
          <cell r="Q1038" t="str">
            <v/>
          </cell>
          <cell r="T1038" t="str">
            <v>Druhanov</v>
          </cell>
        </row>
        <row r="1039">
          <cell r="Q1039" t="str">
            <v/>
          </cell>
          <cell r="T1039" t="str">
            <v>Drunče</v>
          </cell>
        </row>
        <row r="1040">
          <cell r="Q1040" t="str">
            <v/>
          </cell>
          <cell r="T1040" t="str">
            <v>Druztová</v>
          </cell>
        </row>
        <row r="1041">
          <cell r="Q1041" t="str">
            <v/>
          </cell>
          <cell r="T1041" t="str">
            <v>Družec</v>
          </cell>
        </row>
        <row r="1042">
          <cell r="Q1042" t="str">
            <v/>
          </cell>
          <cell r="T1042" t="str">
            <v>Drysice</v>
          </cell>
        </row>
        <row r="1043">
          <cell r="Q1043" t="str">
            <v/>
          </cell>
          <cell r="T1043" t="str">
            <v>Držkov</v>
          </cell>
        </row>
        <row r="1044">
          <cell r="Q1044" t="str">
            <v/>
          </cell>
          <cell r="T1044" t="str">
            <v>Držková</v>
          </cell>
        </row>
        <row r="1045">
          <cell r="Q1045" t="str">
            <v/>
          </cell>
          <cell r="T1045" t="str">
            <v>Držovice</v>
          </cell>
        </row>
        <row r="1046">
          <cell r="Q1046" t="str">
            <v/>
          </cell>
          <cell r="T1046" t="str">
            <v>Dřenice</v>
          </cell>
        </row>
        <row r="1047">
          <cell r="Q1047" t="str">
            <v/>
          </cell>
          <cell r="T1047" t="str">
            <v>Dřešín</v>
          </cell>
        </row>
        <row r="1048">
          <cell r="Q1048" t="str">
            <v/>
          </cell>
          <cell r="T1048" t="str">
            <v>Dřetovice</v>
          </cell>
        </row>
        <row r="1049">
          <cell r="Q1049" t="str">
            <v/>
          </cell>
          <cell r="T1049" t="str">
            <v>Dřevčice</v>
          </cell>
        </row>
        <row r="1050">
          <cell r="Q1050" t="str">
            <v/>
          </cell>
          <cell r="T1050" t="str">
            <v>Dřevěnice</v>
          </cell>
        </row>
        <row r="1051">
          <cell r="Q1051" t="str">
            <v/>
          </cell>
          <cell r="T1051" t="str">
            <v>Dřevnovice</v>
          </cell>
        </row>
        <row r="1052">
          <cell r="Q1052" t="str">
            <v/>
          </cell>
          <cell r="T1052" t="str">
            <v>Dřevohostice</v>
          </cell>
        </row>
        <row r="1053">
          <cell r="Q1053" t="str">
            <v/>
          </cell>
          <cell r="T1053" t="str">
            <v>Dřínov</v>
          </cell>
        </row>
        <row r="1054">
          <cell r="Q1054" t="str">
            <v/>
          </cell>
          <cell r="T1054" t="str">
            <v>Dřínov</v>
          </cell>
        </row>
        <row r="1055">
          <cell r="Q1055" t="str">
            <v/>
          </cell>
          <cell r="T1055" t="str">
            <v>Dřínov</v>
          </cell>
        </row>
        <row r="1056">
          <cell r="Q1056" t="str">
            <v/>
          </cell>
          <cell r="T1056" t="str">
            <v>Dřísy</v>
          </cell>
        </row>
        <row r="1057">
          <cell r="Q1057" t="str">
            <v/>
          </cell>
          <cell r="T1057" t="str">
            <v>Dříteč</v>
          </cell>
        </row>
        <row r="1058">
          <cell r="Q1058" t="str">
            <v/>
          </cell>
          <cell r="T1058" t="str">
            <v>Dříteň</v>
          </cell>
        </row>
        <row r="1059">
          <cell r="Q1059" t="str">
            <v/>
          </cell>
          <cell r="T1059" t="str">
            <v>Dub</v>
          </cell>
        </row>
        <row r="1060">
          <cell r="Q1060" t="str">
            <v/>
          </cell>
          <cell r="T1060" t="str">
            <v>Dub nad Moravou</v>
          </cell>
        </row>
        <row r="1061">
          <cell r="Q1061" t="str">
            <v/>
          </cell>
          <cell r="T1061" t="str">
            <v>Dubá</v>
          </cell>
        </row>
        <row r="1062">
          <cell r="Q1062" t="str">
            <v/>
          </cell>
          <cell r="T1062" t="str">
            <v>Dubany</v>
          </cell>
        </row>
        <row r="1063">
          <cell r="Q1063" t="str">
            <v/>
          </cell>
          <cell r="T1063" t="str">
            <v>Dubčany</v>
          </cell>
        </row>
        <row r="1064">
          <cell r="Q1064" t="str">
            <v/>
          </cell>
          <cell r="T1064" t="str">
            <v>Dubenec</v>
          </cell>
        </row>
        <row r="1065">
          <cell r="Q1065" t="str">
            <v/>
          </cell>
          <cell r="T1065" t="str">
            <v>Dubenec</v>
          </cell>
        </row>
        <row r="1066">
          <cell r="Q1066" t="str">
            <v/>
          </cell>
          <cell r="T1066" t="str">
            <v>Dubí</v>
          </cell>
        </row>
        <row r="1067">
          <cell r="Q1067" t="str">
            <v/>
          </cell>
          <cell r="T1067" t="str">
            <v>Dubicko</v>
          </cell>
        </row>
        <row r="1068">
          <cell r="Q1068" t="str">
            <v/>
          </cell>
          <cell r="T1068" t="str">
            <v>Dubičné</v>
          </cell>
        </row>
        <row r="1069">
          <cell r="Q1069" t="str">
            <v/>
          </cell>
          <cell r="T1069" t="str">
            <v>Dublovice</v>
          </cell>
        </row>
        <row r="1070">
          <cell r="Q1070" t="str">
            <v/>
          </cell>
          <cell r="T1070" t="str">
            <v>Dubňany</v>
          </cell>
        </row>
        <row r="1071">
          <cell r="Q1071" t="str">
            <v/>
          </cell>
          <cell r="T1071" t="str">
            <v>Dubné</v>
          </cell>
        </row>
        <row r="1072">
          <cell r="Q1072" t="str">
            <v/>
          </cell>
          <cell r="T1072" t="str">
            <v>Dubnice</v>
          </cell>
        </row>
        <row r="1073">
          <cell r="Q1073" t="str">
            <v/>
          </cell>
          <cell r="T1073" t="str">
            <v>Dubno</v>
          </cell>
        </row>
        <row r="1074">
          <cell r="Q1074" t="str">
            <v/>
          </cell>
          <cell r="T1074" t="str">
            <v>Dubovice</v>
          </cell>
        </row>
        <row r="1075">
          <cell r="Q1075" t="str">
            <v/>
          </cell>
          <cell r="T1075" t="str">
            <v>Dudín</v>
          </cell>
        </row>
        <row r="1076">
          <cell r="Q1076" t="str">
            <v/>
          </cell>
          <cell r="T1076" t="str">
            <v>Duchcov</v>
          </cell>
        </row>
        <row r="1077">
          <cell r="Q1077" t="str">
            <v/>
          </cell>
          <cell r="T1077" t="str">
            <v>Dukovany</v>
          </cell>
        </row>
        <row r="1078">
          <cell r="Q1078" t="str">
            <v/>
          </cell>
          <cell r="T1078" t="str">
            <v>Důl</v>
          </cell>
        </row>
        <row r="1079">
          <cell r="Q1079" t="str">
            <v/>
          </cell>
          <cell r="T1079" t="str">
            <v>Dunajovice</v>
          </cell>
        </row>
        <row r="1080">
          <cell r="Q1080" t="str">
            <v/>
          </cell>
          <cell r="T1080" t="str">
            <v>Dunice</v>
          </cell>
        </row>
        <row r="1081">
          <cell r="Q1081" t="str">
            <v/>
          </cell>
          <cell r="T1081" t="str">
            <v>Dušejov</v>
          </cell>
        </row>
        <row r="1082">
          <cell r="Q1082" t="str">
            <v/>
          </cell>
          <cell r="T1082" t="str">
            <v>Dušníky</v>
          </cell>
        </row>
        <row r="1083">
          <cell r="Q1083" t="str">
            <v/>
          </cell>
          <cell r="T1083" t="str">
            <v>Dvakačovice</v>
          </cell>
        </row>
        <row r="1084">
          <cell r="Q1084" t="str">
            <v/>
          </cell>
          <cell r="T1084" t="str">
            <v>Dvorce</v>
          </cell>
        </row>
        <row r="1085">
          <cell r="Q1085" t="str">
            <v/>
          </cell>
          <cell r="T1085" t="str">
            <v>Dvorce</v>
          </cell>
        </row>
        <row r="1086">
          <cell r="Q1086" t="str">
            <v/>
          </cell>
          <cell r="T1086" t="str">
            <v>Dvory</v>
          </cell>
        </row>
        <row r="1087">
          <cell r="Q1087" t="str">
            <v/>
          </cell>
          <cell r="T1087" t="str">
            <v>Dvory</v>
          </cell>
        </row>
        <row r="1088">
          <cell r="Q1088" t="str">
            <v/>
          </cell>
          <cell r="T1088" t="str">
            <v>Dvory nad Lužnicí</v>
          </cell>
        </row>
        <row r="1089">
          <cell r="Q1089" t="str">
            <v/>
          </cell>
          <cell r="T1089" t="str">
            <v>Dvůr Králové nad Labem</v>
          </cell>
        </row>
        <row r="1090">
          <cell r="Q1090" t="str">
            <v/>
          </cell>
          <cell r="T1090" t="str">
            <v>Dyjákovice</v>
          </cell>
        </row>
        <row r="1091">
          <cell r="Q1091" t="str">
            <v/>
          </cell>
          <cell r="T1091" t="str">
            <v>Dyjákovičky</v>
          </cell>
        </row>
        <row r="1092">
          <cell r="Q1092" t="str">
            <v/>
          </cell>
          <cell r="T1092" t="str">
            <v>Dyje</v>
          </cell>
        </row>
        <row r="1093">
          <cell r="Q1093" t="str">
            <v/>
          </cell>
          <cell r="T1093" t="str">
            <v>Dyjice</v>
          </cell>
        </row>
        <row r="1094">
          <cell r="Q1094" t="str">
            <v/>
          </cell>
          <cell r="T1094" t="str">
            <v>Dymokury</v>
          </cell>
        </row>
        <row r="1095">
          <cell r="Q1095" t="str">
            <v/>
          </cell>
          <cell r="T1095" t="str">
            <v>Dynín</v>
          </cell>
        </row>
        <row r="1096">
          <cell r="Q1096" t="str">
            <v/>
          </cell>
          <cell r="T1096" t="str">
            <v>Dýšina</v>
          </cell>
        </row>
        <row r="1097">
          <cell r="Q1097" t="str">
            <v/>
          </cell>
          <cell r="T1097" t="str">
            <v>Dzbel</v>
          </cell>
        </row>
        <row r="1098">
          <cell r="Q1098" t="str">
            <v/>
          </cell>
          <cell r="T1098" t="str">
            <v>Džbánice</v>
          </cell>
        </row>
        <row r="1099">
          <cell r="Q1099" t="str">
            <v/>
          </cell>
          <cell r="T1099" t="str">
            <v>Džbánov</v>
          </cell>
        </row>
        <row r="1100">
          <cell r="Q1100" t="str">
            <v/>
          </cell>
          <cell r="T1100" t="str">
            <v>Ejpovice</v>
          </cell>
        </row>
        <row r="1101">
          <cell r="Q1101" t="str">
            <v/>
          </cell>
          <cell r="T1101" t="str">
            <v>Erpužice</v>
          </cell>
        </row>
        <row r="1102">
          <cell r="Q1102" t="str">
            <v/>
          </cell>
          <cell r="T1102" t="str">
            <v>Eš</v>
          </cell>
        </row>
        <row r="1103">
          <cell r="Q1103" t="str">
            <v/>
          </cell>
          <cell r="T1103" t="str">
            <v>Evaň</v>
          </cell>
        </row>
        <row r="1104">
          <cell r="Q1104" t="str">
            <v/>
          </cell>
          <cell r="T1104" t="str">
            <v>Felbabka</v>
          </cell>
        </row>
        <row r="1105">
          <cell r="Q1105" t="str">
            <v/>
          </cell>
          <cell r="T1105" t="str">
            <v>Frahelž</v>
          </cell>
        </row>
        <row r="1106">
          <cell r="Q1106" t="str">
            <v/>
          </cell>
          <cell r="T1106" t="str">
            <v>Francova Lhota</v>
          </cell>
        </row>
        <row r="1107">
          <cell r="Q1107" t="str">
            <v/>
          </cell>
          <cell r="T1107" t="str">
            <v>Františkov nad Ploučnicí</v>
          </cell>
        </row>
        <row r="1108">
          <cell r="Q1108" t="str">
            <v/>
          </cell>
          <cell r="T1108" t="str">
            <v>Františkovy Lázně</v>
          </cell>
        </row>
        <row r="1109">
          <cell r="Q1109" t="str">
            <v/>
          </cell>
          <cell r="T1109" t="str">
            <v>Frenštát pod Radhoštěm</v>
          </cell>
        </row>
        <row r="1110">
          <cell r="Q1110" t="str">
            <v/>
          </cell>
          <cell r="T1110" t="str">
            <v>Fryčovice</v>
          </cell>
        </row>
        <row r="1111">
          <cell r="Q1111" t="str">
            <v/>
          </cell>
          <cell r="T1111" t="str">
            <v>Frýdek-Místek</v>
          </cell>
        </row>
        <row r="1112">
          <cell r="Q1112" t="str">
            <v/>
          </cell>
          <cell r="T1112" t="str">
            <v>Frýdlant</v>
          </cell>
        </row>
        <row r="1113">
          <cell r="Q1113" t="str">
            <v/>
          </cell>
          <cell r="T1113" t="str">
            <v>Frýdlant nad Ostravicí</v>
          </cell>
        </row>
        <row r="1114">
          <cell r="Q1114" t="str">
            <v/>
          </cell>
          <cell r="T1114" t="str">
            <v>Frýdštejn</v>
          </cell>
        </row>
        <row r="1115">
          <cell r="Q1115" t="str">
            <v/>
          </cell>
          <cell r="T1115" t="str">
            <v>Frymburk</v>
          </cell>
        </row>
        <row r="1116">
          <cell r="Q1116" t="str">
            <v/>
          </cell>
          <cell r="T1116" t="str">
            <v>Frymburk</v>
          </cell>
        </row>
        <row r="1117">
          <cell r="Q1117" t="str">
            <v/>
          </cell>
          <cell r="T1117" t="str">
            <v>Fryšava pod Žákovou horou</v>
          </cell>
        </row>
        <row r="1118">
          <cell r="Q1118" t="str">
            <v/>
          </cell>
          <cell r="T1118" t="str">
            <v>Fryšták</v>
          </cell>
        </row>
        <row r="1119">
          <cell r="Q1119" t="str">
            <v/>
          </cell>
          <cell r="T1119" t="str">
            <v>Fulnek</v>
          </cell>
        </row>
        <row r="1120">
          <cell r="Q1120" t="str">
            <v/>
          </cell>
          <cell r="T1120" t="str">
            <v>Golčův Jeníkov</v>
          </cell>
        </row>
        <row r="1121">
          <cell r="Q1121" t="str">
            <v/>
          </cell>
          <cell r="T1121" t="str">
            <v>Grešlové Mýto</v>
          </cell>
        </row>
        <row r="1122">
          <cell r="Q1122" t="str">
            <v/>
          </cell>
          <cell r="T1122" t="str">
            <v>Gruna</v>
          </cell>
        </row>
        <row r="1123">
          <cell r="Q1123" t="str">
            <v/>
          </cell>
          <cell r="T1123" t="str">
            <v>Grunta</v>
          </cell>
        </row>
        <row r="1124">
          <cell r="Q1124" t="str">
            <v/>
          </cell>
          <cell r="T1124" t="str">
            <v>Grygov</v>
          </cell>
        </row>
        <row r="1125">
          <cell r="Q1125" t="str">
            <v/>
          </cell>
          <cell r="T1125" t="str">
            <v>Grymov</v>
          </cell>
        </row>
        <row r="1126">
          <cell r="Q1126" t="str">
            <v/>
          </cell>
          <cell r="T1126" t="str">
            <v>Habartice</v>
          </cell>
        </row>
        <row r="1127">
          <cell r="Q1127" t="str">
            <v/>
          </cell>
          <cell r="T1127" t="str">
            <v>Habartov</v>
          </cell>
        </row>
        <row r="1128">
          <cell r="Q1128" t="str">
            <v/>
          </cell>
          <cell r="T1128" t="str">
            <v>Habrovany</v>
          </cell>
        </row>
        <row r="1129">
          <cell r="Q1129" t="str">
            <v/>
          </cell>
          <cell r="T1129" t="str">
            <v>Habrovany</v>
          </cell>
        </row>
        <row r="1130">
          <cell r="Q1130" t="str">
            <v/>
          </cell>
          <cell r="T1130" t="str">
            <v>Habrůvka</v>
          </cell>
        </row>
        <row r="1131">
          <cell r="Q1131" t="str">
            <v/>
          </cell>
          <cell r="T1131" t="str">
            <v>Habry</v>
          </cell>
        </row>
        <row r="1132">
          <cell r="Q1132" t="str">
            <v/>
          </cell>
          <cell r="T1132" t="str">
            <v>Habří</v>
          </cell>
        </row>
        <row r="1133">
          <cell r="Q1133" t="str">
            <v/>
          </cell>
          <cell r="T1133" t="str">
            <v>Habřina</v>
          </cell>
        </row>
        <row r="1134">
          <cell r="Q1134" t="str">
            <v/>
          </cell>
          <cell r="T1134" t="str">
            <v>Hačky</v>
          </cell>
        </row>
        <row r="1135">
          <cell r="Q1135" t="str">
            <v/>
          </cell>
          <cell r="T1135" t="str">
            <v>Hadravova Rosička</v>
          </cell>
        </row>
        <row r="1136">
          <cell r="Q1136" t="str">
            <v/>
          </cell>
          <cell r="T1136" t="str">
            <v>Háj u Duchcova</v>
          </cell>
        </row>
        <row r="1137">
          <cell r="Q1137" t="str">
            <v/>
          </cell>
          <cell r="T1137" t="str">
            <v>Háj ve Slezsku</v>
          </cell>
        </row>
        <row r="1138">
          <cell r="Q1138" t="str">
            <v/>
          </cell>
          <cell r="T1138" t="str">
            <v>Hajany</v>
          </cell>
        </row>
        <row r="1139">
          <cell r="Q1139" t="str">
            <v/>
          </cell>
          <cell r="T1139" t="str">
            <v>Hajany</v>
          </cell>
        </row>
        <row r="1140">
          <cell r="Q1140" t="str">
            <v/>
          </cell>
          <cell r="T1140" t="str">
            <v>Háje</v>
          </cell>
        </row>
        <row r="1141">
          <cell r="Q1141" t="str">
            <v/>
          </cell>
          <cell r="T1141" t="str">
            <v>Háje nad Jizerou</v>
          </cell>
        </row>
        <row r="1142">
          <cell r="Q1142" t="str">
            <v/>
          </cell>
          <cell r="T1142" t="str">
            <v>Hájek</v>
          </cell>
        </row>
        <row r="1143">
          <cell r="Q1143" t="str">
            <v/>
          </cell>
          <cell r="T1143" t="str">
            <v>Hájek</v>
          </cell>
        </row>
        <row r="1144">
          <cell r="Q1144" t="str">
            <v/>
          </cell>
          <cell r="T1144" t="str">
            <v>Hajnice</v>
          </cell>
        </row>
        <row r="1145">
          <cell r="Q1145" t="str">
            <v/>
          </cell>
          <cell r="T1145" t="str">
            <v>Halámky</v>
          </cell>
        </row>
        <row r="1146">
          <cell r="Q1146" t="str">
            <v/>
          </cell>
          <cell r="T1146" t="str">
            <v>Halenkov</v>
          </cell>
        </row>
        <row r="1147">
          <cell r="Q1147" t="str">
            <v/>
          </cell>
          <cell r="T1147" t="str">
            <v>Halenkovice</v>
          </cell>
        </row>
        <row r="1148">
          <cell r="Q1148" t="str">
            <v/>
          </cell>
          <cell r="T1148" t="str">
            <v>Haluzice</v>
          </cell>
        </row>
        <row r="1149">
          <cell r="Q1149" t="str">
            <v/>
          </cell>
          <cell r="T1149" t="str">
            <v>Halže</v>
          </cell>
        </row>
        <row r="1150">
          <cell r="Q1150" t="str">
            <v/>
          </cell>
          <cell r="T1150" t="str">
            <v>Hamr</v>
          </cell>
        </row>
        <row r="1151">
          <cell r="Q1151" t="str">
            <v/>
          </cell>
          <cell r="T1151" t="str">
            <v>Hamr na Jezeře</v>
          </cell>
        </row>
        <row r="1152">
          <cell r="Q1152" t="str">
            <v/>
          </cell>
          <cell r="T1152" t="str">
            <v>Hamry</v>
          </cell>
        </row>
        <row r="1153">
          <cell r="Q1153" t="str">
            <v/>
          </cell>
          <cell r="T1153" t="str">
            <v>Hamry</v>
          </cell>
        </row>
        <row r="1154">
          <cell r="Q1154" t="str">
            <v/>
          </cell>
          <cell r="T1154" t="str">
            <v>Hamry nad Sázavou</v>
          </cell>
        </row>
        <row r="1155">
          <cell r="Q1155" t="str">
            <v/>
          </cell>
          <cell r="T1155" t="str">
            <v>Haňovice</v>
          </cell>
        </row>
        <row r="1156">
          <cell r="Q1156" t="str">
            <v/>
          </cell>
          <cell r="T1156" t="str">
            <v>Hanušovice</v>
          </cell>
        </row>
        <row r="1157">
          <cell r="Q1157" t="str">
            <v/>
          </cell>
          <cell r="T1157" t="str">
            <v>Harrachov</v>
          </cell>
        </row>
        <row r="1158">
          <cell r="Q1158" t="str">
            <v/>
          </cell>
          <cell r="T1158" t="str">
            <v>Hartinkov</v>
          </cell>
        </row>
        <row r="1159">
          <cell r="Q1159" t="str">
            <v/>
          </cell>
          <cell r="T1159" t="str">
            <v>Hartmanice</v>
          </cell>
        </row>
        <row r="1160">
          <cell r="Q1160" t="str">
            <v/>
          </cell>
          <cell r="T1160" t="str">
            <v>Hartmanice</v>
          </cell>
        </row>
        <row r="1161">
          <cell r="Q1161" t="str">
            <v/>
          </cell>
          <cell r="T1161" t="str">
            <v>Hartmanice</v>
          </cell>
        </row>
        <row r="1162">
          <cell r="Q1162" t="str">
            <v/>
          </cell>
          <cell r="T1162" t="str">
            <v>Hartvíkovice</v>
          </cell>
        </row>
        <row r="1163">
          <cell r="Q1163" t="str">
            <v/>
          </cell>
          <cell r="T1163" t="str">
            <v>Haškovcova Lhota</v>
          </cell>
        </row>
        <row r="1164">
          <cell r="Q1164" t="str">
            <v/>
          </cell>
          <cell r="T1164" t="str">
            <v>Hať</v>
          </cell>
        </row>
        <row r="1165">
          <cell r="Q1165" t="str">
            <v/>
          </cell>
          <cell r="T1165" t="str">
            <v>Hatín</v>
          </cell>
        </row>
        <row r="1166">
          <cell r="Q1166" t="str">
            <v/>
          </cell>
          <cell r="T1166" t="str">
            <v>Havířov</v>
          </cell>
        </row>
        <row r="1167">
          <cell r="Q1167" t="str">
            <v/>
          </cell>
          <cell r="T1167" t="str">
            <v>Havlíčkova Borová</v>
          </cell>
        </row>
        <row r="1168">
          <cell r="Q1168" t="str">
            <v/>
          </cell>
          <cell r="T1168" t="str">
            <v>Havlíčkův Brod</v>
          </cell>
        </row>
        <row r="1169">
          <cell r="Q1169" t="str">
            <v/>
          </cell>
          <cell r="T1169" t="str">
            <v>Havlovice</v>
          </cell>
        </row>
        <row r="1170">
          <cell r="Q1170" t="str">
            <v/>
          </cell>
          <cell r="T1170" t="str">
            <v>Havraň</v>
          </cell>
        </row>
        <row r="1171">
          <cell r="Q1171" t="str">
            <v/>
          </cell>
          <cell r="T1171" t="str">
            <v>Havraníky</v>
          </cell>
        </row>
        <row r="1172">
          <cell r="Q1172" t="str">
            <v/>
          </cell>
          <cell r="T1172" t="str">
            <v>Hazlov</v>
          </cell>
        </row>
        <row r="1173">
          <cell r="Q1173" t="str">
            <v/>
          </cell>
          <cell r="T1173" t="str">
            <v>Hejná</v>
          </cell>
        </row>
        <row r="1174">
          <cell r="Q1174" t="str">
            <v/>
          </cell>
          <cell r="T1174" t="str">
            <v>Hejnice</v>
          </cell>
        </row>
        <row r="1175">
          <cell r="Q1175" t="str">
            <v/>
          </cell>
          <cell r="T1175" t="str">
            <v>Hejnice</v>
          </cell>
        </row>
        <row r="1176">
          <cell r="Q1176" t="str">
            <v/>
          </cell>
          <cell r="T1176" t="str">
            <v>Hejtmánkovice</v>
          </cell>
        </row>
        <row r="1177">
          <cell r="Q1177" t="str">
            <v/>
          </cell>
          <cell r="T1177" t="str">
            <v>Helvíkovice</v>
          </cell>
        </row>
        <row r="1178">
          <cell r="Q1178" t="str">
            <v/>
          </cell>
          <cell r="T1178" t="str">
            <v>Herálec</v>
          </cell>
        </row>
        <row r="1179">
          <cell r="Q1179" t="str">
            <v/>
          </cell>
          <cell r="T1179" t="str">
            <v>Herálec</v>
          </cell>
        </row>
        <row r="1180">
          <cell r="Q1180" t="str">
            <v/>
          </cell>
          <cell r="T1180" t="str">
            <v>Heraltice</v>
          </cell>
        </row>
        <row r="1181">
          <cell r="Q1181" t="str">
            <v/>
          </cell>
          <cell r="T1181" t="str">
            <v>Herink</v>
          </cell>
        </row>
        <row r="1182">
          <cell r="Q1182" t="str">
            <v/>
          </cell>
          <cell r="T1182" t="str">
            <v>Heroltice</v>
          </cell>
        </row>
        <row r="1183">
          <cell r="Q1183" t="str">
            <v/>
          </cell>
          <cell r="T1183" t="str">
            <v>Heršpice</v>
          </cell>
        </row>
        <row r="1184">
          <cell r="Q1184" t="str">
            <v/>
          </cell>
          <cell r="T1184" t="str">
            <v>Heřmaň</v>
          </cell>
        </row>
        <row r="1185">
          <cell r="Q1185" t="str">
            <v/>
          </cell>
          <cell r="T1185" t="str">
            <v>Heřmaň</v>
          </cell>
        </row>
        <row r="1186">
          <cell r="Q1186" t="str">
            <v/>
          </cell>
          <cell r="T1186" t="str">
            <v>Heřmaneč</v>
          </cell>
        </row>
        <row r="1187">
          <cell r="Q1187" t="str">
            <v/>
          </cell>
          <cell r="T1187" t="str">
            <v>Heřmanice</v>
          </cell>
        </row>
        <row r="1188">
          <cell r="Q1188" t="str">
            <v/>
          </cell>
          <cell r="T1188" t="str">
            <v>Heřmanice</v>
          </cell>
        </row>
        <row r="1189">
          <cell r="Q1189" t="str">
            <v/>
          </cell>
          <cell r="T1189" t="str">
            <v>Heřmanice</v>
          </cell>
        </row>
        <row r="1190">
          <cell r="Q1190" t="str">
            <v/>
          </cell>
          <cell r="T1190" t="str">
            <v>Heřmanice u Oder</v>
          </cell>
        </row>
        <row r="1191">
          <cell r="Q1191" t="str">
            <v/>
          </cell>
          <cell r="T1191" t="str">
            <v>Heřmaničky</v>
          </cell>
        </row>
        <row r="1192">
          <cell r="Q1192" t="str">
            <v/>
          </cell>
          <cell r="T1192" t="str">
            <v>Heřmánkovice</v>
          </cell>
        </row>
        <row r="1193">
          <cell r="Q1193" t="str">
            <v/>
          </cell>
          <cell r="T1193" t="str">
            <v>Heřmánky</v>
          </cell>
        </row>
        <row r="1194">
          <cell r="Q1194" t="str">
            <v/>
          </cell>
          <cell r="T1194" t="str">
            <v>Heřmanov</v>
          </cell>
        </row>
        <row r="1195">
          <cell r="Q1195" t="str">
            <v/>
          </cell>
          <cell r="T1195" t="str">
            <v>Heřmanov</v>
          </cell>
        </row>
        <row r="1196">
          <cell r="Q1196" t="str">
            <v/>
          </cell>
          <cell r="T1196" t="str">
            <v>Heřmanova Huť</v>
          </cell>
        </row>
        <row r="1197">
          <cell r="Q1197" t="str">
            <v/>
          </cell>
          <cell r="T1197" t="str">
            <v>Heřmanovice</v>
          </cell>
        </row>
        <row r="1198">
          <cell r="Q1198" t="str">
            <v/>
          </cell>
          <cell r="T1198" t="str">
            <v>Heřmanův Městec</v>
          </cell>
        </row>
        <row r="1199">
          <cell r="Q1199" t="str">
            <v/>
          </cell>
          <cell r="T1199" t="str">
            <v>Hevlín</v>
          </cell>
        </row>
        <row r="1200">
          <cell r="Q1200" t="str">
            <v/>
          </cell>
          <cell r="T1200" t="str">
            <v>Hladké Životice</v>
          </cell>
        </row>
        <row r="1201">
          <cell r="Q1201" t="str">
            <v/>
          </cell>
          <cell r="T1201" t="str">
            <v>Hladov</v>
          </cell>
        </row>
        <row r="1202">
          <cell r="Q1202" t="str">
            <v/>
          </cell>
          <cell r="T1202" t="str">
            <v>Hlasivo</v>
          </cell>
        </row>
        <row r="1203">
          <cell r="Q1203" t="str">
            <v/>
          </cell>
          <cell r="T1203" t="str">
            <v>Hlásná Třebaň</v>
          </cell>
        </row>
        <row r="1204">
          <cell r="Q1204" t="str">
            <v/>
          </cell>
          <cell r="T1204" t="str">
            <v>Hlásnice</v>
          </cell>
        </row>
        <row r="1205">
          <cell r="Q1205" t="str">
            <v/>
          </cell>
          <cell r="T1205" t="str">
            <v>Hlavatce</v>
          </cell>
        </row>
        <row r="1206">
          <cell r="Q1206" t="str">
            <v/>
          </cell>
          <cell r="T1206" t="str">
            <v>Hlavatce</v>
          </cell>
        </row>
        <row r="1207">
          <cell r="Q1207" t="str">
            <v/>
          </cell>
          <cell r="T1207" t="str">
            <v>Hlavečník</v>
          </cell>
        </row>
        <row r="1208">
          <cell r="Q1208" t="str">
            <v/>
          </cell>
          <cell r="T1208" t="str">
            <v>Hlavenec</v>
          </cell>
        </row>
        <row r="1209">
          <cell r="Q1209" t="str">
            <v/>
          </cell>
          <cell r="T1209" t="str">
            <v>Hlavice</v>
          </cell>
        </row>
        <row r="1210">
          <cell r="Q1210" t="str">
            <v/>
          </cell>
          <cell r="T1210" t="str">
            <v>Hlavnice</v>
          </cell>
        </row>
        <row r="1211">
          <cell r="Q1211" t="str">
            <v/>
          </cell>
          <cell r="T1211" t="str">
            <v>Hlavňovice</v>
          </cell>
        </row>
        <row r="1212">
          <cell r="Q1212" t="str">
            <v/>
          </cell>
          <cell r="T1212" t="str">
            <v>Hlína</v>
          </cell>
        </row>
        <row r="1213">
          <cell r="Q1213" t="str">
            <v/>
          </cell>
          <cell r="T1213" t="str">
            <v>Hlince</v>
          </cell>
        </row>
        <row r="1214">
          <cell r="Q1214" t="str">
            <v/>
          </cell>
          <cell r="T1214" t="str">
            <v>Hlincová Hora</v>
          </cell>
        </row>
        <row r="1215">
          <cell r="Q1215" t="str">
            <v/>
          </cell>
          <cell r="T1215" t="str">
            <v>Hlinka</v>
          </cell>
        </row>
        <row r="1216">
          <cell r="Q1216" t="str">
            <v/>
          </cell>
          <cell r="T1216" t="str">
            <v>Hlinná</v>
          </cell>
        </row>
        <row r="1217">
          <cell r="Q1217" t="str">
            <v/>
          </cell>
          <cell r="T1217" t="str">
            <v>Hlinsko</v>
          </cell>
        </row>
        <row r="1218">
          <cell r="Q1218" t="str">
            <v/>
          </cell>
          <cell r="T1218" t="str">
            <v>Hlinsko</v>
          </cell>
        </row>
        <row r="1219">
          <cell r="Q1219" t="str">
            <v/>
          </cell>
          <cell r="T1219" t="str">
            <v>Hlízov</v>
          </cell>
        </row>
        <row r="1220">
          <cell r="Q1220" t="str">
            <v/>
          </cell>
          <cell r="T1220" t="str">
            <v>Hlohová</v>
          </cell>
        </row>
        <row r="1221">
          <cell r="Q1221" t="str">
            <v/>
          </cell>
          <cell r="T1221" t="str">
            <v>Hlohovčice</v>
          </cell>
        </row>
        <row r="1222">
          <cell r="Q1222" t="str">
            <v/>
          </cell>
          <cell r="T1222" t="str">
            <v>Hlohovec</v>
          </cell>
        </row>
        <row r="1223">
          <cell r="Q1223" t="str">
            <v/>
          </cell>
          <cell r="T1223" t="str">
            <v>Hlohovice</v>
          </cell>
        </row>
        <row r="1224">
          <cell r="Q1224" t="str">
            <v/>
          </cell>
          <cell r="T1224" t="str">
            <v>Hlubočany</v>
          </cell>
        </row>
        <row r="1225">
          <cell r="Q1225" t="str">
            <v/>
          </cell>
          <cell r="T1225" t="str">
            <v>Hlubočec</v>
          </cell>
        </row>
        <row r="1226">
          <cell r="Q1226" t="str">
            <v/>
          </cell>
          <cell r="T1226" t="str">
            <v>Hlubočky</v>
          </cell>
        </row>
        <row r="1227">
          <cell r="Q1227" t="str">
            <v/>
          </cell>
          <cell r="T1227" t="str">
            <v>Hluboká</v>
          </cell>
        </row>
        <row r="1228">
          <cell r="Q1228" t="str">
            <v/>
          </cell>
          <cell r="T1228" t="str">
            <v>Hluboká nad Vltavou</v>
          </cell>
        </row>
        <row r="1229">
          <cell r="Q1229" t="str">
            <v/>
          </cell>
          <cell r="T1229" t="str">
            <v>Hluboké</v>
          </cell>
        </row>
        <row r="1230">
          <cell r="Q1230" t="str">
            <v/>
          </cell>
          <cell r="T1230" t="str">
            <v>Hluboké Dvory</v>
          </cell>
        </row>
        <row r="1231">
          <cell r="Q1231" t="str">
            <v/>
          </cell>
          <cell r="T1231" t="str">
            <v>Hluboké Mašůvky</v>
          </cell>
        </row>
        <row r="1232">
          <cell r="Q1232" t="str">
            <v/>
          </cell>
          <cell r="T1232" t="str">
            <v>Hluboš</v>
          </cell>
        </row>
        <row r="1233">
          <cell r="Q1233" t="str">
            <v/>
          </cell>
          <cell r="T1233" t="str">
            <v>Hlubyně</v>
          </cell>
        </row>
        <row r="1234">
          <cell r="Q1234" t="str">
            <v/>
          </cell>
          <cell r="T1234" t="str">
            <v>Hlučín</v>
          </cell>
        </row>
        <row r="1235">
          <cell r="Q1235" t="str">
            <v/>
          </cell>
          <cell r="T1235" t="str">
            <v>Hluchov</v>
          </cell>
        </row>
        <row r="1236">
          <cell r="Q1236" t="str">
            <v/>
          </cell>
          <cell r="T1236" t="str">
            <v>Hluk</v>
          </cell>
        </row>
        <row r="1237">
          <cell r="Q1237" t="str">
            <v/>
          </cell>
          <cell r="T1237" t="str">
            <v>Hlupín</v>
          </cell>
        </row>
        <row r="1238">
          <cell r="Q1238" t="str">
            <v/>
          </cell>
          <cell r="T1238" t="str">
            <v>Hlušice</v>
          </cell>
        </row>
        <row r="1239">
          <cell r="Q1239" t="str">
            <v/>
          </cell>
          <cell r="T1239" t="str">
            <v>Hlušovice</v>
          </cell>
        </row>
        <row r="1240">
          <cell r="Q1240" t="str">
            <v/>
          </cell>
          <cell r="T1240" t="str">
            <v>Hnačov</v>
          </cell>
        </row>
        <row r="1241">
          <cell r="Q1241" t="str">
            <v/>
          </cell>
          <cell r="T1241" t="str">
            <v>Hnanice</v>
          </cell>
        </row>
        <row r="1242">
          <cell r="Q1242" t="str">
            <v/>
          </cell>
          <cell r="T1242" t="str">
            <v>Hnátnice</v>
          </cell>
        </row>
        <row r="1243">
          <cell r="Q1243" t="str">
            <v/>
          </cell>
          <cell r="T1243" t="str">
            <v>Hněvčeves</v>
          </cell>
        </row>
        <row r="1244">
          <cell r="Q1244" t="str">
            <v/>
          </cell>
          <cell r="T1244" t="str">
            <v>Hněvkovice</v>
          </cell>
        </row>
        <row r="1245">
          <cell r="Q1245" t="str">
            <v/>
          </cell>
          <cell r="T1245" t="str">
            <v>Hněvnice</v>
          </cell>
        </row>
        <row r="1246">
          <cell r="Q1246" t="str">
            <v/>
          </cell>
          <cell r="T1246" t="str">
            <v>Hněvošice</v>
          </cell>
        </row>
        <row r="1247">
          <cell r="Q1247" t="str">
            <v/>
          </cell>
          <cell r="T1247" t="str">
            <v>Hněvotín</v>
          </cell>
        </row>
        <row r="1248">
          <cell r="Q1248" t="str">
            <v/>
          </cell>
          <cell r="T1248" t="str">
            <v>Hnojice</v>
          </cell>
        </row>
        <row r="1249">
          <cell r="Q1249" t="str">
            <v/>
          </cell>
          <cell r="T1249" t="str">
            <v>Hnojník</v>
          </cell>
        </row>
        <row r="1250">
          <cell r="Q1250" t="str">
            <v/>
          </cell>
          <cell r="T1250" t="str">
            <v>Hobšovice</v>
          </cell>
        </row>
        <row r="1251">
          <cell r="Q1251" t="str">
            <v/>
          </cell>
          <cell r="T1251" t="str">
            <v>Hodějice</v>
          </cell>
        </row>
        <row r="1252">
          <cell r="Q1252" t="str">
            <v/>
          </cell>
          <cell r="T1252" t="str">
            <v>Hodětín</v>
          </cell>
        </row>
        <row r="1253">
          <cell r="Q1253" t="str">
            <v/>
          </cell>
          <cell r="T1253" t="str">
            <v>Hodice</v>
          </cell>
        </row>
        <row r="1254">
          <cell r="Q1254" t="str">
            <v/>
          </cell>
          <cell r="T1254" t="str">
            <v>Hodíškov</v>
          </cell>
        </row>
        <row r="1255">
          <cell r="Q1255" t="str">
            <v/>
          </cell>
          <cell r="T1255" t="str">
            <v>Hodkovice nad Mohelkou</v>
          </cell>
        </row>
        <row r="1256">
          <cell r="Q1256" t="str">
            <v/>
          </cell>
          <cell r="T1256" t="str">
            <v>Hodonice</v>
          </cell>
        </row>
        <row r="1257">
          <cell r="Q1257" t="str">
            <v/>
          </cell>
          <cell r="T1257" t="str">
            <v>Hodonice</v>
          </cell>
        </row>
        <row r="1258">
          <cell r="Q1258" t="str">
            <v/>
          </cell>
          <cell r="T1258" t="str">
            <v>Hodonín</v>
          </cell>
        </row>
        <row r="1259">
          <cell r="Q1259" t="str">
            <v/>
          </cell>
          <cell r="T1259" t="str">
            <v>Hodonín</v>
          </cell>
        </row>
        <row r="1260">
          <cell r="Q1260" t="str">
            <v/>
          </cell>
          <cell r="T1260" t="str">
            <v>Hodonín</v>
          </cell>
        </row>
        <row r="1261">
          <cell r="Q1261" t="str">
            <v/>
          </cell>
          <cell r="T1261" t="str">
            <v>Hodov</v>
          </cell>
        </row>
        <row r="1262">
          <cell r="Q1262" t="str">
            <v/>
          </cell>
          <cell r="T1262" t="str">
            <v>Hodslavice</v>
          </cell>
        </row>
        <row r="1263">
          <cell r="Q1263" t="str">
            <v/>
          </cell>
          <cell r="T1263" t="str">
            <v>Hojanovice</v>
          </cell>
        </row>
        <row r="1264">
          <cell r="Q1264" t="str">
            <v/>
          </cell>
          <cell r="T1264" t="str">
            <v>Hojkov</v>
          </cell>
        </row>
        <row r="1265">
          <cell r="Q1265" t="str">
            <v/>
          </cell>
          <cell r="T1265" t="str">
            <v>Hojovice</v>
          </cell>
        </row>
        <row r="1266">
          <cell r="Q1266" t="str">
            <v/>
          </cell>
          <cell r="T1266" t="str">
            <v>Holany</v>
          </cell>
        </row>
        <row r="1267">
          <cell r="Q1267" t="str">
            <v/>
          </cell>
          <cell r="T1267" t="str">
            <v>Holasice</v>
          </cell>
        </row>
        <row r="1268">
          <cell r="Q1268" t="str">
            <v/>
          </cell>
          <cell r="T1268" t="str">
            <v>Holasovice</v>
          </cell>
        </row>
        <row r="1269">
          <cell r="Q1269" t="str">
            <v/>
          </cell>
          <cell r="T1269" t="str">
            <v>Holčovice</v>
          </cell>
        </row>
        <row r="1270">
          <cell r="Q1270" t="str">
            <v/>
          </cell>
          <cell r="T1270" t="str">
            <v>Holedeč</v>
          </cell>
        </row>
        <row r="1271">
          <cell r="Q1271" t="str">
            <v/>
          </cell>
          <cell r="T1271" t="str">
            <v>Holenice</v>
          </cell>
        </row>
        <row r="1272">
          <cell r="Q1272" t="str">
            <v/>
          </cell>
          <cell r="T1272" t="str">
            <v>Holešov</v>
          </cell>
        </row>
        <row r="1273">
          <cell r="Q1273" t="str">
            <v/>
          </cell>
          <cell r="T1273" t="str">
            <v>Holetín</v>
          </cell>
        </row>
        <row r="1274">
          <cell r="Q1274" t="str">
            <v/>
          </cell>
          <cell r="T1274" t="str">
            <v>Holice</v>
          </cell>
        </row>
        <row r="1275">
          <cell r="Q1275" t="str">
            <v/>
          </cell>
          <cell r="T1275" t="str">
            <v>Holín</v>
          </cell>
        </row>
        <row r="1276">
          <cell r="Q1276" t="str">
            <v/>
          </cell>
          <cell r="T1276" t="str">
            <v>Holohlavy</v>
          </cell>
        </row>
        <row r="1277">
          <cell r="Q1277" t="str">
            <v/>
          </cell>
          <cell r="T1277" t="str">
            <v>Holotín</v>
          </cell>
        </row>
        <row r="1278">
          <cell r="Q1278" t="str">
            <v/>
          </cell>
          <cell r="T1278" t="str">
            <v>Holoubkov</v>
          </cell>
        </row>
        <row r="1279">
          <cell r="Q1279" t="str">
            <v/>
          </cell>
          <cell r="T1279" t="str">
            <v>Holovousy</v>
          </cell>
        </row>
        <row r="1280">
          <cell r="Q1280" t="str">
            <v/>
          </cell>
          <cell r="T1280" t="str">
            <v>Holovousy</v>
          </cell>
        </row>
        <row r="1281">
          <cell r="Q1281" t="str">
            <v/>
          </cell>
          <cell r="T1281" t="str">
            <v>Holštejn</v>
          </cell>
        </row>
        <row r="1282">
          <cell r="Q1282" t="str">
            <v/>
          </cell>
          <cell r="T1282" t="str">
            <v>Holubice</v>
          </cell>
        </row>
        <row r="1283">
          <cell r="Q1283" t="str">
            <v/>
          </cell>
          <cell r="T1283" t="str">
            <v>Holubice</v>
          </cell>
        </row>
        <row r="1284">
          <cell r="Q1284" t="str">
            <v/>
          </cell>
          <cell r="T1284" t="str">
            <v>Holubov</v>
          </cell>
        </row>
        <row r="1285">
          <cell r="Q1285" t="str">
            <v/>
          </cell>
          <cell r="T1285" t="str">
            <v>Holýšov</v>
          </cell>
        </row>
        <row r="1286">
          <cell r="Q1286" t="str">
            <v/>
          </cell>
          <cell r="T1286" t="str">
            <v>Homole</v>
          </cell>
        </row>
        <row r="1287">
          <cell r="Q1287" t="str">
            <v/>
          </cell>
          <cell r="T1287" t="str">
            <v>Homole u Panny</v>
          </cell>
        </row>
        <row r="1288">
          <cell r="Q1288" t="str">
            <v/>
          </cell>
          <cell r="T1288" t="str">
            <v>Honbice</v>
          </cell>
        </row>
        <row r="1289">
          <cell r="Q1289" t="str">
            <v/>
          </cell>
          <cell r="T1289" t="str">
            <v>Honětice</v>
          </cell>
        </row>
        <row r="1290">
          <cell r="Q1290" t="str">
            <v/>
          </cell>
          <cell r="T1290" t="str">
            <v>Honezovice</v>
          </cell>
        </row>
        <row r="1291">
          <cell r="Q1291" t="str">
            <v/>
          </cell>
          <cell r="T1291" t="str">
            <v>Hora Svaté Kateřiny</v>
          </cell>
        </row>
        <row r="1292">
          <cell r="Q1292" t="str">
            <v/>
          </cell>
          <cell r="T1292" t="str">
            <v>Hora Svatého Šebestiána</v>
          </cell>
        </row>
        <row r="1293">
          <cell r="Q1293" t="str">
            <v/>
          </cell>
          <cell r="T1293" t="str">
            <v>Hora Svatého Václava</v>
          </cell>
        </row>
        <row r="1294">
          <cell r="Q1294" t="str">
            <v/>
          </cell>
          <cell r="T1294" t="str">
            <v>Horažďovice</v>
          </cell>
        </row>
        <row r="1295">
          <cell r="Q1295" t="str">
            <v/>
          </cell>
          <cell r="T1295" t="str">
            <v>Horčápsko</v>
          </cell>
        </row>
        <row r="1296">
          <cell r="Q1296" t="str">
            <v/>
          </cell>
          <cell r="T1296" t="str">
            <v>Horka</v>
          </cell>
        </row>
        <row r="1297">
          <cell r="Q1297" t="str">
            <v/>
          </cell>
          <cell r="T1297" t="str">
            <v>Horka I</v>
          </cell>
        </row>
        <row r="1298">
          <cell r="Q1298" t="str">
            <v/>
          </cell>
          <cell r="T1298" t="str">
            <v>Horka II</v>
          </cell>
        </row>
        <row r="1299">
          <cell r="Q1299" t="str">
            <v/>
          </cell>
          <cell r="T1299" t="str">
            <v>Horka nad Moravou</v>
          </cell>
        </row>
        <row r="1300">
          <cell r="Q1300" t="str">
            <v/>
          </cell>
          <cell r="T1300" t="str">
            <v>Horka u Staré Paky</v>
          </cell>
        </row>
        <row r="1301">
          <cell r="Q1301" t="str">
            <v/>
          </cell>
          <cell r="T1301" t="str">
            <v>Horky</v>
          </cell>
        </row>
        <row r="1302">
          <cell r="Q1302" t="str">
            <v/>
          </cell>
          <cell r="T1302" t="str">
            <v>Horky</v>
          </cell>
        </row>
        <row r="1303">
          <cell r="Q1303" t="str">
            <v/>
          </cell>
          <cell r="T1303" t="str">
            <v>Horky nad Jizerou</v>
          </cell>
        </row>
        <row r="1304">
          <cell r="Q1304" t="str">
            <v/>
          </cell>
          <cell r="T1304" t="str">
            <v>Horní Bečva</v>
          </cell>
        </row>
        <row r="1305">
          <cell r="Q1305" t="str">
            <v/>
          </cell>
          <cell r="T1305" t="str">
            <v>Horní Bělá</v>
          </cell>
        </row>
        <row r="1306">
          <cell r="Q1306" t="str">
            <v/>
          </cell>
          <cell r="T1306" t="str">
            <v>Horní Benešov</v>
          </cell>
        </row>
        <row r="1307">
          <cell r="Q1307" t="str">
            <v/>
          </cell>
          <cell r="T1307" t="str">
            <v>Horní Beřkovice</v>
          </cell>
        </row>
        <row r="1308">
          <cell r="Q1308" t="str">
            <v/>
          </cell>
          <cell r="T1308" t="str">
            <v>Horní Bezděkov</v>
          </cell>
        </row>
        <row r="1309">
          <cell r="Q1309" t="str">
            <v/>
          </cell>
          <cell r="T1309" t="str">
            <v>Horní Blatná</v>
          </cell>
        </row>
        <row r="1310">
          <cell r="Q1310" t="str">
            <v/>
          </cell>
          <cell r="T1310" t="str">
            <v>Horní Bludovice</v>
          </cell>
        </row>
        <row r="1311">
          <cell r="Q1311" t="str">
            <v/>
          </cell>
          <cell r="T1311" t="str">
            <v>Horní Bojanovice</v>
          </cell>
        </row>
        <row r="1312">
          <cell r="Q1312" t="str">
            <v/>
          </cell>
          <cell r="T1312" t="str">
            <v>Horní Bradlo</v>
          </cell>
        </row>
        <row r="1313">
          <cell r="Q1313" t="str">
            <v/>
          </cell>
          <cell r="T1313" t="str">
            <v>Horní Branná</v>
          </cell>
        </row>
        <row r="1314">
          <cell r="Q1314" t="str">
            <v/>
          </cell>
          <cell r="T1314" t="str">
            <v>Horní Brusnice</v>
          </cell>
        </row>
        <row r="1315">
          <cell r="Q1315" t="str">
            <v/>
          </cell>
          <cell r="T1315" t="str">
            <v>Horní Břečkov</v>
          </cell>
        </row>
        <row r="1316">
          <cell r="Q1316" t="str">
            <v/>
          </cell>
          <cell r="T1316" t="str">
            <v>Horní Bříza</v>
          </cell>
        </row>
        <row r="1317">
          <cell r="Q1317" t="str">
            <v/>
          </cell>
          <cell r="T1317" t="str">
            <v>Horní Bukovina</v>
          </cell>
        </row>
        <row r="1318">
          <cell r="Q1318" t="str">
            <v/>
          </cell>
          <cell r="T1318" t="str">
            <v>Horní Cerekev</v>
          </cell>
        </row>
        <row r="1319">
          <cell r="Q1319" t="str">
            <v/>
          </cell>
          <cell r="T1319" t="str">
            <v>Horní Čermná</v>
          </cell>
        </row>
        <row r="1320">
          <cell r="Q1320" t="str">
            <v/>
          </cell>
          <cell r="T1320" t="str">
            <v>Horní Domaslavice</v>
          </cell>
        </row>
        <row r="1321">
          <cell r="Q1321" t="str">
            <v/>
          </cell>
          <cell r="T1321" t="str">
            <v>Horní Dubenky</v>
          </cell>
        </row>
        <row r="1322">
          <cell r="Q1322" t="str">
            <v/>
          </cell>
          <cell r="T1322" t="str">
            <v>Horní Dubňany</v>
          </cell>
        </row>
        <row r="1323">
          <cell r="Q1323" t="str">
            <v/>
          </cell>
          <cell r="T1323" t="str">
            <v>Horní Dunajovice</v>
          </cell>
        </row>
        <row r="1324">
          <cell r="Q1324" t="str">
            <v/>
          </cell>
          <cell r="T1324" t="str">
            <v>Horní Dvořiště</v>
          </cell>
        </row>
        <row r="1325">
          <cell r="Q1325" t="str">
            <v/>
          </cell>
          <cell r="T1325" t="str">
            <v>Horní Habartice</v>
          </cell>
        </row>
        <row r="1326">
          <cell r="Q1326" t="str">
            <v/>
          </cell>
          <cell r="T1326" t="str">
            <v>Horní Heřmanice</v>
          </cell>
        </row>
        <row r="1327">
          <cell r="Q1327" t="str">
            <v/>
          </cell>
          <cell r="T1327" t="str">
            <v>Horní Heřmanice</v>
          </cell>
        </row>
        <row r="1328">
          <cell r="Q1328" t="str">
            <v/>
          </cell>
          <cell r="T1328" t="str">
            <v>Horní Jelení</v>
          </cell>
        </row>
        <row r="1329">
          <cell r="Q1329" t="str">
            <v/>
          </cell>
          <cell r="T1329" t="str">
            <v>Horní Jiřetín</v>
          </cell>
        </row>
        <row r="1330">
          <cell r="Q1330" t="str">
            <v/>
          </cell>
          <cell r="T1330" t="str">
            <v>Horní Kalná</v>
          </cell>
        </row>
        <row r="1331">
          <cell r="Q1331" t="str">
            <v/>
          </cell>
          <cell r="T1331" t="str">
            <v>Horní Kamenice</v>
          </cell>
        </row>
        <row r="1332">
          <cell r="Q1332" t="str">
            <v/>
          </cell>
          <cell r="T1332" t="str">
            <v>Horní Kněžeklady</v>
          </cell>
        </row>
        <row r="1333">
          <cell r="Q1333" t="str">
            <v/>
          </cell>
          <cell r="T1333" t="str">
            <v>Horní Kounice</v>
          </cell>
        </row>
        <row r="1334">
          <cell r="Q1334" t="str">
            <v/>
          </cell>
          <cell r="T1334" t="str">
            <v>Horní Kozolupy</v>
          </cell>
        </row>
        <row r="1335">
          <cell r="Q1335" t="str">
            <v/>
          </cell>
          <cell r="T1335" t="str">
            <v>Horní Krupá</v>
          </cell>
        </row>
        <row r="1336">
          <cell r="Q1336" t="str">
            <v/>
          </cell>
          <cell r="T1336" t="str">
            <v>Horní Kruty</v>
          </cell>
        </row>
        <row r="1337">
          <cell r="Q1337" t="str">
            <v/>
          </cell>
          <cell r="T1337" t="str">
            <v>Horní Lapač</v>
          </cell>
        </row>
        <row r="1338">
          <cell r="Q1338" t="str">
            <v/>
          </cell>
          <cell r="T1338" t="str">
            <v>Horní Lhota</v>
          </cell>
        </row>
        <row r="1339">
          <cell r="Q1339" t="str">
            <v/>
          </cell>
          <cell r="T1339" t="str">
            <v>Horní Lhota</v>
          </cell>
        </row>
        <row r="1340">
          <cell r="Q1340" t="str">
            <v/>
          </cell>
          <cell r="T1340" t="str">
            <v>Horní Libchava</v>
          </cell>
        </row>
        <row r="1341">
          <cell r="Q1341" t="str">
            <v/>
          </cell>
          <cell r="T1341" t="str">
            <v>Horní Libochová</v>
          </cell>
        </row>
        <row r="1342">
          <cell r="Q1342" t="str">
            <v/>
          </cell>
          <cell r="T1342" t="str">
            <v>Horní Lideč</v>
          </cell>
        </row>
        <row r="1343">
          <cell r="Q1343" t="str">
            <v/>
          </cell>
          <cell r="T1343" t="str">
            <v>Horní Loděnice</v>
          </cell>
        </row>
        <row r="1344">
          <cell r="Q1344" t="str">
            <v/>
          </cell>
          <cell r="T1344" t="str">
            <v>Horní Lomná</v>
          </cell>
        </row>
        <row r="1345">
          <cell r="Q1345" t="str">
            <v/>
          </cell>
          <cell r="T1345" t="str">
            <v>Horní Loučky</v>
          </cell>
        </row>
        <row r="1346">
          <cell r="Q1346" t="str">
            <v/>
          </cell>
          <cell r="T1346" t="str">
            <v>Horní Lukavice</v>
          </cell>
        </row>
        <row r="1347">
          <cell r="Q1347" t="str">
            <v/>
          </cell>
          <cell r="T1347" t="str">
            <v>Horní Maršov</v>
          </cell>
        </row>
        <row r="1348">
          <cell r="Q1348" t="str">
            <v/>
          </cell>
          <cell r="T1348" t="str">
            <v>Horní Město</v>
          </cell>
        </row>
        <row r="1349">
          <cell r="Q1349" t="str">
            <v/>
          </cell>
          <cell r="T1349" t="str">
            <v>Horní Meziříčko</v>
          </cell>
        </row>
        <row r="1350">
          <cell r="Q1350" t="str">
            <v/>
          </cell>
          <cell r="T1350" t="str">
            <v>Horní Moštěnice</v>
          </cell>
        </row>
        <row r="1351">
          <cell r="Q1351" t="str">
            <v/>
          </cell>
          <cell r="T1351" t="str">
            <v>Horní Myslová</v>
          </cell>
        </row>
        <row r="1352">
          <cell r="Q1352" t="str">
            <v/>
          </cell>
          <cell r="T1352" t="str">
            <v>Horní Němčí</v>
          </cell>
        </row>
        <row r="1353">
          <cell r="Q1353" t="str">
            <v/>
          </cell>
          <cell r="T1353" t="str">
            <v>Horní Němčice</v>
          </cell>
        </row>
        <row r="1354">
          <cell r="Q1354" t="str">
            <v/>
          </cell>
          <cell r="T1354" t="str">
            <v>Horní Nětčice</v>
          </cell>
        </row>
        <row r="1355">
          <cell r="Q1355" t="str">
            <v/>
          </cell>
          <cell r="T1355" t="str">
            <v>Horní Olešnice</v>
          </cell>
        </row>
        <row r="1356">
          <cell r="Q1356" t="str">
            <v/>
          </cell>
          <cell r="T1356" t="str">
            <v>Horní Paseka</v>
          </cell>
        </row>
        <row r="1357">
          <cell r="Q1357" t="str">
            <v/>
          </cell>
          <cell r="T1357" t="str">
            <v>Horní Pěna</v>
          </cell>
        </row>
        <row r="1358">
          <cell r="Q1358" t="str">
            <v/>
          </cell>
          <cell r="T1358" t="str">
            <v>Horní Planá</v>
          </cell>
        </row>
        <row r="1359">
          <cell r="Q1359" t="str">
            <v/>
          </cell>
          <cell r="T1359" t="str">
            <v>Horní Počaply</v>
          </cell>
        </row>
        <row r="1360">
          <cell r="Q1360" t="str">
            <v/>
          </cell>
          <cell r="T1360" t="str">
            <v>Horní Podluží</v>
          </cell>
        </row>
        <row r="1361">
          <cell r="Q1361" t="str">
            <v/>
          </cell>
          <cell r="T1361" t="str">
            <v>Horní Police</v>
          </cell>
        </row>
        <row r="1362">
          <cell r="Q1362" t="str">
            <v/>
          </cell>
          <cell r="T1362" t="str">
            <v>Horní Poříčí</v>
          </cell>
        </row>
        <row r="1363">
          <cell r="Q1363" t="str">
            <v/>
          </cell>
          <cell r="T1363" t="str">
            <v>Horní Poříčí</v>
          </cell>
        </row>
        <row r="1364">
          <cell r="Q1364" t="str">
            <v/>
          </cell>
          <cell r="T1364" t="str">
            <v>Horní Radechová</v>
          </cell>
        </row>
        <row r="1365">
          <cell r="Q1365" t="str">
            <v/>
          </cell>
          <cell r="T1365" t="str">
            <v>Horní Radouň</v>
          </cell>
        </row>
        <row r="1366">
          <cell r="Q1366" t="str">
            <v/>
          </cell>
          <cell r="T1366" t="str">
            <v>Horní Radslavice</v>
          </cell>
        </row>
        <row r="1367">
          <cell r="Q1367" t="str">
            <v/>
          </cell>
          <cell r="T1367" t="str">
            <v>Horní Rápotice</v>
          </cell>
        </row>
        <row r="1368">
          <cell r="Q1368" t="str">
            <v/>
          </cell>
          <cell r="T1368" t="str">
            <v>Horní Rožínka</v>
          </cell>
        </row>
        <row r="1369">
          <cell r="Q1369" t="str">
            <v/>
          </cell>
          <cell r="T1369" t="str">
            <v>Horní Řasnice</v>
          </cell>
        </row>
        <row r="1370">
          <cell r="Q1370" t="str">
            <v/>
          </cell>
          <cell r="T1370" t="str">
            <v>Horní Ředice</v>
          </cell>
        </row>
        <row r="1371">
          <cell r="Q1371" t="str">
            <v/>
          </cell>
          <cell r="T1371" t="str">
            <v>Horní Řepčice</v>
          </cell>
        </row>
        <row r="1372">
          <cell r="Q1372" t="str">
            <v/>
          </cell>
          <cell r="T1372" t="str">
            <v>Horní Skrýchov</v>
          </cell>
        </row>
        <row r="1373">
          <cell r="Q1373" t="str">
            <v/>
          </cell>
          <cell r="T1373" t="str">
            <v>Horní Slatina</v>
          </cell>
        </row>
        <row r="1374">
          <cell r="Q1374" t="str">
            <v/>
          </cell>
          <cell r="T1374" t="str">
            <v>Horní Slavkov</v>
          </cell>
        </row>
        <row r="1375">
          <cell r="Q1375" t="str">
            <v/>
          </cell>
          <cell r="T1375" t="str">
            <v>Horní Slivno</v>
          </cell>
        </row>
        <row r="1376">
          <cell r="Q1376" t="str">
            <v/>
          </cell>
          <cell r="T1376" t="str">
            <v>Horní Smrčné</v>
          </cell>
        </row>
        <row r="1377">
          <cell r="Q1377" t="str">
            <v/>
          </cell>
          <cell r="T1377" t="str">
            <v>Horní Smržov</v>
          </cell>
        </row>
        <row r="1378">
          <cell r="Q1378" t="str">
            <v/>
          </cell>
          <cell r="T1378" t="str">
            <v>Horní Stropnice</v>
          </cell>
        </row>
        <row r="1379">
          <cell r="Q1379" t="str">
            <v/>
          </cell>
          <cell r="T1379" t="str">
            <v>Horní Studénky</v>
          </cell>
        </row>
        <row r="1380">
          <cell r="Q1380" t="str">
            <v/>
          </cell>
          <cell r="T1380" t="str">
            <v>Horní Suchá</v>
          </cell>
        </row>
        <row r="1381">
          <cell r="Q1381" t="str">
            <v/>
          </cell>
          <cell r="T1381" t="str">
            <v>Horní Štěpánov</v>
          </cell>
        </row>
        <row r="1382">
          <cell r="Q1382" t="str">
            <v/>
          </cell>
          <cell r="T1382" t="str">
            <v>Horní Těšice</v>
          </cell>
        </row>
        <row r="1383">
          <cell r="Q1383" t="str">
            <v/>
          </cell>
          <cell r="T1383" t="str">
            <v>Horní Tošanovice</v>
          </cell>
        </row>
        <row r="1384">
          <cell r="Q1384" t="str">
            <v/>
          </cell>
          <cell r="T1384" t="str">
            <v>Horní Třešňovec</v>
          </cell>
        </row>
        <row r="1385">
          <cell r="Q1385" t="str">
            <v/>
          </cell>
          <cell r="T1385" t="str">
            <v>Horní Újezd</v>
          </cell>
        </row>
        <row r="1386">
          <cell r="Q1386" t="str">
            <v/>
          </cell>
          <cell r="T1386" t="str">
            <v>Horní Újezd</v>
          </cell>
        </row>
        <row r="1387">
          <cell r="Q1387" t="str">
            <v/>
          </cell>
          <cell r="T1387" t="str">
            <v>Horní Újezd</v>
          </cell>
        </row>
        <row r="1388">
          <cell r="Q1388" t="str">
            <v/>
          </cell>
          <cell r="T1388" t="str">
            <v>Horní Ves</v>
          </cell>
        </row>
        <row r="1389">
          <cell r="Q1389" t="str">
            <v/>
          </cell>
          <cell r="T1389" t="str">
            <v>Horní Věstonice</v>
          </cell>
        </row>
        <row r="1390">
          <cell r="Q1390" t="str">
            <v/>
          </cell>
          <cell r="T1390" t="str">
            <v>Horní Vilémovice</v>
          </cell>
        </row>
        <row r="1391">
          <cell r="Q1391" t="str">
            <v/>
          </cell>
          <cell r="T1391" t="str">
            <v>Horní Vltavice</v>
          </cell>
        </row>
        <row r="1392">
          <cell r="Q1392" t="str">
            <v/>
          </cell>
          <cell r="T1392" t="str">
            <v>Horní Životice</v>
          </cell>
        </row>
        <row r="1393">
          <cell r="Q1393" t="str">
            <v/>
          </cell>
          <cell r="T1393" t="str">
            <v>Hornice</v>
          </cell>
        </row>
        <row r="1394">
          <cell r="Q1394" t="str">
            <v/>
          </cell>
          <cell r="T1394" t="str">
            <v>Hornosín</v>
          </cell>
        </row>
        <row r="1395">
          <cell r="Q1395" t="str">
            <v/>
          </cell>
          <cell r="T1395" t="str">
            <v>Horoměřice</v>
          </cell>
        </row>
        <row r="1396">
          <cell r="Q1396" t="str">
            <v/>
          </cell>
          <cell r="T1396" t="str">
            <v>Horosedly</v>
          </cell>
        </row>
        <row r="1397">
          <cell r="Q1397" t="str">
            <v/>
          </cell>
          <cell r="T1397" t="str">
            <v>Horoušany</v>
          </cell>
        </row>
        <row r="1398">
          <cell r="Q1398" t="str">
            <v/>
          </cell>
          <cell r="T1398" t="str">
            <v>Horská Kvilda</v>
          </cell>
        </row>
        <row r="1399">
          <cell r="Q1399" t="str">
            <v/>
          </cell>
          <cell r="T1399" t="str">
            <v>Horšice</v>
          </cell>
        </row>
        <row r="1400">
          <cell r="Q1400" t="str">
            <v/>
          </cell>
          <cell r="T1400" t="str">
            <v>Horšovský Týn</v>
          </cell>
        </row>
        <row r="1401">
          <cell r="Q1401" t="str">
            <v/>
          </cell>
          <cell r="T1401" t="str">
            <v>Horušice</v>
          </cell>
        </row>
        <row r="1402">
          <cell r="Q1402" t="str">
            <v/>
          </cell>
          <cell r="T1402" t="str">
            <v>Hory</v>
          </cell>
        </row>
        <row r="1403">
          <cell r="Q1403" t="str">
            <v/>
          </cell>
          <cell r="T1403" t="str">
            <v>Hořany</v>
          </cell>
        </row>
        <row r="1404">
          <cell r="Q1404" t="str">
            <v/>
          </cell>
          <cell r="T1404" t="str">
            <v>Hořátev</v>
          </cell>
        </row>
        <row r="1405">
          <cell r="Q1405" t="str">
            <v/>
          </cell>
          <cell r="T1405" t="str">
            <v>Hořenice</v>
          </cell>
        </row>
        <row r="1406">
          <cell r="Q1406" t="str">
            <v/>
          </cell>
          <cell r="T1406" t="str">
            <v>Hořepník</v>
          </cell>
        </row>
        <row r="1407">
          <cell r="Q1407" t="str">
            <v/>
          </cell>
          <cell r="T1407" t="str">
            <v>Hořesedly</v>
          </cell>
        </row>
        <row r="1408">
          <cell r="Q1408" t="str">
            <v/>
          </cell>
          <cell r="T1408" t="str">
            <v>Hořešovice</v>
          </cell>
        </row>
        <row r="1409">
          <cell r="Q1409" t="str">
            <v/>
          </cell>
          <cell r="T1409" t="str">
            <v>Hořešovičky</v>
          </cell>
        </row>
        <row r="1410">
          <cell r="Q1410" t="str">
            <v/>
          </cell>
          <cell r="T1410" t="str">
            <v>Hořice</v>
          </cell>
        </row>
        <row r="1411">
          <cell r="Q1411" t="str">
            <v/>
          </cell>
          <cell r="T1411" t="str">
            <v>Hořice</v>
          </cell>
        </row>
        <row r="1412">
          <cell r="Q1412" t="str">
            <v/>
          </cell>
          <cell r="T1412" t="str">
            <v>Hořice na Šumavě</v>
          </cell>
        </row>
        <row r="1413">
          <cell r="Q1413" t="str">
            <v/>
          </cell>
          <cell r="T1413" t="str">
            <v>Hořičky</v>
          </cell>
        </row>
        <row r="1414">
          <cell r="Q1414" t="str">
            <v/>
          </cell>
          <cell r="T1414" t="str">
            <v>Hořín</v>
          </cell>
        </row>
        <row r="1415">
          <cell r="Q1415" t="str">
            <v/>
          </cell>
          <cell r="T1415" t="str">
            <v>Hořiněves</v>
          </cell>
        </row>
        <row r="1416">
          <cell r="Q1416" t="str">
            <v/>
          </cell>
          <cell r="T1416" t="str">
            <v>Hořovice</v>
          </cell>
        </row>
        <row r="1417">
          <cell r="Q1417" t="str">
            <v/>
          </cell>
          <cell r="T1417" t="str">
            <v>Hořovičky</v>
          </cell>
        </row>
        <row r="1418">
          <cell r="Q1418" t="str">
            <v/>
          </cell>
          <cell r="T1418" t="str">
            <v>Hosín</v>
          </cell>
        </row>
        <row r="1419">
          <cell r="Q1419" t="str">
            <v/>
          </cell>
          <cell r="T1419" t="str">
            <v>Hoslovice</v>
          </cell>
        </row>
        <row r="1420">
          <cell r="Q1420" t="str">
            <v/>
          </cell>
          <cell r="T1420" t="str">
            <v>Hospozín</v>
          </cell>
        </row>
        <row r="1421">
          <cell r="Q1421" t="str">
            <v/>
          </cell>
          <cell r="T1421" t="str">
            <v>Hospříz</v>
          </cell>
        </row>
        <row r="1422">
          <cell r="Q1422" t="str">
            <v/>
          </cell>
          <cell r="T1422" t="str">
            <v>Hostašovice</v>
          </cell>
        </row>
        <row r="1423">
          <cell r="Q1423" t="str">
            <v/>
          </cell>
          <cell r="T1423" t="str">
            <v>Hostějov</v>
          </cell>
        </row>
        <row r="1424">
          <cell r="Q1424" t="str">
            <v/>
          </cell>
          <cell r="T1424" t="str">
            <v>Hostěnice</v>
          </cell>
        </row>
        <row r="1425">
          <cell r="Q1425" t="str">
            <v/>
          </cell>
          <cell r="T1425" t="str">
            <v>Hostěradice</v>
          </cell>
        </row>
        <row r="1426">
          <cell r="Q1426" t="str">
            <v/>
          </cell>
          <cell r="T1426" t="str">
            <v>Hostěrádky-Rešov</v>
          </cell>
        </row>
        <row r="1427">
          <cell r="Q1427" t="str">
            <v/>
          </cell>
          <cell r="T1427" t="str">
            <v>Hostětice</v>
          </cell>
        </row>
        <row r="1428">
          <cell r="Q1428" t="str">
            <v/>
          </cell>
          <cell r="T1428" t="str">
            <v>Hostětín</v>
          </cell>
        </row>
        <row r="1429">
          <cell r="Q1429" t="str">
            <v/>
          </cell>
          <cell r="T1429" t="str">
            <v>Hostim</v>
          </cell>
        </row>
        <row r="1430">
          <cell r="Q1430" t="str">
            <v/>
          </cell>
          <cell r="T1430" t="str">
            <v>Hostín</v>
          </cell>
        </row>
        <row r="1431">
          <cell r="Q1431" t="str">
            <v/>
          </cell>
          <cell r="T1431" t="str">
            <v>Hostín u Vojkovic</v>
          </cell>
        </row>
        <row r="1432">
          <cell r="Q1432" t="str">
            <v/>
          </cell>
          <cell r="T1432" t="str">
            <v>Hostinné</v>
          </cell>
        </row>
        <row r="1433">
          <cell r="Q1433" t="str">
            <v/>
          </cell>
          <cell r="T1433" t="str">
            <v>Hostišová</v>
          </cell>
        </row>
        <row r="1434">
          <cell r="Q1434" t="str">
            <v/>
          </cell>
          <cell r="T1434" t="str">
            <v>Hostivice</v>
          </cell>
        </row>
        <row r="1435">
          <cell r="Q1435" t="str">
            <v/>
          </cell>
          <cell r="T1435" t="str">
            <v>Hostomice</v>
          </cell>
        </row>
        <row r="1436">
          <cell r="Q1436" t="str">
            <v/>
          </cell>
          <cell r="T1436" t="str">
            <v>Hostomice</v>
          </cell>
        </row>
        <row r="1437">
          <cell r="Q1437" t="str">
            <v/>
          </cell>
          <cell r="T1437" t="str">
            <v>Hostouň</v>
          </cell>
        </row>
        <row r="1438">
          <cell r="Q1438" t="str">
            <v/>
          </cell>
          <cell r="T1438" t="str">
            <v>Hostouň</v>
          </cell>
        </row>
        <row r="1439">
          <cell r="Q1439" t="str">
            <v/>
          </cell>
          <cell r="T1439" t="str">
            <v>Hostovlice</v>
          </cell>
        </row>
        <row r="1440">
          <cell r="Q1440" t="str">
            <v/>
          </cell>
          <cell r="T1440" t="str">
            <v>Hosty</v>
          </cell>
        </row>
        <row r="1441">
          <cell r="Q1441" t="str">
            <v/>
          </cell>
          <cell r="T1441" t="str">
            <v>Hošťálková</v>
          </cell>
        </row>
        <row r="1442">
          <cell r="Q1442" t="str">
            <v/>
          </cell>
          <cell r="T1442" t="str">
            <v>Hošťálkovy</v>
          </cell>
        </row>
        <row r="1443">
          <cell r="Q1443" t="str">
            <v/>
          </cell>
          <cell r="T1443" t="str">
            <v>Hošťalovice</v>
          </cell>
        </row>
        <row r="1444">
          <cell r="Q1444" t="str">
            <v/>
          </cell>
          <cell r="T1444" t="str">
            <v>Hoštejn</v>
          </cell>
        </row>
        <row r="1445">
          <cell r="Q1445" t="str">
            <v/>
          </cell>
          <cell r="T1445" t="str">
            <v>Hoštice</v>
          </cell>
        </row>
        <row r="1446">
          <cell r="Q1446" t="str">
            <v/>
          </cell>
          <cell r="T1446" t="str">
            <v>Hoštice</v>
          </cell>
        </row>
        <row r="1447">
          <cell r="Q1447" t="str">
            <v/>
          </cell>
          <cell r="T1447" t="str">
            <v>Hoštice-Heroltice</v>
          </cell>
        </row>
        <row r="1448">
          <cell r="Q1448" t="str">
            <v/>
          </cell>
          <cell r="T1448" t="str">
            <v>Hoštka</v>
          </cell>
        </row>
        <row r="1449">
          <cell r="Q1449" t="str">
            <v/>
          </cell>
          <cell r="T1449" t="str">
            <v>Hošťka</v>
          </cell>
        </row>
        <row r="1450">
          <cell r="Q1450" t="str">
            <v/>
          </cell>
          <cell r="T1450" t="str">
            <v>Hovězí</v>
          </cell>
        </row>
        <row r="1451">
          <cell r="Q1451" t="str">
            <v/>
          </cell>
          <cell r="T1451" t="str">
            <v>Hovorany</v>
          </cell>
        </row>
        <row r="1452">
          <cell r="Q1452" t="str">
            <v/>
          </cell>
          <cell r="T1452" t="str">
            <v>Hovorčovice</v>
          </cell>
        </row>
        <row r="1453">
          <cell r="Q1453" t="str">
            <v/>
          </cell>
          <cell r="T1453" t="str">
            <v>Hraběšice</v>
          </cell>
        </row>
        <row r="1454">
          <cell r="Q1454" t="str">
            <v/>
          </cell>
          <cell r="T1454" t="str">
            <v>Hraběšín</v>
          </cell>
        </row>
        <row r="1455">
          <cell r="Q1455" t="str">
            <v/>
          </cell>
          <cell r="T1455" t="str">
            <v>Hrabětice</v>
          </cell>
        </row>
        <row r="1456">
          <cell r="Q1456" t="str">
            <v/>
          </cell>
          <cell r="T1456" t="str">
            <v>Hrabišín</v>
          </cell>
        </row>
        <row r="1457">
          <cell r="Q1457" t="str">
            <v/>
          </cell>
          <cell r="T1457" t="str">
            <v>Hrabová</v>
          </cell>
        </row>
        <row r="1458">
          <cell r="Q1458" t="str">
            <v/>
          </cell>
          <cell r="T1458" t="str">
            <v>Hrabůvka</v>
          </cell>
        </row>
        <row r="1459">
          <cell r="Q1459" t="str">
            <v/>
          </cell>
          <cell r="T1459" t="str">
            <v>Hrabyně</v>
          </cell>
        </row>
        <row r="1460">
          <cell r="Q1460" t="str">
            <v/>
          </cell>
          <cell r="T1460" t="str">
            <v>Hradce</v>
          </cell>
        </row>
        <row r="1461">
          <cell r="Q1461" t="str">
            <v/>
          </cell>
          <cell r="T1461" t="str">
            <v>Hradčany</v>
          </cell>
        </row>
        <row r="1462">
          <cell r="Q1462" t="str">
            <v/>
          </cell>
          <cell r="T1462" t="str">
            <v>Hradčany</v>
          </cell>
        </row>
        <row r="1463">
          <cell r="Q1463" t="str">
            <v/>
          </cell>
          <cell r="T1463" t="str">
            <v>Hradčany</v>
          </cell>
        </row>
        <row r="1464">
          <cell r="Q1464" t="str">
            <v/>
          </cell>
          <cell r="T1464" t="str">
            <v>Hradčany-Kobeřice</v>
          </cell>
        </row>
        <row r="1465">
          <cell r="Q1465" t="str">
            <v/>
          </cell>
          <cell r="T1465" t="str">
            <v>Hradčovice</v>
          </cell>
        </row>
        <row r="1466">
          <cell r="Q1466" t="str">
            <v/>
          </cell>
          <cell r="T1466" t="str">
            <v>Hradec</v>
          </cell>
        </row>
        <row r="1467">
          <cell r="Q1467" t="str">
            <v/>
          </cell>
          <cell r="T1467" t="str">
            <v>Hradec</v>
          </cell>
        </row>
        <row r="1468">
          <cell r="Q1468" t="str">
            <v/>
          </cell>
          <cell r="T1468" t="str">
            <v>Hradec Králové</v>
          </cell>
        </row>
        <row r="1469">
          <cell r="Q1469" t="str">
            <v/>
          </cell>
          <cell r="T1469" t="str">
            <v>Hradec nad Moravicí</v>
          </cell>
        </row>
        <row r="1470">
          <cell r="Q1470" t="str">
            <v/>
          </cell>
          <cell r="T1470" t="str">
            <v>Hradec nad Svitavou</v>
          </cell>
        </row>
        <row r="1471">
          <cell r="Q1471" t="str">
            <v/>
          </cell>
          <cell r="T1471" t="str">
            <v>Hradec-Nová Ves</v>
          </cell>
        </row>
        <row r="1472">
          <cell r="Q1472" t="str">
            <v/>
          </cell>
          <cell r="T1472" t="str">
            <v>Hradečno</v>
          </cell>
        </row>
        <row r="1473">
          <cell r="Q1473" t="str">
            <v/>
          </cell>
          <cell r="T1473" t="str">
            <v>Hrádek</v>
          </cell>
        </row>
        <row r="1474">
          <cell r="Q1474" t="str">
            <v/>
          </cell>
          <cell r="T1474" t="str">
            <v>Hrádek</v>
          </cell>
        </row>
        <row r="1475">
          <cell r="Q1475" t="str">
            <v/>
          </cell>
          <cell r="T1475" t="str">
            <v>Hrádek</v>
          </cell>
        </row>
        <row r="1476">
          <cell r="Q1476" t="str">
            <v/>
          </cell>
          <cell r="T1476" t="str">
            <v>Hrádek</v>
          </cell>
        </row>
        <row r="1477">
          <cell r="Q1477" t="str">
            <v/>
          </cell>
          <cell r="T1477" t="str">
            <v>Hrádek</v>
          </cell>
        </row>
        <row r="1478">
          <cell r="Q1478" t="str">
            <v/>
          </cell>
          <cell r="T1478" t="str">
            <v>Hrádek</v>
          </cell>
        </row>
        <row r="1479">
          <cell r="Q1479" t="str">
            <v/>
          </cell>
          <cell r="T1479" t="str">
            <v>Hrádek nad Nisou</v>
          </cell>
        </row>
        <row r="1480">
          <cell r="Q1480" t="str">
            <v/>
          </cell>
          <cell r="T1480" t="str">
            <v>Hradešice</v>
          </cell>
        </row>
        <row r="1481">
          <cell r="Q1481" t="str">
            <v/>
          </cell>
          <cell r="T1481" t="str">
            <v>Hradešín</v>
          </cell>
        </row>
        <row r="1482">
          <cell r="Q1482" t="str">
            <v/>
          </cell>
          <cell r="T1482" t="str">
            <v>Hradiště</v>
          </cell>
        </row>
        <row r="1483">
          <cell r="Q1483" t="str">
            <v/>
          </cell>
          <cell r="T1483" t="str">
            <v>Hradiště</v>
          </cell>
        </row>
        <row r="1484">
          <cell r="Q1484" t="str">
            <v/>
          </cell>
          <cell r="T1484" t="str">
            <v>Hradiště</v>
          </cell>
        </row>
        <row r="1485">
          <cell r="Q1485" t="str">
            <v/>
          </cell>
          <cell r="T1485" t="str">
            <v>Hradiště</v>
          </cell>
        </row>
        <row r="1486">
          <cell r="Q1486" t="str">
            <v/>
          </cell>
          <cell r="T1486" t="str">
            <v>Hradiště</v>
          </cell>
        </row>
        <row r="1487">
          <cell r="Q1487" t="str">
            <v/>
          </cell>
          <cell r="T1487" t="str">
            <v>Hradištko</v>
          </cell>
        </row>
        <row r="1488">
          <cell r="Q1488" t="str">
            <v/>
          </cell>
          <cell r="T1488" t="str">
            <v>Hradištko</v>
          </cell>
        </row>
        <row r="1489">
          <cell r="Q1489" t="str">
            <v/>
          </cell>
          <cell r="T1489" t="str">
            <v>Hracholusky</v>
          </cell>
        </row>
        <row r="1490">
          <cell r="Q1490" t="str">
            <v/>
          </cell>
          <cell r="T1490" t="str">
            <v>Hracholusky</v>
          </cell>
        </row>
        <row r="1491">
          <cell r="Q1491" t="str">
            <v/>
          </cell>
          <cell r="T1491" t="str">
            <v>Hrachoviště</v>
          </cell>
        </row>
        <row r="1492">
          <cell r="Q1492" t="str">
            <v/>
          </cell>
          <cell r="T1492" t="str">
            <v>Hranice</v>
          </cell>
        </row>
        <row r="1493">
          <cell r="Q1493" t="str">
            <v/>
          </cell>
          <cell r="T1493" t="str">
            <v>Hranice</v>
          </cell>
        </row>
        <row r="1494">
          <cell r="Q1494" t="str">
            <v/>
          </cell>
          <cell r="T1494" t="str">
            <v>Hranice</v>
          </cell>
        </row>
        <row r="1495">
          <cell r="Q1495" t="str">
            <v/>
          </cell>
          <cell r="T1495" t="str">
            <v>Hraničné Petrovice</v>
          </cell>
        </row>
        <row r="1496">
          <cell r="Q1496" t="str">
            <v/>
          </cell>
          <cell r="T1496" t="str">
            <v>Hrazany</v>
          </cell>
        </row>
        <row r="1497">
          <cell r="Q1497" t="str">
            <v/>
          </cell>
          <cell r="T1497" t="str">
            <v>Hrčava</v>
          </cell>
        </row>
        <row r="1498">
          <cell r="Q1498" t="str">
            <v/>
          </cell>
          <cell r="T1498" t="str">
            <v>Hrdějovice</v>
          </cell>
        </row>
        <row r="1499">
          <cell r="Q1499" t="str">
            <v/>
          </cell>
          <cell r="T1499" t="str">
            <v>Hrdibořice</v>
          </cell>
        </row>
        <row r="1500">
          <cell r="Q1500" t="str">
            <v/>
          </cell>
          <cell r="T1500" t="str">
            <v>Hrdlív</v>
          </cell>
        </row>
        <row r="1501">
          <cell r="Q1501" t="str">
            <v/>
          </cell>
          <cell r="T1501" t="str">
            <v>Hrdlořezy</v>
          </cell>
        </row>
        <row r="1502">
          <cell r="Q1502" t="str">
            <v/>
          </cell>
          <cell r="T1502" t="str">
            <v>Hrejkovice</v>
          </cell>
        </row>
        <row r="1503">
          <cell r="Q1503" t="str">
            <v/>
          </cell>
          <cell r="T1503" t="str">
            <v>Hrob</v>
          </cell>
        </row>
        <row r="1504">
          <cell r="Q1504" t="str">
            <v/>
          </cell>
          <cell r="T1504" t="str">
            <v>Hrobce</v>
          </cell>
        </row>
        <row r="1505">
          <cell r="Q1505" t="str">
            <v/>
          </cell>
          <cell r="T1505" t="str">
            <v>Hrobčice</v>
          </cell>
        </row>
        <row r="1506">
          <cell r="Q1506" t="str">
            <v/>
          </cell>
          <cell r="T1506" t="str">
            <v>Hrobice</v>
          </cell>
        </row>
        <row r="1507">
          <cell r="Q1507" t="str">
            <v/>
          </cell>
          <cell r="T1507" t="str">
            <v>Hrobice</v>
          </cell>
        </row>
        <row r="1508">
          <cell r="Q1508" t="str">
            <v/>
          </cell>
          <cell r="T1508" t="str">
            <v>Hrochův Týnec</v>
          </cell>
        </row>
        <row r="1509">
          <cell r="Q1509" t="str">
            <v/>
          </cell>
          <cell r="T1509" t="str">
            <v>Hromnice</v>
          </cell>
        </row>
        <row r="1510">
          <cell r="Q1510" t="str">
            <v/>
          </cell>
          <cell r="T1510" t="str">
            <v>Hronov</v>
          </cell>
        </row>
        <row r="1511">
          <cell r="Q1511" t="str">
            <v/>
          </cell>
          <cell r="T1511" t="str">
            <v>Hrotovice</v>
          </cell>
        </row>
        <row r="1512">
          <cell r="Q1512" t="str">
            <v/>
          </cell>
          <cell r="T1512" t="str">
            <v>Hroubovice</v>
          </cell>
        </row>
        <row r="1513">
          <cell r="Q1513" t="str">
            <v/>
          </cell>
          <cell r="T1513" t="str">
            <v>Hroznatín</v>
          </cell>
        </row>
        <row r="1514">
          <cell r="Q1514" t="str">
            <v/>
          </cell>
          <cell r="T1514" t="str">
            <v>Hroznětín</v>
          </cell>
        </row>
        <row r="1515">
          <cell r="Q1515" t="str">
            <v/>
          </cell>
          <cell r="T1515" t="str">
            <v>Hroznová Lhota</v>
          </cell>
        </row>
        <row r="1516">
          <cell r="Q1516" t="str">
            <v/>
          </cell>
          <cell r="T1516" t="str">
            <v>Hrubá Skála</v>
          </cell>
        </row>
        <row r="1517">
          <cell r="Q1517" t="str">
            <v/>
          </cell>
          <cell r="T1517" t="str">
            <v>Hrubá Vrbka</v>
          </cell>
        </row>
        <row r="1518">
          <cell r="Q1518" t="str">
            <v/>
          </cell>
          <cell r="T1518" t="str">
            <v>Hrubčice</v>
          </cell>
        </row>
        <row r="1519">
          <cell r="Q1519" t="str">
            <v/>
          </cell>
          <cell r="T1519" t="str">
            <v>Hrubý Jeseník</v>
          </cell>
        </row>
        <row r="1520">
          <cell r="Q1520" t="str">
            <v/>
          </cell>
          <cell r="T1520" t="str">
            <v>Hrusice</v>
          </cell>
        </row>
        <row r="1521">
          <cell r="Q1521" t="str">
            <v/>
          </cell>
          <cell r="T1521" t="str">
            <v>Hruška</v>
          </cell>
        </row>
        <row r="1522">
          <cell r="Q1522" t="str">
            <v/>
          </cell>
          <cell r="T1522" t="str">
            <v>Hrušky</v>
          </cell>
        </row>
        <row r="1523">
          <cell r="Q1523" t="str">
            <v/>
          </cell>
          <cell r="T1523" t="str">
            <v>Hrušky</v>
          </cell>
        </row>
        <row r="1524">
          <cell r="Q1524" t="str">
            <v/>
          </cell>
          <cell r="T1524" t="str">
            <v>Hrušov</v>
          </cell>
        </row>
        <row r="1525">
          <cell r="Q1525" t="str">
            <v/>
          </cell>
          <cell r="T1525" t="str">
            <v>Hrušová</v>
          </cell>
        </row>
        <row r="1526">
          <cell r="Q1526" t="str">
            <v/>
          </cell>
          <cell r="T1526" t="str">
            <v>Hrušovany</v>
          </cell>
        </row>
        <row r="1527">
          <cell r="Q1527" t="str">
            <v/>
          </cell>
          <cell r="T1527" t="str">
            <v>Hrušovany nad Jevišovkou</v>
          </cell>
        </row>
        <row r="1528">
          <cell r="Q1528" t="str">
            <v/>
          </cell>
          <cell r="T1528" t="str">
            <v>Hrušovany u Brna</v>
          </cell>
        </row>
        <row r="1529">
          <cell r="Q1529" t="str">
            <v/>
          </cell>
          <cell r="T1529" t="str">
            <v>Hrutov</v>
          </cell>
        </row>
        <row r="1530">
          <cell r="Q1530" t="str">
            <v/>
          </cell>
          <cell r="T1530" t="str">
            <v>Hřebeč</v>
          </cell>
        </row>
        <row r="1531">
          <cell r="Q1531" t="str">
            <v/>
          </cell>
          <cell r="T1531" t="str">
            <v>Hřebečníky</v>
          </cell>
        </row>
        <row r="1532">
          <cell r="Q1532" t="str">
            <v/>
          </cell>
          <cell r="T1532" t="str">
            <v>Hředle</v>
          </cell>
        </row>
        <row r="1533">
          <cell r="Q1533" t="str">
            <v/>
          </cell>
          <cell r="T1533" t="str">
            <v>Hředle</v>
          </cell>
        </row>
        <row r="1534">
          <cell r="Q1534" t="str">
            <v/>
          </cell>
          <cell r="T1534" t="str">
            <v>Hřensko</v>
          </cell>
        </row>
        <row r="1535">
          <cell r="Q1535" t="str">
            <v/>
          </cell>
          <cell r="T1535" t="str">
            <v>Hřibiny-Ledská</v>
          </cell>
        </row>
        <row r="1536">
          <cell r="Q1536" t="str">
            <v/>
          </cell>
          <cell r="T1536" t="str">
            <v>Hřibojedy</v>
          </cell>
        </row>
        <row r="1537">
          <cell r="Q1537" t="str">
            <v/>
          </cell>
          <cell r="T1537" t="str">
            <v>Hřiměždice</v>
          </cell>
        </row>
        <row r="1538">
          <cell r="Q1538" t="str">
            <v/>
          </cell>
          <cell r="T1538" t="str">
            <v>Hříšice</v>
          </cell>
        </row>
        <row r="1539">
          <cell r="Q1539" t="str">
            <v/>
          </cell>
          <cell r="T1539" t="str">
            <v>Hříškov</v>
          </cell>
        </row>
        <row r="1540">
          <cell r="Q1540" t="str">
            <v/>
          </cell>
          <cell r="T1540" t="str">
            <v>Hřivice</v>
          </cell>
        </row>
        <row r="1541">
          <cell r="Q1541" t="str">
            <v/>
          </cell>
          <cell r="T1541" t="str">
            <v>Hřivínův Újezd</v>
          </cell>
        </row>
        <row r="1542">
          <cell r="Q1542" t="str">
            <v/>
          </cell>
          <cell r="T1542" t="str">
            <v>Hubenov</v>
          </cell>
        </row>
        <row r="1543">
          <cell r="Q1543" t="str">
            <v/>
          </cell>
          <cell r="T1543" t="str">
            <v>Hudčice</v>
          </cell>
        </row>
        <row r="1544">
          <cell r="Q1544" t="str">
            <v/>
          </cell>
          <cell r="T1544" t="str">
            <v>Hudlice</v>
          </cell>
        </row>
        <row r="1545">
          <cell r="Q1545" t="str">
            <v/>
          </cell>
          <cell r="T1545" t="str">
            <v>Hukvaldy</v>
          </cell>
        </row>
        <row r="1546">
          <cell r="Q1546" t="str">
            <v/>
          </cell>
          <cell r="T1546" t="str">
            <v>Hulice</v>
          </cell>
        </row>
        <row r="1547">
          <cell r="Q1547" t="str">
            <v/>
          </cell>
          <cell r="T1547" t="str">
            <v>Hulín</v>
          </cell>
        </row>
        <row r="1548">
          <cell r="Q1548" t="str">
            <v/>
          </cell>
          <cell r="T1548" t="str">
            <v>Humburky</v>
          </cell>
        </row>
        <row r="1549">
          <cell r="Q1549" t="str">
            <v/>
          </cell>
          <cell r="T1549" t="str">
            <v>Humpolec</v>
          </cell>
        </row>
        <row r="1550">
          <cell r="Q1550" t="str">
            <v/>
          </cell>
          <cell r="T1550" t="str">
            <v>Huntířov</v>
          </cell>
        </row>
        <row r="1551">
          <cell r="Q1551" t="str">
            <v/>
          </cell>
          <cell r="T1551" t="str">
            <v>Hůrky</v>
          </cell>
        </row>
        <row r="1552">
          <cell r="Q1552" t="str">
            <v/>
          </cell>
          <cell r="T1552" t="str">
            <v>Hurtova Lhota</v>
          </cell>
        </row>
        <row r="1553">
          <cell r="Q1553" t="str">
            <v/>
          </cell>
          <cell r="T1553" t="str">
            <v>Hůry</v>
          </cell>
        </row>
        <row r="1554">
          <cell r="Q1554" t="str">
            <v/>
          </cell>
          <cell r="T1554" t="str">
            <v>Husí Lhota</v>
          </cell>
        </row>
        <row r="1555">
          <cell r="Q1555" t="str">
            <v/>
          </cell>
          <cell r="T1555" t="str">
            <v>Husinec</v>
          </cell>
        </row>
        <row r="1556">
          <cell r="Q1556" t="str">
            <v/>
          </cell>
          <cell r="T1556" t="str">
            <v>Husinec</v>
          </cell>
        </row>
        <row r="1557">
          <cell r="Q1557" t="str">
            <v/>
          </cell>
          <cell r="T1557" t="str">
            <v>Huslenky</v>
          </cell>
        </row>
        <row r="1558">
          <cell r="Q1558" t="str">
            <v/>
          </cell>
          <cell r="T1558" t="str">
            <v>Hustopeče</v>
          </cell>
        </row>
        <row r="1559">
          <cell r="Q1559" t="str">
            <v/>
          </cell>
          <cell r="T1559" t="str">
            <v>Hustopeče nad Bečvou</v>
          </cell>
        </row>
        <row r="1560">
          <cell r="Q1560" t="str">
            <v/>
          </cell>
          <cell r="T1560" t="str">
            <v>Huštěnovice</v>
          </cell>
        </row>
        <row r="1561">
          <cell r="Q1561" t="str">
            <v/>
          </cell>
          <cell r="T1561" t="str">
            <v>Hutisko-Solanec</v>
          </cell>
        </row>
        <row r="1562">
          <cell r="Q1562" t="str">
            <v/>
          </cell>
          <cell r="T1562" t="str">
            <v>Huzová</v>
          </cell>
        </row>
        <row r="1563">
          <cell r="Q1563" t="str">
            <v/>
          </cell>
          <cell r="T1563" t="str">
            <v>Hvězdlice</v>
          </cell>
        </row>
        <row r="1564">
          <cell r="Q1564" t="str">
            <v/>
          </cell>
          <cell r="T1564" t="str">
            <v>Hvězdonice</v>
          </cell>
        </row>
        <row r="1565">
          <cell r="Q1565" t="str">
            <v/>
          </cell>
          <cell r="T1565" t="str">
            <v>Hvězdoňovice</v>
          </cell>
        </row>
        <row r="1566">
          <cell r="Q1566" t="str">
            <v/>
          </cell>
          <cell r="T1566" t="str">
            <v>Hvozd</v>
          </cell>
        </row>
        <row r="1567">
          <cell r="Q1567" t="str">
            <v/>
          </cell>
          <cell r="T1567" t="str">
            <v>Hvozd</v>
          </cell>
        </row>
        <row r="1568">
          <cell r="Q1568" t="str">
            <v/>
          </cell>
          <cell r="T1568" t="str">
            <v>Hvozd</v>
          </cell>
        </row>
        <row r="1569">
          <cell r="Q1569" t="str">
            <v/>
          </cell>
          <cell r="T1569" t="str">
            <v>Hvozdec</v>
          </cell>
        </row>
        <row r="1570">
          <cell r="Q1570" t="str">
            <v/>
          </cell>
          <cell r="T1570" t="str">
            <v>Hvozdec</v>
          </cell>
        </row>
        <row r="1571">
          <cell r="Q1571" t="str">
            <v/>
          </cell>
          <cell r="T1571" t="str">
            <v>Hvozdec</v>
          </cell>
        </row>
        <row r="1572">
          <cell r="Q1572" t="str">
            <v/>
          </cell>
          <cell r="T1572" t="str">
            <v>Hvozdná</v>
          </cell>
        </row>
        <row r="1573">
          <cell r="Q1573" t="str">
            <v/>
          </cell>
          <cell r="T1573" t="str">
            <v>Hvozdnice</v>
          </cell>
        </row>
        <row r="1574">
          <cell r="Q1574" t="str">
            <v/>
          </cell>
          <cell r="T1574" t="str">
            <v>Hvozdnice</v>
          </cell>
        </row>
        <row r="1575">
          <cell r="Q1575" t="str">
            <v/>
          </cell>
          <cell r="T1575" t="str">
            <v>Hvožďany</v>
          </cell>
        </row>
        <row r="1576">
          <cell r="Q1576" t="str">
            <v/>
          </cell>
          <cell r="T1576" t="str">
            <v>Hvožďany</v>
          </cell>
        </row>
        <row r="1577">
          <cell r="Q1577" t="str">
            <v/>
          </cell>
          <cell r="T1577" t="str">
            <v>Hybrálec</v>
          </cell>
        </row>
        <row r="1578">
          <cell r="Q1578" t="str">
            <v/>
          </cell>
          <cell r="T1578" t="str">
            <v>Hynčice</v>
          </cell>
        </row>
        <row r="1579">
          <cell r="Q1579" t="str">
            <v/>
          </cell>
          <cell r="T1579" t="str">
            <v>Hynčina</v>
          </cell>
        </row>
        <row r="1580">
          <cell r="Q1580" t="str">
            <v/>
          </cell>
          <cell r="T1580" t="str">
            <v>Hýskov</v>
          </cell>
        </row>
        <row r="1581">
          <cell r="Q1581" t="str">
            <v/>
          </cell>
          <cell r="T1581" t="str">
            <v>Hýsly</v>
          </cell>
        </row>
        <row r="1582">
          <cell r="Q1582" t="str">
            <v/>
          </cell>
          <cell r="T1582" t="str">
            <v>Chabařovice</v>
          </cell>
        </row>
        <row r="1583">
          <cell r="Q1583" t="str">
            <v/>
          </cell>
          <cell r="T1583" t="str">
            <v>Chabeřice</v>
          </cell>
        </row>
        <row r="1584">
          <cell r="Q1584" t="str">
            <v/>
          </cell>
          <cell r="T1584" t="str">
            <v>Chaloupky</v>
          </cell>
        </row>
        <row r="1585">
          <cell r="Q1585" t="str">
            <v/>
          </cell>
          <cell r="T1585" t="str">
            <v>Chanovice</v>
          </cell>
        </row>
        <row r="1586">
          <cell r="Q1586" t="str">
            <v/>
          </cell>
          <cell r="T1586" t="str">
            <v>Charvatce</v>
          </cell>
        </row>
        <row r="1587">
          <cell r="Q1587" t="str">
            <v/>
          </cell>
          <cell r="T1587" t="str">
            <v>Charváty</v>
          </cell>
        </row>
        <row r="1588">
          <cell r="Q1588" t="str">
            <v/>
          </cell>
          <cell r="T1588" t="str">
            <v>Chářovice</v>
          </cell>
        </row>
        <row r="1589">
          <cell r="Q1589" t="str">
            <v/>
          </cell>
          <cell r="T1589" t="str">
            <v>Chbany</v>
          </cell>
        </row>
        <row r="1590">
          <cell r="Q1590" t="str">
            <v/>
          </cell>
          <cell r="T1590" t="str">
            <v>Cheb</v>
          </cell>
        </row>
        <row r="1591">
          <cell r="Q1591" t="str">
            <v/>
          </cell>
          <cell r="T1591" t="str">
            <v>Chelčice</v>
          </cell>
        </row>
        <row r="1592">
          <cell r="Q1592" t="str">
            <v/>
          </cell>
          <cell r="T1592" t="str">
            <v>Cheznovice</v>
          </cell>
        </row>
        <row r="1593">
          <cell r="Q1593" t="str">
            <v/>
          </cell>
          <cell r="T1593" t="str">
            <v>Chlebičov</v>
          </cell>
        </row>
        <row r="1594">
          <cell r="Q1594" t="str">
            <v/>
          </cell>
          <cell r="T1594" t="str">
            <v>Chleby</v>
          </cell>
        </row>
        <row r="1595">
          <cell r="Q1595" t="str">
            <v/>
          </cell>
          <cell r="T1595" t="str">
            <v>Chleby</v>
          </cell>
        </row>
        <row r="1596">
          <cell r="Q1596" t="str">
            <v/>
          </cell>
          <cell r="T1596" t="str">
            <v>Chleny</v>
          </cell>
        </row>
        <row r="1597">
          <cell r="Q1597" t="str">
            <v/>
          </cell>
          <cell r="T1597" t="str">
            <v>Chlistov</v>
          </cell>
        </row>
        <row r="1598">
          <cell r="Q1598" t="str">
            <v/>
          </cell>
          <cell r="T1598" t="str">
            <v>Chlístov</v>
          </cell>
        </row>
        <row r="1599">
          <cell r="Q1599" t="str">
            <v/>
          </cell>
          <cell r="T1599" t="str">
            <v>Chlístov</v>
          </cell>
        </row>
        <row r="1600">
          <cell r="Q1600" t="str">
            <v/>
          </cell>
          <cell r="T1600" t="str">
            <v>Chlístov</v>
          </cell>
        </row>
        <row r="1601">
          <cell r="Q1601" t="str">
            <v/>
          </cell>
          <cell r="T1601" t="str">
            <v>Chlístovice</v>
          </cell>
        </row>
        <row r="1602">
          <cell r="Q1602" t="str">
            <v/>
          </cell>
          <cell r="T1602" t="str">
            <v>Chlum</v>
          </cell>
        </row>
        <row r="1603">
          <cell r="Q1603" t="str">
            <v/>
          </cell>
          <cell r="T1603" t="str">
            <v>Chlum</v>
          </cell>
        </row>
        <row r="1604">
          <cell r="Q1604" t="str">
            <v/>
          </cell>
          <cell r="T1604" t="str">
            <v>Chlum</v>
          </cell>
        </row>
        <row r="1605">
          <cell r="Q1605" t="str">
            <v/>
          </cell>
          <cell r="T1605" t="str">
            <v>Chlum</v>
          </cell>
        </row>
        <row r="1606">
          <cell r="Q1606" t="str">
            <v/>
          </cell>
          <cell r="T1606" t="str">
            <v>Chlum</v>
          </cell>
        </row>
        <row r="1607">
          <cell r="Q1607" t="str">
            <v/>
          </cell>
          <cell r="T1607" t="str">
            <v>Chlum</v>
          </cell>
        </row>
        <row r="1608">
          <cell r="Q1608" t="str">
            <v/>
          </cell>
          <cell r="T1608" t="str">
            <v>Chlum Svaté Maří</v>
          </cell>
        </row>
        <row r="1609">
          <cell r="Q1609" t="str">
            <v/>
          </cell>
          <cell r="T1609" t="str">
            <v>Chlum u Třeboně</v>
          </cell>
        </row>
        <row r="1610">
          <cell r="Q1610" t="str">
            <v/>
          </cell>
          <cell r="T1610" t="str">
            <v>Chlumany</v>
          </cell>
        </row>
        <row r="1611">
          <cell r="Q1611" t="str">
            <v/>
          </cell>
          <cell r="T1611" t="str">
            <v>Chlumčany</v>
          </cell>
        </row>
        <row r="1612">
          <cell r="Q1612" t="str">
            <v/>
          </cell>
          <cell r="T1612" t="str">
            <v>Chlumčany</v>
          </cell>
        </row>
        <row r="1613">
          <cell r="Q1613" t="str">
            <v/>
          </cell>
          <cell r="T1613" t="str">
            <v>Chlumec</v>
          </cell>
        </row>
        <row r="1614">
          <cell r="Q1614" t="str">
            <v/>
          </cell>
          <cell r="T1614" t="str">
            <v>Chlumec</v>
          </cell>
        </row>
        <row r="1615">
          <cell r="Q1615" t="str">
            <v/>
          </cell>
          <cell r="T1615" t="str">
            <v>Chlumec nad Cidlinou</v>
          </cell>
        </row>
        <row r="1616">
          <cell r="Q1616" t="str">
            <v/>
          </cell>
          <cell r="T1616" t="str">
            <v>Chlumek</v>
          </cell>
        </row>
        <row r="1617">
          <cell r="Q1617" t="str">
            <v/>
          </cell>
          <cell r="T1617" t="str">
            <v>Chlumětín</v>
          </cell>
        </row>
        <row r="1618">
          <cell r="Q1618" t="str">
            <v/>
          </cell>
          <cell r="T1618" t="str">
            <v>Chlumín</v>
          </cell>
        </row>
        <row r="1619">
          <cell r="Q1619" t="str">
            <v/>
          </cell>
          <cell r="T1619" t="str">
            <v>Chlum-Korouhvice</v>
          </cell>
        </row>
        <row r="1620">
          <cell r="Q1620" t="str">
            <v/>
          </cell>
          <cell r="T1620" t="str">
            <v>Chlumy</v>
          </cell>
        </row>
        <row r="1621">
          <cell r="Q1621" t="str">
            <v/>
          </cell>
          <cell r="T1621" t="str">
            <v>Chlustina</v>
          </cell>
        </row>
        <row r="1622">
          <cell r="Q1622" t="str">
            <v/>
          </cell>
          <cell r="T1622" t="str">
            <v>Chmelík</v>
          </cell>
        </row>
        <row r="1623">
          <cell r="Q1623" t="str">
            <v/>
          </cell>
          <cell r="T1623" t="str">
            <v>Chmelná</v>
          </cell>
        </row>
        <row r="1624">
          <cell r="Q1624" t="str">
            <v/>
          </cell>
          <cell r="T1624" t="str">
            <v>Chobot</v>
          </cell>
        </row>
        <row r="1625">
          <cell r="Q1625" t="str">
            <v/>
          </cell>
          <cell r="T1625" t="str">
            <v>Choceň</v>
          </cell>
        </row>
        <row r="1626">
          <cell r="Q1626" t="str">
            <v/>
          </cell>
          <cell r="T1626" t="str">
            <v>Chocenice</v>
          </cell>
        </row>
        <row r="1627">
          <cell r="Q1627" t="str">
            <v/>
          </cell>
          <cell r="T1627" t="str">
            <v>Chocerady</v>
          </cell>
        </row>
        <row r="1628">
          <cell r="Q1628" t="str">
            <v/>
          </cell>
          <cell r="T1628" t="str">
            <v>Chocnějovice</v>
          </cell>
        </row>
        <row r="1629">
          <cell r="Q1629" t="str">
            <v/>
          </cell>
          <cell r="T1629" t="str">
            <v>Chocomyšl</v>
          </cell>
        </row>
        <row r="1630">
          <cell r="Q1630" t="str">
            <v/>
          </cell>
          <cell r="T1630" t="str">
            <v>Chodouň</v>
          </cell>
        </row>
        <row r="1631">
          <cell r="Q1631" t="str">
            <v/>
          </cell>
          <cell r="T1631" t="str">
            <v>Chodouny</v>
          </cell>
        </row>
        <row r="1632">
          <cell r="Q1632" t="str">
            <v/>
          </cell>
          <cell r="T1632" t="str">
            <v>Chodov</v>
          </cell>
        </row>
        <row r="1633">
          <cell r="Q1633" t="str">
            <v/>
          </cell>
          <cell r="T1633" t="str">
            <v>Chodov</v>
          </cell>
        </row>
        <row r="1634">
          <cell r="Q1634" t="str">
            <v/>
          </cell>
          <cell r="T1634" t="str">
            <v>Chodov</v>
          </cell>
        </row>
        <row r="1635">
          <cell r="Q1635" t="str">
            <v/>
          </cell>
          <cell r="T1635" t="str">
            <v>Chodová Planá</v>
          </cell>
        </row>
        <row r="1636">
          <cell r="Q1636" t="str">
            <v/>
          </cell>
          <cell r="T1636" t="str">
            <v>Chodovlice</v>
          </cell>
        </row>
        <row r="1637">
          <cell r="Q1637" t="str">
            <v/>
          </cell>
          <cell r="T1637" t="str">
            <v>Chodská Lhota</v>
          </cell>
        </row>
        <row r="1638">
          <cell r="Q1638" t="str">
            <v/>
          </cell>
          <cell r="T1638" t="str">
            <v>Chodský Újezd</v>
          </cell>
        </row>
        <row r="1639">
          <cell r="Q1639" t="str">
            <v/>
          </cell>
          <cell r="T1639" t="str">
            <v>Cholenice</v>
          </cell>
        </row>
        <row r="1640">
          <cell r="Q1640" t="str">
            <v/>
          </cell>
          <cell r="T1640" t="str">
            <v>Cholina</v>
          </cell>
        </row>
        <row r="1641">
          <cell r="Q1641" t="str">
            <v/>
          </cell>
          <cell r="T1641" t="str">
            <v>Choltice</v>
          </cell>
        </row>
        <row r="1642">
          <cell r="Q1642" t="str">
            <v/>
          </cell>
          <cell r="T1642" t="str">
            <v>Chomle</v>
          </cell>
        </row>
        <row r="1643">
          <cell r="Q1643" t="str">
            <v/>
          </cell>
          <cell r="T1643" t="str">
            <v>Chomutice</v>
          </cell>
        </row>
        <row r="1644">
          <cell r="Q1644" t="str">
            <v/>
          </cell>
          <cell r="T1644" t="str">
            <v>Chomutov</v>
          </cell>
        </row>
        <row r="1645">
          <cell r="Q1645" t="str">
            <v/>
          </cell>
          <cell r="T1645" t="str">
            <v>Chomýž</v>
          </cell>
        </row>
        <row r="1646">
          <cell r="Q1646" t="str">
            <v/>
          </cell>
          <cell r="T1646" t="str">
            <v>Choratice</v>
          </cell>
        </row>
        <row r="1647">
          <cell r="Q1647" t="str">
            <v/>
          </cell>
          <cell r="T1647" t="str">
            <v>Chornice</v>
          </cell>
        </row>
        <row r="1648">
          <cell r="Q1648" t="str">
            <v/>
          </cell>
          <cell r="T1648" t="str">
            <v>Chorušice</v>
          </cell>
        </row>
        <row r="1649">
          <cell r="Q1649" t="str">
            <v/>
          </cell>
          <cell r="T1649" t="str">
            <v>Choryně</v>
          </cell>
        </row>
        <row r="1650">
          <cell r="Q1650" t="str">
            <v/>
          </cell>
          <cell r="T1650" t="str">
            <v>Choťánky</v>
          </cell>
        </row>
        <row r="1651">
          <cell r="Q1651" t="str">
            <v/>
          </cell>
          <cell r="T1651" t="str">
            <v>Chotěboř</v>
          </cell>
        </row>
        <row r="1652">
          <cell r="Q1652" t="str">
            <v/>
          </cell>
          <cell r="T1652" t="str">
            <v>Chotěbudice</v>
          </cell>
        </row>
        <row r="1653">
          <cell r="Q1653" t="str">
            <v/>
          </cell>
          <cell r="T1653" t="str">
            <v>Chotěbuz</v>
          </cell>
        </row>
        <row r="1654">
          <cell r="Q1654" t="str">
            <v/>
          </cell>
          <cell r="T1654" t="str">
            <v>Choteč</v>
          </cell>
        </row>
        <row r="1655">
          <cell r="Q1655" t="str">
            <v/>
          </cell>
          <cell r="T1655" t="str">
            <v>Choteč</v>
          </cell>
        </row>
        <row r="1656">
          <cell r="Q1656" t="str">
            <v/>
          </cell>
          <cell r="T1656" t="str">
            <v>Choteč</v>
          </cell>
        </row>
        <row r="1657">
          <cell r="Q1657" t="str">
            <v/>
          </cell>
          <cell r="T1657" t="str">
            <v>Chotěmice</v>
          </cell>
        </row>
        <row r="1658">
          <cell r="Q1658" t="str">
            <v/>
          </cell>
          <cell r="T1658" t="str">
            <v>Chotěnov</v>
          </cell>
        </row>
        <row r="1659">
          <cell r="Q1659" t="str">
            <v/>
          </cell>
          <cell r="T1659" t="str">
            <v>Chotěšice</v>
          </cell>
        </row>
        <row r="1660">
          <cell r="Q1660" t="str">
            <v/>
          </cell>
          <cell r="T1660" t="str">
            <v>Chotěšov</v>
          </cell>
        </row>
        <row r="1661">
          <cell r="Q1661" t="str">
            <v/>
          </cell>
          <cell r="T1661" t="str">
            <v>Chotěšov</v>
          </cell>
        </row>
        <row r="1662">
          <cell r="Q1662" t="str">
            <v/>
          </cell>
          <cell r="T1662" t="str">
            <v>Chotětov</v>
          </cell>
        </row>
        <row r="1663">
          <cell r="Q1663" t="str">
            <v/>
          </cell>
          <cell r="T1663" t="str">
            <v>Chotěvice</v>
          </cell>
        </row>
        <row r="1664">
          <cell r="Q1664" t="str">
            <v/>
          </cell>
          <cell r="T1664" t="str">
            <v>Chotíkov</v>
          </cell>
        </row>
        <row r="1665">
          <cell r="Q1665" t="str">
            <v/>
          </cell>
          <cell r="T1665" t="str">
            <v>Chotilsko</v>
          </cell>
        </row>
        <row r="1666">
          <cell r="Q1666" t="str">
            <v/>
          </cell>
          <cell r="T1666" t="str">
            <v>Chotiměř</v>
          </cell>
        </row>
        <row r="1667">
          <cell r="Q1667" t="str">
            <v/>
          </cell>
          <cell r="T1667" t="str">
            <v>Chotiněves</v>
          </cell>
        </row>
        <row r="1668">
          <cell r="Q1668" t="str">
            <v/>
          </cell>
          <cell r="T1668" t="str">
            <v>Chotovice</v>
          </cell>
        </row>
        <row r="1669">
          <cell r="Q1669" t="str">
            <v/>
          </cell>
          <cell r="T1669" t="str">
            <v>Chotovice</v>
          </cell>
        </row>
        <row r="1670">
          <cell r="Q1670" t="str">
            <v/>
          </cell>
          <cell r="T1670" t="str">
            <v>Choťovice</v>
          </cell>
        </row>
        <row r="1671">
          <cell r="Q1671" t="str">
            <v/>
          </cell>
          <cell r="T1671" t="str">
            <v>Chotoviny</v>
          </cell>
        </row>
        <row r="1672">
          <cell r="Q1672" t="str">
            <v/>
          </cell>
          <cell r="T1672" t="str">
            <v>Chotusice</v>
          </cell>
        </row>
        <row r="1673">
          <cell r="Q1673" t="str">
            <v/>
          </cell>
          <cell r="T1673" t="str">
            <v>Chotutice</v>
          </cell>
        </row>
        <row r="1674">
          <cell r="Q1674" t="str">
            <v/>
          </cell>
          <cell r="T1674" t="str">
            <v>Chotýčany</v>
          </cell>
        </row>
        <row r="1675">
          <cell r="Q1675" t="str">
            <v/>
          </cell>
          <cell r="T1675" t="str">
            <v>Chotyně</v>
          </cell>
        </row>
        <row r="1676">
          <cell r="Q1676" t="str">
            <v/>
          </cell>
          <cell r="T1676" t="str">
            <v>Chotýšany</v>
          </cell>
        </row>
        <row r="1677">
          <cell r="Q1677" t="str">
            <v/>
          </cell>
          <cell r="T1677" t="str">
            <v>Choustník</v>
          </cell>
        </row>
        <row r="1678">
          <cell r="Q1678" t="str">
            <v/>
          </cell>
          <cell r="T1678" t="str">
            <v>Choustníkovo Hradiště</v>
          </cell>
        </row>
        <row r="1679">
          <cell r="Q1679" t="str">
            <v/>
          </cell>
          <cell r="T1679" t="str">
            <v>Chožov</v>
          </cell>
        </row>
        <row r="1680">
          <cell r="Q1680" t="str">
            <v/>
          </cell>
          <cell r="T1680" t="str">
            <v>Chraberce</v>
          </cell>
        </row>
        <row r="1681">
          <cell r="Q1681" t="str">
            <v/>
          </cell>
          <cell r="T1681" t="str">
            <v>Chrast</v>
          </cell>
        </row>
        <row r="1682">
          <cell r="Q1682" t="str">
            <v/>
          </cell>
          <cell r="T1682" t="str">
            <v>Chrást</v>
          </cell>
        </row>
        <row r="1683">
          <cell r="Q1683" t="str">
            <v/>
          </cell>
          <cell r="T1683" t="str">
            <v>Chrást</v>
          </cell>
        </row>
        <row r="1684">
          <cell r="Q1684" t="str">
            <v/>
          </cell>
          <cell r="T1684" t="str">
            <v>Chrást</v>
          </cell>
        </row>
        <row r="1685">
          <cell r="Q1685" t="str">
            <v/>
          </cell>
          <cell r="T1685" t="str">
            <v>Chrastava</v>
          </cell>
        </row>
        <row r="1686">
          <cell r="Q1686" t="str">
            <v/>
          </cell>
          <cell r="T1686" t="str">
            <v>Chrastavec</v>
          </cell>
        </row>
        <row r="1687">
          <cell r="Q1687" t="str">
            <v/>
          </cell>
          <cell r="T1687" t="str">
            <v>Chrastavice</v>
          </cell>
        </row>
        <row r="1688">
          <cell r="Q1688" t="str">
            <v/>
          </cell>
          <cell r="T1688" t="str">
            <v>Chrášťany</v>
          </cell>
        </row>
        <row r="1689">
          <cell r="Q1689" t="str">
            <v/>
          </cell>
          <cell r="T1689" t="str">
            <v>Chrášťany</v>
          </cell>
        </row>
        <row r="1690">
          <cell r="Q1690" t="str">
            <v/>
          </cell>
          <cell r="T1690" t="str">
            <v>Chrášťany</v>
          </cell>
        </row>
        <row r="1691">
          <cell r="Q1691" t="str">
            <v/>
          </cell>
          <cell r="T1691" t="str">
            <v>Chrášťany</v>
          </cell>
        </row>
        <row r="1692">
          <cell r="Q1692" t="str">
            <v/>
          </cell>
          <cell r="T1692" t="str">
            <v>Chrášťany</v>
          </cell>
        </row>
        <row r="1693">
          <cell r="Q1693" t="str">
            <v/>
          </cell>
          <cell r="T1693" t="str">
            <v>Chraštice</v>
          </cell>
        </row>
        <row r="1694">
          <cell r="Q1694" t="str">
            <v/>
          </cell>
          <cell r="T1694" t="str">
            <v>Chrášťovice</v>
          </cell>
        </row>
        <row r="1695">
          <cell r="Q1695" t="str">
            <v/>
          </cell>
          <cell r="T1695" t="str">
            <v>Chrbonín</v>
          </cell>
        </row>
        <row r="1696">
          <cell r="Q1696" t="str">
            <v/>
          </cell>
          <cell r="T1696" t="str">
            <v>Chroboly</v>
          </cell>
        </row>
        <row r="1697">
          <cell r="Q1697" t="str">
            <v/>
          </cell>
          <cell r="T1697" t="str">
            <v>Chromeč</v>
          </cell>
        </row>
        <row r="1698">
          <cell r="Q1698" t="str">
            <v/>
          </cell>
          <cell r="T1698" t="str">
            <v>Chropyně</v>
          </cell>
        </row>
        <row r="1699">
          <cell r="Q1699" t="str">
            <v/>
          </cell>
          <cell r="T1699" t="str">
            <v>Chroustov</v>
          </cell>
        </row>
        <row r="1700">
          <cell r="T1700" t="str">
            <v>Chroustovice</v>
          </cell>
        </row>
        <row r="1701">
          <cell r="T1701" t="str">
            <v>Chrtníč</v>
          </cell>
        </row>
        <row r="1702">
          <cell r="T1702" t="str">
            <v>Chrtníky</v>
          </cell>
        </row>
        <row r="1703">
          <cell r="T1703" t="str">
            <v>Chrudichromy</v>
          </cell>
        </row>
        <row r="1704">
          <cell r="T1704" t="str">
            <v>Chrudim</v>
          </cell>
        </row>
        <row r="1705">
          <cell r="T1705" t="str">
            <v>Chrustenice</v>
          </cell>
        </row>
        <row r="1706">
          <cell r="T1706" t="str">
            <v>Chržín</v>
          </cell>
        </row>
        <row r="1707">
          <cell r="T1707" t="str">
            <v>Chřenovice</v>
          </cell>
        </row>
        <row r="1708">
          <cell r="T1708" t="str">
            <v>Chřibská</v>
          </cell>
        </row>
        <row r="1709">
          <cell r="T1709" t="str">
            <v>Chříč</v>
          </cell>
        </row>
        <row r="1710">
          <cell r="T1710" t="str">
            <v>Chudčice</v>
          </cell>
        </row>
        <row r="1711">
          <cell r="T1711" t="str">
            <v>Chudenice</v>
          </cell>
        </row>
        <row r="1712">
          <cell r="T1712" t="str">
            <v>Chudenín</v>
          </cell>
        </row>
        <row r="1713">
          <cell r="T1713" t="str">
            <v>Chuderov</v>
          </cell>
        </row>
        <row r="1714">
          <cell r="T1714" t="str">
            <v>Chudeřice</v>
          </cell>
        </row>
        <row r="1715">
          <cell r="T1715" t="str">
            <v>Chudíř</v>
          </cell>
        </row>
        <row r="1716">
          <cell r="T1716" t="str">
            <v>Chudoslavice</v>
          </cell>
        </row>
        <row r="1717">
          <cell r="T1717" t="str">
            <v>Chuchelna</v>
          </cell>
        </row>
        <row r="1718">
          <cell r="T1718" t="str">
            <v>Chuchelná</v>
          </cell>
        </row>
        <row r="1719">
          <cell r="T1719" t="str">
            <v>Chvalatice</v>
          </cell>
        </row>
        <row r="1720">
          <cell r="T1720" t="str">
            <v>Chvalčov</v>
          </cell>
        </row>
        <row r="1721">
          <cell r="T1721" t="str">
            <v>Chvaleč</v>
          </cell>
        </row>
        <row r="1722">
          <cell r="T1722" t="str">
            <v>Chválenice</v>
          </cell>
        </row>
        <row r="1723">
          <cell r="T1723" t="str">
            <v>Chvaletice</v>
          </cell>
        </row>
        <row r="1724">
          <cell r="T1724" t="str">
            <v>Chvalíkovice</v>
          </cell>
        </row>
        <row r="1725">
          <cell r="T1725" t="str">
            <v>Chvalkovice</v>
          </cell>
        </row>
        <row r="1726">
          <cell r="T1726" t="str">
            <v>Chvalkovice</v>
          </cell>
        </row>
        <row r="1727">
          <cell r="T1727" t="str">
            <v>Chvalnov-Lísky</v>
          </cell>
        </row>
        <row r="1728">
          <cell r="T1728" t="str">
            <v>Chvalovice</v>
          </cell>
        </row>
        <row r="1729">
          <cell r="T1729" t="str">
            <v>Chvalovice</v>
          </cell>
        </row>
        <row r="1730">
          <cell r="T1730" t="str">
            <v>Chvalšiny</v>
          </cell>
        </row>
        <row r="1731">
          <cell r="T1731" t="str">
            <v>Chvatěruby</v>
          </cell>
        </row>
        <row r="1732">
          <cell r="T1732" t="str">
            <v>Chvojenec</v>
          </cell>
        </row>
        <row r="1733">
          <cell r="T1733" t="str">
            <v>Chyjice</v>
          </cell>
        </row>
        <row r="1734">
          <cell r="T1734" t="str">
            <v>Chyňava</v>
          </cell>
        </row>
        <row r="1735">
          <cell r="T1735" t="str">
            <v>Chýně</v>
          </cell>
        </row>
        <row r="1736">
          <cell r="T1736" t="str">
            <v>Chýnice</v>
          </cell>
        </row>
        <row r="1737">
          <cell r="T1737" t="str">
            <v>Chýnov</v>
          </cell>
        </row>
        <row r="1738">
          <cell r="T1738" t="str">
            <v>Chýstovice</v>
          </cell>
        </row>
        <row r="1739">
          <cell r="T1739" t="str">
            <v>Chyše</v>
          </cell>
        </row>
        <row r="1740">
          <cell r="T1740" t="str">
            <v>Chyšky</v>
          </cell>
        </row>
        <row r="1741">
          <cell r="T1741" t="str">
            <v>Chyšná</v>
          </cell>
        </row>
        <row r="1742">
          <cell r="T1742" t="str">
            <v>Chýšť</v>
          </cell>
        </row>
        <row r="1743">
          <cell r="T1743" t="str">
            <v>Ivaň</v>
          </cell>
        </row>
        <row r="1744">
          <cell r="T1744" t="str">
            <v>Ivaň</v>
          </cell>
        </row>
        <row r="1745">
          <cell r="T1745" t="str">
            <v>Ivančice</v>
          </cell>
        </row>
        <row r="1746">
          <cell r="T1746" t="str">
            <v>Ivanovice na Hané</v>
          </cell>
        </row>
        <row r="1747">
          <cell r="T1747" t="str">
            <v>Jabkenice</v>
          </cell>
        </row>
        <row r="1748">
          <cell r="T1748" t="str">
            <v>Jabloňany</v>
          </cell>
        </row>
        <row r="1749">
          <cell r="T1749" t="str">
            <v>Jablonec nad Jizerou</v>
          </cell>
        </row>
        <row r="1750">
          <cell r="T1750" t="str">
            <v>Jablonec nad Nisou</v>
          </cell>
        </row>
        <row r="1751">
          <cell r="T1751" t="str">
            <v>Jablonná</v>
          </cell>
        </row>
        <row r="1752">
          <cell r="T1752" t="str">
            <v>Jablonné nad Orlicí</v>
          </cell>
        </row>
        <row r="1753">
          <cell r="T1753" t="str">
            <v>Jablonné v Podještědí</v>
          </cell>
        </row>
        <row r="1754">
          <cell r="T1754" t="str">
            <v>Jabloňov</v>
          </cell>
        </row>
        <row r="1755">
          <cell r="T1755" t="str">
            <v>Jablůnka</v>
          </cell>
        </row>
        <row r="1756">
          <cell r="T1756" t="str">
            <v>Jablunkov</v>
          </cell>
        </row>
        <row r="1757">
          <cell r="T1757" t="str">
            <v>Jahodov</v>
          </cell>
        </row>
        <row r="1758">
          <cell r="T1758" t="str">
            <v>Jáchymov</v>
          </cell>
        </row>
        <row r="1759">
          <cell r="T1759" t="str">
            <v>Jakartovice</v>
          </cell>
        </row>
        <row r="1760">
          <cell r="T1760" t="str">
            <v>Jakubčovice nad Odrou</v>
          </cell>
        </row>
        <row r="1761">
          <cell r="T1761" t="str">
            <v>Jakubov u Moravských Budějovic</v>
          </cell>
        </row>
        <row r="1762">
          <cell r="T1762" t="str">
            <v>Jakubovice</v>
          </cell>
        </row>
        <row r="1763">
          <cell r="T1763" t="str">
            <v>Jalubí</v>
          </cell>
        </row>
        <row r="1764">
          <cell r="T1764" t="str">
            <v>Jamné</v>
          </cell>
        </row>
        <row r="1765">
          <cell r="T1765" t="str">
            <v>Jamné nad Orlicí</v>
          </cell>
        </row>
        <row r="1766">
          <cell r="T1766" t="str">
            <v>Jamolice</v>
          </cell>
        </row>
        <row r="1767">
          <cell r="T1767" t="str">
            <v>Jámy</v>
          </cell>
        </row>
        <row r="1768">
          <cell r="T1768" t="str">
            <v>Jankov</v>
          </cell>
        </row>
        <row r="1769">
          <cell r="T1769" t="str">
            <v>Jankov</v>
          </cell>
        </row>
        <row r="1770">
          <cell r="T1770" t="str">
            <v>Jankov</v>
          </cell>
        </row>
        <row r="1771">
          <cell r="T1771" t="str">
            <v>Jankovice</v>
          </cell>
        </row>
        <row r="1772">
          <cell r="T1772" t="str">
            <v>Jankovice</v>
          </cell>
        </row>
        <row r="1773">
          <cell r="T1773" t="str">
            <v>Jankovice</v>
          </cell>
        </row>
        <row r="1774">
          <cell r="T1774" t="str">
            <v>Janoušov</v>
          </cell>
        </row>
        <row r="1775">
          <cell r="T1775" t="str">
            <v>Janov</v>
          </cell>
        </row>
        <row r="1776">
          <cell r="T1776" t="str">
            <v>Janov</v>
          </cell>
        </row>
        <row r="1777">
          <cell r="T1777" t="str">
            <v>Janov</v>
          </cell>
        </row>
        <row r="1778">
          <cell r="T1778" t="str">
            <v>Janov</v>
          </cell>
        </row>
        <row r="1779">
          <cell r="T1779" t="str">
            <v>Janov</v>
          </cell>
        </row>
        <row r="1780">
          <cell r="T1780" t="str">
            <v>Janov nad Nisou</v>
          </cell>
        </row>
        <row r="1781">
          <cell r="T1781" t="str">
            <v>Janová</v>
          </cell>
        </row>
        <row r="1782">
          <cell r="T1782" t="str">
            <v>Janovice</v>
          </cell>
        </row>
        <row r="1783">
          <cell r="T1783" t="str">
            <v>Janovice nad Úhlavou</v>
          </cell>
        </row>
        <row r="1784">
          <cell r="T1784" t="str">
            <v>Janovice v Podještědí</v>
          </cell>
        </row>
        <row r="1785">
          <cell r="T1785" t="str">
            <v>Janská</v>
          </cell>
        </row>
        <row r="1786">
          <cell r="T1786" t="str">
            <v>Janské Lázně</v>
          </cell>
        </row>
        <row r="1787">
          <cell r="T1787" t="str">
            <v>Janův Důl</v>
          </cell>
        </row>
        <row r="1788">
          <cell r="T1788" t="str">
            <v>Janůvky</v>
          </cell>
        </row>
        <row r="1789">
          <cell r="T1789" t="str">
            <v>Jarcová</v>
          </cell>
        </row>
        <row r="1790">
          <cell r="T1790" t="str">
            <v>Jarohněvice</v>
          </cell>
        </row>
        <row r="1791">
          <cell r="T1791" t="str">
            <v>Jaroměř</v>
          </cell>
        </row>
        <row r="1792">
          <cell r="T1792" t="str">
            <v>Jaroměřice</v>
          </cell>
        </row>
        <row r="1793">
          <cell r="T1793" t="str">
            <v>Jaroměřice nad Rokytnou</v>
          </cell>
        </row>
        <row r="1794">
          <cell r="T1794" t="str">
            <v>Jaroslav</v>
          </cell>
        </row>
        <row r="1795">
          <cell r="T1795" t="str">
            <v>Jaroslavice</v>
          </cell>
        </row>
        <row r="1796">
          <cell r="T1796" t="str">
            <v>Jarošov</v>
          </cell>
        </row>
        <row r="1797">
          <cell r="T1797" t="str">
            <v>Jarošov nad Nežárkou</v>
          </cell>
        </row>
        <row r="1798">
          <cell r="T1798" t="str">
            <v>Jarov</v>
          </cell>
        </row>
        <row r="1799">
          <cell r="T1799" t="str">
            <v>Jarov</v>
          </cell>
        </row>
        <row r="1800">
          <cell r="T1800" t="str">
            <v>Jarpice</v>
          </cell>
        </row>
        <row r="1801">
          <cell r="T1801" t="str">
            <v>Jasenice</v>
          </cell>
        </row>
        <row r="1802">
          <cell r="T1802" t="str">
            <v>Jasenná</v>
          </cell>
        </row>
        <row r="1803">
          <cell r="T1803" t="str">
            <v>Jasenná</v>
          </cell>
        </row>
        <row r="1804">
          <cell r="T1804" t="str">
            <v>Javor</v>
          </cell>
        </row>
        <row r="1805">
          <cell r="T1805" t="str">
            <v>Javorek</v>
          </cell>
        </row>
        <row r="1806">
          <cell r="T1806" t="str">
            <v>Javornice</v>
          </cell>
        </row>
        <row r="1807">
          <cell r="T1807" t="str">
            <v>Javorník</v>
          </cell>
        </row>
        <row r="1808">
          <cell r="T1808" t="str">
            <v>Javorník</v>
          </cell>
        </row>
        <row r="1809">
          <cell r="T1809" t="str">
            <v>Javorník</v>
          </cell>
        </row>
        <row r="1810">
          <cell r="T1810" t="str">
            <v>Javorník</v>
          </cell>
        </row>
        <row r="1811">
          <cell r="T1811" t="str">
            <v>Javorník</v>
          </cell>
        </row>
        <row r="1812">
          <cell r="T1812" t="str">
            <v>Javůrek</v>
          </cell>
        </row>
        <row r="1813">
          <cell r="T1813" t="str">
            <v>Jedlá</v>
          </cell>
        </row>
        <row r="1814">
          <cell r="T1814" t="str">
            <v>Jedlany</v>
          </cell>
        </row>
        <row r="1815">
          <cell r="T1815" t="str">
            <v>Jedlí</v>
          </cell>
        </row>
        <row r="1816">
          <cell r="T1816" t="str">
            <v>Jedlová</v>
          </cell>
        </row>
        <row r="1817">
          <cell r="T1817" t="str">
            <v>Jedomělice</v>
          </cell>
        </row>
        <row r="1818">
          <cell r="T1818" t="str">
            <v>Jedousov</v>
          </cell>
        </row>
        <row r="1819">
          <cell r="T1819" t="str">
            <v>Jedovnice</v>
          </cell>
        </row>
        <row r="1820">
          <cell r="T1820" t="str">
            <v>Jehnědí</v>
          </cell>
        </row>
        <row r="1821">
          <cell r="T1821" t="str">
            <v>Jemnice</v>
          </cell>
        </row>
        <row r="1822">
          <cell r="T1822" t="str">
            <v>Jemníky</v>
          </cell>
        </row>
        <row r="1823">
          <cell r="T1823" t="str">
            <v>Jenčice</v>
          </cell>
        </row>
        <row r="1824">
          <cell r="T1824" t="str">
            <v>Jeneč</v>
          </cell>
        </row>
        <row r="1825">
          <cell r="T1825" t="str">
            <v>Jeníkov</v>
          </cell>
        </row>
        <row r="1826">
          <cell r="T1826" t="str">
            <v>Jeníkov</v>
          </cell>
        </row>
        <row r="1827">
          <cell r="T1827" t="str">
            <v>Jeníkovice</v>
          </cell>
        </row>
        <row r="1828">
          <cell r="T1828" t="str">
            <v>Jeníkovice</v>
          </cell>
        </row>
        <row r="1829">
          <cell r="T1829" t="str">
            <v>Jenišov</v>
          </cell>
        </row>
        <row r="1830">
          <cell r="T1830" t="str">
            <v>Jenišovice</v>
          </cell>
        </row>
        <row r="1831">
          <cell r="T1831" t="str">
            <v>Jenišovice</v>
          </cell>
        </row>
        <row r="1832">
          <cell r="T1832" t="str">
            <v>Jenštejn</v>
          </cell>
        </row>
        <row r="1833">
          <cell r="T1833" t="str">
            <v>Jersín</v>
          </cell>
        </row>
        <row r="1834">
          <cell r="T1834" t="str">
            <v>Jeřice</v>
          </cell>
        </row>
        <row r="1835">
          <cell r="T1835" t="str">
            <v>Jeřišno</v>
          </cell>
        </row>
        <row r="1836">
          <cell r="T1836" t="str">
            <v>Jeřmanice</v>
          </cell>
        </row>
        <row r="1837">
          <cell r="T1837" t="str">
            <v>Jesenec</v>
          </cell>
        </row>
        <row r="1838">
          <cell r="T1838" t="str">
            <v>Jesenice</v>
          </cell>
        </row>
        <row r="1839">
          <cell r="T1839" t="str">
            <v>Jesenice</v>
          </cell>
        </row>
        <row r="1840">
          <cell r="T1840" t="str">
            <v>Jesenice</v>
          </cell>
        </row>
        <row r="1841">
          <cell r="T1841" t="str">
            <v>Jeseník</v>
          </cell>
        </row>
        <row r="1842">
          <cell r="T1842" t="str">
            <v>Jeseník nad Odrou</v>
          </cell>
        </row>
        <row r="1843">
          <cell r="T1843" t="str">
            <v>Jesenný</v>
          </cell>
        </row>
        <row r="1844">
          <cell r="T1844" t="str">
            <v>Jestřabí</v>
          </cell>
        </row>
        <row r="1845">
          <cell r="T1845" t="str">
            <v>Jestřabí Lhota</v>
          </cell>
        </row>
        <row r="1846">
          <cell r="T1846" t="str">
            <v>Jestřabí v Krkonoších</v>
          </cell>
        </row>
        <row r="1847">
          <cell r="T1847" t="str">
            <v>Jestřebí</v>
          </cell>
        </row>
        <row r="1848">
          <cell r="T1848" t="str">
            <v>Jestřebí</v>
          </cell>
        </row>
        <row r="1849">
          <cell r="T1849" t="str">
            <v>Jestřebí</v>
          </cell>
        </row>
        <row r="1850">
          <cell r="T1850" t="str">
            <v>Ješetice</v>
          </cell>
        </row>
        <row r="1851">
          <cell r="T1851" t="str">
            <v>Jetětice</v>
          </cell>
        </row>
        <row r="1852">
          <cell r="T1852" t="str">
            <v>Jetřichov</v>
          </cell>
        </row>
        <row r="1853">
          <cell r="T1853" t="str">
            <v>Jetřichovice</v>
          </cell>
        </row>
        <row r="1854">
          <cell r="T1854" t="str">
            <v>Jevany</v>
          </cell>
        </row>
        <row r="1855">
          <cell r="T1855" t="str">
            <v>Jevíčko</v>
          </cell>
        </row>
        <row r="1856">
          <cell r="T1856" t="str">
            <v>Jeviněves</v>
          </cell>
        </row>
        <row r="1857">
          <cell r="T1857" t="str">
            <v>Jevišovice</v>
          </cell>
        </row>
        <row r="1858">
          <cell r="T1858" t="str">
            <v>Jevišovka</v>
          </cell>
        </row>
        <row r="1859">
          <cell r="T1859" t="str">
            <v>Jezbořice</v>
          </cell>
        </row>
        <row r="1860">
          <cell r="T1860" t="str">
            <v>Jezdkovice</v>
          </cell>
        </row>
        <row r="1861">
          <cell r="T1861" t="str">
            <v>Jezdovice</v>
          </cell>
        </row>
        <row r="1862">
          <cell r="T1862" t="str">
            <v>Jezernice</v>
          </cell>
        </row>
        <row r="1863">
          <cell r="T1863" t="str">
            <v>Jezeřany-Maršovice</v>
          </cell>
        </row>
        <row r="1864">
          <cell r="T1864" t="str">
            <v>Ježená</v>
          </cell>
        </row>
        <row r="1865">
          <cell r="T1865" t="str">
            <v>Ježkovice</v>
          </cell>
        </row>
        <row r="1866">
          <cell r="T1866" t="str">
            <v>Ježov</v>
          </cell>
        </row>
        <row r="1867">
          <cell r="T1867" t="str">
            <v>Ježov</v>
          </cell>
        </row>
        <row r="1868">
          <cell r="T1868" t="str">
            <v>Ježovy</v>
          </cell>
        </row>
        <row r="1869">
          <cell r="T1869" t="str">
            <v>Jickovice</v>
          </cell>
        </row>
        <row r="1870">
          <cell r="T1870" t="str">
            <v>Jičín</v>
          </cell>
        </row>
        <row r="1871">
          <cell r="T1871" t="str">
            <v>Jičíněves</v>
          </cell>
        </row>
        <row r="1872">
          <cell r="T1872" t="str">
            <v>Jihlava</v>
          </cell>
        </row>
        <row r="1873">
          <cell r="T1873" t="str">
            <v>Jihlávka</v>
          </cell>
        </row>
        <row r="1874">
          <cell r="T1874" t="str">
            <v>Jíkev</v>
          </cell>
        </row>
        <row r="1875">
          <cell r="T1875" t="str">
            <v>Jilem</v>
          </cell>
        </row>
        <row r="1876">
          <cell r="T1876" t="str">
            <v>Jilem</v>
          </cell>
        </row>
        <row r="1877">
          <cell r="T1877" t="str">
            <v>Jilemnice</v>
          </cell>
        </row>
        <row r="1878">
          <cell r="T1878" t="str">
            <v>Jílové</v>
          </cell>
        </row>
        <row r="1879">
          <cell r="T1879" t="str">
            <v>Jílové u Držkova</v>
          </cell>
        </row>
        <row r="1880">
          <cell r="T1880" t="str">
            <v>Jílové u Prahy</v>
          </cell>
        </row>
        <row r="1881">
          <cell r="T1881" t="str">
            <v>Jílovice</v>
          </cell>
        </row>
        <row r="1882">
          <cell r="T1882" t="str">
            <v>Jílovice</v>
          </cell>
        </row>
        <row r="1883">
          <cell r="T1883" t="str">
            <v>Jíloviště</v>
          </cell>
        </row>
        <row r="1884">
          <cell r="T1884" t="str">
            <v>Jimlín</v>
          </cell>
        </row>
        <row r="1885">
          <cell r="T1885" t="str">
            <v>Jimramov</v>
          </cell>
        </row>
        <row r="1886">
          <cell r="T1886" t="str">
            <v>Jinačovice</v>
          </cell>
        </row>
        <row r="1887">
          <cell r="T1887" t="str">
            <v>Jince</v>
          </cell>
        </row>
        <row r="1888">
          <cell r="T1888" t="str">
            <v>Jindřichov</v>
          </cell>
        </row>
        <row r="1889">
          <cell r="T1889" t="str">
            <v>Jindřichov</v>
          </cell>
        </row>
        <row r="1890">
          <cell r="T1890" t="str">
            <v>Jindřichov</v>
          </cell>
        </row>
        <row r="1891">
          <cell r="T1891" t="str">
            <v>Jindřichovice</v>
          </cell>
        </row>
        <row r="1892">
          <cell r="T1892" t="str">
            <v>Jindřichovice</v>
          </cell>
        </row>
        <row r="1893">
          <cell r="T1893" t="str">
            <v>Jindřichovice pod Smrkem</v>
          </cell>
        </row>
        <row r="1894">
          <cell r="T1894" t="str">
            <v>Jindřichův Hradec</v>
          </cell>
        </row>
        <row r="1895">
          <cell r="T1895" t="str">
            <v>Jinín</v>
          </cell>
        </row>
        <row r="1896">
          <cell r="T1896" t="str">
            <v>Jinočany</v>
          </cell>
        </row>
        <row r="1897">
          <cell r="T1897" t="str">
            <v>Jinolice</v>
          </cell>
        </row>
        <row r="1898">
          <cell r="T1898" t="str">
            <v>Jinošov</v>
          </cell>
        </row>
        <row r="1899">
          <cell r="T1899" t="str">
            <v>Jiratice</v>
          </cell>
        </row>
        <row r="1900">
          <cell r="T1900" t="str">
            <v>Jirkov</v>
          </cell>
        </row>
        <row r="1901">
          <cell r="T1901" t="str">
            <v>Jirny</v>
          </cell>
        </row>
        <row r="1902">
          <cell r="T1902" t="str">
            <v>Jiřetín pod Bukovou</v>
          </cell>
        </row>
        <row r="1903">
          <cell r="T1903" t="str">
            <v>Jiřetín pod Jedlovou</v>
          </cell>
        </row>
        <row r="1904">
          <cell r="T1904" t="str">
            <v>Jiřice</v>
          </cell>
        </row>
        <row r="1905">
          <cell r="T1905" t="str">
            <v>Jiřice</v>
          </cell>
        </row>
        <row r="1906">
          <cell r="T1906" t="str">
            <v>Jiřice u Miroslavi</v>
          </cell>
        </row>
        <row r="1907">
          <cell r="T1907" t="str">
            <v>Jiřice u Moravských Budějovic</v>
          </cell>
        </row>
        <row r="1908">
          <cell r="T1908" t="str">
            <v>Jiříkov</v>
          </cell>
        </row>
        <row r="1909">
          <cell r="T1909" t="str">
            <v>Jiříkov</v>
          </cell>
        </row>
        <row r="1910">
          <cell r="T1910" t="str">
            <v>Jiříkovice</v>
          </cell>
        </row>
        <row r="1911">
          <cell r="T1911" t="str">
            <v>Jistebnice</v>
          </cell>
        </row>
        <row r="1912">
          <cell r="T1912" t="str">
            <v>Jistebník</v>
          </cell>
        </row>
        <row r="1913">
          <cell r="T1913" t="str">
            <v>Jitkov</v>
          </cell>
        </row>
        <row r="1914">
          <cell r="T1914" t="str">
            <v>Jivina</v>
          </cell>
        </row>
        <row r="1915">
          <cell r="T1915" t="str">
            <v>Jivina</v>
          </cell>
        </row>
        <row r="1916">
          <cell r="T1916" t="str">
            <v>Jívka</v>
          </cell>
        </row>
        <row r="1917">
          <cell r="T1917" t="str">
            <v>Jivno</v>
          </cell>
        </row>
        <row r="1918">
          <cell r="T1918" t="str">
            <v>Jívová</v>
          </cell>
        </row>
        <row r="1919">
          <cell r="T1919" t="str">
            <v>Jívoví</v>
          </cell>
        </row>
        <row r="1920">
          <cell r="T1920" t="str">
            <v>Jizbice</v>
          </cell>
        </row>
        <row r="1921">
          <cell r="T1921" t="str">
            <v>Jizerní Vtelno</v>
          </cell>
        </row>
        <row r="1922">
          <cell r="T1922" t="str">
            <v>Josefov</v>
          </cell>
        </row>
        <row r="1923">
          <cell r="T1923" t="str">
            <v>Josefov</v>
          </cell>
        </row>
        <row r="1924">
          <cell r="T1924" t="str">
            <v>Josefův Důl</v>
          </cell>
        </row>
        <row r="1925">
          <cell r="T1925" t="str">
            <v>Josefův Důl</v>
          </cell>
        </row>
        <row r="1926">
          <cell r="T1926" t="str">
            <v>Kacákova Lhota</v>
          </cell>
        </row>
        <row r="1927">
          <cell r="T1927" t="str">
            <v>Kacanovy</v>
          </cell>
        </row>
        <row r="1928">
          <cell r="T1928" t="str">
            <v>Kaceřov</v>
          </cell>
        </row>
        <row r="1929">
          <cell r="T1929" t="str">
            <v>Kaceřov</v>
          </cell>
        </row>
        <row r="1930">
          <cell r="T1930" t="str">
            <v>Kácov</v>
          </cell>
        </row>
        <row r="1931">
          <cell r="T1931" t="str">
            <v>Kačice</v>
          </cell>
        </row>
        <row r="1932">
          <cell r="T1932" t="str">
            <v>Kačlehy</v>
          </cell>
        </row>
        <row r="1933">
          <cell r="T1933" t="str">
            <v>Kadaň</v>
          </cell>
        </row>
        <row r="1934">
          <cell r="T1934" t="str">
            <v>Kadlín</v>
          </cell>
        </row>
        <row r="1935">
          <cell r="T1935" t="str">
            <v>Kadolec</v>
          </cell>
        </row>
        <row r="1936">
          <cell r="T1936" t="str">
            <v>Kadov</v>
          </cell>
        </row>
        <row r="1937">
          <cell r="T1937" t="str">
            <v>Kadov</v>
          </cell>
        </row>
        <row r="1938">
          <cell r="T1938" t="str">
            <v>Kadov</v>
          </cell>
        </row>
        <row r="1939">
          <cell r="T1939" t="str">
            <v>Kájov</v>
          </cell>
        </row>
        <row r="1940">
          <cell r="T1940" t="str">
            <v>Kakejcov</v>
          </cell>
        </row>
        <row r="1941">
          <cell r="T1941" t="str">
            <v>Kalek</v>
          </cell>
        </row>
        <row r="1942">
          <cell r="T1942" t="str">
            <v>Kalenice</v>
          </cell>
        </row>
        <row r="1943">
          <cell r="T1943" t="str">
            <v>Kalhov</v>
          </cell>
        </row>
        <row r="1944">
          <cell r="T1944" t="str">
            <v>Kaliště</v>
          </cell>
        </row>
        <row r="1945">
          <cell r="T1945" t="str">
            <v>Kaliště</v>
          </cell>
        </row>
        <row r="1946">
          <cell r="T1946" t="str">
            <v>Kaliště</v>
          </cell>
        </row>
        <row r="1947">
          <cell r="T1947" t="str">
            <v>Kalivody</v>
          </cell>
        </row>
        <row r="1948">
          <cell r="T1948" t="str">
            <v>Kaly</v>
          </cell>
        </row>
        <row r="1949">
          <cell r="T1949" t="str">
            <v>Kamberk</v>
          </cell>
        </row>
        <row r="1950">
          <cell r="T1950" t="str">
            <v>Kámen</v>
          </cell>
        </row>
        <row r="1951">
          <cell r="T1951" t="str">
            <v>Kámen</v>
          </cell>
        </row>
        <row r="1952">
          <cell r="T1952" t="str">
            <v>Kámen</v>
          </cell>
        </row>
        <row r="1953">
          <cell r="T1953" t="str">
            <v>Kamenec</v>
          </cell>
        </row>
        <row r="1954">
          <cell r="T1954" t="str">
            <v>Kamenec u Poličky</v>
          </cell>
        </row>
        <row r="1955">
          <cell r="T1955" t="str">
            <v>Kamenice</v>
          </cell>
        </row>
        <row r="1956">
          <cell r="T1956" t="str">
            <v>Kamenice</v>
          </cell>
        </row>
        <row r="1957">
          <cell r="T1957" t="str">
            <v>Kamenice nad Lipou</v>
          </cell>
        </row>
        <row r="1958">
          <cell r="T1958" t="str">
            <v>Kamenický Šenov</v>
          </cell>
        </row>
        <row r="1959">
          <cell r="T1959" t="str">
            <v>Kameničky</v>
          </cell>
        </row>
        <row r="1960">
          <cell r="T1960" t="str">
            <v>Kameničná</v>
          </cell>
        </row>
        <row r="1961">
          <cell r="T1961" t="str">
            <v>Kamenná</v>
          </cell>
        </row>
        <row r="1962">
          <cell r="T1962" t="str">
            <v>Kamenná</v>
          </cell>
        </row>
        <row r="1963">
          <cell r="T1963" t="str">
            <v>Kamenná</v>
          </cell>
        </row>
        <row r="1964">
          <cell r="T1964" t="str">
            <v>Kamenná</v>
          </cell>
        </row>
        <row r="1965">
          <cell r="T1965" t="str">
            <v>Kamenná Horka</v>
          </cell>
        </row>
        <row r="1966">
          <cell r="T1966" t="str">
            <v>Kamenná Lhota</v>
          </cell>
        </row>
        <row r="1967">
          <cell r="T1967" t="str">
            <v>Kamenné Zboží</v>
          </cell>
        </row>
        <row r="1968">
          <cell r="T1968" t="str">
            <v>Kamenné Žehrovice</v>
          </cell>
        </row>
        <row r="1969">
          <cell r="T1969" t="str">
            <v>Kamenný Malíkov</v>
          </cell>
        </row>
        <row r="1970">
          <cell r="T1970" t="str">
            <v>Kamenný Most</v>
          </cell>
        </row>
        <row r="1971">
          <cell r="T1971" t="str">
            <v>Kamenný Přívoz</v>
          </cell>
        </row>
        <row r="1972">
          <cell r="T1972" t="str">
            <v>Kamenný Újezd</v>
          </cell>
        </row>
        <row r="1973">
          <cell r="T1973" t="str">
            <v>Kamenný Újezd</v>
          </cell>
        </row>
        <row r="1974">
          <cell r="T1974" t="str">
            <v>Kamýk</v>
          </cell>
        </row>
        <row r="1975">
          <cell r="T1975" t="str">
            <v>Kamýk nad Vltavou</v>
          </cell>
        </row>
        <row r="1976">
          <cell r="T1976" t="str">
            <v>Kanice</v>
          </cell>
        </row>
        <row r="1977">
          <cell r="T1977" t="str">
            <v>Kanice</v>
          </cell>
        </row>
        <row r="1978">
          <cell r="T1978" t="str">
            <v>Kaničky</v>
          </cell>
        </row>
        <row r="1979">
          <cell r="T1979" t="str">
            <v>Kanina</v>
          </cell>
        </row>
        <row r="1980">
          <cell r="T1980" t="str">
            <v>Kaňovice</v>
          </cell>
        </row>
        <row r="1981">
          <cell r="T1981" t="str">
            <v>Kaňovice</v>
          </cell>
        </row>
        <row r="1982">
          <cell r="T1982" t="str">
            <v>Kaplice</v>
          </cell>
        </row>
        <row r="1983">
          <cell r="T1983" t="str">
            <v>Káranice</v>
          </cell>
        </row>
        <row r="1984">
          <cell r="T1984" t="str">
            <v>Káraný</v>
          </cell>
        </row>
        <row r="1985">
          <cell r="T1985" t="str">
            <v>Kardašova Řečice</v>
          </cell>
        </row>
        <row r="1986">
          <cell r="T1986" t="str">
            <v>Karle</v>
          </cell>
        </row>
        <row r="1987">
          <cell r="T1987" t="str">
            <v>Karlík</v>
          </cell>
        </row>
        <row r="1988">
          <cell r="T1988" t="str">
            <v>Karlín</v>
          </cell>
        </row>
        <row r="1989">
          <cell r="T1989" t="str">
            <v>Karlov</v>
          </cell>
        </row>
        <row r="1990">
          <cell r="T1990" t="str">
            <v>Karlova Studánka</v>
          </cell>
        </row>
        <row r="1991">
          <cell r="T1991" t="str">
            <v>Karlova Ves</v>
          </cell>
        </row>
        <row r="1992">
          <cell r="T1992" t="str">
            <v>Karlovice</v>
          </cell>
        </row>
        <row r="1993">
          <cell r="T1993" t="str">
            <v>Karlovice</v>
          </cell>
        </row>
        <row r="1994">
          <cell r="T1994" t="str">
            <v>Karlovice</v>
          </cell>
        </row>
        <row r="1995">
          <cell r="T1995" t="str">
            <v>Karlovy Vary</v>
          </cell>
        </row>
        <row r="1996">
          <cell r="T1996" t="str">
            <v>Karlštejn</v>
          </cell>
        </row>
        <row r="1997">
          <cell r="T1997" t="str">
            <v>Karolín</v>
          </cell>
        </row>
        <row r="1998">
          <cell r="T1998" t="str">
            <v>Karolinka</v>
          </cell>
        </row>
        <row r="1999">
          <cell r="T1999" t="str">
            <v>Karviná</v>
          </cell>
        </row>
        <row r="2000">
          <cell r="T2000" t="str">
            <v>Kařez</v>
          </cell>
        </row>
        <row r="2001">
          <cell r="T2001" t="str">
            <v>Kařízek</v>
          </cell>
        </row>
        <row r="2002">
          <cell r="T2002" t="str">
            <v>Kasalice</v>
          </cell>
        </row>
        <row r="2003">
          <cell r="T2003" t="str">
            <v>Kasejovice</v>
          </cell>
        </row>
        <row r="2004">
          <cell r="T2004" t="str">
            <v>Kašava</v>
          </cell>
        </row>
        <row r="2005">
          <cell r="T2005" t="str">
            <v>Kašnice</v>
          </cell>
        </row>
        <row r="2006">
          <cell r="T2006" t="str">
            <v>Kašperské Hory</v>
          </cell>
        </row>
        <row r="2007">
          <cell r="T2007" t="str">
            <v>Kateřinice</v>
          </cell>
        </row>
        <row r="2008">
          <cell r="T2008" t="str">
            <v>Kateřinice</v>
          </cell>
        </row>
        <row r="2009">
          <cell r="T2009" t="str">
            <v>Katov</v>
          </cell>
        </row>
        <row r="2010">
          <cell r="T2010" t="str">
            <v>Katov</v>
          </cell>
        </row>
        <row r="2011">
          <cell r="T2011" t="str">
            <v>Katovice</v>
          </cell>
        </row>
        <row r="2012">
          <cell r="T2012" t="str">
            <v>Katusice</v>
          </cell>
        </row>
        <row r="2013">
          <cell r="T2013" t="str">
            <v>Kaznějov</v>
          </cell>
        </row>
        <row r="2014">
          <cell r="T2014" t="str">
            <v>Kbel</v>
          </cell>
        </row>
        <row r="2015">
          <cell r="T2015" t="str">
            <v>Kbel</v>
          </cell>
        </row>
        <row r="2016">
          <cell r="T2016" t="str">
            <v>Kbelany</v>
          </cell>
        </row>
        <row r="2017">
          <cell r="T2017" t="str">
            <v>Kbelnice</v>
          </cell>
        </row>
        <row r="2018">
          <cell r="T2018" t="str">
            <v>Kdousov</v>
          </cell>
        </row>
        <row r="2019">
          <cell r="T2019" t="str">
            <v>Kdyně</v>
          </cell>
        </row>
        <row r="2020">
          <cell r="T2020" t="str">
            <v>Keblice</v>
          </cell>
        </row>
        <row r="2021">
          <cell r="T2021" t="str">
            <v>Keblov</v>
          </cell>
        </row>
        <row r="2022">
          <cell r="T2022" t="str">
            <v>Kejnice</v>
          </cell>
        </row>
        <row r="2023">
          <cell r="T2023" t="str">
            <v>Kejžlice</v>
          </cell>
        </row>
        <row r="2024">
          <cell r="T2024" t="str">
            <v>Kelč</v>
          </cell>
        </row>
        <row r="2025">
          <cell r="T2025" t="str">
            <v>Kelčany</v>
          </cell>
        </row>
        <row r="2026">
          <cell r="T2026" t="str">
            <v>Kelníky</v>
          </cell>
        </row>
        <row r="2027">
          <cell r="T2027" t="str">
            <v>Kestřany</v>
          </cell>
        </row>
        <row r="2028">
          <cell r="T2028" t="str">
            <v>Ketkovice</v>
          </cell>
        </row>
        <row r="2029">
          <cell r="T2029" t="str">
            <v>Klabava</v>
          </cell>
        </row>
        <row r="2030">
          <cell r="T2030" t="str">
            <v>Kladeruby</v>
          </cell>
        </row>
        <row r="2031">
          <cell r="T2031" t="str">
            <v>Kladeruby nad Oslavou</v>
          </cell>
        </row>
        <row r="2032">
          <cell r="T2032" t="str">
            <v>Kladky</v>
          </cell>
        </row>
        <row r="2033">
          <cell r="T2033" t="str">
            <v>Kladníky</v>
          </cell>
        </row>
        <row r="2034">
          <cell r="T2034" t="str">
            <v>Kladno</v>
          </cell>
        </row>
        <row r="2035">
          <cell r="T2035" t="str">
            <v>Kladno</v>
          </cell>
        </row>
        <row r="2036">
          <cell r="T2036" t="str">
            <v>Kladruby</v>
          </cell>
        </row>
        <row r="2037">
          <cell r="T2037" t="str">
            <v>Kladruby</v>
          </cell>
        </row>
        <row r="2038">
          <cell r="T2038" t="str">
            <v>Kladruby</v>
          </cell>
        </row>
        <row r="2039">
          <cell r="T2039" t="str">
            <v>Kladruby</v>
          </cell>
        </row>
        <row r="2040">
          <cell r="T2040" t="str">
            <v>Kladruby</v>
          </cell>
        </row>
        <row r="2041">
          <cell r="T2041" t="str">
            <v>Kladruby nad Labem</v>
          </cell>
        </row>
        <row r="2042">
          <cell r="T2042" t="str">
            <v>Klamoš</v>
          </cell>
        </row>
        <row r="2043">
          <cell r="T2043" t="str">
            <v>Klapý</v>
          </cell>
        </row>
        <row r="2044">
          <cell r="T2044" t="str">
            <v>Klášter</v>
          </cell>
        </row>
        <row r="2045">
          <cell r="T2045" t="str">
            <v>Klášter Hradiště nad Jizerou</v>
          </cell>
        </row>
        <row r="2046">
          <cell r="T2046" t="str">
            <v>Klášterec nad Ohří</v>
          </cell>
        </row>
        <row r="2047">
          <cell r="T2047" t="str">
            <v>Klášterec nad Orlicí</v>
          </cell>
        </row>
        <row r="2048">
          <cell r="T2048" t="str">
            <v>Klášterní Skalice</v>
          </cell>
        </row>
        <row r="2049">
          <cell r="T2049" t="str">
            <v>Klášterská Lhota</v>
          </cell>
        </row>
        <row r="2050">
          <cell r="T2050" t="str">
            <v>Klatovec</v>
          </cell>
        </row>
        <row r="2051">
          <cell r="T2051" t="str">
            <v>Klatovy</v>
          </cell>
        </row>
        <row r="2052">
          <cell r="T2052" t="str">
            <v>Klec</v>
          </cell>
        </row>
        <row r="2053">
          <cell r="T2053" t="str">
            <v>Klecany</v>
          </cell>
        </row>
        <row r="2054">
          <cell r="T2054" t="str">
            <v>Klenčí pod Čerchovem</v>
          </cell>
        </row>
        <row r="2055">
          <cell r="T2055" t="str">
            <v>Kleneč</v>
          </cell>
        </row>
        <row r="2056">
          <cell r="T2056" t="str">
            <v>Klenová</v>
          </cell>
        </row>
        <row r="2057">
          <cell r="T2057" t="str">
            <v>Klenovice</v>
          </cell>
        </row>
        <row r="2058">
          <cell r="T2058" t="str">
            <v>Klenovice na Hané</v>
          </cell>
        </row>
        <row r="2059">
          <cell r="T2059" t="str">
            <v>Klentnice</v>
          </cell>
        </row>
        <row r="2060">
          <cell r="T2060" t="str">
            <v>Klešice</v>
          </cell>
        </row>
        <row r="2061">
          <cell r="T2061" t="str">
            <v>Klíčany</v>
          </cell>
        </row>
        <row r="2062">
          <cell r="T2062" t="str">
            <v>Klimkovice</v>
          </cell>
        </row>
        <row r="2063">
          <cell r="T2063" t="str">
            <v>Klínec</v>
          </cell>
        </row>
        <row r="2064">
          <cell r="T2064" t="str">
            <v>Klíny</v>
          </cell>
        </row>
        <row r="2065">
          <cell r="T2065" t="str">
            <v>Klobouky u Brna</v>
          </cell>
        </row>
        <row r="2066">
          <cell r="T2066" t="str">
            <v>Klobuky</v>
          </cell>
        </row>
        <row r="2067">
          <cell r="T2067" t="str">
            <v>Klokočí</v>
          </cell>
        </row>
        <row r="2068">
          <cell r="T2068" t="str">
            <v>Klokočí</v>
          </cell>
        </row>
        <row r="2069">
          <cell r="T2069" t="str">
            <v>Klokočná</v>
          </cell>
        </row>
        <row r="2070">
          <cell r="T2070" t="str">
            <v>Klokočov</v>
          </cell>
        </row>
        <row r="2071">
          <cell r="T2071" t="str">
            <v>Klopina</v>
          </cell>
        </row>
        <row r="2072">
          <cell r="T2072" t="str">
            <v>Klopotovice</v>
          </cell>
        </row>
        <row r="2073">
          <cell r="T2073" t="str">
            <v>Klučenice</v>
          </cell>
        </row>
        <row r="2074">
          <cell r="T2074" t="str">
            <v>Klučov</v>
          </cell>
        </row>
        <row r="2075">
          <cell r="T2075" t="str">
            <v>Klučov</v>
          </cell>
        </row>
        <row r="2076">
          <cell r="T2076" t="str">
            <v>Kluky</v>
          </cell>
        </row>
        <row r="2077">
          <cell r="T2077" t="str">
            <v>Kluky</v>
          </cell>
        </row>
        <row r="2078">
          <cell r="T2078" t="str">
            <v>Kluky</v>
          </cell>
        </row>
        <row r="2079">
          <cell r="T2079" t="str">
            <v>Kly</v>
          </cell>
        </row>
        <row r="2080">
          <cell r="T2080" t="str">
            <v>Kmetiněves</v>
          </cell>
        </row>
        <row r="2081">
          <cell r="T2081" t="str">
            <v>Kněždub</v>
          </cell>
        </row>
        <row r="2082">
          <cell r="T2082" t="str">
            <v>Kněževes</v>
          </cell>
        </row>
        <row r="2083">
          <cell r="T2083" t="str">
            <v>Kněževes</v>
          </cell>
        </row>
        <row r="2084">
          <cell r="T2084" t="str">
            <v>Kněževes</v>
          </cell>
        </row>
        <row r="2085">
          <cell r="T2085" t="str">
            <v>Kněževes</v>
          </cell>
        </row>
        <row r="2086">
          <cell r="T2086" t="str">
            <v>Kněžice</v>
          </cell>
        </row>
        <row r="2087">
          <cell r="T2087" t="str">
            <v>Kněžice</v>
          </cell>
        </row>
        <row r="2088">
          <cell r="T2088" t="str">
            <v>Kněžice</v>
          </cell>
        </row>
        <row r="2089">
          <cell r="T2089" t="str">
            <v>Kněžičky</v>
          </cell>
        </row>
        <row r="2090">
          <cell r="T2090" t="str">
            <v>Kněžmost</v>
          </cell>
        </row>
        <row r="2091">
          <cell r="T2091" t="str">
            <v>Kněžnice</v>
          </cell>
        </row>
        <row r="2092">
          <cell r="T2092" t="str">
            <v>Kněžpole</v>
          </cell>
        </row>
        <row r="2093">
          <cell r="T2093" t="str">
            <v>Knínice</v>
          </cell>
        </row>
        <row r="2094">
          <cell r="T2094" t="str">
            <v>Knínice u Boskovic</v>
          </cell>
        </row>
        <row r="2095">
          <cell r="T2095" t="str">
            <v>Kňovice</v>
          </cell>
        </row>
        <row r="2096">
          <cell r="T2096" t="str">
            <v>Knovíz</v>
          </cell>
        </row>
        <row r="2097">
          <cell r="T2097" t="str">
            <v>Knyk</v>
          </cell>
        </row>
        <row r="2098">
          <cell r="T2098" t="str">
            <v>Koberovice</v>
          </cell>
        </row>
        <row r="2099">
          <cell r="T2099" t="str">
            <v>Koberovy</v>
          </cell>
        </row>
        <row r="2100">
          <cell r="T2100" t="str">
            <v>Kobeřice</v>
          </cell>
        </row>
        <row r="2101">
          <cell r="T2101" t="str">
            <v>Kobeřice u Brna</v>
          </cell>
        </row>
        <row r="2102">
          <cell r="T2102" t="str">
            <v>Kobylá nad Vidnavkou</v>
          </cell>
        </row>
        <row r="2103">
          <cell r="T2103" t="str">
            <v>Kobylí</v>
          </cell>
        </row>
        <row r="2104">
          <cell r="T2104" t="str">
            <v>Kobylice</v>
          </cell>
        </row>
        <row r="2105">
          <cell r="T2105" t="str">
            <v>Kobylnice</v>
          </cell>
        </row>
        <row r="2106">
          <cell r="T2106" t="str">
            <v>Kobylnice</v>
          </cell>
        </row>
        <row r="2107">
          <cell r="T2107" t="str">
            <v>Kobylnice</v>
          </cell>
        </row>
        <row r="2108">
          <cell r="T2108" t="str">
            <v>Kobyly</v>
          </cell>
        </row>
        <row r="2109">
          <cell r="T2109" t="str">
            <v>Kocbeře</v>
          </cell>
        </row>
        <row r="2110">
          <cell r="T2110" t="str">
            <v>Kocelovice</v>
          </cell>
        </row>
        <row r="2111">
          <cell r="T2111" t="str">
            <v>Koclířov</v>
          </cell>
        </row>
        <row r="2112">
          <cell r="T2112" t="str">
            <v>Kočí</v>
          </cell>
        </row>
        <row r="2113">
          <cell r="T2113" t="str">
            <v>Kočín</v>
          </cell>
        </row>
        <row r="2114">
          <cell r="T2114" t="str">
            <v>Kočov</v>
          </cell>
        </row>
        <row r="2115">
          <cell r="T2115" t="str">
            <v>Kohoutov</v>
          </cell>
        </row>
        <row r="2116">
          <cell r="T2116" t="str">
            <v>Kochánky</v>
          </cell>
        </row>
        <row r="2117">
          <cell r="T2117" t="str">
            <v>Kochánov</v>
          </cell>
        </row>
        <row r="2118">
          <cell r="T2118" t="str">
            <v>Kojatice</v>
          </cell>
        </row>
        <row r="2119">
          <cell r="T2119" t="str">
            <v>Kojatín</v>
          </cell>
        </row>
        <row r="2120">
          <cell r="T2120" t="str">
            <v>Kojátky</v>
          </cell>
        </row>
        <row r="2121">
          <cell r="T2121" t="str">
            <v>Kojčice</v>
          </cell>
        </row>
        <row r="2122">
          <cell r="T2122" t="str">
            <v>Kojetice</v>
          </cell>
        </row>
        <row r="2123">
          <cell r="T2123" t="str">
            <v>Kojetice</v>
          </cell>
        </row>
        <row r="2124">
          <cell r="T2124" t="str">
            <v>Kojetín</v>
          </cell>
        </row>
        <row r="2125">
          <cell r="T2125" t="str">
            <v>Kojetín</v>
          </cell>
        </row>
        <row r="2126">
          <cell r="T2126" t="str">
            <v>Kojice</v>
          </cell>
        </row>
        <row r="2127">
          <cell r="T2127" t="str">
            <v>Kokašice</v>
          </cell>
        </row>
        <row r="2128">
          <cell r="T2128" t="str">
            <v>Kokory</v>
          </cell>
        </row>
        <row r="2129">
          <cell r="T2129" t="str">
            <v>Kokořín</v>
          </cell>
        </row>
        <row r="2130">
          <cell r="T2130" t="str">
            <v>Kolaje</v>
          </cell>
        </row>
        <row r="2131">
          <cell r="T2131" t="str">
            <v>Koldín</v>
          </cell>
        </row>
        <row r="2132">
          <cell r="T2132" t="str">
            <v>Koleč</v>
          </cell>
        </row>
        <row r="2133">
          <cell r="T2133" t="str">
            <v>Kolešov</v>
          </cell>
        </row>
        <row r="2134">
          <cell r="T2134" t="str">
            <v>Kolešovice</v>
          </cell>
        </row>
        <row r="2135">
          <cell r="T2135" t="str">
            <v>Kolín</v>
          </cell>
        </row>
        <row r="2136">
          <cell r="T2136" t="str">
            <v>Kolinec</v>
          </cell>
        </row>
        <row r="2137">
          <cell r="T2137" t="str">
            <v>Kolomuty</v>
          </cell>
        </row>
        <row r="2138">
          <cell r="T2138" t="str">
            <v>Kolová</v>
          </cell>
        </row>
        <row r="2139">
          <cell r="T2139" t="str">
            <v>Koloveč</v>
          </cell>
        </row>
        <row r="2140">
          <cell r="T2140" t="str">
            <v>Kolšov</v>
          </cell>
        </row>
        <row r="2141">
          <cell r="T2141" t="str">
            <v>Komárno</v>
          </cell>
        </row>
        <row r="2142">
          <cell r="T2142" t="str">
            <v>Komárov</v>
          </cell>
        </row>
        <row r="2143">
          <cell r="T2143" t="str">
            <v>Komárov</v>
          </cell>
        </row>
        <row r="2144">
          <cell r="T2144" t="str">
            <v>Komárov</v>
          </cell>
        </row>
        <row r="2145">
          <cell r="T2145" t="str">
            <v>Komárov</v>
          </cell>
        </row>
        <row r="2146">
          <cell r="T2146" t="str">
            <v>Komárovice</v>
          </cell>
        </row>
        <row r="2147">
          <cell r="T2147" t="str">
            <v>Komařice</v>
          </cell>
        </row>
        <row r="2148">
          <cell r="T2148" t="str">
            <v>Komňa</v>
          </cell>
        </row>
        <row r="2149">
          <cell r="T2149" t="str">
            <v>Komorní Lhotka</v>
          </cell>
        </row>
        <row r="2150">
          <cell r="T2150" t="str">
            <v>Komorovice</v>
          </cell>
        </row>
        <row r="2151">
          <cell r="T2151" t="str">
            <v>Komořany</v>
          </cell>
        </row>
        <row r="2152">
          <cell r="T2152" t="str">
            <v>Konárovice</v>
          </cell>
        </row>
        <row r="2153">
          <cell r="T2153" t="str">
            <v>Kondrac</v>
          </cell>
        </row>
        <row r="2154">
          <cell r="T2154" t="str">
            <v>Konecchlumí</v>
          </cell>
        </row>
        <row r="2155">
          <cell r="T2155" t="str">
            <v>Koněprusy</v>
          </cell>
        </row>
        <row r="2156">
          <cell r="T2156" t="str">
            <v>Koněšín</v>
          </cell>
        </row>
        <row r="2157">
          <cell r="T2157" t="str">
            <v>Konětopy</v>
          </cell>
        </row>
        <row r="2158">
          <cell r="T2158" t="str">
            <v>Konice</v>
          </cell>
        </row>
        <row r="2159">
          <cell r="T2159" t="str">
            <v>Konojedy</v>
          </cell>
        </row>
        <row r="2160">
          <cell r="T2160" t="str">
            <v>Konstantinovy Lázně</v>
          </cell>
        </row>
        <row r="2161">
          <cell r="T2161" t="str">
            <v>Kopidlno</v>
          </cell>
        </row>
        <row r="2162">
          <cell r="T2162" t="str">
            <v>Kopidlo</v>
          </cell>
        </row>
        <row r="2163">
          <cell r="T2163" t="str">
            <v>Kopřivná</v>
          </cell>
        </row>
        <row r="2164">
          <cell r="T2164" t="str">
            <v>Kopřivnice</v>
          </cell>
        </row>
        <row r="2165">
          <cell r="T2165" t="str">
            <v>Korkyně</v>
          </cell>
        </row>
        <row r="2166">
          <cell r="T2166" t="str">
            <v>Kornatice</v>
          </cell>
        </row>
        <row r="2167">
          <cell r="T2167" t="str">
            <v>Korno</v>
          </cell>
        </row>
        <row r="2168">
          <cell r="T2168" t="str">
            <v>Korolupy</v>
          </cell>
        </row>
        <row r="2169">
          <cell r="T2169" t="str">
            <v>Korouhev</v>
          </cell>
        </row>
        <row r="2170">
          <cell r="T2170" t="str">
            <v>Koroužné</v>
          </cell>
        </row>
        <row r="2171">
          <cell r="T2171" t="str">
            <v>Korozluky</v>
          </cell>
        </row>
        <row r="2172">
          <cell r="T2172" t="str">
            <v>Koruna</v>
          </cell>
        </row>
        <row r="2173">
          <cell r="T2173" t="str">
            <v>Koryčany</v>
          </cell>
        </row>
        <row r="2174">
          <cell r="T2174" t="str">
            <v>Koryta</v>
          </cell>
        </row>
        <row r="2175">
          <cell r="T2175" t="str">
            <v>Koryta</v>
          </cell>
        </row>
        <row r="2176">
          <cell r="T2176" t="str">
            <v>Korytná</v>
          </cell>
        </row>
        <row r="2177">
          <cell r="T2177" t="str">
            <v>Kořenec</v>
          </cell>
        </row>
        <row r="2178">
          <cell r="T2178" t="str">
            <v>Kořenice</v>
          </cell>
        </row>
        <row r="2179">
          <cell r="T2179" t="str">
            <v>Kořenov</v>
          </cell>
        </row>
        <row r="2180">
          <cell r="T2180" t="str">
            <v>Kosice</v>
          </cell>
        </row>
        <row r="2181">
          <cell r="T2181" t="str">
            <v>Kosičky</v>
          </cell>
        </row>
        <row r="2182">
          <cell r="T2182" t="str">
            <v>Kosmonosy</v>
          </cell>
        </row>
        <row r="2183">
          <cell r="T2183" t="str">
            <v>Kosoř</v>
          </cell>
        </row>
        <row r="2184">
          <cell r="T2184" t="str">
            <v>Kosořice</v>
          </cell>
        </row>
        <row r="2185">
          <cell r="T2185" t="str">
            <v>Kosořín</v>
          </cell>
        </row>
        <row r="2186">
          <cell r="T2186" t="str">
            <v>Kosov</v>
          </cell>
        </row>
        <row r="2187">
          <cell r="T2187" t="str">
            <v>Kosova Hora</v>
          </cell>
        </row>
        <row r="2188">
          <cell r="T2188" t="str">
            <v>Kostelany</v>
          </cell>
        </row>
        <row r="2189">
          <cell r="T2189" t="str">
            <v>Kostelany nad Moravou</v>
          </cell>
        </row>
        <row r="2190">
          <cell r="T2190" t="str">
            <v>Kostelec</v>
          </cell>
        </row>
        <row r="2191">
          <cell r="T2191" t="str">
            <v>Kostelec</v>
          </cell>
        </row>
        <row r="2192">
          <cell r="T2192" t="str">
            <v>Kostelec</v>
          </cell>
        </row>
        <row r="2193">
          <cell r="T2193" t="str">
            <v>Kostelec</v>
          </cell>
        </row>
        <row r="2194">
          <cell r="T2194" t="str">
            <v>Kostelec na Hané</v>
          </cell>
        </row>
        <row r="2195">
          <cell r="T2195" t="str">
            <v>Kostelec nad Černými lesy</v>
          </cell>
        </row>
        <row r="2196">
          <cell r="T2196" t="str">
            <v>Kostelec nad Labem</v>
          </cell>
        </row>
        <row r="2197">
          <cell r="T2197" t="str">
            <v>Kostelec nad Orlicí</v>
          </cell>
        </row>
        <row r="2198">
          <cell r="T2198" t="str">
            <v>Kostelec nad Vltavou</v>
          </cell>
        </row>
        <row r="2199">
          <cell r="T2199" t="str">
            <v>Kostelec u Heřmanova Městce</v>
          </cell>
        </row>
        <row r="2200">
          <cell r="T2200" t="str">
            <v>Kostelec u Holešova</v>
          </cell>
        </row>
        <row r="2201">
          <cell r="T2201" t="str">
            <v>Kostelec u Křížků</v>
          </cell>
        </row>
        <row r="2202">
          <cell r="T2202" t="str">
            <v>Kostelecké Horky</v>
          </cell>
        </row>
        <row r="2203">
          <cell r="T2203" t="str">
            <v>Kostelní Hlavno</v>
          </cell>
        </row>
        <row r="2204">
          <cell r="T2204" t="str">
            <v>Kostelní Lhota</v>
          </cell>
        </row>
        <row r="2205">
          <cell r="T2205" t="str">
            <v>Kostelní Myslová</v>
          </cell>
        </row>
        <row r="2206">
          <cell r="T2206" t="str">
            <v>Kostelní Radouň</v>
          </cell>
        </row>
        <row r="2207">
          <cell r="T2207" t="str">
            <v>Kostelní Vydří</v>
          </cell>
        </row>
        <row r="2208">
          <cell r="T2208" t="str">
            <v>Kostěnice</v>
          </cell>
        </row>
        <row r="2209">
          <cell r="T2209" t="str">
            <v>Kostice</v>
          </cell>
        </row>
        <row r="2210">
          <cell r="T2210" t="str">
            <v>Kostníky</v>
          </cell>
        </row>
        <row r="2211">
          <cell r="T2211" t="str">
            <v>Kostomlátky</v>
          </cell>
        </row>
        <row r="2212">
          <cell r="T2212" t="str">
            <v>Kostomlaty nad Labem</v>
          </cell>
        </row>
        <row r="2213">
          <cell r="T2213" t="str">
            <v>Kostomlaty pod Milešovkou</v>
          </cell>
        </row>
        <row r="2214">
          <cell r="T2214" t="str">
            <v>Kostomlaty pod Řípem</v>
          </cell>
        </row>
        <row r="2215">
          <cell r="T2215" t="str">
            <v>Košařiska</v>
          </cell>
        </row>
        <row r="2216">
          <cell r="T2216" t="str">
            <v>Košátky</v>
          </cell>
        </row>
        <row r="2217">
          <cell r="T2217" t="str">
            <v>Košetice</v>
          </cell>
        </row>
        <row r="2218">
          <cell r="T2218" t="str">
            <v>Košice</v>
          </cell>
        </row>
        <row r="2219">
          <cell r="T2219" t="str">
            <v>Košice</v>
          </cell>
        </row>
        <row r="2220">
          <cell r="T2220" t="str">
            <v>Košík</v>
          </cell>
        </row>
        <row r="2221">
          <cell r="T2221" t="str">
            <v>Košíky</v>
          </cell>
        </row>
        <row r="2222">
          <cell r="T2222" t="str">
            <v>Košín</v>
          </cell>
        </row>
        <row r="2223">
          <cell r="T2223" t="str">
            <v>Košťálov</v>
          </cell>
        </row>
        <row r="2224">
          <cell r="T2224" t="str">
            <v>Košťany</v>
          </cell>
        </row>
        <row r="2225">
          <cell r="T2225" t="str">
            <v>Koštice</v>
          </cell>
        </row>
        <row r="2226">
          <cell r="T2226" t="str">
            <v>Kotenčice</v>
          </cell>
        </row>
        <row r="2227">
          <cell r="T2227" t="str">
            <v>Kotlasy</v>
          </cell>
        </row>
        <row r="2228">
          <cell r="T2228" t="str">
            <v>Kotopeky</v>
          </cell>
        </row>
        <row r="2229">
          <cell r="T2229" t="str">
            <v>Kotovice</v>
          </cell>
        </row>
        <row r="2230">
          <cell r="T2230" t="str">
            <v>Kotvrdovice</v>
          </cell>
        </row>
        <row r="2231">
          <cell r="T2231" t="str">
            <v>Kounice</v>
          </cell>
        </row>
        <row r="2232">
          <cell r="T2232" t="str">
            <v>Kounov</v>
          </cell>
        </row>
        <row r="2233">
          <cell r="T2233" t="str">
            <v>Kounov</v>
          </cell>
        </row>
        <row r="2234">
          <cell r="T2234" t="str">
            <v>Koupě</v>
          </cell>
        </row>
        <row r="2235">
          <cell r="T2235" t="str">
            <v>Kouřim</v>
          </cell>
        </row>
        <row r="2236">
          <cell r="T2236" t="str">
            <v>Kout na Šumavě</v>
          </cell>
        </row>
        <row r="2237">
          <cell r="T2237" t="str">
            <v>Kouty</v>
          </cell>
        </row>
        <row r="2238">
          <cell r="T2238" t="str">
            <v>Kouty</v>
          </cell>
        </row>
        <row r="2239">
          <cell r="T2239" t="str">
            <v>Kouty</v>
          </cell>
        </row>
        <row r="2240">
          <cell r="T2240" t="str">
            <v>Kovač</v>
          </cell>
        </row>
        <row r="2241">
          <cell r="T2241" t="str">
            <v>Kovalovice</v>
          </cell>
        </row>
        <row r="2242">
          <cell r="T2242" t="str">
            <v>Koválovice-Osíčany</v>
          </cell>
        </row>
        <row r="2243">
          <cell r="T2243" t="str">
            <v>Kováň</v>
          </cell>
        </row>
        <row r="2244">
          <cell r="T2244" t="str">
            <v>Kovanec</v>
          </cell>
        </row>
        <row r="2245">
          <cell r="T2245" t="str">
            <v>Kovanice</v>
          </cell>
        </row>
        <row r="2246">
          <cell r="T2246" t="str">
            <v>Kovářov</v>
          </cell>
        </row>
        <row r="2247">
          <cell r="T2247" t="str">
            <v>Kovářská</v>
          </cell>
        </row>
        <row r="2248">
          <cell r="T2248" t="str">
            <v>Kovčín</v>
          </cell>
        </row>
        <row r="2249">
          <cell r="T2249" t="str">
            <v>Kozárov</v>
          </cell>
        </row>
        <row r="2250">
          <cell r="T2250" t="str">
            <v>Kozárovice</v>
          </cell>
        </row>
        <row r="2251">
          <cell r="T2251" t="str">
            <v>Kozlany</v>
          </cell>
        </row>
        <row r="2252">
          <cell r="T2252" t="str">
            <v>Kozlany</v>
          </cell>
        </row>
        <row r="2253">
          <cell r="T2253" t="str">
            <v>Kozlov</v>
          </cell>
        </row>
        <row r="2254">
          <cell r="T2254" t="str">
            <v>Kozlov</v>
          </cell>
        </row>
        <row r="2255">
          <cell r="T2255" t="str">
            <v>Kozlov</v>
          </cell>
        </row>
        <row r="2256">
          <cell r="T2256" t="str">
            <v>Kozlovice</v>
          </cell>
        </row>
        <row r="2257">
          <cell r="T2257" t="str">
            <v>Kozlovice</v>
          </cell>
        </row>
        <row r="2258">
          <cell r="T2258" t="str">
            <v>Kozly</v>
          </cell>
        </row>
        <row r="2259">
          <cell r="T2259" t="str">
            <v>Kozly</v>
          </cell>
        </row>
        <row r="2260">
          <cell r="T2260" t="str">
            <v>Kozmice</v>
          </cell>
        </row>
        <row r="2261">
          <cell r="T2261" t="str">
            <v>Kozmice</v>
          </cell>
        </row>
        <row r="2262">
          <cell r="T2262" t="str">
            <v>Kozojedy</v>
          </cell>
        </row>
        <row r="2263">
          <cell r="T2263" t="str">
            <v>Kozojedy</v>
          </cell>
        </row>
        <row r="2264">
          <cell r="T2264" t="str">
            <v>Kozojedy</v>
          </cell>
        </row>
        <row r="2265">
          <cell r="T2265" t="str">
            <v>Kozojedy</v>
          </cell>
        </row>
        <row r="2266">
          <cell r="T2266" t="str">
            <v>Kozojídky</v>
          </cell>
        </row>
        <row r="2267">
          <cell r="T2267" t="str">
            <v>Kozolupy</v>
          </cell>
        </row>
        <row r="2268">
          <cell r="T2268" t="str">
            <v>Kozomín</v>
          </cell>
        </row>
        <row r="2269">
          <cell r="T2269" t="str">
            <v>Kožichovice</v>
          </cell>
        </row>
        <row r="2270">
          <cell r="T2270" t="str">
            <v>Kožlany</v>
          </cell>
        </row>
        <row r="2271">
          <cell r="T2271" t="str">
            <v>Kožlí</v>
          </cell>
        </row>
        <row r="2272">
          <cell r="T2272" t="str">
            <v>Kožlí</v>
          </cell>
        </row>
        <row r="2273">
          <cell r="T2273" t="str">
            <v>Kožušany-Tážaly</v>
          </cell>
        </row>
        <row r="2274">
          <cell r="T2274" t="str">
            <v>Kožušice</v>
          </cell>
        </row>
        <row r="2275">
          <cell r="T2275" t="str">
            <v>Krabčice</v>
          </cell>
        </row>
        <row r="2276">
          <cell r="T2276" t="str">
            <v>Kraborovice</v>
          </cell>
        </row>
        <row r="2277">
          <cell r="T2277" t="str">
            <v>Krahulčí</v>
          </cell>
        </row>
        <row r="2278">
          <cell r="T2278" t="str">
            <v>Krahulov</v>
          </cell>
        </row>
        <row r="2279">
          <cell r="T2279" t="str">
            <v>Krajková</v>
          </cell>
        </row>
        <row r="2280">
          <cell r="T2280" t="str">
            <v>Krajníčko</v>
          </cell>
        </row>
        <row r="2281">
          <cell r="T2281" t="str">
            <v>Krakov</v>
          </cell>
        </row>
        <row r="2282">
          <cell r="T2282" t="str">
            <v>Krakovany</v>
          </cell>
        </row>
        <row r="2283">
          <cell r="T2283" t="str">
            <v>Krakovec</v>
          </cell>
        </row>
        <row r="2284">
          <cell r="T2284" t="str">
            <v>Kralice na Hané</v>
          </cell>
        </row>
        <row r="2285">
          <cell r="T2285" t="str">
            <v>Kralice nad Oslavou</v>
          </cell>
        </row>
        <row r="2286">
          <cell r="T2286" t="str">
            <v>Králíky</v>
          </cell>
        </row>
        <row r="2287">
          <cell r="T2287" t="str">
            <v>Králíky</v>
          </cell>
        </row>
        <row r="2288">
          <cell r="T2288" t="str">
            <v>Králova Lhota</v>
          </cell>
        </row>
        <row r="2289">
          <cell r="T2289" t="str">
            <v>Králova Lhota</v>
          </cell>
        </row>
        <row r="2290">
          <cell r="T2290" t="str">
            <v>Královec</v>
          </cell>
        </row>
        <row r="2291">
          <cell r="T2291" t="str">
            <v>Kralovice</v>
          </cell>
        </row>
        <row r="2292">
          <cell r="T2292" t="str">
            <v>Královice</v>
          </cell>
        </row>
        <row r="2293">
          <cell r="T2293" t="str">
            <v>Královské Poříčí</v>
          </cell>
        </row>
        <row r="2294">
          <cell r="T2294" t="str">
            <v>Kralupy nad Vltavou</v>
          </cell>
        </row>
        <row r="2295">
          <cell r="T2295" t="str">
            <v>Králův Dvůr</v>
          </cell>
        </row>
        <row r="2296">
          <cell r="T2296" t="str">
            <v>Kramolín</v>
          </cell>
        </row>
        <row r="2297">
          <cell r="T2297" t="str">
            <v>Kramolín</v>
          </cell>
        </row>
        <row r="2298">
          <cell r="T2298" t="str">
            <v>Kramolna</v>
          </cell>
        </row>
        <row r="2299">
          <cell r="T2299" t="str">
            <v>Kraselov</v>
          </cell>
        </row>
        <row r="2300">
          <cell r="T2300" t="str">
            <v>Krásensko</v>
          </cell>
        </row>
        <row r="2301">
          <cell r="T2301" t="str">
            <v>Krasíkov</v>
          </cell>
        </row>
        <row r="2302">
          <cell r="T2302" t="str">
            <v>Krasíkovice</v>
          </cell>
        </row>
        <row r="2303">
          <cell r="T2303" t="str">
            <v>Kraslice</v>
          </cell>
        </row>
        <row r="2304">
          <cell r="T2304" t="str">
            <v>Krásná</v>
          </cell>
        </row>
        <row r="2305">
          <cell r="T2305" t="str">
            <v>Krásná</v>
          </cell>
        </row>
        <row r="2306">
          <cell r="T2306" t="str">
            <v>Krásná Hora</v>
          </cell>
        </row>
        <row r="2307">
          <cell r="T2307" t="str">
            <v>Krásná Hora nad Vltavou</v>
          </cell>
        </row>
        <row r="2308">
          <cell r="T2308" t="str">
            <v>Krásná Lípa</v>
          </cell>
        </row>
        <row r="2309">
          <cell r="T2309" t="str">
            <v>Krásná Ves</v>
          </cell>
        </row>
        <row r="2310">
          <cell r="T2310" t="str">
            <v>Krásné</v>
          </cell>
        </row>
        <row r="2311">
          <cell r="T2311" t="str">
            <v>Krásné</v>
          </cell>
        </row>
        <row r="2312">
          <cell r="T2312" t="str">
            <v>Krásné Údolí</v>
          </cell>
        </row>
        <row r="2313">
          <cell r="T2313" t="str">
            <v>Krásněves</v>
          </cell>
        </row>
        <row r="2314">
          <cell r="T2314" t="str">
            <v>Krásno</v>
          </cell>
        </row>
        <row r="2315">
          <cell r="T2315" t="str">
            <v>Krásný Dvůr</v>
          </cell>
        </row>
        <row r="2316">
          <cell r="T2316" t="str">
            <v>Krásný Les</v>
          </cell>
        </row>
        <row r="2317">
          <cell r="T2317" t="str">
            <v>Krásný Les</v>
          </cell>
        </row>
        <row r="2318">
          <cell r="T2318" t="str">
            <v>Krasonice</v>
          </cell>
        </row>
        <row r="2319">
          <cell r="T2319" t="str">
            <v>Krasov</v>
          </cell>
        </row>
        <row r="2320">
          <cell r="T2320" t="str">
            <v>Krasová</v>
          </cell>
        </row>
        <row r="2321">
          <cell r="T2321" t="str">
            <v>Krašlovice</v>
          </cell>
        </row>
        <row r="2322">
          <cell r="T2322" t="str">
            <v>Krašovice</v>
          </cell>
        </row>
        <row r="2323">
          <cell r="T2323" t="str">
            <v>Krátká Ves</v>
          </cell>
        </row>
        <row r="2324">
          <cell r="T2324" t="str">
            <v>Kratochvilka</v>
          </cell>
        </row>
        <row r="2325">
          <cell r="T2325" t="str">
            <v>Kratonohy</v>
          </cell>
        </row>
        <row r="2326">
          <cell r="T2326" t="str">
            <v>Krátošice</v>
          </cell>
        </row>
        <row r="2327">
          <cell r="T2327" t="str">
            <v>Kratušín</v>
          </cell>
        </row>
        <row r="2328">
          <cell r="T2328" t="str">
            <v>Kravaře</v>
          </cell>
        </row>
        <row r="2329">
          <cell r="T2329" t="str">
            <v>Kravaře</v>
          </cell>
        </row>
        <row r="2330">
          <cell r="T2330" t="str">
            <v>Kravsko</v>
          </cell>
        </row>
        <row r="2331">
          <cell r="T2331" t="str">
            <v>Krčmaň</v>
          </cell>
        </row>
        <row r="2332">
          <cell r="T2332" t="str">
            <v>Krejnice</v>
          </cell>
        </row>
        <row r="2333">
          <cell r="T2333" t="str">
            <v>Krhanice</v>
          </cell>
        </row>
        <row r="2334">
          <cell r="T2334" t="str">
            <v>Krhov</v>
          </cell>
        </row>
        <row r="2335">
          <cell r="T2335" t="str">
            <v>Krhov</v>
          </cell>
        </row>
        <row r="2336">
          <cell r="T2336" t="str">
            <v>Krhová</v>
          </cell>
        </row>
        <row r="2337">
          <cell r="T2337" t="str">
            <v>Krhovice</v>
          </cell>
        </row>
        <row r="2338">
          <cell r="T2338" t="str">
            <v>Krchleby</v>
          </cell>
        </row>
        <row r="2339">
          <cell r="T2339" t="str">
            <v>Krchleby</v>
          </cell>
        </row>
        <row r="2340">
          <cell r="T2340" t="str">
            <v>Krchleby</v>
          </cell>
        </row>
        <row r="2341">
          <cell r="T2341" t="str">
            <v>Krchleby</v>
          </cell>
        </row>
        <row r="2342">
          <cell r="T2342" t="str">
            <v>Krmelín</v>
          </cell>
        </row>
        <row r="2343">
          <cell r="T2343" t="str">
            <v>Krňany</v>
          </cell>
        </row>
        <row r="2344">
          <cell r="T2344" t="str">
            <v>Krnov</v>
          </cell>
        </row>
        <row r="2345">
          <cell r="T2345" t="str">
            <v>Krnsko</v>
          </cell>
        </row>
        <row r="2346">
          <cell r="T2346" t="str">
            <v>Krokočín</v>
          </cell>
        </row>
        <row r="2347">
          <cell r="T2347" t="str">
            <v>Kroměříž</v>
          </cell>
        </row>
        <row r="2348">
          <cell r="T2348" t="str">
            <v>Krompach</v>
          </cell>
        </row>
        <row r="2349">
          <cell r="T2349" t="str">
            <v>Kropáčova Vrutice</v>
          </cell>
        </row>
        <row r="2350">
          <cell r="T2350" t="str">
            <v>Kroučová</v>
          </cell>
        </row>
        <row r="2351">
          <cell r="T2351" t="str">
            <v>Krouna</v>
          </cell>
        </row>
        <row r="2352">
          <cell r="T2352" t="str">
            <v>Krsy</v>
          </cell>
        </row>
        <row r="2353">
          <cell r="T2353" t="str">
            <v>Krtov</v>
          </cell>
        </row>
        <row r="2354">
          <cell r="T2354" t="str">
            <v>Krty</v>
          </cell>
        </row>
        <row r="2355">
          <cell r="T2355" t="str">
            <v>Krty-Hradec</v>
          </cell>
        </row>
        <row r="2356">
          <cell r="T2356" t="str">
            <v>Krucemburk</v>
          </cell>
        </row>
        <row r="2357">
          <cell r="T2357" t="str">
            <v>Kruh</v>
          </cell>
        </row>
        <row r="2358">
          <cell r="T2358" t="str">
            <v>Krumsín</v>
          </cell>
        </row>
        <row r="2359">
          <cell r="T2359" t="str">
            <v>Krumvíř</v>
          </cell>
        </row>
        <row r="2360">
          <cell r="T2360" t="str">
            <v>Krupá</v>
          </cell>
        </row>
        <row r="2361">
          <cell r="T2361" t="str">
            <v>Krupá</v>
          </cell>
        </row>
        <row r="2362">
          <cell r="T2362" t="str">
            <v>Krupka</v>
          </cell>
        </row>
        <row r="2363">
          <cell r="T2363" t="str">
            <v>Krušovice</v>
          </cell>
        </row>
        <row r="2364">
          <cell r="T2364" t="str">
            <v>Kružberk</v>
          </cell>
        </row>
        <row r="2365">
          <cell r="T2365" t="str">
            <v>Krychnov</v>
          </cell>
        </row>
        <row r="2366">
          <cell r="T2366" t="str">
            <v>Kryry</v>
          </cell>
        </row>
        <row r="2367">
          <cell r="T2367" t="str">
            <v>Kryštofovo Údolí</v>
          </cell>
        </row>
        <row r="2368">
          <cell r="T2368" t="str">
            <v>Kryštofovy Hamry</v>
          </cell>
        </row>
        <row r="2369">
          <cell r="T2369" t="str">
            <v>Křeč</v>
          </cell>
        </row>
        <row r="2370">
          <cell r="T2370" t="str">
            <v>Křečhoř</v>
          </cell>
        </row>
        <row r="2371">
          <cell r="T2371" t="str">
            <v>Křečkov</v>
          </cell>
        </row>
        <row r="2372">
          <cell r="T2372" t="str">
            <v>Křečovice</v>
          </cell>
        </row>
        <row r="2373">
          <cell r="T2373" t="str">
            <v>Křekov</v>
          </cell>
        </row>
        <row r="2374">
          <cell r="T2374" t="str">
            <v>Křelov-Břuchotín</v>
          </cell>
        </row>
        <row r="2375">
          <cell r="T2375" t="str">
            <v>Křelovice</v>
          </cell>
        </row>
        <row r="2376">
          <cell r="T2376" t="str">
            <v>Křelovice</v>
          </cell>
        </row>
        <row r="2377">
          <cell r="T2377" t="str">
            <v>Křemže</v>
          </cell>
        </row>
        <row r="2378">
          <cell r="T2378" t="str">
            <v>Křenek</v>
          </cell>
        </row>
        <row r="2379">
          <cell r="T2379" t="str">
            <v>Křenice</v>
          </cell>
        </row>
        <row r="2380">
          <cell r="T2380" t="str">
            <v>Křenice</v>
          </cell>
        </row>
        <row r="2381">
          <cell r="T2381" t="str">
            <v>Křenov</v>
          </cell>
        </row>
        <row r="2382">
          <cell r="T2382" t="str">
            <v>Křenovice</v>
          </cell>
        </row>
        <row r="2383">
          <cell r="T2383" t="str">
            <v>Křenovice</v>
          </cell>
        </row>
        <row r="2384">
          <cell r="T2384" t="str">
            <v>Křenovice</v>
          </cell>
        </row>
        <row r="2385">
          <cell r="T2385" t="str">
            <v>Křenovy</v>
          </cell>
        </row>
        <row r="2386">
          <cell r="T2386" t="str">
            <v>Křepenice</v>
          </cell>
        </row>
        <row r="2387">
          <cell r="T2387" t="str">
            <v>Křepice</v>
          </cell>
        </row>
        <row r="2388">
          <cell r="T2388" t="str">
            <v>Křepice</v>
          </cell>
        </row>
        <row r="2389">
          <cell r="T2389" t="str">
            <v>Křesetice</v>
          </cell>
        </row>
        <row r="2390">
          <cell r="T2390" t="str">
            <v>Křesín</v>
          </cell>
        </row>
        <row r="2391">
          <cell r="T2391" t="str">
            <v>Křešice</v>
          </cell>
        </row>
        <row r="2392">
          <cell r="T2392" t="str">
            <v>Křešín</v>
          </cell>
        </row>
        <row r="2393">
          <cell r="T2393" t="str">
            <v>Křešín</v>
          </cell>
        </row>
        <row r="2394">
          <cell r="T2394" t="str">
            <v>Křetín</v>
          </cell>
        </row>
        <row r="2395">
          <cell r="T2395" t="str">
            <v>Křičeň</v>
          </cell>
        </row>
        <row r="2396">
          <cell r="T2396" t="str">
            <v>Křídla</v>
          </cell>
        </row>
        <row r="2397">
          <cell r="T2397" t="str">
            <v>Křídlůvky</v>
          </cell>
        </row>
        <row r="2398">
          <cell r="T2398" t="str">
            <v>Křimov</v>
          </cell>
        </row>
        <row r="2399">
          <cell r="T2399" t="str">
            <v>Křinec</v>
          </cell>
        </row>
        <row r="2400">
          <cell r="T2400" t="str">
            <v>Křinice</v>
          </cell>
        </row>
        <row r="2401">
          <cell r="T2401" t="str">
            <v>Křišťanov</v>
          </cell>
        </row>
        <row r="2402">
          <cell r="T2402" t="str">
            <v>Křišťanovice</v>
          </cell>
        </row>
        <row r="2403">
          <cell r="T2403" t="str">
            <v>Křivoklát</v>
          </cell>
        </row>
        <row r="2404">
          <cell r="T2404" t="str">
            <v>Křivsoudov</v>
          </cell>
        </row>
        <row r="2405">
          <cell r="T2405" t="str">
            <v>Křižánky</v>
          </cell>
        </row>
        <row r="2406">
          <cell r="T2406" t="str">
            <v>Křižanov</v>
          </cell>
        </row>
        <row r="2407">
          <cell r="T2407" t="str">
            <v>Křižanov</v>
          </cell>
        </row>
        <row r="2408">
          <cell r="T2408" t="str">
            <v>Křižanovice</v>
          </cell>
        </row>
        <row r="2409">
          <cell r="T2409" t="str">
            <v>Křižanovice</v>
          </cell>
        </row>
        <row r="2410">
          <cell r="T2410" t="str">
            <v>Křižanovice u Vyškova</v>
          </cell>
        </row>
        <row r="2411">
          <cell r="T2411" t="str">
            <v>Křižany</v>
          </cell>
        </row>
        <row r="2412">
          <cell r="T2412" t="str">
            <v>Křižínkov</v>
          </cell>
        </row>
        <row r="2413">
          <cell r="T2413" t="str">
            <v>Křížkový Újezdec</v>
          </cell>
        </row>
        <row r="2414">
          <cell r="T2414" t="str">
            <v>Křižovatka</v>
          </cell>
        </row>
        <row r="2415">
          <cell r="T2415" t="str">
            <v>Křoví</v>
          </cell>
        </row>
        <row r="2416">
          <cell r="T2416" t="str">
            <v>Křtěnov</v>
          </cell>
        </row>
        <row r="2417">
          <cell r="T2417" t="str">
            <v>Křtiny</v>
          </cell>
        </row>
        <row r="2418">
          <cell r="T2418" t="str">
            <v>Křtomil</v>
          </cell>
        </row>
        <row r="2419">
          <cell r="T2419" t="str">
            <v>Kšely</v>
          </cell>
        </row>
        <row r="2420">
          <cell r="T2420" t="str">
            <v>Kšice</v>
          </cell>
        </row>
        <row r="2421">
          <cell r="T2421" t="str">
            <v>Ktiš</v>
          </cell>
        </row>
        <row r="2422">
          <cell r="T2422" t="str">
            <v>Ktová</v>
          </cell>
        </row>
        <row r="2423">
          <cell r="T2423" t="str">
            <v>Kublov</v>
          </cell>
        </row>
        <row r="2424">
          <cell r="T2424" t="str">
            <v>Kubova Huť</v>
          </cell>
        </row>
        <row r="2425">
          <cell r="T2425" t="str">
            <v>Kubšice</v>
          </cell>
        </row>
        <row r="2426">
          <cell r="T2426" t="str">
            <v>Kučerov</v>
          </cell>
        </row>
        <row r="2427">
          <cell r="T2427" t="str">
            <v>Kučeř</v>
          </cell>
        </row>
        <row r="2428">
          <cell r="T2428" t="str">
            <v>Kudlovice</v>
          </cell>
        </row>
        <row r="2429">
          <cell r="T2429" t="str">
            <v>Kuchařovice</v>
          </cell>
        </row>
        <row r="2430">
          <cell r="T2430" t="str">
            <v>Kujavy</v>
          </cell>
        </row>
        <row r="2431">
          <cell r="T2431" t="str">
            <v>Kukle</v>
          </cell>
        </row>
        <row r="2432">
          <cell r="T2432" t="str">
            <v>Kuklík</v>
          </cell>
        </row>
        <row r="2433">
          <cell r="T2433" t="str">
            <v>Kuks</v>
          </cell>
        </row>
        <row r="2434">
          <cell r="T2434" t="str">
            <v>Kulířov</v>
          </cell>
        </row>
        <row r="2435">
          <cell r="T2435" t="str">
            <v>Kunčice</v>
          </cell>
        </row>
        <row r="2436">
          <cell r="T2436" t="str">
            <v>Kunčice nad Labem</v>
          </cell>
        </row>
        <row r="2437">
          <cell r="T2437" t="str">
            <v>Kunčice pod Ondřejníkem</v>
          </cell>
        </row>
        <row r="2438">
          <cell r="T2438" t="str">
            <v>Kunčina</v>
          </cell>
        </row>
        <row r="2439">
          <cell r="T2439" t="str">
            <v>Kunčina Ves</v>
          </cell>
        </row>
        <row r="2440">
          <cell r="T2440" t="str">
            <v>Kundratice</v>
          </cell>
        </row>
        <row r="2441">
          <cell r="T2441" t="str">
            <v>Kunějovice</v>
          </cell>
        </row>
        <row r="2442">
          <cell r="T2442" t="str">
            <v>Kunemil</v>
          </cell>
        </row>
        <row r="2443">
          <cell r="T2443" t="str">
            <v>Kunětice</v>
          </cell>
        </row>
        <row r="2444">
          <cell r="T2444" t="str">
            <v>Kunice</v>
          </cell>
        </row>
        <row r="2445">
          <cell r="T2445" t="str">
            <v>Kunice</v>
          </cell>
        </row>
        <row r="2446">
          <cell r="T2446" t="str">
            <v>Kuničky</v>
          </cell>
        </row>
        <row r="2447">
          <cell r="T2447" t="str">
            <v>Kunín</v>
          </cell>
        </row>
        <row r="2448">
          <cell r="T2448" t="str">
            <v>Kunkovice</v>
          </cell>
        </row>
        <row r="2449">
          <cell r="T2449" t="str">
            <v>Kunovice</v>
          </cell>
        </row>
        <row r="2450">
          <cell r="T2450" t="str">
            <v>Kunovice</v>
          </cell>
        </row>
        <row r="2451">
          <cell r="T2451" t="str">
            <v>Kuňovice</v>
          </cell>
        </row>
        <row r="2452">
          <cell r="T2452" t="str">
            <v>Kunratice</v>
          </cell>
        </row>
        <row r="2453">
          <cell r="T2453" t="str">
            <v>Kunratice</v>
          </cell>
        </row>
        <row r="2454">
          <cell r="T2454" t="str">
            <v>Kunratice u Cvikova</v>
          </cell>
        </row>
        <row r="2455">
          <cell r="T2455" t="str">
            <v>Kunštát</v>
          </cell>
        </row>
        <row r="2456">
          <cell r="T2456" t="str">
            <v>Kunvald</v>
          </cell>
        </row>
        <row r="2457">
          <cell r="T2457" t="str">
            <v>Kunžak</v>
          </cell>
        </row>
        <row r="2458">
          <cell r="T2458" t="str">
            <v>Kupařovice</v>
          </cell>
        </row>
        <row r="2459">
          <cell r="T2459" t="str">
            <v>Kurdějov</v>
          </cell>
        </row>
        <row r="2460">
          <cell r="T2460" t="str">
            <v>Kuroslepy</v>
          </cell>
        </row>
        <row r="2461">
          <cell r="T2461" t="str">
            <v>Kurovice</v>
          </cell>
        </row>
        <row r="2462">
          <cell r="T2462" t="str">
            <v>Kuřim</v>
          </cell>
        </row>
        <row r="2463">
          <cell r="T2463" t="str">
            <v>Kuřimany</v>
          </cell>
        </row>
        <row r="2464">
          <cell r="T2464" t="str">
            <v>Kuřimská Nová Ves</v>
          </cell>
        </row>
        <row r="2465">
          <cell r="T2465" t="str">
            <v>Kuřimské Jestřabí</v>
          </cell>
        </row>
        <row r="2466">
          <cell r="T2466" t="str">
            <v>Kutná Hora</v>
          </cell>
        </row>
        <row r="2467">
          <cell r="T2467" t="str">
            <v>Kutrovice</v>
          </cell>
        </row>
        <row r="2468">
          <cell r="T2468" t="str">
            <v>Kuželov</v>
          </cell>
        </row>
        <row r="2469">
          <cell r="T2469" t="str">
            <v>Kvasice</v>
          </cell>
        </row>
        <row r="2470">
          <cell r="T2470" t="str">
            <v>Kvasiny</v>
          </cell>
        </row>
        <row r="2471">
          <cell r="T2471" t="str">
            <v>Kváskovice</v>
          </cell>
        </row>
        <row r="2472">
          <cell r="T2472" t="str">
            <v>Kvášňovice</v>
          </cell>
        </row>
        <row r="2473">
          <cell r="T2473" t="str">
            <v>Květinov</v>
          </cell>
        </row>
        <row r="2474">
          <cell r="T2474" t="str">
            <v>Květná</v>
          </cell>
        </row>
        <row r="2475">
          <cell r="T2475" t="str">
            <v>Květnice</v>
          </cell>
        </row>
        <row r="2476">
          <cell r="T2476" t="str">
            <v>Květov</v>
          </cell>
        </row>
        <row r="2477">
          <cell r="T2477" t="str">
            <v>Kvíčovice</v>
          </cell>
        </row>
        <row r="2478">
          <cell r="T2478" t="str">
            <v>Kvilda</v>
          </cell>
        </row>
        <row r="2479">
          <cell r="T2479" t="str">
            <v>Kvílice</v>
          </cell>
        </row>
        <row r="2480">
          <cell r="T2480" t="str">
            <v>Kvítkov</v>
          </cell>
        </row>
        <row r="2481">
          <cell r="T2481" t="str">
            <v>Kvítkovice</v>
          </cell>
        </row>
        <row r="2482">
          <cell r="T2482" t="str">
            <v>Kyje</v>
          </cell>
        </row>
        <row r="2483">
          <cell r="T2483" t="str">
            <v>Kyjov</v>
          </cell>
        </row>
        <row r="2484">
          <cell r="T2484" t="str">
            <v>Kyjov</v>
          </cell>
        </row>
        <row r="2485">
          <cell r="T2485" t="str">
            <v>Kyjov</v>
          </cell>
        </row>
        <row r="2486">
          <cell r="T2486" t="str">
            <v>Kyjovice</v>
          </cell>
        </row>
        <row r="2487">
          <cell r="T2487" t="str">
            <v>Kyjovice</v>
          </cell>
        </row>
        <row r="2488">
          <cell r="T2488" t="str">
            <v>Kynice</v>
          </cell>
        </row>
        <row r="2489">
          <cell r="T2489" t="str">
            <v>Kynšperk nad Ohří</v>
          </cell>
        </row>
        <row r="2490">
          <cell r="T2490" t="str">
            <v>Kyselka</v>
          </cell>
        </row>
        <row r="2491">
          <cell r="T2491" t="str">
            <v>Kyselovice</v>
          </cell>
        </row>
        <row r="2492">
          <cell r="T2492" t="str">
            <v>Kyšice</v>
          </cell>
        </row>
        <row r="2493">
          <cell r="T2493" t="str">
            <v>Kyšice</v>
          </cell>
        </row>
        <row r="2494">
          <cell r="T2494" t="str">
            <v>Kyškovice</v>
          </cell>
        </row>
        <row r="2495">
          <cell r="T2495" t="str">
            <v>Kytín</v>
          </cell>
        </row>
        <row r="2496">
          <cell r="T2496" t="str">
            <v>Kytlice</v>
          </cell>
        </row>
        <row r="2497">
          <cell r="T2497" t="str">
            <v>Labská Stráň</v>
          </cell>
        </row>
        <row r="2498">
          <cell r="T2498" t="str">
            <v>Labské Chrčice</v>
          </cell>
        </row>
        <row r="2499">
          <cell r="T2499" t="str">
            <v>Labuty</v>
          </cell>
        </row>
        <row r="2500">
          <cell r="T2500" t="str">
            <v>Lačnov</v>
          </cell>
        </row>
        <row r="2501">
          <cell r="T2501" t="str">
            <v>Ladná</v>
          </cell>
        </row>
        <row r="2502">
          <cell r="T2502" t="str">
            <v>Lahošť</v>
          </cell>
        </row>
        <row r="2503">
          <cell r="T2503" t="str">
            <v>Lampertice</v>
          </cell>
        </row>
        <row r="2504">
          <cell r="T2504" t="str">
            <v>Lančov</v>
          </cell>
        </row>
        <row r="2505">
          <cell r="T2505" t="str">
            <v>Lánov</v>
          </cell>
        </row>
        <row r="2506">
          <cell r="T2506" t="str">
            <v>Lanškroun</v>
          </cell>
        </row>
        <row r="2507">
          <cell r="T2507" t="str">
            <v>Lány</v>
          </cell>
        </row>
        <row r="2508">
          <cell r="T2508" t="str">
            <v>Lány</v>
          </cell>
        </row>
        <row r="2509">
          <cell r="T2509" t="str">
            <v>Lány</v>
          </cell>
        </row>
        <row r="2510">
          <cell r="T2510" t="str">
            <v>Lány u Dašic</v>
          </cell>
        </row>
        <row r="2511">
          <cell r="T2511" t="str">
            <v>Lanžhot</v>
          </cell>
        </row>
        <row r="2512">
          <cell r="T2512" t="str">
            <v>Lanžov</v>
          </cell>
        </row>
        <row r="2513">
          <cell r="T2513" t="str">
            <v>Lásenice</v>
          </cell>
        </row>
        <row r="2514">
          <cell r="T2514" t="str">
            <v>Laškov</v>
          </cell>
        </row>
        <row r="2515">
          <cell r="T2515" t="str">
            <v>Lašovice</v>
          </cell>
        </row>
        <row r="2516">
          <cell r="T2516" t="str">
            <v>Lavičky</v>
          </cell>
        </row>
        <row r="2517">
          <cell r="T2517" t="str">
            <v>Lavičné</v>
          </cell>
        </row>
        <row r="2518">
          <cell r="T2518" t="str">
            <v>Láz</v>
          </cell>
        </row>
        <row r="2519">
          <cell r="T2519" t="str">
            <v>Láz</v>
          </cell>
        </row>
        <row r="2520">
          <cell r="T2520" t="str">
            <v>Lazinov</v>
          </cell>
        </row>
        <row r="2521">
          <cell r="T2521" t="str">
            <v>Lázně Bělohrad</v>
          </cell>
        </row>
        <row r="2522">
          <cell r="T2522" t="str">
            <v>Lázně Bohdaneč</v>
          </cell>
        </row>
        <row r="2523">
          <cell r="T2523" t="str">
            <v>Lázně Kynžvart</v>
          </cell>
        </row>
        <row r="2524">
          <cell r="T2524" t="str">
            <v>Lázně Libverda</v>
          </cell>
        </row>
        <row r="2525">
          <cell r="T2525" t="str">
            <v>Lázně Toušeň</v>
          </cell>
        </row>
        <row r="2526">
          <cell r="T2526" t="str">
            <v>Lazníčky</v>
          </cell>
        </row>
        <row r="2527">
          <cell r="T2527" t="str">
            <v>Lazníky</v>
          </cell>
        </row>
        <row r="2528">
          <cell r="T2528" t="str">
            <v>Lazsko</v>
          </cell>
        </row>
        <row r="2529">
          <cell r="T2529" t="str">
            <v>Lažánky</v>
          </cell>
        </row>
        <row r="2530">
          <cell r="T2530" t="str">
            <v>Lažánky</v>
          </cell>
        </row>
        <row r="2531">
          <cell r="T2531" t="str">
            <v>Lažany</v>
          </cell>
        </row>
        <row r="2532">
          <cell r="T2532" t="str">
            <v>Lažany</v>
          </cell>
        </row>
        <row r="2533">
          <cell r="T2533" t="str">
            <v>Lažany</v>
          </cell>
        </row>
        <row r="2534">
          <cell r="T2534" t="str">
            <v>Lažiště</v>
          </cell>
        </row>
        <row r="2535">
          <cell r="T2535" t="str">
            <v>Lážovice</v>
          </cell>
        </row>
        <row r="2536">
          <cell r="T2536" t="str">
            <v>Lčovice</v>
          </cell>
        </row>
        <row r="2537">
          <cell r="T2537" t="str">
            <v>Ledce</v>
          </cell>
        </row>
        <row r="2538">
          <cell r="T2538" t="str">
            <v>Ledce</v>
          </cell>
        </row>
        <row r="2539">
          <cell r="T2539" t="str">
            <v>Ledce</v>
          </cell>
        </row>
        <row r="2540">
          <cell r="T2540" t="str">
            <v>Ledce</v>
          </cell>
        </row>
        <row r="2541">
          <cell r="T2541" t="str">
            <v>Ledce</v>
          </cell>
        </row>
        <row r="2542">
          <cell r="T2542" t="str">
            <v>Ledčice</v>
          </cell>
        </row>
        <row r="2543">
          <cell r="T2543" t="str">
            <v>Ledeč nad Sázavou</v>
          </cell>
        </row>
        <row r="2544">
          <cell r="T2544" t="str">
            <v>Ledečko</v>
          </cell>
        </row>
        <row r="2545">
          <cell r="T2545" t="str">
            <v>Ledenice</v>
          </cell>
        </row>
        <row r="2546">
          <cell r="T2546" t="str">
            <v>Lednice</v>
          </cell>
        </row>
        <row r="2547">
          <cell r="T2547" t="str">
            <v>Ledvice</v>
          </cell>
        </row>
        <row r="2548">
          <cell r="T2548" t="str">
            <v>Lechotice</v>
          </cell>
        </row>
        <row r="2549">
          <cell r="T2549" t="str">
            <v>Lechovice</v>
          </cell>
        </row>
        <row r="2550">
          <cell r="T2550" t="str">
            <v>Lejšovka</v>
          </cell>
        </row>
        <row r="2551">
          <cell r="T2551" t="str">
            <v>Lelekovice</v>
          </cell>
        </row>
        <row r="2552">
          <cell r="T2552" t="str">
            <v>Lenešice</v>
          </cell>
        </row>
        <row r="2553">
          <cell r="T2553" t="str">
            <v>Lenora</v>
          </cell>
        </row>
        <row r="2554">
          <cell r="T2554" t="str">
            <v>Leskovec</v>
          </cell>
        </row>
        <row r="2555">
          <cell r="T2555" t="str">
            <v>Leskovec nad Moravicí</v>
          </cell>
        </row>
        <row r="2556">
          <cell r="T2556" t="str">
            <v>Leskovice</v>
          </cell>
        </row>
        <row r="2557">
          <cell r="T2557" t="str">
            <v>Lesná</v>
          </cell>
        </row>
        <row r="2558">
          <cell r="T2558" t="str">
            <v>Lesná</v>
          </cell>
        </row>
        <row r="2559">
          <cell r="T2559" t="str">
            <v>Lesná</v>
          </cell>
        </row>
        <row r="2560">
          <cell r="T2560" t="str">
            <v>Lesná</v>
          </cell>
        </row>
        <row r="2561">
          <cell r="T2561" t="str">
            <v>Lesní Hluboké</v>
          </cell>
        </row>
        <row r="2562">
          <cell r="T2562" t="str">
            <v>Lesní Jakubov</v>
          </cell>
        </row>
        <row r="2563">
          <cell r="T2563" t="str">
            <v>Lesnice</v>
          </cell>
        </row>
        <row r="2564">
          <cell r="T2564" t="str">
            <v>Lesonice</v>
          </cell>
        </row>
        <row r="2565">
          <cell r="T2565" t="str">
            <v>Lesonice</v>
          </cell>
        </row>
        <row r="2566">
          <cell r="T2566" t="str">
            <v>Lestkov</v>
          </cell>
        </row>
        <row r="2567">
          <cell r="T2567" t="str">
            <v>Lesůňky</v>
          </cell>
        </row>
        <row r="2568">
          <cell r="T2568" t="str">
            <v>Lešany</v>
          </cell>
        </row>
        <row r="2569">
          <cell r="T2569" t="str">
            <v>Lešany</v>
          </cell>
        </row>
        <row r="2570">
          <cell r="T2570" t="str">
            <v>Lešetice</v>
          </cell>
        </row>
        <row r="2571">
          <cell r="T2571" t="str">
            <v>Leškovice</v>
          </cell>
        </row>
        <row r="2572">
          <cell r="T2572" t="str">
            <v>Lešná</v>
          </cell>
        </row>
        <row r="2573">
          <cell r="T2573" t="str">
            <v>Leština</v>
          </cell>
        </row>
        <row r="2574">
          <cell r="T2574" t="str">
            <v>Leština</v>
          </cell>
        </row>
        <row r="2575">
          <cell r="T2575" t="str">
            <v>Leština u Světlé</v>
          </cell>
        </row>
        <row r="2576">
          <cell r="T2576" t="str">
            <v>Leštinka</v>
          </cell>
        </row>
        <row r="2577">
          <cell r="T2577" t="str">
            <v>Letiny</v>
          </cell>
        </row>
        <row r="2578">
          <cell r="T2578" t="str">
            <v>Letkov</v>
          </cell>
        </row>
        <row r="2579">
          <cell r="T2579" t="str">
            <v>Letohrad</v>
          </cell>
        </row>
        <row r="2580">
          <cell r="T2580" t="str">
            <v>Letonice</v>
          </cell>
        </row>
        <row r="2581">
          <cell r="T2581" t="str">
            <v>Letovice</v>
          </cell>
        </row>
        <row r="2582">
          <cell r="T2582" t="str">
            <v>Lety</v>
          </cell>
        </row>
        <row r="2583">
          <cell r="T2583" t="str">
            <v>Lety</v>
          </cell>
        </row>
        <row r="2584">
          <cell r="T2584" t="str">
            <v>Levín</v>
          </cell>
        </row>
        <row r="2585">
          <cell r="T2585" t="str">
            <v>Levínská Olešnice</v>
          </cell>
        </row>
        <row r="2586">
          <cell r="T2586" t="str">
            <v>Lhánice</v>
          </cell>
        </row>
        <row r="2587">
          <cell r="T2587" t="str">
            <v>Lhenice</v>
          </cell>
        </row>
        <row r="2588">
          <cell r="T2588" t="str">
            <v>Lhota</v>
          </cell>
        </row>
        <row r="2589">
          <cell r="T2589" t="str">
            <v>Lhota</v>
          </cell>
        </row>
        <row r="2590">
          <cell r="T2590" t="str">
            <v>Lhota</v>
          </cell>
        </row>
        <row r="2591">
          <cell r="T2591" t="str">
            <v>Lhota</v>
          </cell>
        </row>
        <row r="2592">
          <cell r="T2592" t="str">
            <v>Lhota pod Hořičkami</v>
          </cell>
        </row>
        <row r="2593">
          <cell r="T2593" t="str">
            <v>Lhota pod Libčany</v>
          </cell>
        </row>
        <row r="2594">
          <cell r="T2594" t="str">
            <v>Lhota pod Radčem</v>
          </cell>
        </row>
        <row r="2595">
          <cell r="T2595" t="str">
            <v>Lhota Rapotina</v>
          </cell>
        </row>
        <row r="2596">
          <cell r="T2596" t="str">
            <v>Lhota u Lysic</v>
          </cell>
        </row>
        <row r="2597">
          <cell r="T2597" t="str">
            <v>Lhota u Olešnice</v>
          </cell>
        </row>
        <row r="2598">
          <cell r="T2598" t="str">
            <v>Lhota u Příbramě</v>
          </cell>
        </row>
        <row r="2599">
          <cell r="T2599" t="str">
            <v>Lhota u Vsetína</v>
          </cell>
        </row>
        <row r="2600">
          <cell r="T2600" t="str">
            <v>Lhota-Vlasenice</v>
          </cell>
        </row>
        <row r="2601">
          <cell r="T2601" t="str">
            <v>Lhotice</v>
          </cell>
        </row>
        <row r="2602">
          <cell r="T2602" t="str">
            <v>Lhotka</v>
          </cell>
        </row>
        <row r="2603">
          <cell r="T2603" t="str">
            <v>Lhotka</v>
          </cell>
        </row>
        <row r="2604">
          <cell r="T2604" t="str">
            <v>Lhotka</v>
          </cell>
        </row>
        <row r="2605">
          <cell r="T2605" t="str">
            <v>Lhotka</v>
          </cell>
        </row>
        <row r="2606">
          <cell r="T2606" t="str">
            <v>Lhotka</v>
          </cell>
        </row>
        <row r="2607">
          <cell r="T2607" t="str">
            <v>Lhotka</v>
          </cell>
        </row>
        <row r="2608">
          <cell r="T2608" t="str">
            <v>Lhotka nad Labem</v>
          </cell>
        </row>
        <row r="2609">
          <cell r="T2609" t="str">
            <v>Lhotka u Litultovic</v>
          </cell>
        </row>
        <row r="2610">
          <cell r="T2610" t="str">
            <v>Lhotka u Radnic</v>
          </cell>
        </row>
        <row r="2611">
          <cell r="T2611" t="str">
            <v>Lhotky</v>
          </cell>
        </row>
        <row r="2612">
          <cell r="T2612" t="str">
            <v>Lhotsko</v>
          </cell>
        </row>
        <row r="2613">
          <cell r="T2613" t="str">
            <v>Lhoty u Potštejna</v>
          </cell>
        </row>
        <row r="2614">
          <cell r="T2614" t="str">
            <v>Lhůta</v>
          </cell>
        </row>
        <row r="2615">
          <cell r="T2615" t="str">
            <v>Libá</v>
          </cell>
        </row>
        <row r="2616">
          <cell r="T2616" t="str">
            <v>Libáň</v>
          </cell>
        </row>
        <row r="2617">
          <cell r="T2617" t="str">
            <v>Libavá</v>
          </cell>
        </row>
        <row r="2618">
          <cell r="T2618" t="str">
            <v>Libavské Údolí</v>
          </cell>
        </row>
        <row r="2619">
          <cell r="T2619" t="str">
            <v>Libčany</v>
          </cell>
        </row>
        <row r="2620">
          <cell r="T2620" t="str">
            <v>Libčeves</v>
          </cell>
        </row>
        <row r="2621">
          <cell r="T2621" t="str">
            <v>Libčice nad Vltavou</v>
          </cell>
        </row>
        <row r="2622">
          <cell r="T2622" t="str">
            <v>Libecina</v>
          </cell>
        </row>
        <row r="2623">
          <cell r="T2623" t="str">
            <v>Libědice</v>
          </cell>
        </row>
        <row r="2624">
          <cell r="T2624" t="str">
            <v>Liběchov</v>
          </cell>
        </row>
        <row r="2625">
          <cell r="T2625" t="str">
            <v>Libějice</v>
          </cell>
        </row>
        <row r="2626">
          <cell r="T2626" t="str">
            <v>Libějovice</v>
          </cell>
        </row>
        <row r="2627">
          <cell r="T2627" t="str">
            <v>Libel</v>
          </cell>
        </row>
        <row r="2628">
          <cell r="T2628" t="str">
            <v>Libenice</v>
          </cell>
        </row>
        <row r="2629">
          <cell r="T2629" t="str">
            <v>Liberec</v>
          </cell>
        </row>
        <row r="2630">
          <cell r="T2630" t="str">
            <v>Liberk</v>
          </cell>
        </row>
        <row r="2631">
          <cell r="T2631" t="str">
            <v>Libeř</v>
          </cell>
        </row>
        <row r="2632">
          <cell r="T2632" t="str">
            <v>Liběšice</v>
          </cell>
        </row>
        <row r="2633">
          <cell r="T2633" t="str">
            <v>Liběšice</v>
          </cell>
        </row>
        <row r="2634">
          <cell r="T2634" t="str">
            <v>Libětice</v>
          </cell>
        </row>
        <row r="2635">
          <cell r="T2635" t="str">
            <v>Líbeznice</v>
          </cell>
        </row>
        <row r="2636">
          <cell r="T2636" t="str">
            <v>Libež</v>
          </cell>
        </row>
        <row r="2637">
          <cell r="T2637" t="str">
            <v>Libhošť</v>
          </cell>
        </row>
        <row r="2638">
          <cell r="T2638" t="str">
            <v>Libchavy</v>
          </cell>
        </row>
        <row r="2639">
          <cell r="T2639" t="str">
            <v>Libchyně</v>
          </cell>
        </row>
        <row r="2640">
          <cell r="T2640" t="str">
            <v>Libice nad Cidlinou</v>
          </cell>
        </row>
        <row r="2641">
          <cell r="T2641" t="str">
            <v>Libice nad Doubravou</v>
          </cell>
        </row>
        <row r="2642">
          <cell r="T2642" t="str">
            <v>Libín</v>
          </cell>
        </row>
        <row r="2643">
          <cell r="T2643" t="str">
            <v>Libina</v>
          </cell>
        </row>
        <row r="2644">
          <cell r="T2644" t="str">
            <v>Libiš</v>
          </cell>
        </row>
        <row r="2645">
          <cell r="T2645" t="str">
            <v>Libišany</v>
          </cell>
        </row>
        <row r="2646">
          <cell r="T2646" t="str">
            <v>Libkov</v>
          </cell>
        </row>
        <row r="2647">
          <cell r="T2647" t="str">
            <v>Libkov</v>
          </cell>
        </row>
        <row r="2648">
          <cell r="T2648" t="str">
            <v>Libkova Voda</v>
          </cell>
        </row>
        <row r="2649">
          <cell r="T2649" t="str">
            <v>Libkovice pod Řípem</v>
          </cell>
        </row>
        <row r="2650">
          <cell r="T2650" t="str">
            <v>Liblice</v>
          </cell>
        </row>
        <row r="2651">
          <cell r="T2651" t="str">
            <v>Liblín</v>
          </cell>
        </row>
        <row r="2652">
          <cell r="T2652" t="str">
            <v>Libňatov</v>
          </cell>
        </row>
        <row r="2653">
          <cell r="T2653" t="str">
            <v>Libníč</v>
          </cell>
        </row>
        <row r="2654">
          <cell r="T2654" t="str">
            <v>Libníkovice</v>
          </cell>
        </row>
        <row r="2655">
          <cell r="T2655" t="str">
            <v>Libočany</v>
          </cell>
        </row>
        <row r="2656">
          <cell r="T2656" t="str">
            <v>Libodřice</v>
          </cell>
        </row>
        <row r="2657">
          <cell r="T2657" t="str">
            <v>Libochovany</v>
          </cell>
        </row>
        <row r="2658">
          <cell r="T2658" t="str">
            <v>Libochovice</v>
          </cell>
        </row>
        <row r="2659">
          <cell r="T2659" t="str">
            <v>Libochovičky</v>
          </cell>
        </row>
        <row r="2660">
          <cell r="T2660" t="str">
            <v>Liboměřice</v>
          </cell>
        </row>
        <row r="2661">
          <cell r="T2661" t="str">
            <v>Libomyšl</v>
          </cell>
        </row>
        <row r="2662">
          <cell r="T2662" t="str">
            <v>Libořice</v>
          </cell>
        </row>
        <row r="2663">
          <cell r="T2663" t="str">
            <v>Liboš</v>
          </cell>
        </row>
        <row r="2664">
          <cell r="T2664" t="str">
            <v>Libošovice</v>
          </cell>
        </row>
        <row r="2665">
          <cell r="T2665" t="str">
            <v>Libotenice</v>
          </cell>
        </row>
        <row r="2666">
          <cell r="T2666" t="str">
            <v>Libotov</v>
          </cell>
        </row>
        <row r="2667">
          <cell r="T2667" t="str">
            <v>Libouchec</v>
          </cell>
        </row>
        <row r="2668">
          <cell r="T2668" t="str">
            <v>Libovice</v>
          </cell>
        </row>
        <row r="2669">
          <cell r="T2669" t="str">
            <v>Librantice</v>
          </cell>
        </row>
        <row r="2670">
          <cell r="T2670" t="str">
            <v>Libřice</v>
          </cell>
        </row>
        <row r="2671">
          <cell r="T2671" t="str">
            <v>Libštát</v>
          </cell>
        </row>
        <row r="2672">
          <cell r="T2672" t="str">
            <v>Libuň</v>
          </cell>
        </row>
        <row r="2673">
          <cell r="T2673" t="str">
            <v>Libušín</v>
          </cell>
        </row>
        <row r="2674">
          <cell r="T2674" t="str">
            <v>Licibořice</v>
          </cell>
        </row>
        <row r="2675">
          <cell r="T2675" t="str">
            <v>Lično</v>
          </cell>
        </row>
        <row r="2676">
          <cell r="T2676" t="str">
            <v>Lidečko</v>
          </cell>
        </row>
        <row r="2677">
          <cell r="T2677" t="str">
            <v>Lidice</v>
          </cell>
        </row>
        <row r="2678">
          <cell r="T2678" t="str">
            <v>Lidmaň</v>
          </cell>
        </row>
        <row r="2679">
          <cell r="T2679" t="str">
            <v>Lichkov</v>
          </cell>
        </row>
        <row r="2680">
          <cell r="T2680" t="str">
            <v>Lichnov</v>
          </cell>
        </row>
        <row r="2681">
          <cell r="T2681" t="str">
            <v>Lichnov</v>
          </cell>
        </row>
        <row r="2682">
          <cell r="T2682" t="str">
            <v>Lichoceves</v>
          </cell>
        </row>
        <row r="2683">
          <cell r="T2683" t="str">
            <v>Líně</v>
          </cell>
        </row>
        <row r="2684">
          <cell r="T2684" t="str">
            <v>Linhartice</v>
          </cell>
        </row>
        <row r="2685">
          <cell r="T2685" t="str">
            <v>Lípa</v>
          </cell>
        </row>
        <row r="2686">
          <cell r="T2686" t="str">
            <v>Lípa</v>
          </cell>
        </row>
        <row r="2687">
          <cell r="T2687" t="str">
            <v>Lípa nad Orlicí</v>
          </cell>
        </row>
        <row r="2688">
          <cell r="T2688" t="str">
            <v>Lipec</v>
          </cell>
        </row>
        <row r="2689">
          <cell r="T2689" t="str">
            <v>Lipí</v>
          </cell>
        </row>
        <row r="2690">
          <cell r="T2690" t="str">
            <v>Lipina</v>
          </cell>
        </row>
        <row r="2691">
          <cell r="T2691" t="str">
            <v>Lipinka</v>
          </cell>
        </row>
        <row r="2692">
          <cell r="T2692" t="str">
            <v>Lipnice nad Sázavou</v>
          </cell>
        </row>
        <row r="2693">
          <cell r="T2693" t="str">
            <v>Lipník</v>
          </cell>
        </row>
        <row r="2694">
          <cell r="T2694" t="str">
            <v>Lipník</v>
          </cell>
        </row>
        <row r="2695">
          <cell r="T2695" t="str">
            <v>Lipník nad Bečvou</v>
          </cell>
        </row>
        <row r="2696">
          <cell r="T2696" t="str">
            <v>Lipno</v>
          </cell>
        </row>
        <row r="2697">
          <cell r="T2697" t="str">
            <v>Lipno nad Vltavou</v>
          </cell>
        </row>
        <row r="2698">
          <cell r="T2698" t="str">
            <v>Lipoltice</v>
          </cell>
        </row>
        <row r="2699">
          <cell r="T2699" t="str">
            <v>Lipov</v>
          </cell>
        </row>
        <row r="2700">
          <cell r="T2700" t="str">
            <v>Lipová</v>
          </cell>
        </row>
        <row r="2701">
          <cell r="T2701" t="str">
            <v>Lipová</v>
          </cell>
        </row>
        <row r="2702">
          <cell r="T2702" t="str">
            <v>Lipová</v>
          </cell>
        </row>
        <row r="2703">
          <cell r="T2703" t="str">
            <v>Lipová</v>
          </cell>
        </row>
        <row r="2704">
          <cell r="T2704" t="str">
            <v>Lipová</v>
          </cell>
        </row>
        <row r="2705">
          <cell r="T2705" t="str">
            <v>Lipová-lázně</v>
          </cell>
        </row>
        <row r="2706">
          <cell r="T2706" t="str">
            <v>Lipovec</v>
          </cell>
        </row>
        <row r="2707">
          <cell r="T2707" t="str">
            <v>Lipovec</v>
          </cell>
        </row>
        <row r="2708">
          <cell r="T2708" t="str">
            <v>Lipovice</v>
          </cell>
        </row>
        <row r="2709">
          <cell r="T2709" t="str">
            <v>Liptál</v>
          </cell>
        </row>
        <row r="2710">
          <cell r="T2710" t="str">
            <v>Liptaň</v>
          </cell>
        </row>
        <row r="2711">
          <cell r="T2711" t="str">
            <v>Lipůvka</v>
          </cell>
        </row>
        <row r="2712">
          <cell r="T2712" t="str">
            <v>Lísek</v>
          </cell>
        </row>
        <row r="2713">
          <cell r="T2713" t="str">
            <v>Lískovice</v>
          </cell>
        </row>
        <row r="2714">
          <cell r="T2714" t="str">
            <v>Líský</v>
          </cell>
        </row>
        <row r="2715">
          <cell r="T2715" t="str">
            <v>Lisov</v>
          </cell>
        </row>
        <row r="2716">
          <cell r="T2716" t="str">
            <v>Lišany</v>
          </cell>
        </row>
        <row r="2717">
          <cell r="T2717" t="str">
            <v>Lišany</v>
          </cell>
        </row>
        <row r="2718">
          <cell r="T2718" t="str">
            <v>Lišice</v>
          </cell>
        </row>
        <row r="2719">
          <cell r="T2719" t="str">
            <v>Líšina</v>
          </cell>
        </row>
        <row r="2720">
          <cell r="T2720" t="str">
            <v>Líšná</v>
          </cell>
        </row>
        <row r="2721">
          <cell r="T2721" t="str">
            <v>Líšná</v>
          </cell>
        </row>
        <row r="2722">
          <cell r="T2722" t="str">
            <v>Líšná</v>
          </cell>
        </row>
        <row r="2723">
          <cell r="T2723" t="str">
            <v>Lišnice</v>
          </cell>
        </row>
        <row r="2724">
          <cell r="T2724" t="str">
            <v>Líšnice</v>
          </cell>
        </row>
        <row r="2725">
          <cell r="T2725" t="str">
            <v>Líšnice</v>
          </cell>
        </row>
        <row r="2726">
          <cell r="T2726" t="str">
            <v>Líšnice</v>
          </cell>
        </row>
        <row r="2727">
          <cell r="T2727" t="str">
            <v>Líšný</v>
          </cell>
        </row>
        <row r="2728">
          <cell r="T2728" t="str">
            <v>Lišov</v>
          </cell>
        </row>
        <row r="2729">
          <cell r="T2729" t="str">
            <v>Líšťany</v>
          </cell>
        </row>
        <row r="2730">
          <cell r="T2730" t="str">
            <v>Líšťany</v>
          </cell>
        </row>
        <row r="2731">
          <cell r="T2731" t="str">
            <v>Líté</v>
          </cell>
        </row>
        <row r="2732">
          <cell r="T2732" t="str">
            <v>Liteň</v>
          </cell>
        </row>
        <row r="2733">
          <cell r="T2733" t="str">
            <v>Litenčice</v>
          </cell>
        </row>
        <row r="2734">
          <cell r="T2734" t="str">
            <v>Litíč</v>
          </cell>
        </row>
        <row r="2735">
          <cell r="T2735" t="str">
            <v>Litichovice</v>
          </cell>
        </row>
        <row r="2736">
          <cell r="T2736" t="str">
            <v>Litoboř</v>
          </cell>
        </row>
        <row r="2737">
          <cell r="T2737" t="str">
            <v>Litobratřice</v>
          </cell>
        </row>
        <row r="2738">
          <cell r="T2738" t="str">
            <v>Litohlavy</v>
          </cell>
        </row>
        <row r="2739">
          <cell r="T2739" t="str">
            <v>Litohoř</v>
          </cell>
        </row>
        <row r="2740">
          <cell r="T2740" t="str">
            <v>Litohošť</v>
          </cell>
        </row>
        <row r="2741">
          <cell r="T2741" t="str">
            <v>Litochovice</v>
          </cell>
        </row>
        <row r="2742">
          <cell r="T2742" t="str">
            <v>Litoměřice</v>
          </cell>
        </row>
        <row r="2743">
          <cell r="T2743" t="str">
            <v>Litomyšl</v>
          </cell>
        </row>
        <row r="2744">
          <cell r="T2744" t="str">
            <v>Litostrov</v>
          </cell>
        </row>
        <row r="2745">
          <cell r="T2745" t="str">
            <v>Litošice</v>
          </cell>
        </row>
        <row r="2746">
          <cell r="T2746" t="str">
            <v>Litovany</v>
          </cell>
        </row>
        <row r="2747">
          <cell r="T2747" t="str">
            <v>Litovel</v>
          </cell>
        </row>
        <row r="2748">
          <cell r="T2748" t="str">
            <v>Litultovice</v>
          </cell>
        </row>
        <row r="2749">
          <cell r="T2749" t="str">
            <v>Litvínov</v>
          </cell>
        </row>
        <row r="2750">
          <cell r="T2750" t="str">
            <v>Litvínovice</v>
          </cell>
        </row>
        <row r="2751">
          <cell r="T2751" t="str">
            <v>Lkáň</v>
          </cell>
        </row>
        <row r="2752">
          <cell r="T2752" t="str">
            <v>Lnáře</v>
          </cell>
        </row>
        <row r="2753">
          <cell r="T2753" t="str">
            <v>Lobeč</v>
          </cell>
        </row>
        <row r="2754">
          <cell r="T2754" t="str">
            <v>Lobendava</v>
          </cell>
        </row>
        <row r="2755">
          <cell r="T2755" t="str">
            <v>Lobodice</v>
          </cell>
        </row>
        <row r="2756">
          <cell r="T2756" t="str">
            <v>Ločenice</v>
          </cell>
        </row>
        <row r="2757">
          <cell r="T2757" t="str">
            <v>Loděnice</v>
          </cell>
        </row>
        <row r="2758">
          <cell r="T2758" t="str">
            <v>Loděnice</v>
          </cell>
        </row>
        <row r="2759">
          <cell r="T2759" t="str">
            <v>Lodhéřov</v>
          </cell>
        </row>
        <row r="2760">
          <cell r="T2760" t="str">
            <v>Lodín</v>
          </cell>
        </row>
        <row r="2761">
          <cell r="T2761" t="str">
            <v>Lochenice</v>
          </cell>
        </row>
        <row r="2762">
          <cell r="T2762" t="str">
            <v>Lochousice</v>
          </cell>
        </row>
        <row r="2763">
          <cell r="T2763" t="str">
            <v>Lochovice</v>
          </cell>
        </row>
        <row r="2764">
          <cell r="T2764" t="str">
            <v>Loket</v>
          </cell>
        </row>
        <row r="2765">
          <cell r="T2765" t="str">
            <v>Loket</v>
          </cell>
        </row>
        <row r="2766">
          <cell r="T2766" t="str">
            <v>Lom</v>
          </cell>
        </row>
        <row r="2767">
          <cell r="T2767" t="str">
            <v>Lom</v>
          </cell>
        </row>
        <row r="2768">
          <cell r="T2768" t="str">
            <v>Lom</v>
          </cell>
        </row>
        <row r="2769">
          <cell r="T2769" t="str">
            <v>Lom u Tachova</v>
          </cell>
        </row>
        <row r="2770">
          <cell r="T2770" t="str">
            <v>Lomec</v>
          </cell>
        </row>
        <row r="2771">
          <cell r="T2771" t="str">
            <v>Lomnice</v>
          </cell>
        </row>
        <row r="2772">
          <cell r="T2772" t="str">
            <v>Lomnice</v>
          </cell>
        </row>
        <row r="2773">
          <cell r="T2773" t="str">
            <v>Lomnice</v>
          </cell>
        </row>
        <row r="2774">
          <cell r="T2774" t="str">
            <v>Lomnice nad Lužnicí</v>
          </cell>
        </row>
        <row r="2775">
          <cell r="T2775" t="str">
            <v>Lomnice nad Popelkou</v>
          </cell>
        </row>
        <row r="2776">
          <cell r="T2776" t="str">
            <v>Lomnička</v>
          </cell>
        </row>
        <row r="2777">
          <cell r="T2777" t="str">
            <v>Lomy</v>
          </cell>
        </row>
        <row r="2778">
          <cell r="T2778" t="str">
            <v>Lopeník</v>
          </cell>
        </row>
        <row r="2779">
          <cell r="T2779" t="str">
            <v>Losiná</v>
          </cell>
        </row>
        <row r="2780">
          <cell r="T2780" t="str">
            <v>Lošany</v>
          </cell>
        </row>
        <row r="2781">
          <cell r="T2781" t="str">
            <v>Loštice</v>
          </cell>
        </row>
        <row r="2782">
          <cell r="T2782" t="str">
            <v>Loucká</v>
          </cell>
        </row>
        <row r="2783">
          <cell r="T2783" t="str">
            <v>Loučany</v>
          </cell>
        </row>
        <row r="2784">
          <cell r="T2784" t="str">
            <v>Loučeň</v>
          </cell>
        </row>
        <row r="2785">
          <cell r="T2785" t="str">
            <v>Loučim</v>
          </cell>
        </row>
        <row r="2786">
          <cell r="T2786" t="str">
            <v>Loučka</v>
          </cell>
        </row>
        <row r="2787">
          <cell r="T2787" t="str">
            <v>Loučka</v>
          </cell>
        </row>
        <row r="2788">
          <cell r="T2788" t="str">
            <v>Loučka</v>
          </cell>
        </row>
        <row r="2789">
          <cell r="T2789" t="str">
            <v>Loučky</v>
          </cell>
        </row>
        <row r="2790">
          <cell r="T2790" t="str">
            <v>Loučná nad Desnou</v>
          </cell>
        </row>
        <row r="2791">
          <cell r="T2791" t="str">
            <v>Loučná pod Klínovcem</v>
          </cell>
        </row>
        <row r="2792">
          <cell r="T2792" t="str">
            <v>Loučovice</v>
          </cell>
        </row>
        <row r="2793">
          <cell r="T2793" t="str">
            <v>Louka</v>
          </cell>
        </row>
        <row r="2794">
          <cell r="T2794" t="str">
            <v>Louka</v>
          </cell>
        </row>
        <row r="2795">
          <cell r="T2795" t="str">
            <v>Louka u Litvínova</v>
          </cell>
        </row>
        <row r="2796">
          <cell r="T2796" t="str">
            <v>Loukov</v>
          </cell>
        </row>
        <row r="2797">
          <cell r="T2797" t="str">
            <v>Loukov</v>
          </cell>
        </row>
        <row r="2798">
          <cell r="T2798" t="str">
            <v>Loukovec</v>
          </cell>
        </row>
        <row r="2799">
          <cell r="T2799" t="str">
            <v>Loukovice</v>
          </cell>
        </row>
        <row r="2800">
          <cell r="T2800" t="str">
            <v>Louňová</v>
          </cell>
        </row>
        <row r="2801">
          <cell r="T2801" t="str">
            <v>Louňovice</v>
          </cell>
        </row>
        <row r="2802">
          <cell r="T2802" t="str">
            <v>Louňovice pod Blaníkem</v>
          </cell>
        </row>
        <row r="2803">
          <cell r="T2803" t="str">
            <v>Louny</v>
          </cell>
        </row>
        <row r="2804">
          <cell r="T2804" t="str">
            <v>Loužnice</v>
          </cell>
        </row>
        <row r="2805">
          <cell r="T2805" t="str">
            <v>Lovčice</v>
          </cell>
        </row>
        <row r="2806">
          <cell r="T2806" t="str">
            <v>Lovčice</v>
          </cell>
        </row>
        <row r="2807">
          <cell r="T2807" t="str">
            <v>Lovčičky</v>
          </cell>
        </row>
        <row r="2808">
          <cell r="T2808" t="str">
            <v>Lovčovice</v>
          </cell>
        </row>
        <row r="2809">
          <cell r="T2809" t="str">
            <v>Lovečkovice</v>
          </cell>
        </row>
        <row r="2810">
          <cell r="T2810" t="str">
            <v>Lovosice</v>
          </cell>
        </row>
        <row r="2811">
          <cell r="T2811" t="str">
            <v>Loza</v>
          </cell>
        </row>
        <row r="2812">
          <cell r="T2812" t="str">
            <v>Lozice</v>
          </cell>
        </row>
        <row r="2813">
          <cell r="T2813" t="str">
            <v>Lštění</v>
          </cell>
        </row>
        <row r="2814">
          <cell r="T2814" t="str">
            <v>Lubě</v>
          </cell>
        </row>
        <row r="2815">
          <cell r="T2815" t="str">
            <v>Lubenec</v>
          </cell>
        </row>
        <row r="2816">
          <cell r="T2816" t="str">
            <v>Luběnice</v>
          </cell>
        </row>
        <row r="2817">
          <cell r="T2817" t="str">
            <v>Lubná</v>
          </cell>
        </row>
        <row r="2818">
          <cell r="T2818" t="str">
            <v>Lubná</v>
          </cell>
        </row>
        <row r="2819">
          <cell r="T2819" t="str">
            <v>Lubná</v>
          </cell>
        </row>
        <row r="2820">
          <cell r="T2820" t="str">
            <v>Lubné</v>
          </cell>
        </row>
        <row r="2821">
          <cell r="T2821" t="str">
            <v>Lubnice</v>
          </cell>
        </row>
        <row r="2822">
          <cell r="T2822" t="str">
            <v>Lubník</v>
          </cell>
        </row>
        <row r="2823">
          <cell r="T2823" t="str">
            <v>Luboměř</v>
          </cell>
        </row>
        <row r="2824">
          <cell r="T2824" t="str">
            <v>Luby</v>
          </cell>
        </row>
        <row r="2825">
          <cell r="T2825" t="str">
            <v>Lučany nad Nisou</v>
          </cell>
        </row>
        <row r="2826">
          <cell r="T2826" t="str">
            <v>Lučice</v>
          </cell>
        </row>
        <row r="2827">
          <cell r="T2827" t="str">
            <v>Lučina</v>
          </cell>
        </row>
        <row r="2828">
          <cell r="T2828" t="str">
            <v>Ludgeřovice</v>
          </cell>
        </row>
        <row r="2829">
          <cell r="T2829" t="str">
            <v>Ludíkov</v>
          </cell>
        </row>
        <row r="2830">
          <cell r="T2830" t="str">
            <v>Ludkovice</v>
          </cell>
        </row>
        <row r="2831">
          <cell r="T2831" t="str">
            <v>Ludmírov</v>
          </cell>
        </row>
        <row r="2832">
          <cell r="T2832" t="str">
            <v>Ludslavice</v>
          </cell>
        </row>
        <row r="2833">
          <cell r="T2833" t="str">
            <v>Ludvíkov</v>
          </cell>
        </row>
        <row r="2834">
          <cell r="T2834" t="str">
            <v>Ludvíkovice</v>
          </cell>
        </row>
        <row r="2835">
          <cell r="T2835" t="str">
            <v>Luhačovice</v>
          </cell>
        </row>
        <row r="2836">
          <cell r="T2836" t="str">
            <v>Luka</v>
          </cell>
        </row>
        <row r="2837">
          <cell r="T2837" t="str">
            <v>Luká</v>
          </cell>
        </row>
        <row r="2838">
          <cell r="T2838" t="str">
            <v>Luka nad Jihlavou</v>
          </cell>
        </row>
        <row r="2839">
          <cell r="T2839" t="str">
            <v>Lukavec</v>
          </cell>
        </row>
        <row r="2840">
          <cell r="T2840" t="str">
            <v>Lukavec</v>
          </cell>
        </row>
        <row r="2841">
          <cell r="T2841" t="str">
            <v>Lukavec u Hořic</v>
          </cell>
        </row>
        <row r="2842">
          <cell r="T2842" t="str">
            <v>Lukavice</v>
          </cell>
        </row>
        <row r="2843">
          <cell r="T2843" t="str">
            <v>Lukavice</v>
          </cell>
        </row>
        <row r="2844">
          <cell r="T2844" t="str">
            <v>Lukavice</v>
          </cell>
        </row>
        <row r="2845">
          <cell r="T2845" t="str">
            <v>Lukavice</v>
          </cell>
        </row>
        <row r="2846">
          <cell r="T2846" t="str">
            <v>Lukov</v>
          </cell>
        </row>
        <row r="2847">
          <cell r="T2847" t="str">
            <v>Lukov</v>
          </cell>
        </row>
        <row r="2848">
          <cell r="T2848" t="str">
            <v>Lukov</v>
          </cell>
        </row>
        <row r="2849">
          <cell r="T2849" t="str">
            <v>Lukov</v>
          </cell>
        </row>
        <row r="2850">
          <cell r="T2850" t="str">
            <v>Luková</v>
          </cell>
        </row>
        <row r="2851">
          <cell r="T2851" t="str">
            <v>Lukovany</v>
          </cell>
        </row>
        <row r="2852">
          <cell r="T2852" t="str">
            <v>Lukoveček</v>
          </cell>
        </row>
        <row r="2853">
          <cell r="T2853" t="str">
            <v>Luleč</v>
          </cell>
        </row>
        <row r="2854">
          <cell r="T2854" t="str">
            <v>Lupenice</v>
          </cell>
        </row>
        <row r="2855">
          <cell r="T2855" t="str">
            <v>Luštěnice</v>
          </cell>
        </row>
        <row r="2856">
          <cell r="T2856" t="str">
            <v>Lutín</v>
          </cell>
        </row>
        <row r="2857">
          <cell r="T2857" t="str">
            <v>Lutonina</v>
          </cell>
        </row>
        <row r="2858">
          <cell r="T2858" t="str">
            <v>Lutopecny</v>
          </cell>
        </row>
        <row r="2859">
          <cell r="T2859" t="str">
            <v>Lužany</v>
          </cell>
        </row>
        <row r="2860">
          <cell r="T2860" t="str">
            <v>Lužany</v>
          </cell>
        </row>
        <row r="2861">
          <cell r="T2861" t="str">
            <v>Lužany</v>
          </cell>
        </row>
        <row r="2862">
          <cell r="T2862" t="str">
            <v>Lužce</v>
          </cell>
        </row>
        <row r="2863">
          <cell r="T2863" t="str">
            <v>Luže</v>
          </cell>
        </row>
        <row r="2864">
          <cell r="T2864" t="str">
            <v>Lužec nad Cidlinou</v>
          </cell>
        </row>
        <row r="2865">
          <cell r="T2865" t="str">
            <v>Lužec nad Vltavou</v>
          </cell>
        </row>
        <row r="2866">
          <cell r="T2866" t="str">
            <v>Luženičky</v>
          </cell>
        </row>
        <row r="2867">
          <cell r="T2867" t="str">
            <v>Lužice</v>
          </cell>
        </row>
        <row r="2868">
          <cell r="T2868" t="str">
            <v>Lužice</v>
          </cell>
        </row>
        <row r="2869">
          <cell r="T2869" t="str">
            <v>Lužice</v>
          </cell>
        </row>
        <row r="2870">
          <cell r="T2870" t="str">
            <v>Lužice</v>
          </cell>
        </row>
        <row r="2871">
          <cell r="T2871" t="str">
            <v>Lužná</v>
          </cell>
        </row>
        <row r="2872">
          <cell r="T2872" t="str">
            <v>Lužná</v>
          </cell>
        </row>
        <row r="2873">
          <cell r="T2873" t="str">
            <v>Lužnice</v>
          </cell>
        </row>
        <row r="2874">
          <cell r="T2874" t="str">
            <v>Lysá nad Labem</v>
          </cell>
        </row>
        <row r="2875">
          <cell r="T2875" t="str">
            <v>Lysice</v>
          </cell>
        </row>
        <row r="2876">
          <cell r="T2876" t="str">
            <v>Lysovice</v>
          </cell>
        </row>
        <row r="2877">
          <cell r="T2877" t="str">
            <v>Mackovice</v>
          </cell>
        </row>
        <row r="2878">
          <cell r="T2878" t="str">
            <v>Mačkov</v>
          </cell>
        </row>
        <row r="2879">
          <cell r="T2879" t="str">
            <v>Mahouš</v>
          </cell>
        </row>
        <row r="2880">
          <cell r="T2880" t="str">
            <v>Machov</v>
          </cell>
        </row>
        <row r="2881">
          <cell r="T2881" t="str">
            <v>Machová</v>
          </cell>
        </row>
        <row r="2882">
          <cell r="T2882" t="str">
            <v>Majdalena</v>
          </cell>
        </row>
        <row r="2883">
          <cell r="T2883" t="str">
            <v>Majetín</v>
          </cell>
        </row>
        <row r="2884">
          <cell r="T2884" t="str">
            <v>Makotřasy</v>
          </cell>
        </row>
        <row r="2885">
          <cell r="T2885" t="str">
            <v>Makov</v>
          </cell>
        </row>
        <row r="2886">
          <cell r="T2886" t="str">
            <v>Makov</v>
          </cell>
        </row>
        <row r="2887">
          <cell r="T2887" t="str">
            <v>Malá Bystřice</v>
          </cell>
        </row>
        <row r="2888">
          <cell r="T2888" t="str">
            <v>Malá Hraštice</v>
          </cell>
        </row>
        <row r="2889">
          <cell r="T2889" t="str">
            <v>Malá Lhota</v>
          </cell>
        </row>
        <row r="2890">
          <cell r="T2890" t="str">
            <v>Malá Losenice</v>
          </cell>
        </row>
        <row r="2891">
          <cell r="T2891" t="str">
            <v>Malá Morava</v>
          </cell>
        </row>
        <row r="2892">
          <cell r="T2892" t="str">
            <v>Malá Morávka</v>
          </cell>
        </row>
        <row r="2893">
          <cell r="T2893" t="str">
            <v>Malá Roudka</v>
          </cell>
        </row>
        <row r="2894">
          <cell r="T2894" t="str">
            <v>Malá Skála</v>
          </cell>
        </row>
        <row r="2895">
          <cell r="T2895" t="str">
            <v>Malá Štáhle</v>
          </cell>
        </row>
        <row r="2896">
          <cell r="T2896" t="str">
            <v>Malá Úpa</v>
          </cell>
        </row>
        <row r="2897">
          <cell r="T2897" t="str">
            <v>Malá Veleň</v>
          </cell>
        </row>
        <row r="2898">
          <cell r="T2898" t="str">
            <v>Malá Víska</v>
          </cell>
        </row>
        <row r="2899">
          <cell r="T2899" t="str">
            <v>Malá Vrbka</v>
          </cell>
        </row>
        <row r="2900">
          <cell r="T2900" t="str">
            <v>Malčín</v>
          </cell>
        </row>
        <row r="2901">
          <cell r="T2901" t="str">
            <v>Malé Březno</v>
          </cell>
        </row>
        <row r="2902">
          <cell r="T2902" t="str">
            <v>Malé Březno</v>
          </cell>
        </row>
        <row r="2903">
          <cell r="T2903" t="str">
            <v>Malé Hradisko</v>
          </cell>
        </row>
        <row r="2904">
          <cell r="T2904" t="str">
            <v>Malé Kyšice</v>
          </cell>
        </row>
        <row r="2905">
          <cell r="T2905" t="str">
            <v>Malé Přítočno</v>
          </cell>
        </row>
        <row r="2906">
          <cell r="T2906" t="str">
            <v>Malé Svatoňovice</v>
          </cell>
        </row>
        <row r="2907">
          <cell r="T2907" t="str">
            <v>Malé Výkleky</v>
          </cell>
        </row>
        <row r="2908">
          <cell r="T2908" t="str">
            <v>Malé Žernoseky</v>
          </cell>
        </row>
        <row r="2909">
          <cell r="T2909" t="str">
            <v>Maleč</v>
          </cell>
        </row>
        <row r="2910">
          <cell r="T2910" t="str">
            <v>Malečov</v>
          </cell>
        </row>
        <row r="2911">
          <cell r="T2911" t="str">
            <v>Malenice</v>
          </cell>
        </row>
        <row r="2912">
          <cell r="T2912" t="str">
            <v>Malenovice</v>
          </cell>
        </row>
        <row r="2913">
          <cell r="T2913" t="str">
            <v>Malešov</v>
          </cell>
        </row>
        <row r="2914">
          <cell r="T2914" t="str">
            <v>Malešovice</v>
          </cell>
        </row>
        <row r="2915">
          <cell r="T2915" t="str">
            <v>Maletín</v>
          </cell>
        </row>
        <row r="2916">
          <cell r="T2916" t="str">
            <v>Malhostovice</v>
          </cell>
        </row>
        <row r="2917">
          <cell r="T2917" t="str">
            <v>Malhotice</v>
          </cell>
        </row>
        <row r="2918">
          <cell r="T2918" t="str">
            <v>Malíč</v>
          </cell>
        </row>
        <row r="2919">
          <cell r="T2919" t="str">
            <v>Malíkov</v>
          </cell>
        </row>
        <row r="2920">
          <cell r="T2920" t="str">
            <v>Malíkovice</v>
          </cell>
        </row>
        <row r="2921">
          <cell r="T2921" t="str">
            <v>Malínky</v>
          </cell>
        </row>
        <row r="2922">
          <cell r="T2922" t="str">
            <v>Malinová</v>
          </cell>
        </row>
        <row r="2923">
          <cell r="T2923" t="str">
            <v>Málkov</v>
          </cell>
        </row>
        <row r="2924">
          <cell r="T2924" t="str">
            <v>Málkov</v>
          </cell>
        </row>
        <row r="2925">
          <cell r="T2925" t="str">
            <v>Malonty</v>
          </cell>
        </row>
        <row r="2926">
          <cell r="T2926" t="str">
            <v>Malotice</v>
          </cell>
        </row>
        <row r="2927">
          <cell r="T2927" t="str">
            <v>Malovice</v>
          </cell>
        </row>
        <row r="2928">
          <cell r="T2928" t="str">
            <v>Malšice</v>
          </cell>
        </row>
        <row r="2929">
          <cell r="T2929" t="str">
            <v>Malšín</v>
          </cell>
        </row>
        <row r="2930">
          <cell r="T2930" t="str">
            <v>Malšovice</v>
          </cell>
        </row>
        <row r="2931">
          <cell r="T2931" t="str">
            <v>Malý Beranov</v>
          </cell>
        </row>
        <row r="2932">
          <cell r="T2932" t="str">
            <v>Malý Bor</v>
          </cell>
        </row>
        <row r="2933">
          <cell r="T2933" t="str">
            <v>Malý Újezd</v>
          </cell>
        </row>
        <row r="2934">
          <cell r="T2934" t="str">
            <v>Manětín</v>
          </cell>
        </row>
        <row r="2935">
          <cell r="T2935" t="str">
            <v>Mankovice</v>
          </cell>
        </row>
        <row r="2936">
          <cell r="T2936" t="str">
            <v>Maňovice</v>
          </cell>
        </row>
        <row r="2937">
          <cell r="T2937" t="str">
            <v>Mariánské Lázně</v>
          </cell>
        </row>
        <row r="2938">
          <cell r="T2938" t="str">
            <v>Mariánské Radčice</v>
          </cell>
        </row>
        <row r="2939">
          <cell r="T2939" t="str">
            <v>Markvartice</v>
          </cell>
        </row>
        <row r="2940">
          <cell r="T2940" t="str">
            <v>Markvartice</v>
          </cell>
        </row>
        <row r="2941">
          <cell r="T2941" t="str">
            <v>Markvartice</v>
          </cell>
        </row>
        <row r="2942">
          <cell r="T2942" t="str">
            <v>Markvartice</v>
          </cell>
        </row>
        <row r="2943">
          <cell r="T2943" t="str">
            <v>Markvartovice</v>
          </cell>
        </row>
        <row r="2944">
          <cell r="T2944" t="str">
            <v>Maršov</v>
          </cell>
        </row>
        <row r="2945">
          <cell r="T2945" t="str">
            <v>Maršov u Úpice</v>
          </cell>
        </row>
        <row r="2946">
          <cell r="T2946" t="str">
            <v>Maršovice</v>
          </cell>
        </row>
        <row r="2947">
          <cell r="T2947" t="str">
            <v>Maršovice</v>
          </cell>
        </row>
        <row r="2948">
          <cell r="T2948" t="str">
            <v>Martiněves</v>
          </cell>
        </row>
        <row r="2949">
          <cell r="T2949" t="str">
            <v>Martinice</v>
          </cell>
        </row>
        <row r="2950">
          <cell r="T2950" t="str">
            <v>Martinice</v>
          </cell>
        </row>
        <row r="2951">
          <cell r="T2951" t="str">
            <v>Martinice u Onšova</v>
          </cell>
        </row>
        <row r="2952">
          <cell r="T2952" t="str">
            <v>Martinice v Krkonoších</v>
          </cell>
        </row>
        <row r="2953">
          <cell r="T2953" t="str">
            <v>Martínkov</v>
          </cell>
        </row>
        <row r="2954">
          <cell r="T2954" t="str">
            <v>Martínkovice</v>
          </cell>
        </row>
        <row r="2955">
          <cell r="T2955" t="str">
            <v>Mařenice</v>
          </cell>
        </row>
        <row r="2956">
          <cell r="T2956" t="str">
            <v>Máslojedy</v>
          </cell>
        </row>
        <row r="2957">
          <cell r="T2957" t="str">
            <v>Máslovice</v>
          </cell>
        </row>
        <row r="2958">
          <cell r="T2958" t="str">
            <v>Masojedy</v>
          </cell>
        </row>
        <row r="2959">
          <cell r="T2959" t="str">
            <v>Mastník</v>
          </cell>
        </row>
        <row r="2960">
          <cell r="T2960" t="str">
            <v>Mašovice</v>
          </cell>
        </row>
        <row r="2961">
          <cell r="T2961" t="str">
            <v>Mašťov</v>
          </cell>
        </row>
        <row r="2962">
          <cell r="T2962" t="str">
            <v>Matějov</v>
          </cell>
        </row>
        <row r="2963">
          <cell r="T2963" t="str">
            <v>Mazelov</v>
          </cell>
        </row>
        <row r="2964">
          <cell r="T2964" t="str">
            <v>Mažice</v>
          </cell>
        </row>
        <row r="2965">
          <cell r="T2965" t="str">
            <v>Mcely</v>
          </cell>
        </row>
        <row r="2966">
          <cell r="T2966" t="str">
            <v>Meclov</v>
          </cell>
        </row>
        <row r="2967">
          <cell r="T2967" t="str">
            <v>Mečeříž</v>
          </cell>
        </row>
        <row r="2968">
          <cell r="T2968" t="str">
            <v>Mečichov</v>
          </cell>
        </row>
        <row r="2969">
          <cell r="T2969" t="str">
            <v>Měčín</v>
          </cell>
        </row>
        <row r="2970">
          <cell r="T2970" t="str">
            <v>Měděnec</v>
          </cell>
        </row>
        <row r="2971">
          <cell r="T2971" t="str">
            <v>Medlice</v>
          </cell>
        </row>
        <row r="2972">
          <cell r="T2972" t="str">
            <v>Medlov</v>
          </cell>
        </row>
        <row r="2973">
          <cell r="T2973" t="str">
            <v>Medlov</v>
          </cell>
        </row>
        <row r="2974">
          <cell r="T2974" t="str">
            <v>Medlovice</v>
          </cell>
        </row>
        <row r="2975">
          <cell r="T2975" t="str">
            <v>Medlovice</v>
          </cell>
        </row>
        <row r="2976">
          <cell r="T2976" t="str">
            <v>Medonosy</v>
          </cell>
        </row>
        <row r="2977">
          <cell r="T2977" t="str">
            <v>Medový Újezd</v>
          </cell>
        </row>
        <row r="2978">
          <cell r="T2978" t="str">
            <v>Měchenice</v>
          </cell>
        </row>
        <row r="2979">
          <cell r="T2979" t="str">
            <v>Měcholupy</v>
          </cell>
        </row>
        <row r="2980">
          <cell r="T2980" t="str">
            <v>Měcholupy</v>
          </cell>
        </row>
        <row r="2981">
          <cell r="T2981" t="str">
            <v>Měkynec</v>
          </cell>
        </row>
        <row r="2982">
          <cell r="T2982" t="str">
            <v>Melč</v>
          </cell>
        </row>
        <row r="2983">
          <cell r="T2983" t="str">
            <v>Mělčany</v>
          </cell>
        </row>
        <row r="2984">
          <cell r="T2984" t="str">
            <v>Mělnické Vtelno</v>
          </cell>
        </row>
        <row r="2985">
          <cell r="T2985" t="str">
            <v>Mělník</v>
          </cell>
        </row>
        <row r="2986">
          <cell r="T2986" t="str">
            <v>Měňany</v>
          </cell>
        </row>
        <row r="2987">
          <cell r="T2987" t="str">
            <v>Menhartice</v>
          </cell>
        </row>
        <row r="2988">
          <cell r="T2988" t="str">
            <v>Měník</v>
          </cell>
        </row>
        <row r="2989">
          <cell r="T2989" t="str">
            <v>Měnín</v>
          </cell>
        </row>
        <row r="2990">
          <cell r="T2990" t="str">
            <v>Merboltice</v>
          </cell>
        </row>
        <row r="2991">
          <cell r="T2991" t="str">
            <v>Merklín</v>
          </cell>
        </row>
        <row r="2992">
          <cell r="T2992" t="str">
            <v>Merklín</v>
          </cell>
        </row>
        <row r="2993">
          <cell r="T2993" t="str">
            <v>Měrotín</v>
          </cell>
        </row>
        <row r="2994">
          <cell r="T2994" t="str">
            <v>Měrovice nad Hanou</v>
          </cell>
        </row>
        <row r="2995">
          <cell r="T2995" t="str">
            <v>Měrunice</v>
          </cell>
        </row>
        <row r="2996">
          <cell r="T2996" t="str">
            <v>Měřín</v>
          </cell>
        </row>
        <row r="2997">
          <cell r="T2997" t="str">
            <v>Městec Králové</v>
          </cell>
        </row>
        <row r="2998">
          <cell r="T2998" t="str">
            <v>Městečko</v>
          </cell>
        </row>
        <row r="2999">
          <cell r="T2999" t="str">
            <v>Městečko Trnávka</v>
          </cell>
        </row>
        <row r="3000">
          <cell r="T3000" t="str">
            <v>Město Albrechtice</v>
          </cell>
        </row>
        <row r="3001">
          <cell r="T3001" t="str">
            <v>Město Touškov</v>
          </cell>
        </row>
        <row r="3002">
          <cell r="T3002" t="str">
            <v>Měšice</v>
          </cell>
        </row>
        <row r="3003">
          <cell r="T3003" t="str">
            <v>Měšín</v>
          </cell>
        </row>
        <row r="3004">
          <cell r="T3004" t="str">
            <v>Mešno</v>
          </cell>
        </row>
        <row r="3005">
          <cell r="T3005" t="str">
            <v>Metylovice</v>
          </cell>
        </row>
        <row r="3006">
          <cell r="T3006" t="str">
            <v>Mezholezy (dříve okres Domažlice)</v>
          </cell>
        </row>
        <row r="3007">
          <cell r="T3007" t="str">
            <v>Mezholezy (dříve okres Horšovský Týn)</v>
          </cell>
        </row>
        <row r="3008">
          <cell r="T3008" t="str">
            <v>Meziboří</v>
          </cell>
        </row>
        <row r="3009">
          <cell r="T3009" t="str">
            <v>Mezihoří</v>
          </cell>
        </row>
        <row r="3010">
          <cell r="T3010" t="str">
            <v>Mezilečí</v>
          </cell>
        </row>
        <row r="3011">
          <cell r="T3011" t="str">
            <v>Mezilesí</v>
          </cell>
        </row>
        <row r="3012">
          <cell r="T3012" t="str">
            <v>Mezilesí</v>
          </cell>
        </row>
        <row r="3013">
          <cell r="T3013" t="str">
            <v>Meziměstí</v>
          </cell>
        </row>
        <row r="3014">
          <cell r="T3014" t="str">
            <v>Mezina</v>
          </cell>
        </row>
        <row r="3015">
          <cell r="T3015" t="str">
            <v>Meziříčí</v>
          </cell>
        </row>
        <row r="3016">
          <cell r="T3016" t="str">
            <v>Meziříčko</v>
          </cell>
        </row>
        <row r="3017">
          <cell r="T3017" t="str">
            <v>Meziříčko</v>
          </cell>
        </row>
        <row r="3018">
          <cell r="T3018" t="str">
            <v>Mezná</v>
          </cell>
        </row>
        <row r="3019">
          <cell r="T3019" t="str">
            <v>Mezná</v>
          </cell>
        </row>
        <row r="3020">
          <cell r="T3020" t="str">
            <v>Mezno</v>
          </cell>
        </row>
        <row r="3021">
          <cell r="T3021" t="str">
            <v>Mezouň</v>
          </cell>
        </row>
        <row r="3022">
          <cell r="T3022" t="str">
            <v>Mičovice</v>
          </cell>
        </row>
        <row r="3023">
          <cell r="T3023" t="str">
            <v>Míčov-Sušice</v>
          </cell>
        </row>
        <row r="3024">
          <cell r="T3024" t="str">
            <v>Michalovice</v>
          </cell>
        </row>
        <row r="3025">
          <cell r="T3025" t="str">
            <v>Michalovice</v>
          </cell>
        </row>
        <row r="3026">
          <cell r="T3026" t="str">
            <v>Míchov</v>
          </cell>
        </row>
        <row r="3027">
          <cell r="T3027" t="str">
            <v>Mikolajice</v>
          </cell>
        </row>
        <row r="3028">
          <cell r="T3028" t="str">
            <v>Mikulášovice</v>
          </cell>
        </row>
        <row r="3029">
          <cell r="T3029" t="str">
            <v>Mikulčice</v>
          </cell>
        </row>
        <row r="3030">
          <cell r="T3030" t="str">
            <v>Mikuleč</v>
          </cell>
        </row>
        <row r="3031">
          <cell r="T3031" t="str">
            <v>Mikulov</v>
          </cell>
        </row>
        <row r="3032">
          <cell r="T3032" t="str">
            <v>Mikulov</v>
          </cell>
        </row>
        <row r="3033">
          <cell r="T3033" t="str">
            <v>Mikulovice</v>
          </cell>
        </row>
        <row r="3034">
          <cell r="T3034" t="str">
            <v>Mikulovice</v>
          </cell>
        </row>
        <row r="3035">
          <cell r="T3035" t="str">
            <v>Mikulovice</v>
          </cell>
        </row>
        <row r="3036">
          <cell r="T3036" t="str">
            <v>Mikulovice</v>
          </cell>
        </row>
        <row r="3037">
          <cell r="T3037" t="str">
            <v>Mikulůvka</v>
          </cell>
        </row>
        <row r="3038">
          <cell r="T3038" t="str">
            <v>Milasín</v>
          </cell>
        </row>
        <row r="3039">
          <cell r="T3039" t="str">
            <v>Milavče</v>
          </cell>
        </row>
        <row r="3040">
          <cell r="T3040" t="str">
            <v>Milčice</v>
          </cell>
        </row>
        <row r="3041">
          <cell r="T3041" t="str">
            <v>Mileč</v>
          </cell>
        </row>
        <row r="3042">
          <cell r="T3042" t="str">
            <v>Milejovice</v>
          </cell>
        </row>
        <row r="3043">
          <cell r="T3043" t="str">
            <v>Milenov</v>
          </cell>
        </row>
        <row r="3044">
          <cell r="T3044" t="str">
            <v>Milešín</v>
          </cell>
        </row>
        <row r="3045">
          <cell r="T3045" t="str">
            <v>Milešov</v>
          </cell>
        </row>
        <row r="3046">
          <cell r="T3046" t="str">
            <v>Milešovice</v>
          </cell>
        </row>
        <row r="3047">
          <cell r="T3047" t="str">
            <v>Miletín</v>
          </cell>
        </row>
        <row r="3048">
          <cell r="T3048" t="str">
            <v>Milevsko</v>
          </cell>
        </row>
        <row r="3049">
          <cell r="T3049" t="str">
            <v>Milhostov</v>
          </cell>
        </row>
        <row r="3050">
          <cell r="T3050" t="str">
            <v>Miličín</v>
          </cell>
        </row>
        <row r="3051">
          <cell r="T3051" t="str">
            <v>Milíčov</v>
          </cell>
        </row>
        <row r="3052">
          <cell r="T3052" t="str">
            <v>Milíčovice</v>
          </cell>
        </row>
        <row r="3053">
          <cell r="T3053" t="str">
            <v>Milíkov</v>
          </cell>
        </row>
        <row r="3054">
          <cell r="T3054" t="str">
            <v>Milíkov</v>
          </cell>
        </row>
        <row r="3055">
          <cell r="T3055" t="str">
            <v>Milín</v>
          </cell>
        </row>
        <row r="3056">
          <cell r="T3056" t="str">
            <v>Milínov</v>
          </cell>
        </row>
        <row r="3057">
          <cell r="T3057" t="str">
            <v>Milíře</v>
          </cell>
        </row>
        <row r="3058">
          <cell r="T3058" t="str">
            <v>Milonice</v>
          </cell>
        </row>
        <row r="3059">
          <cell r="T3059" t="str">
            <v>Milonice</v>
          </cell>
        </row>
        <row r="3060">
          <cell r="T3060" t="str">
            <v>Miloňovice</v>
          </cell>
        </row>
        <row r="3061">
          <cell r="T3061" t="str">
            <v>Milostín</v>
          </cell>
        </row>
        <row r="3062">
          <cell r="T3062" t="str">
            <v>Milotice</v>
          </cell>
        </row>
        <row r="3063">
          <cell r="T3063" t="str">
            <v>Milotice nad Bečvou</v>
          </cell>
        </row>
        <row r="3064">
          <cell r="T3064" t="str">
            <v>Milotice nad Opavou</v>
          </cell>
        </row>
        <row r="3065">
          <cell r="T3065" t="str">
            <v>Milovice</v>
          </cell>
        </row>
        <row r="3066">
          <cell r="T3066" t="str">
            <v>Milovice</v>
          </cell>
        </row>
        <row r="3067">
          <cell r="T3067" t="str">
            <v>Milovice u Hořic</v>
          </cell>
        </row>
        <row r="3068">
          <cell r="T3068" t="str">
            <v>Milý</v>
          </cell>
        </row>
        <row r="3069">
          <cell r="T3069" t="str">
            <v>Mimoň</v>
          </cell>
        </row>
        <row r="3070">
          <cell r="T3070" t="str">
            <v>Minice</v>
          </cell>
        </row>
        <row r="3071">
          <cell r="T3071" t="str">
            <v>Mirkovice</v>
          </cell>
        </row>
        <row r="3072">
          <cell r="T3072" t="str">
            <v>Miroslav</v>
          </cell>
        </row>
        <row r="3073">
          <cell r="T3073" t="str">
            <v>Miroslavské Knínice</v>
          </cell>
        </row>
        <row r="3074">
          <cell r="T3074" t="str">
            <v>Mirošov</v>
          </cell>
        </row>
        <row r="3075">
          <cell r="T3075" t="str">
            <v>Mirošov</v>
          </cell>
        </row>
        <row r="3076">
          <cell r="T3076" t="str">
            <v>Mirošov</v>
          </cell>
        </row>
        <row r="3077">
          <cell r="T3077" t="str">
            <v>Mirošovice</v>
          </cell>
        </row>
        <row r="3078">
          <cell r="T3078" t="str">
            <v>Mirotice</v>
          </cell>
        </row>
        <row r="3079">
          <cell r="T3079" t="str">
            <v>Mírov</v>
          </cell>
        </row>
        <row r="3080">
          <cell r="T3080" t="str">
            <v>Mírová</v>
          </cell>
        </row>
        <row r="3081">
          <cell r="T3081" t="str">
            <v>Mírová pod Kozákovem</v>
          </cell>
        </row>
        <row r="3082">
          <cell r="T3082" t="str">
            <v>Mirovice</v>
          </cell>
        </row>
        <row r="3083">
          <cell r="T3083" t="str">
            <v>Miřejovice</v>
          </cell>
        </row>
        <row r="3084">
          <cell r="T3084" t="str">
            <v>Miřetice</v>
          </cell>
        </row>
        <row r="3085">
          <cell r="T3085" t="str">
            <v>Miřetice</v>
          </cell>
        </row>
        <row r="3086">
          <cell r="T3086" t="str">
            <v>Mířkov</v>
          </cell>
        </row>
        <row r="3087">
          <cell r="T3087" t="str">
            <v>Miskovice</v>
          </cell>
        </row>
        <row r="3088">
          <cell r="T3088" t="str">
            <v>Místo</v>
          </cell>
        </row>
        <row r="3089">
          <cell r="T3089" t="str">
            <v>Mistrovice</v>
          </cell>
        </row>
        <row r="3090">
          <cell r="T3090" t="str">
            <v>Mistřice</v>
          </cell>
        </row>
        <row r="3091">
          <cell r="T3091" t="str">
            <v>Míškovice</v>
          </cell>
        </row>
        <row r="3092">
          <cell r="T3092" t="str">
            <v>Míšov</v>
          </cell>
        </row>
        <row r="3093">
          <cell r="T3093" t="str">
            <v>Mišovice</v>
          </cell>
        </row>
        <row r="3094">
          <cell r="T3094" t="str">
            <v>Mladá Boleslav</v>
          </cell>
        </row>
        <row r="3095">
          <cell r="T3095" t="str">
            <v>Mladá Vožice</v>
          </cell>
        </row>
        <row r="3096">
          <cell r="T3096" t="str">
            <v>Mladé Bříště</v>
          </cell>
        </row>
        <row r="3097">
          <cell r="T3097" t="str">
            <v>Mladé Buky</v>
          </cell>
        </row>
        <row r="3098">
          <cell r="T3098" t="str">
            <v>Mladecko</v>
          </cell>
        </row>
        <row r="3099">
          <cell r="T3099" t="str">
            <v>Mladeč</v>
          </cell>
        </row>
        <row r="3100">
          <cell r="T3100" t="str">
            <v>Mladějov</v>
          </cell>
        </row>
        <row r="3101">
          <cell r="T3101" t="str">
            <v>Mladějov na Moravě</v>
          </cell>
        </row>
        <row r="3102">
          <cell r="T3102" t="str">
            <v>Mladějovice</v>
          </cell>
        </row>
        <row r="3103">
          <cell r="T3103" t="str">
            <v>Mladkov</v>
          </cell>
        </row>
        <row r="3104">
          <cell r="T3104" t="str">
            <v>Mladoňovice</v>
          </cell>
        </row>
        <row r="3105">
          <cell r="T3105" t="str">
            <v>Mladoňovice</v>
          </cell>
        </row>
        <row r="3106">
          <cell r="T3106" t="str">
            <v>Mladošovice</v>
          </cell>
        </row>
        <row r="3107">
          <cell r="T3107" t="str">
            <v>Mladotice</v>
          </cell>
        </row>
        <row r="3108">
          <cell r="T3108" t="str">
            <v>Mladý Smolivec</v>
          </cell>
        </row>
        <row r="3109">
          <cell r="T3109" t="str">
            <v>Mlázovice</v>
          </cell>
        </row>
        <row r="3110">
          <cell r="T3110" t="str">
            <v>Mlečice</v>
          </cell>
        </row>
        <row r="3111">
          <cell r="T3111" t="str">
            <v>Mlékojedy</v>
          </cell>
        </row>
        <row r="3112">
          <cell r="T3112" t="str">
            <v>Mlékosrby</v>
          </cell>
        </row>
        <row r="3113">
          <cell r="T3113" t="str">
            <v>Mlýnské Struhadlo</v>
          </cell>
        </row>
        <row r="3114">
          <cell r="T3114" t="str">
            <v>Mlýny</v>
          </cell>
        </row>
        <row r="3115">
          <cell r="T3115" t="str">
            <v>Mnetěš</v>
          </cell>
        </row>
        <row r="3116">
          <cell r="T3116" t="str">
            <v>Mnich</v>
          </cell>
        </row>
        <row r="3117">
          <cell r="T3117" t="str">
            <v>Mnichov</v>
          </cell>
        </row>
        <row r="3118">
          <cell r="T3118" t="str">
            <v>Mnichov</v>
          </cell>
        </row>
        <row r="3119">
          <cell r="T3119" t="str">
            <v>Mnichov</v>
          </cell>
        </row>
        <row r="3120">
          <cell r="T3120" t="str">
            <v>Mnichovice</v>
          </cell>
        </row>
        <row r="3121">
          <cell r="T3121" t="str">
            <v>Mnichovice</v>
          </cell>
        </row>
        <row r="3122">
          <cell r="T3122" t="str">
            <v>Mnichovo Hradiště</v>
          </cell>
        </row>
        <row r="3123">
          <cell r="T3123" t="str">
            <v>Mníšek</v>
          </cell>
        </row>
        <row r="3124">
          <cell r="T3124" t="str">
            <v>Mníšek pod Brdy</v>
          </cell>
        </row>
        <row r="3125">
          <cell r="T3125" t="str">
            <v>Močerady</v>
          </cell>
        </row>
        <row r="3126">
          <cell r="T3126" t="str">
            <v>Močovice</v>
          </cell>
        </row>
        <row r="3127">
          <cell r="T3127" t="str">
            <v>Modlany</v>
          </cell>
        </row>
        <row r="3128">
          <cell r="T3128" t="str">
            <v>Modletice</v>
          </cell>
        </row>
        <row r="3129">
          <cell r="T3129" t="str">
            <v>Modlíkov</v>
          </cell>
        </row>
        <row r="3130">
          <cell r="T3130" t="str">
            <v>Modrá</v>
          </cell>
        </row>
        <row r="3131">
          <cell r="T3131" t="str">
            <v>Modrá Hůrka</v>
          </cell>
        </row>
        <row r="3132">
          <cell r="T3132" t="str">
            <v>Modrava</v>
          </cell>
        </row>
        <row r="3133">
          <cell r="T3133" t="str">
            <v>Modřice</v>
          </cell>
        </row>
        <row r="3134">
          <cell r="T3134" t="str">
            <v>Modřišice</v>
          </cell>
        </row>
        <row r="3135">
          <cell r="T3135" t="str">
            <v>Modřovice</v>
          </cell>
        </row>
        <row r="3136">
          <cell r="T3136" t="str">
            <v>Mohelnice</v>
          </cell>
        </row>
        <row r="3137">
          <cell r="T3137" t="str">
            <v>Mohelnice</v>
          </cell>
        </row>
        <row r="3138">
          <cell r="T3138" t="str">
            <v>Mohelnice nad Jizerou</v>
          </cell>
        </row>
        <row r="3139">
          <cell r="T3139" t="str">
            <v>Mohelno</v>
          </cell>
        </row>
        <row r="3140">
          <cell r="T3140" t="str">
            <v>Mochov</v>
          </cell>
        </row>
        <row r="3141">
          <cell r="T3141" t="str">
            <v>Mochtín</v>
          </cell>
        </row>
        <row r="3142">
          <cell r="T3142" t="str">
            <v>Mojné</v>
          </cell>
        </row>
        <row r="3143">
          <cell r="T3143" t="str">
            <v>Mokošín</v>
          </cell>
        </row>
        <row r="3144">
          <cell r="T3144" t="str">
            <v>Mokrá-Horákov</v>
          </cell>
        </row>
        <row r="3145">
          <cell r="T3145" t="str">
            <v>Mokré</v>
          </cell>
        </row>
        <row r="3146">
          <cell r="T3146" t="str">
            <v>Mokré Lazce</v>
          </cell>
        </row>
        <row r="3147">
          <cell r="T3147" t="str">
            <v>Mokrosuky</v>
          </cell>
        </row>
        <row r="3148">
          <cell r="T3148" t="str">
            <v>Mokrouše</v>
          </cell>
        </row>
        <row r="3149">
          <cell r="T3149" t="str">
            <v>Mokrovousy</v>
          </cell>
        </row>
        <row r="3150">
          <cell r="T3150" t="str">
            <v>Mokrovraty</v>
          </cell>
        </row>
        <row r="3151">
          <cell r="T3151" t="str">
            <v>Mokrý Lom</v>
          </cell>
        </row>
        <row r="3152">
          <cell r="T3152" t="str">
            <v>Moldava</v>
          </cell>
        </row>
        <row r="3153">
          <cell r="T3153" t="str">
            <v>Morašice</v>
          </cell>
        </row>
        <row r="3154">
          <cell r="T3154" t="str">
            <v>Morašice</v>
          </cell>
        </row>
        <row r="3155">
          <cell r="T3155" t="str">
            <v>Morašice</v>
          </cell>
        </row>
        <row r="3156">
          <cell r="T3156" t="str">
            <v>Morašice</v>
          </cell>
        </row>
        <row r="3157">
          <cell r="T3157" t="str">
            <v>Moravany</v>
          </cell>
        </row>
        <row r="3158">
          <cell r="T3158" t="str">
            <v>Moravany</v>
          </cell>
        </row>
        <row r="3159">
          <cell r="T3159" t="str">
            <v>Moravany</v>
          </cell>
        </row>
        <row r="3160">
          <cell r="T3160" t="str">
            <v>Moravec</v>
          </cell>
        </row>
        <row r="3161">
          <cell r="T3161" t="str">
            <v>Moravecké Pavlovice</v>
          </cell>
        </row>
        <row r="3162">
          <cell r="T3162" t="str">
            <v>Moraveč</v>
          </cell>
        </row>
        <row r="3163">
          <cell r="T3163" t="str">
            <v>Moravice</v>
          </cell>
        </row>
        <row r="3164">
          <cell r="T3164" t="str">
            <v>Moravičany</v>
          </cell>
        </row>
        <row r="3165">
          <cell r="T3165" t="str">
            <v>Morávka</v>
          </cell>
        </row>
        <row r="3166">
          <cell r="T3166" t="str">
            <v>Moravská Nová Ves</v>
          </cell>
        </row>
        <row r="3167">
          <cell r="T3167" t="str">
            <v>Moravská Třebová</v>
          </cell>
        </row>
        <row r="3168">
          <cell r="T3168" t="str">
            <v>Moravské Bránice</v>
          </cell>
        </row>
        <row r="3169">
          <cell r="T3169" t="str">
            <v>Moravské Budějovice</v>
          </cell>
        </row>
        <row r="3170">
          <cell r="T3170" t="str">
            <v>Moravské Knínice</v>
          </cell>
        </row>
        <row r="3171">
          <cell r="T3171" t="str">
            <v>Moravské Málkovice</v>
          </cell>
        </row>
        <row r="3172">
          <cell r="T3172" t="str">
            <v>Moravskoslezský Kočov</v>
          </cell>
        </row>
        <row r="3173">
          <cell r="T3173" t="str">
            <v>Moravský Beroun</v>
          </cell>
        </row>
        <row r="3174">
          <cell r="T3174" t="str">
            <v>Moravský Krumlov</v>
          </cell>
        </row>
        <row r="3175">
          <cell r="T3175" t="str">
            <v>Moravský Písek</v>
          </cell>
        </row>
        <row r="3176">
          <cell r="T3176" t="str">
            <v>Moravský Žižkov</v>
          </cell>
        </row>
        <row r="3177">
          <cell r="T3177" t="str">
            <v>Morkovice-Slížany</v>
          </cell>
        </row>
        <row r="3178">
          <cell r="T3178" t="str">
            <v>Morkůvky</v>
          </cell>
        </row>
        <row r="3179">
          <cell r="T3179" t="str">
            <v>Mořice</v>
          </cell>
        </row>
        <row r="3180">
          <cell r="T3180" t="str">
            <v>Mořina</v>
          </cell>
        </row>
        <row r="3181">
          <cell r="T3181" t="str">
            <v>Mořinka</v>
          </cell>
        </row>
        <row r="3182">
          <cell r="T3182" t="str">
            <v>Mořkov</v>
          </cell>
        </row>
        <row r="3183">
          <cell r="T3183" t="str">
            <v>Most</v>
          </cell>
        </row>
        <row r="3184">
          <cell r="T3184" t="str">
            <v>Mostek</v>
          </cell>
        </row>
        <row r="3185">
          <cell r="T3185" t="str">
            <v>Mostek</v>
          </cell>
        </row>
        <row r="3186">
          <cell r="T3186" t="str">
            <v>Mostkovice</v>
          </cell>
        </row>
        <row r="3187">
          <cell r="T3187" t="str">
            <v>Mosty u Jablunkova</v>
          </cell>
        </row>
        <row r="3188">
          <cell r="T3188" t="str">
            <v>Mošnov</v>
          </cell>
        </row>
        <row r="3189">
          <cell r="T3189" t="str">
            <v>Mouchnice</v>
          </cell>
        </row>
        <row r="3190">
          <cell r="T3190" t="str">
            <v>Mouřínov</v>
          </cell>
        </row>
        <row r="3191">
          <cell r="T3191" t="str">
            <v>Moutnice</v>
          </cell>
        </row>
        <row r="3192">
          <cell r="T3192" t="str">
            <v>Mrač</v>
          </cell>
        </row>
        <row r="3193">
          <cell r="T3193" t="str">
            <v>Mrákotín</v>
          </cell>
        </row>
        <row r="3194">
          <cell r="T3194" t="str">
            <v>Mrákotín</v>
          </cell>
        </row>
        <row r="3195">
          <cell r="T3195" t="str">
            <v>Mrákov</v>
          </cell>
        </row>
        <row r="3196">
          <cell r="T3196" t="str">
            <v>Mratín</v>
          </cell>
        </row>
        <row r="3197">
          <cell r="T3197" t="str">
            <v>Mrlínek</v>
          </cell>
        </row>
        <row r="3198">
          <cell r="T3198" t="str">
            <v>Mrsklesy</v>
          </cell>
        </row>
        <row r="3199">
          <cell r="T3199" t="str">
            <v>Mrtník</v>
          </cell>
        </row>
        <row r="3200">
          <cell r="T3200" t="str">
            <v>Mrzky</v>
          </cell>
        </row>
        <row r="3201">
          <cell r="T3201" t="str">
            <v>Mříčná</v>
          </cell>
        </row>
        <row r="3202">
          <cell r="T3202" t="str">
            <v>Mšec</v>
          </cell>
        </row>
        <row r="3203">
          <cell r="T3203" t="str">
            <v>Mšecké Žehrovice</v>
          </cell>
        </row>
        <row r="3204">
          <cell r="T3204" t="str">
            <v>Mšené-lázně</v>
          </cell>
        </row>
        <row r="3205">
          <cell r="T3205" t="str">
            <v>Mšeno</v>
          </cell>
        </row>
        <row r="3206">
          <cell r="T3206" t="str">
            <v>Mukařov</v>
          </cell>
        </row>
        <row r="3207">
          <cell r="T3207" t="str">
            <v>Mukařov</v>
          </cell>
        </row>
        <row r="3208">
          <cell r="T3208" t="str">
            <v>Mutějovice</v>
          </cell>
        </row>
        <row r="3209">
          <cell r="T3209" t="str">
            <v>Mutěnice</v>
          </cell>
        </row>
        <row r="3210">
          <cell r="T3210" t="str">
            <v>Mutěnice</v>
          </cell>
        </row>
        <row r="3211">
          <cell r="T3211" t="str">
            <v>Mutěnín</v>
          </cell>
        </row>
        <row r="3212">
          <cell r="T3212" t="str">
            <v>Mutkov</v>
          </cell>
        </row>
        <row r="3213">
          <cell r="T3213" t="str">
            <v>Mydlovary</v>
          </cell>
        </row>
        <row r="3214">
          <cell r="T3214" t="str">
            <v>Myslejovice</v>
          </cell>
        </row>
        <row r="3215">
          <cell r="T3215" t="str">
            <v>Mysletice</v>
          </cell>
        </row>
        <row r="3216">
          <cell r="T3216" t="str">
            <v>Mysletín</v>
          </cell>
        </row>
        <row r="3217">
          <cell r="T3217" t="str">
            <v>Mysliboř</v>
          </cell>
        </row>
        <row r="3218">
          <cell r="T3218" t="str">
            <v>Myslibořice</v>
          </cell>
        </row>
        <row r="3219">
          <cell r="T3219" t="str">
            <v>Myslín</v>
          </cell>
        </row>
        <row r="3220">
          <cell r="T3220" t="str">
            <v>Myslinka</v>
          </cell>
        </row>
        <row r="3221">
          <cell r="T3221" t="str">
            <v>Myslív</v>
          </cell>
        </row>
        <row r="3222">
          <cell r="T3222" t="str">
            <v>Myslkovice</v>
          </cell>
        </row>
        <row r="3223">
          <cell r="T3223" t="str">
            <v>Mysločovice</v>
          </cell>
        </row>
        <row r="3224">
          <cell r="T3224" t="str">
            <v>Myslovice</v>
          </cell>
        </row>
        <row r="3225">
          <cell r="T3225" t="str">
            <v>Myštěves</v>
          </cell>
        </row>
        <row r="3226">
          <cell r="T3226" t="str">
            <v>Myštice</v>
          </cell>
        </row>
        <row r="3227">
          <cell r="T3227" t="str">
            <v>Mýto</v>
          </cell>
        </row>
        <row r="3228">
          <cell r="T3228" t="str">
            <v>Mžany</v>
          </cell>
        </row>
        <row r="3229">
          <cell r="T3229" t="str">
            <v>Nabočany</v>
          </cell>
        </row>
        <row r="3230">
          <cell r="T3230" t="str">
            <v>Načeradec</v>
          </cell>
        </row>
        <row r="3231">
          <cell r="T3231" t="str">
            <v>Načešice</v>
          </cell>
        </row>
        <row r="3232">
          <cell r="T3232" t="str">
            <v>Nadějkov</v>
          </cell>
        </row>
        <row r="3233">
          <cell r="T3233" t="str">
            <v>Nadějov</v>
          </cell>
        </row>
        <row r="3234">
          <cell r="T3234" t="str">
            <v>Nadryby</v>
          </cell>
        </row>
        <row r="3235">
          <cell r="T3235" t="str">
            <v>Nahořany</v>
          </cell>
        </row>
        <row r="3236">
          <cell r="T3236" t="str">
            <v>Nahošovice</v>
          </cell>
        </row>
        <row r="3237">
          <cell r="T3237" t="str">
            <v>Náchod</v>
          </cell>
        </row>
        <row r="3238">
          <cell r="T3238" t="str">
            <v>Náklo</v>
          </cell>
        </row>
        <row r="3239">
          <cell r="T3239" t="str">
            <v>Nákří</v>
          </cell>
        </row>
        <row r="3240">
          <cell r="T3240" t="str">
            <v>Naloučany</v>
          </cell>
        </row>
        <row r="3241">
          <cell r="T3241" t="str">
            <v>Nalžovice</v>
          </cell>
        </row>
        <row r="3242">
          <cell r="T3242" t="str">
            <v>Nalžovské Hory</v>
          </cell>
        </row>
        <row r="3243">
          <cell r="T3243" t="str">
            <v>Náměšť na Hané</v>
          </cell>
        </row>
        <row r="3244">
          <cell r="T3244" t="str">
            <v>Náměšť nad Oslavou</v>
          </cell>
        </row>
        <row r="3245">
          <cell r="T3245" t="str">
            <v>Napajedla</v>
          </cell>
        </row>
        <row r="3246">
          <cell r="T3246" t="str">
            <v>Nárameč</v>
          </cell>
        </row>
        <row r="3247">
          <cell r="T3247" t="str">
            <v>Narysov</v>
          </cell>
        </row>
        <row r="3248">
          <cell r="T3248" t="str">
            <v>Nasavrky</v>
          </cell>
        </row>
        <row r="3249">
          <cell r="T3249" t="str">
            <v>Nasavrky</v>
          </cell>
        </row>
        <row r="3250">
          <cell r="T3250" t="str">
            <v>Nasavrky</v>
          </cell>
        </row>
        <row r="3251">
          <cell r="T3251" t="str">
            <v>Násedlovice</v>
          </cell>
        </row>
        <row r="3252">
          <cell r="T3252" t="str">
            <v>Našiměřice</v>
          </cell>
        </row>
        <row r="3253">
          <cell r="T3253" t="str">
            <v>Návojná</v>
          </cell>
        </row>
        <row r="3254">
          <cell r="T3254" t="str">
            <v>Návsí</v>
          </cell>
        </row>
        <row r="3255">
          <cell r="T3255" t="str">
            <v>Nebahovy</v>
          </cell>
        </row>
        <row r="3256">
          <cell r="T3256" t="str">
            <v>Nebanice</v>
          </cell>
        </row>
        <row r="3257">
          <cell r="T3257" t="str">
            <v>Nebílovy</v>
          </cell>
        </row>
        <row r="3258">
          <cell r="T3258" t="str">
            <v>Nebovidy</v>
          </cell>
        </row>
        <row r="3259">
          <cell r="T3259" t="str">
            <v>Nebovidy</v>
          </cell>
        </row>
        <row r="3260">
          <cell r="T3260" t="str">
            <v>Nebřehovice</v>
          </cell>
        </row>
        <row r="3261">
          <cell r="T3261" t="str">
            <v>Nebužely</v>
          </cell>
        </row>
        <row r="3262">
          <cell r="T3262" t="str">
            <v>Nečín</v>
          </cell>
        </row>
        <row r="3263">
          <cell r="T3263" t="str">
            <v>Nečtiny</v>
          </cell>
        </row>
        <row r="3264">
          <cell r="T3264" t="str">
            <v>Nedabyle</v>
          </cell>
        </row>
        <row r="3265">
          <cell r="T3265" t="str">
            <v>Nedachlebice</v>
          </cell>
        </row>
        <row r="3266">
          <cell r="T3266" t="str">
            <v>Nedakonice</v>
          </cell>
        </row>
        <row r="3267">
          <cell r="T3267" t="str">
            <v>Nedašov</v>
          </cell>
        </row>
        <row r="3268">
          <cell r="T3268" t="str">
            <v>Nedašova Lhota</v>
          </cell>
        </row>
        <row r="3269">
          <cell r="T3269" t="str">
            <v>Neděliště</v>
          </cell>
        </row>
        <row r="3270">
          <cell r="T3270" t="str">
            <v>Nedomice</v>
          </cell>
        </row>
        <row r="3271">
          <cell r="T3271" t="str">
            <v>Nedrahovice</v>
          </cell>
        </row>
        <row r="3272">
          <cell r="T3272" t="str">
            <v>Nedvědice</v>
          </cell>
        </row>
        <row r="3273">
          <cell r="T3273" t="str">
            <v>Nedvězí</v>
          </cell>
        </row>
        <row r="3274">
          <cell r="T3274" t="str">
            <v>Nehodiv</v>
          </cell>
        </row>
        <row r="3275">
          <cell r="T3275" t="str">
            <v>Nehvizdy</v>
          </cell>
        </row>
        <row r="3276">
          <cell r="T3276" t="str">
            <v>Nechanice</v>
          </cell>
        </row>
        <row r="3277">
          <cell r="T3277" t="str">
            <v>Nechvalice</v>
          </cell>
        </row>
        <row r="3278">
          <cell r="T3278" t="str">
            <v>Nechvalín</v>
          </cell>
        </row>
        <row r="3279">
          <cell r="T3279" t="str">
            <v>Nejdek</v>
          </cell>
        </row>
        <row r="3280">
          <cell r="T3280" t="str">
            <v>Nejepín</v>
          </cell>
        </row>
        <row r="3281">
          <cell r="T3281" t="str">
            <v>Nekmíř</v>
          </cell>
        </row>
        <row r="3282">
          <cell r="T3282" t="str">
            <v>Nekoř</v>
          </cell>
        </row>
        <row r="3283">
          <cell r="T3283" t="str">
            <v>Nekvasovy</v>
          </cell>
        </row>
        <row r="3284">
          <cell r="T3284" t="str">
            <v>Nelahozeves</v>
          </cell>
        </row>
        <row r="3285">
          <cell r="T3285" t="str">
            <v>Nelepeč-Žernůvka</v>
          </cell>
        </row>
        <row r="3286">
          <cell r="T3286" t="str">
            <v>Nelešovice</v>
          </cell>
        </row>
        <row r="3287">
          <cell r="T3287" t="str">
            <v>Nemanice</v>
          </cell>
        </row>
        <row r="3288">
          <cell r="T3288" t="str">
            <v>Němčany</v>
          </cell>
        </row>
        <row r="3289">
          <cell r="T3289" t="str">
            <v>Němčice</v>
          </cell>
        </row>
        <row r="3290">
          <cell r="T3290" t="str">
            <v>Němčice</v>
          </cell>
        </row>
        <row r="3291">
          <cell r="T3291" t="str">
            <v>Němčice</v>
          </cell>
        </row>
        <row r="3292">
          <cell r="T3292" t="str">
            <v>Němčice</v>
          </cell>
        </row>
        <row r="3293">
          <cell r="T3293" t="str">
            <v>Němčice</v>
          </cell>
        </row>
        <row r="3294">
          <cell r="T3294" t="str">
            <v>Němčice</v>
          </cell>
        </row>
        <row r="3295">
          <cell r="T3295" t="str">
            <v>Němčice</v>
          </cell>
        </row>
        <row r="3296">
          <cell r="T3296" t="str">
            <v>Němčice</v>
          </cell>
        </row>
        <row r="3297">
          <cell r="T3297" t="str">
            <v>Němčice</v>
          </cell>
        </row>
        <row r="3298">
          <cell r="T3298" t="str">
            <v>Němčice nad Hanou</v>
          </cell>
        </row>
        <row r="3299">
          <cell r="T3299" t="str">
            <v>Němčičky</v>
          </cell>
        </row>
        <row r="3300">
          <cell r="T3300" t="str">
            <v>Němčičky</v>
          </cell>
        </row>
        <row r="3301">
          <cell r="T3301" t="str">
            <v>Němčičky</v>
          </cell>
        </row>
        <row r="3302">
          <cell r="T3302" t="str">
            <v>Němčovice</v>
          </cell>
        </row>
        <row r="3303">
          <cell r="T3303" t="str">
            <v>Němětice</v>
          </cell>
        </row>
        <row r="3304">
          <cell r="T3304" t="str">
            <v>Nemile</v>
          </cell>
        </row>
        <row r="3305">
          <cell r="T3305" t="str">
            <v>Nemochovice</v>
          </cell>
        </row>
        <row r="3306">
          <cell r="T3306" t="str">
            <v>Nemojany</v>
          </cell>
        </row>
        <row r="3307">
          <cell r="T3307" t="str">
            <v>Nemojov</v>
          </cell>
        </row>
        <row r="3308">
          <cell r="T3308" t="str">
            <v>Nemotice</v>
          </cell>
        </row>
        <row r="3309">
          <cell r="T3309" t="str">
            <v>Nemyčeves</v>
          </cell>
        </row>
        <row r="3310">
          <cell r="T3310" t="str">
            <v>Nemyslovice</v>
          </cell>
        </row>
        <row r="3311">
          <cell r="T3311" t="str">
            <v>Nemyšl</v>
          </cell>
        </row>
        <row r="3312">
          <cell r="T3312" t="str">
            <v>Nenačovice</v>
          </cell>
        </row>
        <row r="3313">
          <cell r="T3313" t="str">
            <v>Nenkovice</v>
          </cell>
        </row>
        <row r="3314">
          <cell r="T3314" t="str">
            <v>Neplachov</v>
          </cell>
        </row>
        <row r="3315">
          <cell r="T3315" t="str">
            <v>Neplachovice</v>
          </cell>
        </row>
        <row r="3316">
          <cell r="T3316" t="str">
            <v>Nepolisy</v>
          </cell>
        </row>
        <row r="3317">
          <cell r="T3317" t="str">
            <v>Nepoměřice</v>
          </cell>
        </row>
        <row r="3318">
          <cell r="T3318" t="str">
            <v>Nepomuk</v>
          </cell>
        </row>
        <row r="3319">
          <cell r="T3319" t="str">
            <v>Nepomuk</v>
          </cell>
        </row>
        <row r="3320">
          <cell r="T3320" t="str">
            <v>Nepomyšl</v>
          </cell>
        </row>
        <row r="3321">
          <cell r="T3321" t="str">
            <v>Neprobylice</v>
          </cell>
        </row>
        <row r="3322">
          <cell r="T3322" t="str">
            <v>Nepřevázka</v>
          </cell>
        </row>
        <row r="3323">
          <cell r="T3323" t="str">
            <v>Neratov</v>
          </cell>
        </row>
        <row r="3324">
          <cell r="T3324" t="str">
            <v>Neratovice</v>
          </cell>
        </row>
        <row r="3325">
          <cell r="T3325" t="str">
            <v>Nerestce</v>
          </cell>
        </row>
        <row r="3326">
          <cell r="T3326" t="str">
            <v>Neslovice</v>
          </cell>
        </row>
        <row r="3327">
          <cell r="T3327" t="str">
            <v>Nesovice</v>
          </cell>
        </row>
        <row r="3328">
          <cell r="T3328" t="str">
            <v>Nespeky</v>
          </cell>
        </row>
        <row r="3329">
          <cell r="T3329" t="str">
            <v>Nestrašovice</v>
          </cell>
        </row>
        <row r="3330">
          <cell r="T3330" t="str">
            <v>Nesuchyně</v>
          </cell>
        </row>
        <row r="3331">
          <cell r="T3331" t="str">
            <v>Nesvačilka</v>
          </cell>
        </row>
        <row r="3332">
          <cell r="T3332" t="str">
            <v>Nesvačily</v>
          </cell>
        </row>
        <row r="3333">
          <cell r="T3333" t="str">
            <v>Netín</v>
          </cell>
        </row>
        <row r="3334">
          <cell r="T3334" t="str">
            <v>Netolice</v>
          </cell>
        </row>
        <row r="3335">
          <cell r="T3335" t="str">
            <v>Netřebice</v>
          </cell>
        </row>
        <row r="3336">
          <cell r="T3336" t="str">
            <v>Netřebice</v>
          </cell>
        </row>
        <row r="3337">
          <cell r="T3337" t="str">
            <v>Netunice</v>
          </cell>
        </row>
        <row r="3338">
          <cell r="T3338" t="str">
            <v>Netvořice</v>
          </cell>
        </row>
        <row r="3339">
          <cell r="T3339" t="str">
            <v>Neubuz</v>
          </cell>
        </row>
        <row r="3340">
          <cell r="T3340" t="str">
            <v>Neuměř</v>
          </cell>
        </row>
        <row r="3341">
          <cell r="T3341" t="str">
            <v>Neuměřice</v>
          </cell>
        </row>
        <row r="3342">
          <cell r="T3342" t="str">
            <v>Neumětely</v>
          </cell>
        </row>
        <row r="3343">
          <cell r="T3343" t="str">
            <v>Neurazy</v>
          </cell>
        </row>
        <row r="3344">
          <cell r="T3344" t="str">
            <v>Neustupov</v>
          </cell>
        </row>
        <row r="3345">
          <cell r="T3345" t="str">
            <v>Nevcehle</v>
          </cell>
        </row>
        <row r="3346">
          <cell r="T3346" t="str">
            <v>Neveklov</v>
          </cell>
        </row>
        <row r="3347">
          <cell r="T3347" t="str">
            <v>Neveklovice</v>
          </cell>
        </row>
        <row r="3348">
          <cell r="T3348" t="str">
            <v>Nevězice</v>
          </cell>
        </row>
        <row r="3349">
          <cell r="T3349" t="str">
            <v>Nevid</v>
          </cell>
        </row>
        <row r="3350">
          <cell r="T3350" t="str">
            <v>Nevojice</v>
          </cell>
        </row>
        <row r="3351">
          <cell r="T3351" t="str">
            <v>Nevolice</v>
          </cell>
        </row>
        <row r="3352">
          <cell r="T3352" t="str">
            <v>Nevratice</v>
          </cell>
        </row>
        <row r="3353">
          <cell r="T3353" t="str">
            <v>Nevřeň</v>
          </cell>
        </row>
        <row r="3354">
          <cell r="T3354" t="str">
            <v>Nezabudice</v>
          </cell>
        </row>
        <row r="3355">
          <cell r="T3355" t="str">
            <v>Nezabylice</v>
          </cell>
        </row>
        <row r="3356">
          <cell r="T3356" t="str">
            <v>Nezamyslice</v>
          </cell>
        </row>
        <row r="3357">
          <cell r="T3357" t="str">
            <v>Nezamyslice</v>
          </cell>
        </row>
        <row r="3358">
          <cell r="T3358" t="str">
            <v>Nezbavětice</v>
          </cell>
        </row>
        <row r="3359">
          <cell r="T3359" t="str">
            <v>Nezdenice</v>
          </cell>
        </row>
        <row r="3360">
          <cell r="T3360" t="str">
            <v>Nezdice</v>
          </cell>
        </row>
        <row r="3361">
          <cell r="T3361" t="str">
            <v>Nezdice na Šumavě</v>
          </cell>
        </row>
        <row r="3362">
          <cell r="T3362" t="str">
            <v>Nezdřev</v>
          </cell>
        </row>
        <row r="3363">
          <cell r="T3363" t="str">
            <v>Nezvěstice</v>
          </cell>
        </row>
        <row r="3364">
          <cell r="T3364" t="str">
            <v>Nicov</v>
          </cell>
        </row>
        <row r="3365">
          <cell r="T3365" t="str">
            <v>Nihošovice</v>
          </cell>
        </row>
        <row r="3366">
          <cell r="T3366" t="str">
            <v>Níhov</v>
          </cell>
        </row>
        <row r="3367">
          <cell r="T3367" t="str">
            <v>Nikolčice</v>
          </cell>
        </row>
        <row r="3368">
          <cell r="T3368" t="str">
            <v>Niměřice</v>
          </cell>
        </row>
        <row r="3369">
          <cell r="T3369" t="str">
            <v>Nimpšov</v>
          </cell>
        </row>
        <row r="3370">
          <cell r="T3370" t="str">
            <v>Nišovice</v>
          </cell>
        </row>
        <row r="3371">
          <cell r="T3371" t="str">
            <v>Nítkovice</v>
          </cell>
        </row>
        <row r="3372">
          <cell r="T3372" t="str">
            <v>Niva</v>
          </cell>
        </row>
        <row r="3373">
          <cell r="T3373" t="str">
            <v>Nivnice</v>
          </cell>
        </row>
        <row r="3374">
          <cell r="T3374" t="str">
            <v>Nižbor</v>
          </cell>
        </row>
        <row r="3375">
          <cell r="T3375" t="str">
            <v>Nížkov</v>
          </cell>
        </row>
        <row r="3376">
          <cell r="T3376" t="str">
            <v>Nížkovice</v>
          </cell>
        </row>
        <row r="3377">
          <cell r="T3377" t="str">
            <v>Nižní Lhoty</v>
          </cell>
        </row>
        <row r="3378">
          <cell r="T3378" t="str">
            <v>Norberčany</v>
          </cell>
        </row>
        <row r="3379">
          <cell r="T3379" t="str">
            <v>Nosálov</v>
          </cell>
        </row>
        <row r="3380">
          <cell r="T3380" t="str">
            <v>Nosislav</v>
          </cell>
        </row>
        <row r="3381">
          <cell r="T3381" t="str">
            <v>Nošovice</v>
          </cell>
        </row>
        <row r="3382">
          <cell r="T3382" t="str">
            <v>Nová Buková</v>
          </cell>
        </row>
        <row r="3383">
          <cell r="T3383" t="str">
            <v>Nová Bystřice</v>
          </cell>
        </row>
        <row r="3384">
          <cell r="T3384" t="str">
            <v>Nová Cerekev</v>
          </cell>
        </row>
        <row r="3385">
          <cell r="T3385" t="str">
            <v>Nová Dědina</v>
          </cell>
        </row>
        <row r="3386">
          <cell r="T3386" t="str">
            <v>Nová Hradečná</v>
          </cell>
        </row>
        <row r="3387">
          <cell r="T3387" t="str">
            <v>Nová Lhota</v>
          </cell>
        </row>
        <row r="3388">
          <cell r="T3388" t="str">
            <v>Nová Olešná</v>
          </cell>
        </row>
        <row r="3389">
          <cell r="T3389" t="str">
            <v>Nová Paka</v>
          </cell>
        </row>
        <row r="3390">
          <cell r="T3390" t="str">
            <v>Nová Pec</v>
          </cell>
        </row>
        <row r="3391">
          <cell r="T3391" t="str">
            <v>Nová Pláň</v>
          </cell>
        </row>
        <row r="3392">
          <cell r="T3392" t="str">
            <v>Nová Role</v>
          </cell>
        </row>
        <row r="3393">
          <cell r="T3393" t="str">
            <v>Nová Říše</v>
          </cell>
        </row>
        <row r="3394">
          <cell r="T3394" t="str">
            <v>Nová Sídla</v>
          </cell>
        </row>
        <row r="3395">
          <cell r="T3395" t="str">
            <v>Nová Telib</v>
          </cell>
        </row>
        <row r="3396">
          <cell r="T3396" t="str">
            <v>Nová Včelnice</v>
          </cell>
        </row>
        <row r="3397">
          <cell r="T3397" t="str">
            <v>Nová Ves</v>
          </cell>
        </row>
        <row r="3398">
          <cell r="T3398" t="str">
            <v>Nová Ves</v>
          </cell>
        </row>
        <row r="3399">
          <cell r="T3399" t="str">
            <v>Nová Ves</v>
          </cell>
        </row>
        <row r="3400">
          <cell r="T3400" t="str">
            <v>Nová Ves</v>
          </cell>
        </row>
        <row r="3401">
          <cell r="T3401" t="str">
            <v>Nová Ves</v>
          </cell>
        </row>
        <row r="3402">
          <cell r="T3402" t="str">
            <v>Nová Ves</v>
          </cell>
        </row>
        <row r="3403">
          <cell r="T3403" t="str">
            <v>Nová Ves</v>
          </cell>
        </row>
        <row r="3404">
          <cell r="T3404" t="str">
            <v>Nová Ves</v>
          </cell>
        </row>
        <row r="3405">
          <cell r="T3405" t="str">
            <v>Nová Ves</v>
          </cell>
        </row>
        <row r="3406">
          <cell r="T3406" t="str">
            <v>Nová Ves</v>
          </cell>
        </row>
        <row r="3407">
          <cell r="T3407" t="str">
            <v>Nová Ves</v>
          </cell>
        </row>
        <row r="3408">
          <cell r="T3408" t="str">
            <v>Nová Ves</v>
          </cell>
        </row>
        <row r="3409">
          <cell r="T3409" t="str">
            <v>Nová Ves</v>
          </cell>
        </row>
        <row r="3410">
          <cell r="T3410" t="str">
            <v>Nová Ves</v>
          </cell>
        </row>
        <row r="3411">
          <cell r="T3411" t="str">
            <v>Nová Ves I</v>
          </cell>
        </row>
        <row r="3412">
          <cell r="T3412" t="str">
            <v>Nová Ves nad Lužnicí</v>
          </cell>
        </row>
        <row r="3413">
          <cell r="T3413" t="str">
            <v>Nová Ves nad Nisou</v>
          </cell>
        </row>
        <row r="3414">
          <cell r="T3414" t="str">
            <v>Nová Ves nad Popelkou</v>
          </cell>
        </row>
        <row r="3415">
          <cell r="T3415" t="str">
            <v>Nová Ves pod Pleší</v>
          </cell>
        </row>
        <row r="3416">
          <cell r="T3416" t="str">
            <v>Nová Ves u Bakova</v>
          </cell>
        </row>
        <row r="3417">
          <cell r="T3417" t="str">
            <v>Nová Ves u Chotěboře</v>
          </cell>
        </row>
        <row r="3418">
          <cell r="T3418" t="str">
            <v>Nová Ves u Chýnova</v>
          </cell>
        </row>
        <row r="3419">
          <cell r="T3419" t="str">
            <v>Nová Ves u Jarošova</v>
          </cell>
        </row>
        <row r="3420">
          <cell r="T3420" t="str">
            <v>Nová Ves u Leštiny</v>
          </cell>
        </row>
        <row r="3421">
          <cell r="T3421" t="str">
            <v>Nová Ves u Mladé Vožice</v>
          </cell>
        </row>
        <row r="3422">
          <cell r="T3422" t="str">
            <v>Nová Ves u Nového Města na Moravě</v>
          </cell>
        </row>
        <row r="3423">
          <cell r="T3423" t="str">
            <v>Nová Ves u Světlé</v>
          </cell>
        </row>
        <row r="3424">
          <cell r="T3424" t="str">
            <v>Nová Ves v Horách</v>
          </cell>
        </row>
        <row r="3425">
          <cell r="T3425" t="str">
            <v>Nové Bránice</v>
          </cell>
        </row>
        <row r="3426">
          <cell r="T3426" t="str">
            <v>Nové Dvory</v>
          </cell>
        </row>
        <row r="3427">
          <cell r="T3427" t="str">
            <v>Nové Dvory</v>
          </cell>
        </row>
        <row r="3428">
          <cell r="T3428" t="str">
            <v>Nové Dvory</v>
          </cell>
        </row>
        <row r="3429">
          <cell r="T3429" t="str">
            <v>Nové Dvory</v>
          </cell>
        </row>
        <row r="3430">
          <cell r="T3430" t="str">
            <v>Nové Hamry</v>
          </cell>
        </row>
        <row r="3431">
          <cell r="T3431" t="str">
            <v>Nové Heřminovy</v>
          </cell>
        </row>
        <row r="3432">
          <cell r="T3432" t="str">
            <v>Nové Hrady</v>
          </cell>
        </row>
        <row r="3433">
          <cell r="T3433" t="str">
            <v>Nové Hrady</v>
          </cell>
        </row>
        <row r="3434">
          <cell r="T3434" t="str">
            <v>Nové Hutě</v>
          </cell>
        </row>
        <row r="3435">
          <cell r="T3435" t="str">
            <v>Nové Lublice</v>
          </cell>
        </row>
        <row r="3436">
          <cell r="T3436" t="str">
            <v>Nové Město</v>
          </cell>
        </row>
        <row r="3437">
          <cell r="T3437" t="str">
            <v>Nové Město na Moravě</v>
          </cell>
        </row>
        <row r="3438">
          <cell r="T3438" t="str">
            <v>Nové Město nad Metují</v>
          </cell>
        </row>
        <row r="3439">
          <cell r="T3439" t="str">
            <v>Nové Město pod Smrkem</v>
          </cell>
        </row>
        <row r="3440">
          <cell r="T3440" t="str">
            <v>Nové Mitrovice</v>
          </cell>
        </row>
        <row r="3441">
          <cell r="T3441" t="str">
            <v>Nové Sady</v>
          </cell>
        </row>
        <row r="3442">
          <cell r="T3442" t="str">
            <v>Nové Sady</v>
          </cell>
        </row>
        <row r="3443">
          <cell r="T3443" t="str">
            <v>Nové Sedlice</v>
          </cell>
        </row>
        <row r="3444">
          <cell r="T3444" t="str">
            <v>Nové Sedlo</v>
          </cell>
        </row>
        <row r="3445">
          <cell r="T3445" t="str">
            <v>Nové Sedlo</v>
          </cell>
        </row>
        <row r="3446">
          <cell r="T3446" t="str">
            <v>Nové Strašecí</v>
          </cell>
        </row>
        <row r="3447">
          <cell r="T3447" t="str">
            <v>Nové Syrovice</v>
          </cell>
        </row>
        <row r="3448">
          <cell r="T3448" t="str">
            <v>Nové Veselí</v>
          </cell>
        </row>
        <row r="3449">
          <cell r="T3449" t="str">
            <v>Noviny pod Ralskem</v>
          </cell>
        </row>
        <row r="3450">
          <cell r="T3450" t="str">
            <v>Novosedlice</v>
          </cell>
        </row>
        <row r="3451">
          <cell r="T3451" t="str">
            <v>Novosedly</v>
          </cell>
        </row>
        <row r="3452">
          <cell r="T3452" t="str">
            <v>Novosedly</v>
          </cell>
        </row>
        <row r="3453">
          <cell r="T3453" t="str">
            <v>Novosedly nad Nežárkou</v>
          </cell>
        </row>
        <row r="3454">
          <cell r="T3454" t="str">
            <v>Nový Bor</v>
          </cell>
        </row>
        <row r="3455">
          <cell r="T3455" t="str">
            <v>Nový Bydžov</v>
          </cell>
        </row>
        <row r="3456">
          <cell r="T3456" t="str">
            <v>Nový Dům</v>
          </cell>
        </row>
        <row r="3457">
          <cell r="T3457" t="str">
            <v>Nový Dvůr</v>
          </cell>
        </row>
        <row r="3458">
          <cell r="T3458" t="str">
            <v>Nový Hrádek</v>
          </cell>
        </row>
        <row r="3459">
          <cell r="T3459" t="str">
            <v>Nový Hrozenkov</v>
          </cell>
        </row>
        <row r="3460">
          <cell r="T3460" t="str">
            <v>Nový Jáchymov</v>
          </cell>
        </row>
        <row r="3461">
          <cell r="T3461" t="str">
            <v>Nový Jičín</v>
          </cell>
        </row>
        <row r="3462">
          <cell r="T3462" t="str">
            <v>Nový Jimramov</v>
          </cell>
        </row>
        <row r="3463">
          <cell r="T3463" t="str">
            <v>Nový Knín</v>
          </cell>
        </row>
        <row r="3464">
          <cell r="T3464" t="str">
            <v>Nový Kostel</v>
          </cell>
        </row>
        <row r="3465">
          <cell r="T3465" t="str">
            <v>Nový Kramolín</v>
          </cell>
        </row>
        <row r="3466">
          <cell r="T3466" t="str">
            <v>Nový Malín</v>
          </cell>
        </row>
        <row r="3467">
          <cell r="T3467" t="str">
            <v>Nový Oldřichov</v>
          </cell>
        </row>
        <row r="3468">
          <cell r="T3468" t="str">
            <v>Nový Ples</v>
          </cell>
        </row>
        <row r="3469">
          <cell r="T3469" t="str">
            <v>Nový Poddvorov</v>
          </cell>
        </row>
        <row r="3470">
          <cell r="T3470" t="str">
            <v>Nový Přerov</v>
          </cell>
        </row>
        <row r="3471">
          <cell r="T3471" t="str">
            <v>Nový Rychnov</v>
          </cell>
        </row>
        <row r="3472">
          <cell r="T3472" t="str">
            <v>Nový Šaldorf-Sedlešovice</v>
          </cell>
        </row>
        <row r="3473">
          <cell r="T3473" t="str">
            <v>Nový Telečkov</v>
          </cell>
        </row>
        <row r="3474">
          <cell r="T3474" t="str">
            <v>Nový Vestec</v>
          </cell>
        </row>
        <row r="3475">
          <cell r="T3475" t="str">
            <v>Nučice</v>
          </cell>
        </row>
        <row r="3476">
          <cell r="T3476" t="str">
            <v>Nučice</v>
          </cell>
        </row>
        <row r="3477">
          <cell r="T3477" t="str">
            <v>Nupaky</v>
          </cell>
        </row>
        <row r="3478">
          <cell r="T3478" t="str">
            <v>Nýdek</v>
          </cell>
        </row>
        <row r="3479">
          <cell r="T3479" t="str">
            <v>Nyklovice</v>
          </cell>
        </row>
        <row r="3480">
          <cell r="T3480" t="str">
            <v>Nymburk</v>
          </cell>
        </row>
        <row r="3481">
          <cell r="T3481" t="str">
            <v>Nýrov</v>
          </cell>
        </row>
        <row r="3482">
          <cell r="T3482" t="str">
            <v>Nýrsko</v>
          </cell>
        </row>
        <row r="3483">
          <cell r="T3483" t="str">
            <v>Nýřany</v>
          </cell>
        </row>
        <row r="3484">
          <cell r="T3484" t="str">
            <v>Občov</v>
          </cell>
        </row>
        <row r="3485">
          <cell r="T3485" t="str">
            <v>Obecnice</v>
          </cell>
        </row>
        <row r="3486">
          <cell r="T3486" t="str">
            <v>Obědkovice</v>
          </cell>
        </row>
        <row r="3487">
          <cell r="T3487" t="str">
            <v>Obědovice</v>
          </cell>
        </row>
        <row r="3488">
          <cell r="T3488" t="str">
            <v>Obora</v>
          </cell>
        </row>
        <row r="3489">
          <cell r="T3489" t="str">
            <v>Obora</v>
          </cell>
        </row>
        <row r="3490">
          <cell r="T3490" t="str">
            <v>Obora</v>
          </cell>
        </row>
        <row r="3491">
          <cell r="T3491" t="str">
            <v>Obora</v>
          </cell>
        </row>
        <row r="3492">
          <cell r="T3492" t="str">
            <v>Oborná</v>
          </cell>
        </row>
        <row r="3493">
          <cell r="T3493" t="str">
            <v>Obory</v>
          </cell>
        </row>
        <row r="3494">
          <cell r="T3494" t="str">
            <v>Obořiště</v>
          </cell>
        </row>
        <row r="3495">
          <cell r="T3495" t="str">
            <v>Obrataň</v>
          </cell>
        </row>
        <row r="3496">
          <cell r="T3496" t="str">
            <v>Obrnice</v>
          </cell>
        </row>
        <row r="3497">
          <cell r="T3497" t="str">
            <v>Obrubce</v>
          </cell>
        </row>
        <row r="3498">
          <cell r="T3498" t="str">
            <v>Obruby</v>
          </cell>
        </row>
        <row r="3499">
          <cell r="T3499" t="str">
            <v>Obříství</v>
          </cell>
        </row>
        <row r="3500">
          <cell r="T3500" t="str">
            <v>Obyčtov</v>
          </cell>
        </row>
        <row r="3501">
          <cell r="T3501" t="str">
            <v>Obytce</v>
          </cell>
        </row>
        <row r="3502">
          <cell r="T3502" t="str">
            <v>Ocmanice</v>
          </cell>
        </row>
        <row r="3503">
          <cell r="T3503" t="str">
            <v>Očelice</v>
          </cell>
        </row>
        <row r="3504">
          <cell r="T3504" t="str">
            <v>Očihov</v>
          </cell>
        </row>
        <row r="3505">
          <cell r="T3505" t="str">
            <v>Odolena Voda</v>
          </cell>
        </row>
        <row r="3506">
          <cell r="T3506" t="str">
            <v>Odrava</v>
          </cell>
        </row>
        <row r="3507">
          <cell r="T3507" t="str">
            <v>Odrovice</v>
          </cell>
        </row>
        <row r="3508">
          <cell r="T3508" t="str">
            <v>Odry</v>
          </cell>
        </row>
        <row r="3509">
          <cell r="T3509" t="str">
            <v>Odřepsy</v>
          </cell>
        </row>
        <row r="3510">
          <cell r="T3510" t="str">
            <v>Odunec</v>
          </cell>
        </row>
        <row r="3511">
          <cell r="T3511" t="str">
            <v>Ohaře</v>
          </cell>
        </row>
        <row r="3512">
          <cell r="T3512" t="str">
            <v>Ohařice</v>
          </cell>
        </row>
        <row r="3513">
          <cell r="T3513" t="str">
            <v>Ohaveč</v>
          </cell>
        </row>
        <row r="3514">
          <cell r="T3514" t="str">
            <v>Ohníč</v>
          </cell>
        </row>
        <row r="3515">
          <cell r="T3515" t="str">
            <v>Ohnišov</v>
          </cell>
        </row>
        <row r="3516">
          <cell r="T3516" t="str">
            <v>Ohnišťany</v>
          </cell>
        </row>
        <row r="3517">
          <cell r="T3517" t="str">
            <v>Ohrazenice</v>
          </cell>
        </row>
        <row r="3518">
          <cell r="T3518" t="str">
            <v>Ohrazenice</v>
          </cell>
        </row>
        <row r="3519">
          <cell r="T3519" t="str">
            <v>Ohrobec</v>
          </cell>
        </row>
        <row r="3520">
          <cell r="T3520" t="str">
            <v>Ohrozim</v>
          </cell>
        </row>
        <row r="3521">
          <cell r="T3521" t="str">
            <v>Ochoz</v>
          </cell>
        </row>
        <row r="3522">
          <cell r="T3522" t="str">
            <v>Ochoz u Brna</v>
          </cell>
        </row>
        <row r="3523">
          <cell r="T3523" t="str">
            <v>Ochoz u Tišnova</v>
          </cell>
        </row>
        <row r="3524">
          <cell r="T3524" t="str">
            <v>Okarec</v>
          </cell>
        </row>
        <row r="3525">
          <cell r="T3525" t="str">
            <v>Okna</v>
          </cell>
        </row>
        <row r="3526">
          <cell r="T3526" t="str">
            <v>Okoř</v>
          </cell>
        </row>
        <row r="3527">
          <cell r="T3527" t="str">
            <v>Okounov</v>
          </cell>
        </row>
        <row r="3528">
          <cell r="T3528" t="str">
            <v>Okrouhlá</v>
          </cell>
        </row>
        <row r="3529">
          <cell r="T3529" t="str">
            <v>Okrouhlá</v>
          </cell>
        </row>
        <row r="3530">
          <cell r="T3530" t="str">
            <v>Okrouhlá</v>
          </cell>
        </row>
        <row r="3531">
          <cell r="T3531" t="str">
            <v>Okrouhlá</v>
          </cell>
        </row>
        <row r="3532">
          <cell r="T3532" t="str">
            <v>Okrouhlá Radouň</v>
          </cell>
        </row>
        <row r="3533">
          <cell r="T3533" t="str">
            <v>Okrouhlice</v>
          </cell>
        </row>
        <row r="3534">
          <cell r="T3534" t="str">
            <v>Okrouhlička</v>
          </cell>
        </row>
        <row r="3535">
          <cell r="T3535" t="str">
            <v>Okrouhlo</v>
          </cell>
        </row>
        <row r="3536">
          <cell r="T3536" t="str">
            <v>Okřesaneč</v>
          </cell>
        </row>
        <row r="3537">
          <cell r="T3537" t="str">
            <v>Okřešice</v>
          </cell>
        </row>
        <row r="3538">
          <cell r="T3538" t="str">
            <v>Okřínek</v>
          </cell>
        </row>
        <row r="3539">
          <cell r="T3539" t="str">
            <v>Okříšky</v>
          </cell>
        </row>
        <row r="3540">
          <cell r="T3540" t="str">
            <v>Olbramice</v>
          </cell>
        </row>
        <row r="3541">
          <cell r="T3541" t="str">
            <v>Olbramice</v>
          </cell>
        </row>
        <row r="3542">
          <cell r="T3542" t="str">
            <v>Olbramkostel</v>
          </cell>
        </row>
        <row r="3543">
          <cell r="T3543" t="str">
            <v>Olbramov</v>
          </cell>
        </row>
        <row r="3544">
          <cell r="T3544" t="str">
            <v>Olbramovice</v>
          </cell>
        </row>
        <row r="3545">
          <cell r="T3545" t="str">
            <v>Olbramovice</v>
          </cell>
        </row>
        <row r="3546">
          <cell r="T3546" t="str">
            <v>Oldřichov</v>
          </cell>
        </row>
        <row r="3547">
          <cell r="T3547" t="str">
            <v>Oldřichov</v>
          </cell>
        </row>
        <row r="3548">
          <cell r="T3548" t="str">
            <v>Oldřichov v Hájích</v>
          </cell>
        </row>
        <row r="3549">
          <cell r="T3549" t="str">
            <v>Oldřichovice</v>
          </cell>
        </row>
        <row r="3550">
          <cell r="T3550" t="str">
            <v>Oldřiš</v>
          </cell>
        </row>
        <row r="3551">
          <cell r="T3551" t="str">
            <v>Oldřišov</v>
          </cell>
        </row>
        <row r="3552">
          <cell r="T3552" t="str">
            <v>Oleksovice</v>
          </cell>
        </row>
        <row r="3553">
          <cell r="T3553" t="str">
            <v>Olešenka</v>
          </cell>
        </row>
        <row r="3554">
          <cell r="T3554" t="str">
            <v>Oleška</v>
          </cell>
        </row>
        <row r="3555">
          <cell r="T3555" t="str">
            <v>Oleško</v>
          </cell>
        </row>
        <row r="3556">
          <cell r="T3556" t="str">
            <v>Olešná</v>
          </cell>
        </row>
        <row r="3557">
          <cell r="T3557" t="str">
            <v>Olešná</v>
          </cell>
        </row>
        <row r="3558">
          <cell r="T3558" t="str">
            <v>Olešná</v>
          </cell>
        </row>
        <row r="3559">
          <cell r="T3559" t="str">
            <v>Olešná</v>
          </cell>
        </row>
        <row r="3560">
          <cell r="T3560" t="str">
            <v>Olešná</v>
          </cell>
        </row>
        <row r="3561">
          <cell r="T3561" t="str">
            <v>Olešnice</v>
          </cell>
        </row>
        <row r="3562">
          <cell r="T3562" t="str">
            <v>Olešnice</v>
          </cell>
        </row>
        <row r="3563">
          <cell r="T3563" t="str">
            <v>Olešnice</v>
          </cell>
        </row>
        <row r="3564">
          <cell r="T3564" t="str">
            <v>Olešnice</v>
          </cell>
        </row>
        <row r="3565">
          <cell r="T3565" t="str">
            <v>Olešnice</v>
          </cell>
        </row>
        <row r="3566">
          <cell r="T3566" t="str">
            <v>Olešnice v Orlických horách</v>
          </cell>
        </row>
        <row r="3567">
          <cell r="T3567" t="str">
            <v>Olešník</v>
          </cell>
        </row>
        <row r="3568">
          <cell r="T3568" t="str">
            <v>Olomouc</v>
          </cell>
        </row>
        <row r="3569">
          <cell r="T3569" t="str">
            <v>Olomučany</v>
          </cell>
        </row>
        <row r="3570">
          <cell r="T3570" t="str">
            <v>Oloví</v>
          </cell>
        </row>
        <row r="3571">
          <cell r="T3571" t="str">
            <v>Olovnice</v>
          </cell>
        </row>
        <row r="3572">
          <cell r="T3572" t="str">
            <v>Olšany</v>
          </cell>
        </row>
        <row r="3573">
          <cell r="T3573" t="str">
            <v>Olšany</v>
          </cell>
        </row>
        <row r="3574">
          <cell r="T3574" t="str">
            <v>Olšany</v>
          </cell>
        </row>
        <row r="3575">
          <cell r="T3575" t="str">
            <v>Olšany</v>
          </cell>
        </row>
        <row r="3576">
          <cell r="T3576" t="str">
            <v>Olšany u Prostějova</v>
          </cell>
        </row>
        <row r="3577">
          <cell r="T3577" t="str">
            <v>Olší</v>
          </cell>
        </row>
        <row r="3578">
          <cell r="T3578" t="str">
            <v>Olší</v>
          </cell>
        </row>
        <row r="3579">
          <cell r="T3579" t="str">
            <v>Olšovec</v>
          </cell>
        </row>
        <row r="3580">
          <cell r="T3580" t="str">
            <v>Olšovice</v>
          </cell>
        </row>
        <row r="3581">
          <cell r="T3581" t="str">
            <v>Omice</v>
          </cell>
        </row>
        <row r="3582">
          <cell r="T3582" t="str">
            <v>Omlenice</v>
          </cell>
        </row>
        <row r="3583">
          <cell r="T3583" t="str">
            <v>Ondratice</v>
          </cell>
        </row>
        <row r="3584">
          <cell r="T3584" t="str">
            <v>Ondřejov</v>
          </cell>
        </row>
        <row r="3585">
          <cell r="T3585" t="str">
            <v>Ondřejov</v>
          </cell>
        </row>
        <row r="3586">
          <cell r="T3586" t="str">
            <v>Onomyšl</v>
          </cell>
        </row>
        <row r="3587">
          <cell r="T3587" t="str">
            <v>Onšov</v>
          </cell>
        </row>
        <row r="3588">
          <cell r="T3588" t="str">
            <v>Onšov</v>
          </cell>
        </row>
        <row r="3589">
          <cell r="T3589" t="str">
            <v>Opařany</v>
          </cell>
        </row>
        <row r="3590">
          <cell r="T3590" t="str">
            <v>Opatov</v>
          </cell>
        </row>
        <row r="3591">
          <cell r="T3591" t="str">
            <v>Opatov</v>
          </cell>
        </row>
        <row r="3592">
          <cell r="T3592" t="str">
            <v>Opatov</v>
          </cell>
        </row>
        <row r="3593">
          <cell r="T3593" t="str">
            <v>Opatovec</v>
          </cell>
        </row>
        <row r="3594">
          <cell r="T3594" t="str">
            <v>Opatovice</v>
          </cell>
        </row>
        <row r="3595">
          <cell r="T3595" t="str">
            <v>Opatovice</v>
          </cell>
        </row>
        <row r="3596">
          <cell r="T3596" t="str">
            <v>Opatovice I</v>
          </cell>
        </row>
        <row r="3597">
          <cell r="T3597" t="str">
            <v>Opatovice nad Labem</v>
          </cell>
        </row>
        <row r="3598">
          <cell r="T3598" t="str">
            <v>Opava</v>
          </cell>
        </row>
        <row r="3599">
          <cell r="T3599" t="str">
            <v>Oplany</v>
          </cell>
        </row>
        <row r="3600">
          <cell r="T3600" t="str">
            <v>Oplocany</v>
          </cell>
        </row>
        <row r="3601">
          <cell r="T3601" t="str">
            <v>Oplot</v>
          </cell>
        </row>
        <row r="3602">
          <cell r="T3602" t="str">
            <v>Opočnice</v>
          </cell>
        </row>
        <row r="3603">
          <cell r="T3603" t="str">
            <v>Opočno</v>
          </cell>
        </row>
        <row r="3604">
          <cell r="T3604" t="str">
            <v>Opočno</v>
          </cell>
        </row>
        <row r="3605">
          <cell r="T3605" t="str">
            <v>Opolany</v>
          </cell>
        </row>
        <row r="3606">
          <cell r="T3606" t="str">
            <v>Oponešice</v>
          </cell>
        </row>
        <row r="3607">
          <cell r="T3607" t="str">
            <v>Oprostovice</v>
          </cell>
        </row>
        <row r="3608">
          <cell r="T3608" t="str">
            <v>Oráčov</v>
          </cell>
        </row>
        <row r="3609">
          <cell r="T3609" t="str">
            <v>Orel</v>
          </cell>
        </row>
        <row r="3610">
          <cell r="T3610" t="str">
            <v>Orlické Podhůří</v>
          </cell>
        </row>
        <row r="3611">
          <cell r="T3611" t="str">
            <v>Orlické Záhoří</v>
          </cell>
        </row>
        <row r="3612">
          <cell r="T3612" t="str">
            <v>Orličky</v>
          </cell>
        </row>
        <row r="3613">
          <cell r="T3613" t="str">
            <v>Orlík nad Vltavou</v>
          </cell>
        </row>
        <row r="3614">
          <cell r="T3614" t="str">
            <v>Orlová</v>
          </cell>
        </row>
        <row r="3615">
          <cell r="T3615" t="str">
            <v>Orlovice</v>
          </cell>
        </row>
        <row r="3616">
          <cell r="T3616" t="str">
            <v>Ořech</v>
          </cell>
        </row>
        <row r="3617">
          <cell r="T3617" t="str">
            <v>Ořechov</v>
          </cell>
        </row>
        <row r="3618">
          <cell r="T3618" t="str">
            <v>Ořechov</v>
          </cell>
        </row>
        <row r="3619">
          <cell r="T3619" t="str">
            <v>Ořechov</v>
          </cell>
        </row>
        <row r="3620">
          <cell r="T3620" t="str">
            <v>Ořechov</v>
          </cell>
        </row>
        <row r="3621">
          <cell r="T3621" t="str">
            <v>Osečany</v>
          </cell>
        </row>
        <row r="3622">
          <cell r="T3622" t="str">
            <v>Oseček</v>
          </cell>
        </row>
        <row r="3623">
          <cell r="T3623" t="str">
            <v>Osečná</v>
          </cell>
        </row>
        <row r="3624">
          <cell r="T3624" t="str">
            <v>Osečnice</v>
          </cell>
        </row>
        <row r="3625">
          <cell r="T3625" t="str">
            <v>Osek</v>
          </cell>
        </row>
        <row r="3626">
          <cell r="T3626" t="str">
            <v>Osek</v>
          </cell>
        </row>
        <row r="3627">
          <cell r="T3627" t="str">
            <v>Osek</v>
          </cell>
        </row>
        <row r="3628">
          <cell r="T3628" t="str">
            <v>Osek</v>
          </cell>
        </row>
        <row r="3629">
          <cell r="T3629" t="str">
            <v>Osek</v>
          </cell>
        </row>
        <row r="3630">
          <cell r="T3630" t="str">
            <v>Osek</v>
          </cell>
        </row>
        <row r="3631">
          <cell r="T3631" t="str">
            <v>Osek nad Bečvou</v>
          </cell>
        </row>
        <row r="3632">
          <cell r="T3632" t="str">
            <v>Oselce</v>
          </cell>
        </row>
        <row r="3633">
          <cell r="T3633" t="str">
            <v>Osice</v>
          </cell>
        </row>
        <row r="3634">
          <cell r="T3634" t="str">
            <v>Osíčko</v>
          </cell>
        </row>
        <row r="3635">
          <cell r="T3635" t="str">
            <v>Osičky</v>
          </cell>
        </row>
        <row r="3636">
          <cell r="T3636" t="str">
            <v>Osík</v>
          </cell>
        </row>
        <row r="3637">
          <cell r="T3637" t="str">
            <v>Osiky</v>
          </cell>
        </row>
        <row r="3638">
          <cell r="T3638" t="str">
            <v>Oskava</v>
          </cell>
        </row>
        <row r="3639">
          <cell r="T3639" t="str">
            <v>Oskořínek</v>
          </cell>
        </row>
        <row r="3640">
          <cell r="T3640" t="str">
            <v>Oslavany</v>
          </cell>
        </row>
        <row r="3641">
          <cell r="T3641" t="str">
            <v>Oslavice</v>
          </cell>
        </row>
        <row r="3642">
          <cell r="T3642" t="str">
            <v>Oslavička</v>
          </cell>
        </row>
        <row r="3643">
          <cell r="T3643" t="str">
            <v>Oslnovice</v>
          </cell>
        </row>
        <row r="3644">
          <cell r="T3644" t="str">
            <v>Oslov</v>
          </cell>
        </row>
        <row r="3645">
          <cell r="T3645" t="str">
            <v>Osoblaha</v>
          </cell>
        </row>
        <row r="3646">
          <cell r="T3646" t="str">
            <v>Osov</v>
          </cell>
        </row>
        <row r="3647">
          <cell r="T3647" t="str">
            <v>Osová Bítýška</v>
          </cell>
        </row>
        <row r="3648">
          <cell r="T3648" t="str">
            <v>Osové</v>
          </cell>
        </row>
        <row r="3649">
          <cell r="T3649" t="str">
            <v>Ostašov</v>
          </cell>
        </row>
        <row r="3650">
          <cell r="T3650" t="str">
            <v>Ostopovice</v>
          </cell>
        </row>
        <row r="3651">
          <cell r="T3651" t="str">
            <v>Ostrá</v>
          </cell>
        </row>
        <row r="3652">
          <cell r="T3652" t="str">
            <v>Ostrata</v>
          </cell>
        </row>
        <row r="3653">
          <cell r="T3653" t="str">
            <v>Ostrava</v>
          </cell>
        </row>
        <row r="3654">
          <cell r="T3654" t="str">
            <v>Ostravice</v>
          </cell>
        </row>
        <row r="3655">
          <cell r="T3655" t="str">
            <v>Ostrolovský Újezd</v>
          </cell>
        </row>
        <row r="3656">
          <cell r="T3656" t="str">
            <v>Ostroměř</v>
          </cell>
        </row>
        <row r="3657">
          <cell r="T3657" t="str">
            <v>Ostrov</v>
          </cell>
        </row>
        <row r="3658">
          <cell r="T3658" t="str">
            <v>Ostrov</v>
          </cell>
        </row>
        <row r="3659">
          <cell r="T3659" t="str">
            <v>Ostrov</v>
          </cell>
        </row>
        <row r="3660">
          <cell r="T3660" t="str">
            <v>Ostrov</v>
          </cell>
        </row>
        <row r="3661">
          <cell r="T3661" t="str">
            <v>Ostrov</v>
          </cell>
        </row>
        <row r="3662">
          <cell r="T3662" t="str">
            <v>Ostrov</v>
          </cell>
        </row>
        <row r="3663">
          <cell r="T3663" t="str">
            <v>Ostrov nad Oslavou</v>
          </cell>
        </row>
        <row r="3664">
          <cell r="T3664" t="str">
            <v>Ostrov u Bezdružic</v>
          </cell>
        </row>
        <row r="3665">
          <cell r="T3665" t="str">
            <v>Ostrov u Macochy</v>
          </cell>
        </row>
        <row r="3666">
          <cell r="T3666" t="str">
            <v>Ostrovačice</v>
          </cell>
        </row>
        <row r="3667">
          <cell r="T3667" t="str">
            <v>Ostrovánky</v>
          </cell>
        </row>
        <row r="3668">
          <cell r="T3668" t="str">
            <v>Ostrovec</v>
          </cell>
        </row>
        <row r="3669">
          <cell r="T3669" t="str">
            <v>Ostrovec-Lhotka</v>
          </cell>
        </row>
        <row r="3670">
          <cell r="T3670" t="str">
            <v>Ostrožská Lhota</v>
          </cell>
        </row>
        <row r="3671">
          <cell r="T3671" t="str">
            <v>Ostrožská Nová Ves</v>
          </cell>
        </row>
        <row r="3672">
          <cell r="T3672" t="str">
            <v>Ostružná</v>
          </cell>
        </row>
        <row r="3673">
          <cell r="T3673" t="str">
            <v>Ostružno</v>
          </cell>
        </row>
        <row r="3674">
          <cell r="T3674" t="str">
            <v>Ostředek</v>
          </cell>
        </row>
        <row r="3675">
          <cell r="T3675" t="str">
            <v>Ostřešany</v>
          </cell>
        </row>
        <row r="3676">
          <cell r="T3676" t="str">
            <v>Ostřetice</v>
          </cell>
        </row>
        <row r="3677">
          <cell r="T3677" t="str">
            <v>Ostřetín</v>
          </cell>
        </row>
        <row r="3678">
          <cell r="T3678" t="str">
            <v>Osvětimany</v>
          </cell>
        </row>
        <row r="3679">
          <cell r="T3679" t="str">
            <v>Osvračín</v>
          </cell>
        </row>
        <row r="3680">
          <cell r="T3680" t="str">
            <v>Ošelín</v>
          </cell>
        </row>
        <row r="3681">
          <cell r="T3681" t="str">
            <v>Otaslavice</v>
          </cell>
        </row>
        <row r="3682">
          <cell r="T3682" t="str">
            <v>Otěšice</v>
          </cell>
        </row>
        <row r="3683">
          <cell r="T3683" t="str">
            <v>Otice</v>
          </cell>
        </row>
        <row r="3684">
          <cell r="T3684" t="str">
            <v>Otín</v>
          </cell>
        </row>
        <row r="3685">
          <cell r="T3685" t="str">
            <v>Otín</v>
          </cell>
        </row>
        <row r="3686">
          <cell r="T3686" t="str">
            <v>Otinoves</v>
          </cell>
        </row>
        <row r="3687">
          <cell r="T3687" t="str">
            <v>Otmarov</v>
          </cell>
        </row>
        <row r="3688">
          <cell r="T3688" t="str">
            <v>Otmíče</v>
          </cell>
        </row>
        <row r="3689">
          <cell r="T3689" t="str">
            <v>Otnice</v>
          </cell>
        </row>
        <row r="3690">
          <cell r="T3690" t="str">
            <v>Otov</v>
          </cell>
        </row>
        <row r="3691">
          <cell r="T3691" t="str">
            <v>Otovice</v>
          </cell>
        </row>
        <row r="3692">
          <cell r="T3692" t="str">
            <v>Otovice</v>
          </cell>
        </row>
        <row r="3693">
          <cell r="T3693" t="str">
            <v>Otradov</v>
          </cell>
        </row>
        <row r="3694">
          <cell r="T3694" t="str">
            <v>Otročín</v>
          </cell>
        </row>
        <row r="3695">
          <cell r="T3695" t="str">
            <v>Otročiněves</v>
          </cell>
        </row>
        <row r="3696">
          <cell r="T3696" t="str">
            <v>Otrokovice</v>
          </cell>
        </row>
        <row r="3697">
          <cell r="T3697" t="str">
            <v>Otvice</v>
          </cell>
        </row>
        <row r="3698">
          <cell r="T3698" t="str">
            <v>Otvovice</v>
          </cell>
        </row>
        <row r="3699">
          <cell r="T3699" t="str">
            <v>Ouběnice</v>
          </cell>
        </row>
        <row r="3700">
          <cell r="T3700" t="str">
            <v>Oucmanice</v>
          </cell>
        </row>
        <row r="3701">
          <cell r="T3701" t="str">
            <v>Oudoleň</v>
          </cell>
        </row>
        <row r="3702">
          <cell r="T3702" t="str">
            <v>Ovčáry</v>
          </cell>
        </row>
        <row r="3703">
          <cell r="T3703" t="str">
            <v>Ovčáry</v>
          </cell>
        </row>
        <row r="3704">
          <cell r="T3704" t="str">
            <v>Ovesná Lhota</v>
          </cell>
        </row>
        <row r="3705">
          <cell r="T3705" t="str">
            <v>Ovesné Kladruby</v>
          </cell>
        </row>
        <row r="3706">
          <cell r="T3706" t="str">
            <v>Oznice</v>
          </cell>
        </row>
        <row r="3707">
          <cell r="T3707" t="str">
            <v>Paběnice</v>
          </cell>
        </row>
        <row r="3708">
          <cell r="T3708" t="str">
            <v>Paceřice</v>
          </cell>
        </row>
        <row r="3709">
          <cell r="T3709" t="str">
            <v>Pacetluky</v>
          </cell>
        </row>
        <row r="3710">
          <cell r="T3710" t="str">
            <v>Pacov</v>
          </cell>
        </row>
        <row r="3711">
          <cell r="T3711" t="str">
            <v>Pačejov</v>
          </cell>
        </row>
        <row r="3712">
          <cell r="T3712" t="str">
            <v>Pačlavice</v>
          </cell>
        </row>
        <row r="3713">
          <cell r="T3713" t="str">
            <v>Páleč</v>
          </cell>
        </row>
        <row r="3714">
          <cell r="T3714" t="str">
            <v>Palkovice</v>
          </cell>
        </row>
        <row r="3715">
          <cell r="T3715" t="str">
            <v>Palonín</v>
          </cell>
        </row>
        <row r="3716">
          <cell r="T3716" t="str">
            <v>Pálovice</v>
          </cell>
        </row>
        <row r="3717">
          <cell r="T3717" t="str">
            <v>Pamětice</v>
          </cell>
        </row>
        <row r="3718">
          <cell r="T3718" t="str">
            <v>Panenská Rozsíčka</v>
          </cell>
        </row>
        <row r="3719">
          <cell r="T3719" t="str">
            <v>Panenské Břežany</v>
          </cell>
        </row>
        <row r="3720">
          <cell r="T3720" t="str">
            <v>Panenský Týnec</v>
          </cell>
        </row>
        <row r="3721">
          <cell r="T3721" t="str">
            <v>Panoší Újezd</v>
          </cell>
        </row>
        <row r="3722">
          <cell r="T3722" t="str">
            <v>Panské Dubenky</v>
          </cell>
        </row>
        <row r="3723">
          <cell r="T3723" t="str">
            <v>Paračov</v>
          </cell>
        </row>
        <row r="3724">
          <cell r="T3724" t="str">
            <v>Pardubice</v>
          </cell>
        </row>
        <row r="3725">
          <cell r="T3725" t="str">
            <v>Paršovice</v>
          </cell>
        </row>
        <row r="3726">
          <cell r="T3726" t="str">
            <v>Partutovice</v>
          </cell>
        </row>
        <row r="3727">
          <cell r="T3727" t="str">
            <v>Pařezov</v>
          </cell>
        </row>
        <row r="3728">
          <cell r="T3728" t="str">
            <v>Pasečnice</v>
          </cell>
        </row>
        <row r="3729">
          <cell r="T3729" t="str">
            <v>Paseka</v>
          </cell>
        </row>
        <row r="3730">
          <cell r="T3730" t="str">
            <v>Paseky</v>
          </cell>
        </row>
        <row r="3731">
          <cell r="T3731" t="str">
            <v>Paseky nad Jizerou</v>
          </cell>
        </row>
        <row r="3732">
          <cell r="T3732" t="str">
            <v>Paskov</v>
          </cell>
        </row>
        <row r="3733">
          <cell r="T3733" t="str">
            <v>Pasohlávky</v>
          </cell>
        </row>
        <row r="3734">
          <cell r="T3734" t="str">
            <v>Pastuchovice</v>
          </cell>
        </row>
        <row r="3735">
          <cell r="T3735" t="str">
            <v>Pastviny</v>
          </cell>
        </row>
        <row r="3736">
          <cell r="T3736" t="str">
            <v>Pašinka</v>
          </cell>
        </row>
        <row r="3737">
          <cell r="T3737" t="str">
            <v>Pašovice</v>
          </cell>
        </row>
        <row r="3738">
          <cell r="T3738" t="str">
            <v>Pátek</v>
          </cell>
        </row>
        <row r="3739">
          <cell r="T3739" t="str">
            <v>Patokryje</v>
          </cell>
        </row>
        <row r="3740">
          <cell r="T3740" t="str">
            <v>Pavlice</v>
          </cell>
        </row>
        <row r="3741">
          <cell r="T3741" t="str">
            <v>Pavlíkov</v>
          </cell>
        </row>
        <row r="3742">
          <cell r="T3742" t="str">
            <v>Pavlínov</v>
          </cell>
        </row>
        <row r="3743">
          <cell r="T3743" t="str">
            <v>Pavlov</v>
          </cell>
        </row>
        <row r="3744">
          <cell r="T3744" t="str">
            <v>Pavlov</v>
          </cell>
        </row>
        <row r="3745">
          <cell r="T3745" t="str">
            <v>Pavlov</v>
          </cell>
        </row>
        <row r="3746">
          <cell r="T3746" t="str">
            <v>Pavlov</v>
          </cell>
        </row>
        <row r="3747">
          <cell r="T3747" t="str">
            <v>Pavlov</v>
          </cell>
        </row>
        <row r="3748">
          <cell r="T3748" t="str">
            <v>Pavlov</v>
          </cell>
        </row>
        <row r="3749">
          <cell r="T3749" t="str">
            <v>Pavlov</v>
          </cell>
        </row>
        <row r="3750">
          <cell r="T3750" t="str">
            <v>Pavlovice</v>
          </cell>
        </row>
        <row r="3751">
          <cell r="T3751" t="str">
            <v>Pavlovice u Kojetína</v>
          </cell>
        </row>
        <row r="3752">
          <cell r="T3752" t="str">
            <v>Pavlovice u Přerova</v>
          </cell>
        </row>
        <row r="3753">
          <cell r="T3753" t="str">
            <v>Pazderna</v>
          </cell>
        </row>
        <row r="3754">
          <cell r="T3754" t="str">
            <v>Pec</v>
          </cell>
        </row>
        <row r="3755">
          <cell r="T3755" t="str">
            <v>Pec pod Sněžkou</v>
          </cell>
        </row>
        <row r="3756">
          <cell r="T3756" t="str">
            <v>Pecka</v>
          </cell>
        </row>
        <row r="3757">
          <cell r="T3757" t="str">
            <v>Peč</v>
          </cell>
        </row>
        <row r="3758">
          <cell r="T3758" t="str">
            <v>Pečice</v>
          </cell>
        </row>
        <row r="3759">
          <cell r="T3759" t="str">
            <v>Pěčice</v>
          </cell>
        </row>
        <row r="3760">
          <cell r="T3760" t="str">
            <v>Pěčín</v>
          </cell>
        </row>
        <row r="3761">
          <cell r="T3761" t="str">
            <v>Pečky</v>
          </cell>
        </row>
        <row r="3762">
          <cell r="T3762" t="str">
            <v>Pěčnov</v>
          </cell>
        </row>
        <row r="3763">
          <cell r="T3763" t="str">
            <v>Pelechy</v>
          </cell>
        </row>
        <row r="3764">
          <cell r="T3764" t="str">
            <v>Pelhřimov</v>
          </cell>
        </row>
        <row r="3765">
          <cell r="T3765" t="str">
            <v>Pěnčín</v>
          </cell>
        </row>
        <row r="3766">
          <cell r="T3766" t="str">
            <v>Pěnčín</v>
          </cell>
        </row>
        <row r="3767">
          <cell r="T3767" t="str">
            <v>Pěnčín</v>
          </cell>
        </row>
        <row r="3768">
          <cell r="T3768" t="str">
            <v>Perálec</v>
          </cell>
        </row>
        <row r="3769">
          <cell r="T3769" t="str">
            <v>Perná</v>
          </cell>
        </row>
        <row r="3770">
          <cell r="T3770" t="str">
            <v>Pernarec</v>
          </cell>
        </row>
        <row r="3771">
          <cell r="T3771" t="str">
            <v>Pernink</v>
          </cell>
        </row>
        <row r="3772">
          <cell r="T3772" t="str">
            <v>Pernštejnské Jestřabí</v>
          </cell>
        </row>
        <row r="3773">
          <cell r="T3773" t="str">
            <v>Perštejn</v>
          </cell>
        </row>
        <row r="3774">
          <cell r="T3774" t="str">
            <v>Pertoltice</v>
          </cell>
        </row>
        <row r="3775">
          <cell r="T3775" t="str">
            <v>Pertoltice</v>
          </cell>
        </row>
        <row r="3776">
          <cell r="T3776" t="str">
            <v>Pertoltice pod Ralskem</v>
          </cell>
        </row>
        <row r="3777">
          <cell r="T3777" t="str">
            <v>Peruc</v>
          </cell>
        </row>
        <row r="3778">
          <cell r="T3778" t="str">
            <v>Peřimov</v>
          </cell>
        </row>
        <row r="3779">
          <cell r="T3779" t="str">
            <v>Pesvice</v>
          </cell>
        </row>
        <row r="3780">
          <cell r="T3780" t="str">
            <v>Pětihosty</v>
          </cell>
        </row>
        <row r="3781">
          <cell r="T3781" t="str">
            <v>Pětikozly</v>
          </cell>
        </row>
        <row r="3782">
          <cell r="T3782" t="str">
            <v>Pětipsy</v>
          </cell>
        </row>
        <row r="3783">
          <cell r="T3783" t="str">
            <v>Petkovy</v>
          </cell>
        </row>
        <row r="3784">
          <cell r="T3784" t="str">
            <v>Petráveč</v>
          </cell>
        </row>
        <row r="3785">
          <cell r="T3785" t="str">
            <v>Petrohrad</v>
          </cell>
        </row>
        <row r="3786">
          <cell r="T3786" t="str">
            <v>Petroupim</v>
          </cell>
        </row>
        <row r="3787">
          <cell r="T3787" t="str">
            <v>Petrov</v>
          </cell>
        </row>
        <row r="3788">
          <cell r="T3788" t="str">
            <v>Petrov</v>
          </cell>
        </row>
        <row r="3789">
          <cell r="T3789" t="str">
            <v>Petrov</v>
          </cell>
        </row>
        <row r="3790">
          <cell r="T3790" t="str">
            <v>Petrov nad Desnou</v>
          </cell>
        </row>
        <row r="3791">
          <cell r="T3791" t="str">
            <v>Petrovice</v>
          </cell>
        </row>
        <row r="3792">
          <cell r="T3792" t="str">
            <v>Petrovice</v>
          </cell>
        </row>
        <row r="3793">
          <cell r="T3793" t="str">
            <v>Petrovice</v>
          </cell>
        </row>
        <row r="3794">
          <cell r="T3794" t="str">
            <v>Petrovice</v>
          </cell>
        </row>
        <row r="3795">
          <cell r="T3795" t="str">
            <v>Petrovice</v>
          </cell>
        </row>
        <row r="3796">
          <cell r="T3796" t="str">
            <v>Petrovice</v>
          </cell>
        </row>
        <row r="3797">
          <cell r="T3797" t="str">
            <v>Petrovice</v>
          </cell>
        </row>
        <row r="3798">
          <cell r="T3798" t="str">
            <v>Petrovice</v>
          </cell>
        </row>
        <row r="3799">
          <cell r="T3799" t="str">
            <v>Petrovice</v>
          </cell>
        </row>
        <row r="3800">
          <cell r="T3800" t="str">
            <v>Petrovice I</v>
          </cell>
        </row>
        <row r="3801">
          <cell r="T3801" t="str">
            <v>Petrovice II</v>
          </cell>
        </row>
        <row r="3802">
          <cell r="T3802" t="str">
            <v>Petrovice u Karviné</v>
          </cell>
        </row>
        <row r="3803">
          <cell r="T3803" t="str">
            <v>Petrovice u Sušice</v>
          </cell>
        </row>
        <row r="3804">
          <cell r="T3804" t="str">
            <v>Petrovičky</v>
          </cell>
        </row>
        <row r="3805">
          <cell r="T3805" t="str">
            <v>Petrůvka</v>
          </cell>
        </row>
        <row r="3806">
          <cell r="T3806" t="str">
            <v>Petrůvky</v>
          </cell>
        </row>
        <row r="3807">
          <cell r="T3807" t="str">
            <v>Petříkov</v>
          </cell>
        </row>
        <row r="3808">
          <cell r="T3808" t="str">
            <v>Petříkov</v>
          </cell>
        </row>
        <row r="3809">
          <cell r="T3809" t="str">
            <v>Petřvald</v>
          </cell>
        </row>
        <row r="3810">
          <cell r="T3810" t="str">
            <v>Petřvald</v>
          </cell>
        </row>
        <row r="3811">
          <cell r="T3811" t="str">
            <v>Pchery</v>
          </cell>
        </row>
        <row r="3812">
          <cell r="T3812" t="str">
            <v>Pičín</v>
          </cell>
        </row>
        <row r="3813">
          <cell r="T3813" t="str">
            <v>Pikárec</v>
          </cell>
        </row>
        <row r="3814">
          <cell r="T3814" t="str">
            <v>Pila</v>
          </cell>
        </row>
        <row r="3815">
          <cell r="T3815" t="str">
            <v>Pilníkov</v>
          </cell>
        </row>
        <row r="3816">
          <cell r="T3816" t="str">
            <v>Písařov</v>
          </cell>
        </row>
        <row r="3817">
          <cell r="T3817" t="str">
            <v>Písečná</v>
          </cell>
        </row>
        <row r="3818">
          <cell r="T3818" t="str">
            <v>Písečná</v>
          </cell>
        </row>
        <row r="3819">
          <cell r="T3819" t="str">
            <v>Písečná</v>
          </cell>
        </row>
        <row r="3820">
          <cell r="T3820" t="str">
            <v>Písečné</v>
          </cell>
        </row>
        <row r="3821">
          <cell r="T3821" t="str">
            <v>Písečné</v>
          </cell>
        </row>
        <row r="3822">
          <cell r="T3822" t="str">
            <v>Písek</v>
          </cell>
        </row>
        <row r="3823">
          <cell r="T3823" t="str">
            <v>Písek</v>
          </cell>
        </row>
        <row r="3824">
          <cell r="T3824" t="str">
            <v>Písek</v>
          </cell>
        </row>
        <row r="3825">
          <cell r="T3825" t="str">
            <v>Písková Lhota</v>
          </cell>
        </row>
        <row r="3826">
          <cell r="T3826" t="str">
            <v>Písková Lhota</v>
          </cell>
        </row>
        <row r="3827">
          <cell r="T3827" t="str">
            <v>Pístina</v>
          </cell>
        </row>
        <row r="3828">
          <cell r="T3828" t="str">
            <v>Písty</v>
          </cell>
        </row>
        <row r="3829">
          <cell r="T3829" t="str">
            <v>Píšť</v>
          </cell>
        </row>
        <row r="3830">
          <cell r="T3830" t="str">
            <v>Píšť</v>
          </cell>
        </row>
        <row r="3831">
          <cell r="T3831" t="str">
            <v>Píšťany</v>
          </cell>
        </row>
        <row r="3832">
          <cell r="T3832" t="str">
            <v>Pištín</v>
          </cell>
        </row>
        <row r="3833">
          <cell r="T3833" t="str">
            <v>Pitín</v>
          </cell>
        </row>
        <row r="3834">
          <cell r="T3834" t="str">
            <v>Pivín</v>
          </cell>
        </row>
        <row r="3835">
          <cell r="T3835" t="str">
            <v>Pivkovice</v>
          </cell>
        </row>
        <row r="3836">
          <cell r="T3836" t="str">
            <v>Planá</v>
          </cell>
        </row>
        <row r="3837">
          <cell r="T3837" t="str">
            <v>Planá</v>
          </cell>
        </row>
        <row r="3838">
          <cell r="T3838" t="str">
            <v>Planá nad Lužnicí</v>
          </cell>
        </row>
        <row r="3839">
          <cell r="T3839" t="str">
            <v>Plaňany</v>
          </cell>
        </row>
        <row r="3840">
          <cell r="T3840" t="str">
            <v>Plandry</v>
          </cell>
        </row>
        <row r="3841">
          <cell r="T3841" t="str">
            <v>Pláně</v>
          </cell>
        </row>
        <row r="3842">
          <cell r="T3842" t="str">
            <v>Plánice</v>
          </cell>
        </row>
        <row r="3843">
          <cell r="T3843" t="str">
            <v>Plasy</v>
          </cell>
        </row>
        <row r="3844">
          <cell r="T3844" t="str">
            <v>Plav</v>
          </cell>
        </row>
        <row r="3845">
          <cell r="T3845" t="str">
            <v>Plaveč</v>
          </cell>
        </row>
        <row r="3846">
          <cell r="T3846" t="str">
            <v>Plavsko</v>
          </cell>
        </row>
        <row r="3847">
          <cell r="T3847" t="str">
            <v>Plavy</v>
          </cell>
        </row>
        <row r="3848">
          <cell r="T3848" t="str">
            <v>Plazy</v>
          </cell>
        </row>
        <row r="3849">
          <cell r="T3849" t="str">
            <v>Plenkovice</v>
          </cell>
        </row>
        <row r="3850">
          <cell r="T3850" t="str">
            <v>Plesná</v>
          </cell>
        </row>
        <row r="3851">
          <cell r="T3851" t="str">
            <v>Pleše</v>
          </cell>
        </row>
        <row r="3852">
          <cell r="T3852" t="str">
            <v>Plešnice</v>
          </cell>
        </row>
        <row r="3853">
          <cell r="T3853" t="str">
            <v>Pletený Újezd</v>
          </cell>
        </row>
        <row r="3854">
          <cell r="T3854" t="str">
            <v>Plch</v>
          </cell>
        </row>
        <row r="3855">
          <cell r="T3855" t="str">
            <v>Plchov</v>
          </cell>
        </row>
        <row r="3856">
          <cell r="T3856" t="str">
            <v>Plchovice</v>
          </cell>
        </row>
        <row r="3857">
          <cell r="T3857" t="str">
            <v>Plískov</v>
          </cell>
        </row>
        <row r="3858">
          <cell r="T3858" t="str">
            <v>Ploskovice</v>
          </cell>
        </row>
        <row r="3859">
          <cell r="T3859" t="str">
            <v>Pluhův Žďár</v>
          </cell>
        </row>
        <row r="3860">
          <cell r="T3860" t="str">
            <v>Plumlov</v>
          </cell>
        </row>
        <row r="3861">
          <cell r="T3861" t="str">
            <v>Plužná</v>
          </cell>
        </row>
        <row r="3862">
          <cell r="T3862" t="str">
            <v>Plzeň</v>
          </cell>
        </row>
        <row r="3863">
          <cell r="T3863" t="str">
            <v>Pnětluky</v>
          </cell>
        </row>
        <row r="3864">
          <cell r="T3864" t="str">
            <v>Pňovany</v>
          </cell>
        </row>
        <row r="3865">
          <cell r="T3865" t="str">
            <v>Pňovice</v>
          </cell>
        </row>
        <row r="3866">
          <cell r="T3866" t="str">
            <v>Pňov-Předhradí</v>
          </cell>
        </row>
        <row r="3867">
          <cell r="T3867" t="str">
            <v>Poběžovice</v>
          </cell>
        </row>
        <row r="3868">
          <cell r="T3868" t="str">
            <v>Poběžovice u Holic</v>
          </cell>
        </row>
        <row r="3869">
          <cell r="T3869" t="str">
            <v>Poběžovice u Přelouče</v>
          </cell>
        </row>
        <row r="3870">
          <cell r="T3870" t="str">
            <v>Pocinovice</v>
          </cell>
        </row>
        <row r="3871">
          <cell r="T3871" t="str">
            <v>Počaply</v>
          </cell>
        </row>
        <row r="3872">
          <cell r="T3872" t="str">
            <v>Počátky</v>
          </cell>
        </row>
        <row r="3873">
          <cell r="T3873" t="str">
            <v>Počedělice</v>
          </cell>
        </row>
        <row r="3874">
          <cell r="T3874" t="str">
            <v>Počenice-Tetětice</v>
          </cell>
        </row>
        <row r="3875">
          <cell r="T3875" t="str">
            <v>Počepice</v>
          </cell>
        </row>
        <row r="3876">
          <cell r="T3876" t="str">
            <v>Počítky</v>
          </cell>
        </row>
        <row r="3877">
          <cell r="T3877" t="str">
            <v>Podbořanský Rohozec</v>
          </cell>
        </row>
        <row r="3878">
          <cell r="T3878" t="str">
            <v>Podbořany</v>
          </cell>
        </row>
        <row r="3879">
          <cell r="T3879" t="str">
            <v>Podbrdy</v>
          </cell>
        </row>
        <row r="3880">
          <cell r="T3880" t="str">
            <v>Podbřezí</v>
          </cell>
        </row>
        <row r="3881">
          <cell r="T3881" t="str">
            <v>Podbřežice</v>
          </cell>
        </row>
        <row r="3882">
          <cell r="T3882" t="str">
            <v>Poděbrady</v>
          </cell>
        </row>
        <row r="3883">
          <cell r="T3883" t="str">
            <v>Poděšín</v>
          </cell>
        </row>
        <row r="3884">
          <cell r="T3884" t="str">
            <v>Poděvousy</v>
          </cell>
        </row>
        <row r="3885">
          <cell r="T3885" t="str">
            <v>Podhorní Újezd a Vojice</v>
          </cell>
        </row>
        <row r="3886">
          <cell r="T3886" t="str">
            <v>Podhořany u Ronova</v>
          </cell>
        </row>
        <row r="3887">
          <cell r="T3887" t="str">
            <v>Podhradí</v>
          </cell>
        </row>
        <row r="3888">
          <cell r="T3888" t="str">
            <v>Podhradí</v>
          </cell>
        </row>
        <row r="3889">
          <cell r="T3889" t="str">
            <v>Podhradí</v>
          </cell>
        </row>
        <row r="3890">
          <cell r="T3890" t="str">
            <v>Podhradí nad Dyjí</v>
          </cell>
        </row>
        <row r="3891">
          <cell r="T3891" t="str">
            <v>Podhradní Lhota</v>
          </cell>
        </row>
        <row r="3892">
          <cell r="T3892" t="str">
            <v>Podivice</v>
          </cell>
        </row>
        <row r="3893">
          <cell r="T3893" t="str">
            <v>Podivín</v>
          </cell>
        </row>
        <row r="3894">
          <cell r="T3894" t="str">
            <v>Podkopná Lhota</v>
          </cell>
        </row>
        <row r="3895">
          <cell r="T3895" t="str">
            <v>Podlesí</v>
          </cell>
        </row>
        <row r="3896">
          <cell r="T3896" t="str">
            <v>Podlesí</v>
          </cell>
        </row>
        <row r="3897">
          <cell r="T3897" t="str">
            <v>Podlešín</v>
          </cell>
        </row>
        <row r="3898">
          <cell r="T3898" t="str">
            <v>Podluhy</v>
          </cell>
        </row>
        <row r="3899">
          <cell r="T3899" t="str">
            <v>Podmoklany</v>
          </cell>
        </row>
        <row r="3900">
          <cell r="T3900" t="str">
            <v>Podmokly</v>
          </cell>
        </row>
        <row r="3901">
          <cell r="T3901" t="str">
            <v>Podmokly</v>
          </cell>
        </row>
        <row r="3902">
          <cell r="T3902" t="str">
            <v>Podmoky</v>
          </cell>
        </row>
        <row r="3903">
          <cell r="T3903" t="str">
            <v>Podmoky</v>
          </cell>
        </row>
        <row r="3904">
          <cell r="T3904" t="str">
            <v>Podmolí</v>
          </cell>
        </row>
        <row r="3905">
          <cell r="T3905" t="str">
            <v>Podmyče</v>
          </cell>
        </row>
        <row r="3906">
          <cell r="T3906" t="str">
            <v>Podolanka</v>
          </cell>
        </row>
        <row r="3907">
          <cell r="T3907" t="str">
            <v>Podolí</v>
          </cell>
        </row>
        <row r="3908">
          <cell r="T3908" t="str">
            <v>Podolí</v>
          </cell>
        </row>
        <row r="3909">
          <cell r="T3909" t="str">
            <v>Podolí</v>
          </cell>
        </row>
        <row r="3910">
          <cell r="T3910" t="str">
            <v>Podolí</v>
          </cell>
        </row>
        <row r="3911">
          <cell r="T3911" t="str">
            <v>Podolí</v>
          </cell>
        </row>
        <row r="3912">
          <cell r="T3912" t="str">
            <v>Podolí I</v>
          </cell>
        </row>
        <row r="3913">
          <cell r="T3913" t="str">
            <v>Podomí</v>
          </cell>
        </row>
        <row r="3914">
          <cell r="T3914" t="str">
            <v>Podsedice</v>
          </cell>
        </row>
        <row r="3915">
          <cell r="T3915" t="str">
            <v>Podůlšany</v>
          </cell>
        </row>
        <row r="3916">
          <cell r="T3916" t="str">
            <v>Podůlší</v>
          </cell>
        </row>
        <row r="3917">
          <cell r="T3917" t="str">
            <v>Podveky</v>
          </cell>
        </row>
        <row r="3918">
          <cell r="T3918" t="str">
            <v>Pohled</v>
          </cell>
        </row>
        <row r="3919">
          <cell r="T3919" t="str">
            <v>Pohleď</v>
          </cell>
        </row>
        <row r="3920">
          <cell r="T3920" t="str">
            <v>Pohledy</v>
          </cell>
        </row>
        <row r="3921">
          <cell r="T3921" t="str">
            <v>Pohnánec</v>
          </cell>
        </row>
        <row r="3922">
          <cell r="T3922" t="str">
            <v>Pohnání</v>
          </cell>
        </row>
        <row r="3923">
          <cell r="T3923" t="str">
            <v>Pohorovice</v>
          </cell>
        </row>
        <row r="3924">
          <cell r="T3924" t="str">
            <v>Pohorská Ves</v>
          </cell>
        </row>
        <row r="3925">
          <cell r="T3925" t="str">
            <v>Pohořelice</v>
          </cell>
        </row>
        <row r="3926">
          <cell r="T3926" t="str">
            <v>Pohořelice</v>
          </cell>
        </row>
        <row r="3927">
          <cell r="T3927" t="str">
            <v>Pohoří</v>
          </cell>
        </row>
        <row r="3928">
          <cell r="T3928" t="str">
            <v>Pohoří</v>
          </cell>
        </row>
        <row r="3929">
          <cell r="T3929" t="str">
            <v>Pochvalov</v>
          </cell>
        </row>
        <row r="3930">
          <cell r="T3930" t="str">
            <v>Pojbuky</v>
          </cell>
        </row>
        <row r="3931">
          <cell r="T3931" t="str">
            <v>Pokojov</v>
          </cell>
        </row>
        <row r="3932">
          <cell r="T3932" t="str">
            <v>Pokojovice</v>
          </cell>
        </row>
        <row r="3933">
          <cell r="T3933" t="str">
            <v>Pokřikov</v>
          </cell>
        </row>
        <row r="3934">
          <cell r="T3934" t="str">
            <v>Polánka</v>
          </cell>
        </row>
        <row r="3935">
          <cell r="T3935" t="str">
            <v>Poleň</v>
          </cell>
        </row>
        <row r="3936">
          <cell r="T3936" t="str">
            <v>Polepy</v>
          </cell>
        </row>
        <row r="3937">
          <cell r="T3937" t="str">
            <v>Polepy</v>
          </cell>
        </row>
        <row r="3938">
          <cell r="T3938" t="str">
            <v>Polerady</v>
          </cell>
        </row>
        <row r="3939">
          <cell r="T3939" t="str">
            <v>Polerady</v>
          </cell>
        </row>
        <row r="3940">
          <cell r="T3940" t="str">
            <v>Polesí</v>
          </cell>
        </row>
        <row r="3941">
          <cell r="T3941" t="str">
            <v>Polešovice</v>
          </cell>
        </row>
        <row r="3942">
          <cell r="T3942" t="str">
            <v>Polevsko</v>
          </cell>
        </row>
        <row r="3943">
          <cell r="T3943" t="str">
            <v>Police</v>
          </cell>
        </row>
        <row r="3944">
          <cell r="T3944" t="str">
            <v>Police</v>
          </cell>
        </row>
        <row r="3945">
          <cell r="T3945" t="str">
            <v>Police</v>
          </cell>
        </row>
        <row r="3946">
          <cell r="T3946" t="str">
            <v>Police nad Metují</v>
          </cell>
        </row>
        <row r="3947">
          <cell r="T3947" t="str">
            <v>Polička</v>
          </cell>
        </row>
        <row r="3948">
          <cell r="T3948" t="str">
            <v>Poličná</v>
          </cell>
        </row>
        <row r="3949">
          <cell r="T3949" t="str">
            <v>Polkovice</v>
          </cell>
        </row>
        <row r="3950">
          <cell r="T3950" t="str">
            <v>Polná</v>
          </cell>
        </row>
        <row r="3951">
          <cell r="T3951" t="str">
            <v>Polní Chrčice</v>
          </cell>
        </row>
        <row r="3952">
          <cell r="T3952" t="str">
            <v>Polní Voděrady</v>
          </cell>
        </row>
        <row r="3953">
          <cell r="T3953" t="str">
            <v>Polnička</v>
          </cell>
        </row>
        <row r="3954">
          <cell r="T3954" t="str">
            <v>Polom</v>
          </cell>
        </row>
        <row r="3955">
          <cell r="T3955" t="str">
            <v>Polom</v>
          </cell>
        </row>
        <row r="3956">
          <cell r="T3956" t="str">
            <v>Polomí</v>
          </cell>
        </row>
        <row r="3957">
          <cell r="T3957" t="str">
            <v>Polště</v>
          </cell>
        </row>
        <row r="3958">
          <cell r="T3958" t="str">
            <v>Pomezí</v>
          </cell>
        </row>
        <row r="3959">
          <cell r="T3959" t="str">
            <v>Pomezí nad Ohří</v>
          </cell>
        </row>
        <row r="3960">
          <cell r="T3960" t="str">
            <v>Ponědraž</v>
          </cell>
        </row>
        <row r="3961">
          <cell r="T3961" t="str">
            <v>Ponědrážka</v>
          </cell>
        </row>
        <row r="3962">
          <cell r="T3962" t="str">
            <v>Ponětovice</v>
          </cell>
        </row>
        <row r="3963">
          <cell r="T3963" t="str">
            <v>Poniklá</v>
          </cell>
        </row>
        <row r="3964">
          <cell r="T3964" t="str">
            <v>Popelín</v>
          </cell>
        </row>
        <row r="3965">
          <cell r="T3965" t="str">
            <v>Popice</v>
          </cell>
        </row>
        <row r="3966">
          <cell r="T3966" t="str">
            <v>Popovice</v>
          </cell>
        </row>
        <row r="3967">
          <cell r="T3967" t="str">
            <v>Popovice</v>
          </cell>
        </row>
        <row r="3968">
          <cell r="T3968" t="str">
            <v>Popovice</v>
          </cell>
        </row>
        <row r="3969">
          <cell r="T3969" t="str">
            <v>Popovičky</v>
          </cell>
        </row>
        <row r="3970">
          <cell r="T3970" t="str">
            <v>Popůvky</v>
          </cell>
        </row>
        <row r="3971">
          <cell r="T3971" t="str">
            <v>Popůvky</v>
          </cell>
        </row>
        <row r="3972">
          <cell r="T3972" t="str">
            <v>Poříčany</v>
          </cell>
        </row>
        <row r="3973">
          <cell r="T3973" t="str">
            <v>Poříčí nad Sázavou</v>
          </cell>
        </row>
        <row r="3974">
          <cell r="T3974" t="str">
            <v>Poříčí u Litomyšle</v>
          </cell>
        </row>
        <row r="3975">
          <cell r="T3975" t="str">
            <v>Postoloprty</v>
          </cell>
        </row>
        <row r="3976">
          <cell r="T3976" t="str">
            <v>Postřekov</v>
          </cell>
        </row>
        <row r="3977">
          <cell r="T3977" t="str">
            <v>Postřelmov</v>
          </cell>
        </row>
        <row r="3978">
          <cell r="T3978" t="str">
            <v>Postřelmůvek</v>
          </cell>
        </row>
        <row r="3979">
          <cell r="T3979" t="str">
            <v>Postřižín</v>
          </cell>
        </row>
        <row r="3980">
          <cell r="T3980" t="str">
            <v>Postupice</v>
          </cell>
        </row>
        <row r="3981">
          <cell r="T3981" t="str">
            <v>Pošná</v>
          </cell>
        </row>
        <row r="3982">
          <cell r="T3982" t="str">
            <v>Poštovice</v>
          </cell>
        </row>
        <row r="3983">
          <cell r="T3983" t="str">
            <v>Poteč</v>
          </cell>
        </row>
        <row r="3984">
          <cell r="T3984" t="str">
            <v>Potěhy</v>
          </cell>
        </row>
        <row r="3985">
          <cell r="T3985" t="str">
            <v>Potštát</v>
          </cell>
        </row>
        <row r="3986">
          <cell r="T3986" t="str">
            <v>Potštejn</v>
          </cell>
        </row>
        <row r="3987">
          <cell r="T3987" t="str">
            <v>Potůčky</v>
          </cell>
        </row>
        <row r="3988">
          <cell r="T3988" t="str">
            <v>Potvorov</v>
          </cell>
        </row>
        <row r="3989">
          <cell r="T3989" t="str">
            <v>Poustka</v>
          </cell>
        </row>
        <row r="3990">
          <cell r="T3990" t="str">
            <v>Pouzdřany</v>
          </cell>
        </row>
        <row r="3991">
          <cell r="T3991" t="str">
            <v>Povrly</v>
          </cell>
        </row>
        <row r="3992">
          <cell r="T3992" t="str">
            <v>Pozďatín</v>
          </cell>
        </row>
        <row r="3993">
          <cell r="T3993" t="str">
            <v>Pozděchov</v>
          </cell>
        </row>
        <row r="3994">
          <cell r="T3994" t="str">
            <v>Pozdeň</v>
          </cell>
        </row>
        <row r="3995">
          <cell r="T3995" t="str">
            <v>Pozlovice</v>
          </cell>
        </row>
        <row r="3996">
          <cell r="T3996" t="str">
            <v>Pozořice</v>
          </cell>
        </row>
        <row r="3997">
          <cell r="T3997" t="str">
            <v>Prace</v>
          </cell>
        </row>
        <row r="3998">
          <cell r="T3998" t="str">
            <v>Pracejovice</v>
          </cell>
        </row>
        <row r="3999">
          <cell r="T3999" t="str">
            <v>Prackovice nad Labem</v>
          </cell>
        </row>
        <row r="4000">
          <cell r="T4000" t="str">
            <v>Práče</v>
          </cell>
        </row>
        <row r="4001">
          <cell r="T4001" t="str">
            <v>Prádlo</v>
          </cell>
        </row>
        <row r="4002">
          <cell r="T4002" t="str">
            <v>Praha</v>
          </cell>
        </row>
        <row r="4003">
          <cell r="T4003" t="str">
            <v>Prachatice</v>
          </cell>
        </row>
        <row r="4004">
          <cell r="T4004" t="str">
            <v>Prachovice</v>
          </cell>
        </row>
        <row r="4005">
          <cell r="T4005" t="str">
            <v>Prakšice</v>
          </cell>
        </row>
        <row r="4006">
          <cell r="T4006" t="str">
            <v>Prameny</v>
          </cell>
        </row>
        <row r="4007">
          <cell r="T4007" t="str">
            <v>Prasek</v>
          </cell>
        </row>
        <row r="4008">
          <cell r="T4008" t="str">
            <v>Praskačka</v>
          </cell>
        </row>
        <row r="4009">
          <cell r="T4009" t="str">
            <v>Prasklice</v>
          </cell>
        </row>
        <row r="4010">
          <cell r="T4010" t="str">
            <v>Praskolesy</v>
          </cell>
        </row>
        <row r="4011">
          <cell r="T4011" t="str">
            <v>Prášily</v>
          </cell>
        </row>
        <row r="4012">
          <cell r="T4012" t="str">
            <v>Pravčice</v>
          </cell>
        </row>
        <row r="4013">
          <cell r="T4013" t="str">
            <v>Pravice</v>
          </cell>
        </row>
        <row r="4014">
          <cell r="T4014" t="str">
            <v>Pravlov</v>
          </cell>
        </row>
        <row r="4015">
          <cell r="T4015" t="str">
            <v>Pravonín</v>
          </cell>
        </row>
        <row r="4016">
          <cell r="T4016" t="str">
            <v>Pravy</v>
          </cell>
        </row>
        <row r="4017">
          <cell r="T4017" t="str">
            <v>Pražmo</v>
          </cell>
        </row>
        <row r="4018">
          <cell r="T4018" t="str">
            <v>Prlov</v>
          </cell>
        </row>
        <row r="4019">
          <cell r="T4019" t="str">
            <v>Proboštov</v>
          </cell>
        </row>
        <row r="4020">
          <cell r="T4020" t="str">
            <v>Probulov</v>
          </cell>
        </row>
        <row r="4021">
          <cell r="T4021" t="str">
            <v>Prodašice</v>
          </cell>
        </row>
        <row r="4022">
          <cell r="T4022" t="str">
            <v>Prokopov</v>
          </cell>
        </row>
        <row r="4023">
          <cell r="T4023" t="str">
            <v>Proruby</v>
          </cell>
        </row>
        <row r="4024">
          <cell r="T4024" t="str">
            <v>Proseč</v>
          </cell>
        </row>
        <row r="4025">
          <cell r="T4025" t="str">
            <v>Proseč</v>
          </cell>
        </row>
        <row r="4026">
          <cell r="T4026" t="str">
            <v>Proseč pod Ještědem</v>
          </cell>
        </row>
        <row r="4027">
          <cell r="T4027" t="str">
            <v>Proseč pod Křemešníkem</v>
          </cell>
        </row>
        <row r="4028">
          <cell r="T4028" t="str">
            <v>Prosečné</v>
          </cell>
        </row>
        <row r="4029">
          <cell r="T4029" t="str">
            <v>Prosenice</v>
          </cell>
        </row>
        <row r="4030">
          <cell r="T4030" t="str">
            <v>Prosenická Lhota</v>
          </cell>
        </row>
        <row r="4031">
          <cell r="T4031" t="str">
            <v>Prosetín</v>
          </cell>
        </row>
        <row r="4032">
          <cell r="T4032" t="str">
            <v>Prosetín</v>
          </cell>
        </row>
        <row r="4033">
          <cell r="T4033" t="str">
            <v>Prosíčka</v>
          </cell>
        </row>
        <row r="4034">
          <cell r="T4034" t="str">
            <v>Prosiměřice</v>
          </cell>
        </row>
        <row r="4035">
          <cell r="T4035" t="str">
            <v>Prostějov</v>
          </cell>
        </row>
        <row r="4036">
          <cell r="T4036" t="str">
            <v>Prostějovičky</v>
          </cell>
        </row>
        <row r="4037">
          <cell r="T4037" t="str">
            <v>Prostiboř</v>
          </cell>
        </row>
        <row r="4038">
          <cell r="T4038" t="str">
            <v>Prostřední Bečva</v>
          </cell>
        </row>
        <row r="4039">
          <cell r="T4039" t="str">
            <v>Prostřední Poříčí</v>
          </cell>
        </row>
        <row r="4040">
          <cell r="T4040" t="str">
            <v>Protivanov</v>
          </cell>
        </row>
        <row r="4041">
          <cell r="T4041" t="str">
            <v>Protivín</v>
          </cell>
        </row>
        <row r="4042">
          <cell r="T4042" t="str">
            <v>Provodín</v>
          </cell>
        </row>
        <row r="4043">
          <cell r="T4043" t="str">
            <v>Provodov</v>
          </cell>
        </row>
        <row r="4044">
          <cell r="T4044" t="str">
            <v>Provodovice</v>
          </cell>
        </row>
        <row r="4045">
          <cell r="T4045" t="str">
            <v>Provodov-Šonov</v>
          </cell>
        </row>
        <row r="4046">
          <cell r="T4046" t="str">
            <v>Prštice</v>
          </cell>
        </row>
        <row r="4047">
          <cell r="T4047" t="str">
            <v>Průhonice</v>
          </cell>
        </row>
        <row r="4048">
          <cell r="T4048" t="str">
            <v>Prusice</v>
          </cell>
        </row>
        <row r="4049">
          <cell r="T4049" t="str">
            <v>Prusinovice</v>
          </cell>
        </row>
        <row r="4050">
          <cell r="T4050" t="str">
            <v>Prusy-Boškůvky</v>
          </cell>
        </row>
        <row r="4051">
          <cell r="T4051" t="str">
            <v>Prušánky</v>
          </cell>
        </row>
        <row r="4052">
          <cell r="T4052" t="str">
            <v>Prysk</v>
          </cell>
        </row>
        <row r="4053">
          <cell r="T4053" t="str">
            <v>Pržno</v>
          </cell>
        </row>
        <row r="4054">
          <cell r="T4054" t="str">
            <v>Pržno</v>
          </cell>
        </row>
        <row r="4055">
          <cell r="T4055" t="str">
            <v>Přáslavice</v>
          </cell>
        </row>
        <row r="4056">
          <cell r="T4056" t="str">
            <v>Přeborov</v>
          </cell>
        </row>
        <row r="4057">
          <cell r="T4057" t="str">
            <v>Přebuz</v>
          </cell>
        </row>
        <row r="4058">
          <cell r="T4058" t="str">
            <v>Přeckov</v>
          </cell>
        </row>
        <row r="4059">
          <cell r="T4059" t="str">
            <v>Předboj</v>
          </cell>
        </row>
        <row r="4060">
          <cell r="T4060" t="str">
            <v>Předenice</v>
          </cell>
        </row>
        <row r="4061">
          <cell r="T4061" t="str">
            <v>Předhradí</v>
          </cell>
        </row>
        <row r="4062">
          <cell r="T4062" t="str">
            <v>Předín</v>
          </cell>
        </row>
        <row r="4063">
          <cell r="T4063" t="str">
            <v>Předklášteří</v>
          </cell>
        </row>
        <row r="4064">
          <cell r="T4064" t="str">
            <v>Předměřice nad Jizerou</v>
          </cell>
        </row>
        <row r="4065">
          <cell r="T4065" t="str">
            <v>Předměřice nad Labem</v>
          </cell>
        </row>
        <row r="4066">
          <cell r="T4066" t="str">
            <v>Předmíř</v>
          </cell>
        </row>
        <row r="4067">
          <cell r="T4067" t="str">
            <v>Přední Výtoň</v>
          </cell>
        </row>
        <row r="4068">
          <cell r="T4068" t="str">
            <v>Přední Zborovice</v>
          </cell>
        </row>
        <row r="4069">
          <cell r="T4069" t="str">
            <v>Předotice</v>
          </cell>
        </row>
        <row r="4070">
          <cell r="T4070" t="str">
            <v>Předslav</v>
          </cell>
        </row>
        <row r="4071">
          <cell r="T4071" t="str">
            <v>Předslavice</v>
          </cell>
        </row>
        <row r="4072">
          <cell r="T4072" t="str">
            <v>Přehořov</v>
          </cell>
        </row>
        <row r="4073">
          <cell r="T4073" t="str">
            <v>Přehvozdí</v>
          </cell>
        </row>
        <row r="4074">
          <cell r="T4074" t="str">
            <v>Přehýšov</v>
          </cell>
        </row>
        <row r="4075">
          <cell r="T4075" t="str">
            <v>Přechovice</v>
          </cell>
        </row>
        <row r="4076">
          <cell r="T4076" t="str">
            <v>Přelíc</v>
          </cell>
        </row>
        <row r="4077">
          <cell r="T4077" t="str">
            <v>Přelouč</v>
          </cell>
        </row>
        <row r="4078">
          <cell r="T4078" t="str">
            <v>Přelovice</v>
          </cell>
        </row>
        <row r="4079">
          <cell r="T4079" t="str">
            <v>Přemyslovice</v>
          </cell>
        </row>
        <row r="4080">
          <cell r="T4080" t="str">
            <v>Přepeře</v>
          </cell>
        </row>
        <row r="4081">
          <cell r="T4081" t="str">
            <v>Přepeře</v>
          </cell>
        </row>
        <row r="4082">
          <cell r="T4082" t="str">
            <v>Přepychy</v>
          </cell>
        </row>
        <row r="4083">
          <cell r="T4083" t="str">
            <v>Přepychy</v>
          </cell>
        </row>
        <row r="4084">
          <cell r="T4084" t="str">
            <v>Přerov</v>
          </cell>
        </row>
        <row r="4085">
          <cell r="T4085" t="str">
            <v>Přerov nad Labem</v>
          </cell>
        </row>
        <row r="4086">
          <cell r="T4086" t="str">
            <v>Přerubenice</v>
          </cell>
        </row>
        <row r="4087">
          <cell r="T4087" t="str">
            <v>Přeskače</v>
          </cell>
        </row>
        <row r="4088">
          <cell r="T4088" t="str">
            <v>Přestanov</v>
          </cell>
        </row>
        <row r="4089">
          <cell r="T4089" t="str">
            <v>Přestavlky</v>
          </cell>
        </row>
        <row r="4090">
          <cell r="T4090" t="str">
            <v>Přestavlky</v>
          </cell>
        </row>
        <row r="4091">
          <cell r="T4091" t="str">
            <v>Přestavlky</v>
          </cell>
        </row>
        <row r="4092">
          <cell r="T4092" t="str">
            <v>Přestavlky</v>
          </cell>
        </row>
        <row r="4093">
          <cell r="T4093" t="str">
            <v>Přestavlky u Čerčan</v>
          </cell>
        </row>
        <row r="4094">
          <cell r="T4094" t="str">
            <v>Přešovice</v>
          </cell>
        </row>
        <row r="4095">
          <cell r="T4095" t="str">
            <v>Přeštěnice</v>
          </cell>
        </row>
        <row r="4096">
          <cell r="T4096" t="str">
            <v>Přeštice</v>
          </cell>
        </row>
        <row r="4097">
          <cell r="T4097" t="str">
            <v>Přešťovice</v>
          </cell>
        </row>
        <row r="4098">
          <cell r="T4098" t="str">
            <v>Převýšov</v>
          </cell>
        </row>
        <row r="4099">
          <cell r="T4099" t="str">
            <v>Přezletice</v>
          </cell>
        </row>
        <row r="4100">
          <cell r="T4100" t="str">
            <v>Přibice</v>
          </cell>
        </row>
        <row r="4101">
          <cell r="T4101" t="str">
            <v>Příbor</v>
          </cell>
        </row>
        <row r="4102">
          <cell r="T4102" t="str">
            <v>Příbram</v>
          </cell>
        </row>
        <row r="4103">
          <cell r="T4103" t="str">
            <v>Příbram na Moravě</v>
          </cell>
        </row>
        <row r="4104">
          <cell r="T4104" t="str">
            <v>Příbraz</v>
          </cell>
        </row>
        <row r="4105">
          <cell r="T4105" t="str">
            <v>Přibyslav</v>
          </cell>
        </row>
        <row r="4106">
          <cell r="T4106" t="str">
            <v>Přibyslav</v>
          </cell>
        </row>
        <row r="4107">
          <cell r="T4107" t="str">
            <v>Přibyslavice</v>
          </cell>
        </row>
        <row r="4108">
          <cell r="T4108" t="str">
            <v>Přibyslavice</v>
          </cell>
        </row>
        <row r="4109">
          <cell r="T4109" t="str">
            <v>Příčina</v>
          </cell>
        </row>
        <row r="4110">
          <cell r="T4110" t="str">
            <v>Příčovy</v>
          </cell>
        </row>
        <row r="4111">
          <cell r="T4111" t="str">
            <v>Přídolí</v>
          </cell>
        </row>
        <row r="4112">
          <cell r="T4112" t="str">
            <v>Příchovice</v>
          </cell>
        </row>
        <row r="4113">
          <cell r="T4113" t="str">
            <v>Příkazy</v>
          </cell>
        </row>
        <row r="4114">
          <cell r="T4114" t="str">
            <v>Příkosice</v>
          </cell>
        </row>
        <row r="4115">
          <cell r="T4115" t="str">
            <v>Příkrý</v>
          </cell>
        </row>
        <row r="4116">
          <cell r="T4116" t="str">
            <v>Přílepy</v>
          </cell>
        </row>
        <row r="4117">
          <cell r="T4117" t="str">
            <v>Přílepy</v>
          </cell>
        </row>
        <row r="4118">
          <cell r="T4118" t="str">
            <v>Příluka</v>
          </cell>
        </row>
        <row r="4119">
          <cell r="T4119" t="str">
            <v>Přimda</v>
          </cell>
        </row>
        <row r="4120">
          <cell r="T4120" t="str">
            <v>Přísečná</v>
          </cell>
        </row>
        <row r="4121">
          <cell r="T4121" t="str">
            <v>Příseka</v>
          </cell>
        </row>
        <row r="4122">
          <cell r="T4122" t="str">
            <v>Přísnotice</v>
          </cell>
        </row>
        <row r="4123">
          <cell r="T4123" t="str">
            <v>Přistoupim</v>
          </cell>
        </row>
        <row r="4124">
          <cell r="T4124" t="str">
            <v>Přišimasy</v>
          </cell>
        </row>
        <row r="4125">
          <cell r="T4125" t="str">
            <v>Příšov</v>
          </cell>
        </row>
        <row r="4126">
          <cell r="T4126" t="str">
            <v>Příšovice</v>
          </cell>
        </row>
        <row r="4127">
          <cell r="T4127" t="str">
            <v>Příštpo</v>
          </cell>
        </row>
        <row r="4128">
          <cell r="T4128" t="str">
            <v>Přítluky</v>
          </cell>
        </row>
        <row r="4129">
          <cell r="T4129" t="str">
            <v>Přívětice</v>
          </cell>
        </row>
        <row r="4130">
          <cell r="T4130" t="str">
            <v>Přívrat</v>
          </cell>
        </row>
        <row r="4131">
          <cell r="T4131" t="str">
            <v>Psárov</v>
          </cell>
        </row>
        <row r="4132">
          <cell r="T4132" t="str">
            <v>Psáry</v>
          </cell>
        </row>
        <row r="4133">
          <cell r="T4133" t="str">
            <v>Psáře</v>
          </cell>
        </row>
        <row r="4134">
          <cell r="T4134" t="str">
            <v>Pstruží</v>
          </cell>
        </row>
        <row r="4135">
          <cell r="T4135" t="str">
            <v>Pšánky</v>
          </cell>
        </row>
        <row r="4136">
          <cell r="T4136" t="str">
            <v>Pšov</v>
          </cell>
        </row>
        <row r="4137">
          <cell r="T4137" t="str">
            <v>Pšovlky</v>
          </cell>
        </row>
        <row r="4138">
          <cell r="T4138" t="str">
            <v>Ptení</v>
          </cell>
        </row>
        <row r="4139">
          <cell r="T4139" t="str">
            <v>Ptenín</v>
          </cell>
        </row>
        <row r="4140">
          <cell r="T4140" t="str">
            <v>Ptice</v>
          </cell>
        </row>
        <row r="4141">
          <cell r="T4141" t="str">
            <v>Ptýrov</v>
          </cell>
        </row>
        <row r="4142">
          <cell r="T4142" t="str">
            <v>Puclice</v>
          </cell>
        </row>
        <row r="4143">
          <cell r="T4143" t="str">
            <v>Pucov</v>
          </cell>
        </row>
        <row r="4144">
          <cell r="T4144" t="str">
            <v>Puchlovice</v>
          </cell>
        </row>
        <row r="4145">
          <cell r="T4145" t="str">
            <v>Puklice</v>
          </cell>
        </row>
        <row r="4146">
          <cell r="T4146" t="str">
            <v>Pulečný</v>
          </cell>
        </row>
        <row r="4147">
          <cell r="T4147" t="str">
            <v>Pustá Kamenice</v>
          </cell>
        </row>
        <row r="4148">
          <cell r="T4148" t="str">
            <v>Pustá Polom</v>
          </cell>
        </row>
        <row r="4149">
          <cell r="T4149" t="str">
            <v>Pustá Rybná</v>
          </cell>
        </row>
        <row r="4150">
          <cell r="T4150" t="str">
            <v>Pustějov</v>
          </cell>
        </row>
        <row r="4151">
          <cell r="T4151" t="str">
            <v>Pustiměř</v>
          </cell>
        </row>
        <row r="4152">
          <cell r="T4152" t="str">
            <v>Pustina</v>
          </cell>
        </row>
        <row r="4153">
          <cell r="T4153" t="str">
            <v>Pustověty</v>
          </cell>
        </row>
        <row r="4154">
          <cell r="T4154" t="str">
            <v>Putim</v>
          </cell>
        </row>
        <row r="4155">
          <cell r="T4155" t="str">
            <v>Putimov</v>
          </cell>
        </row>
        <row r="4156">
          <cell r="T4156" t="str">
            <v>Pyšel</v>
          </cell>
        </row>
        <row r="4157">
          <cell r="T4157" t="str">
            <v>Pyšely</v>
          </cell>
        </row>
        <row r="4158">
          <cell r="T4158" t="str">
            <v>Rabakov</v>
          </cell>
        </row>
        <row r="4159">
          <cell r="T4159" t="str">
            <v>Rabí</v>
          </cell>
        </row>
        <row r="4160">
          <cell r="T4160" t="str">
            <v>Rabštejnská Lhota</v>
          </cell>
        </row>
        <row r="4161">
          <cell r="T4161" t="str">
            <v>Ráby</v>
          </cell>
        </row>
        <row r="4162">
          <cell r="T4162" t="str">
            <v>Rabyně</v>
          </cell>
        </row>
        <row r="4163">
          <cell r="T4163" t="str">
            <v>Racková</v>
          </cell>
        </row>
        <row r="4164">
          <cell r="T4164" t="str">
            <v>Rácovice</v>
          </cell>
        </row>
        <row r="4165">
          <cell r="T4165" t="str">
            <v>Račetice</v>
          </cell>
        </row>
        <row r="4166">
          <cell r="T4166" t="str">
            <v>Račice</v>
          </cell>
        </row>
        <row r="4167">
          <cell r="T4167" t="str">
            <v>Račice</v>
          </cell>
        </row>
        <row r="4168">
          <cell r="T4168" t="str">
            <v>Račice</v>
          </cell>
        </row>
        <row r="4169">
          <cell r="T4169" t="str">
            <v>Račice</v>
          </cell>
        </row>
        <row r="4170">
          <cell r="T4170" t="str">
            <v>Račice nad Trotinou</v>
          </cell>
        </row>
        <row r="4171">
          <cell r="T4171" t="str">
            <v>Račice-Pístovice</v>
          </cell>
        </row>
        <row r="4172">
          <cell r="T4172" t="str">
            <v>Račín</v>
          </cell>
        </row>
        <row r="4173">
          <cell r="T4173" t="str">
            <v>Račiněves</v>
          </cell>
        </row>
        <row r="4174">
          <cell r="T4174" t="str">
            <v>Radčice</v>
          </cell>
        </row>
        <row r="4175">
          <cell r="T4175" t="str">
            <v>Radějov</v>
          </cell>
        </row>
        <row r="4176">
          <cell r="T4176" t="str">
            <v>Radějovice</v>
          </cell>
        </row>
        <row r="4177">
          <cell r="T4177" t="str">
            <v>Radějovice</v>
          </cell>
        </row>
        <row r="4178">
          <cell r="T4178" t="str">
            <v>Radenice</v>
          </cell>
        </row>
        <row r="4179">
          <cell r="T4179" t="str">
            <v>Radenín</v>
          </cell>
        </row>
        <row r="4180">
          <cell r="T4180" t="str">
            <v>Radešín</v>
          </cell>
        </row>
        <row r="4181">
          <cell r="T4181" t="str">
            <v>Radešínská Svratka</v>
          </cell>
        </row>
        <row r="4182">
          <cell r="T4182" t="str">
            <v>Radětice</v>
          </cell>
        </row>
        <row r="4183">
          <cell r="T4183" t="str">
            <v>Radětice</v>
          </cell>
        </row>
        <row r="4184">
          <cell r="T4184" t="str">
            <v>Radhostice</v>
          </cell>
        </row>
        <row r="4185">
          <cell r="T4185" t="str">
            <v>Radhošť</v>
          </cell>
        </row>
        <row r="4186">
          <cell r="T4186" t="str">
            <v>Radíč</v>
          </cell>
        </row>
        <row r="4187">
          <cell r="T4187" t="str">
            <v>Radíkov</v>
          </cell>
        </row>
        <row r="4188">
          <cell r="T4188" t="str">
            <v>Radíkovice</v>
          </cell>
        </row>
        <row r="4189">
          <cell r="T4189" t="str">
            <v>Radim</v>
          </cell>
        </row>
        <row r="4190">
          <cell r="T4190" t="str">
            <v>Radim</v>
          </cell>
        </row>
        <row r="4191">
          <cell r="T4191" t="str">
            <v>Radiměř</v>
          </cell>
        </row>
        <row r="4192">
          <cell r="T4192" t="str">
            <v>Radimovice</v>
          </cell>
        </row>
        <row r="4193">
          <cell r="T4193" t="str">
            <v>Radimovice u Tábora</v>
          </cell>
        </row>
        <row r="4194">
          <cell r="T4194" t="str">
            <v>Radimovice u Želče</v>
          </cell>
        </row>
        <row r="4195">
          <cell r="T4195" t="str">
            <v>Radkov</v>
          </cell>
        </row>
        <row r="4196">
          <cell r="T4196" t="str">
            <v>Radkov</v>
          </cell>
        </row>
        <row r="4197">
          <cell r="T4197" t="str">
            <v>Radkov</v>
          </cell>
        </row>
        <row r="4198">
          <cell r="T4198" t="str">
            <v>Radkov</v>
          </cell>
        </row>
        <row r="4199">
          <cell r="T4199" t="str">
            <v>Radkov</v>
          </cell>
        </row>
        <row r="4200">
          <cell r="T4200" t="str">
            <v>Radkova Lhota</v>
          </cell>
        </row>
        <row r="4201">
          <cell r="T4201" t="str">
            <v>Radkovice</v>
          </cell>
        </row>
        <row r="4202">
          <cell r="T4202" t="str">
            <v>Radkovice u Budče</v>
          </cell>
        </row>
        <row r="4203">
          <cell r="T4203" t="str">
            <v>Radkovice u Hrotovic</v>
          </cell>
        </row>
        <row r="4204">
          <cell r="T4204" t="str">
            <v>Radkovy</v>
          </cell>
        </row>
        <row r="4205">
          <cell r="T4205" t="str">
            <v>Rádlo</v>
          </cell>
        </row>
        <row r="4206">
          <cell r="T4206" t="str">
            <v>Radnice</v>
          </cell>
        </row>
        <row r="4207">
          <cell r="T4207" t="str">
            <v>Radňoves</v>
          </cell>
        </row>
        <row r="4208">
          <cell r="T4208" t="str">
            <v>Radňovice</v>
          </cell>
        </row>
        <row r="4209">
          <cell r="T4209" t="str">
            <v>Radomyšl</v>
          </cell>
        </row>
        <row r="4210">
          <cell r="T4210" t="str">
            <v>Radonice</v>
          </cell>
        </row>
        <row r="4211">
          <cell r="T4211" t="str">
            <v>Radonice</v>
          </cell>
        </row>
        <row r="4212">
          <cell r="T4212" t="str">
            <v>Radonín</v>
          </cell>
        </row>
        <row r="4213">
          <cell r="T4213" t="str">
            <v>Radostice</v>
          </cell>
        </row>
        <row r="4214">
          <cell r="T4214" t="str">
            <v>Radostín</v>
          </cell>
        </row>
        <row r="4215">
          <cell r="T4215" t="str">
            <v>Radostín</v>
          </cell>
        </row>
        <row r="4216">
          <cell r="T4216" t="str">
            <v>Radostín nad Oslavou</v>
          </cell>
        </row>
        <row r="4217">
          <cell r="T4217" t="str">
            <v>Radostná pod Kozákovem</v>
          </cell>
        </row>
        <row r="4218">
          <cell r="T4218" t="str">
            <v>Radostov</v>
          </cell>
        </row>
        <row r="4219">
          <cell r="T4219" t="str">
            <v>Radošov</v>
          </cell>
        </row>
        <row r="4220">
          <cell r="T4220" t="str">
            <v>Radošovice</v>
          </cell>
        </row>
        <row r="4221">
          <cell r="T4221" t="str">
            <v>Radošovice</v>
          </cell>
        </row>
        <row r="4222">
          <cell r="T4222" t="str">
            <v>Radošovice</v>
          </cell>
        </row>
        <row r="4223">
          <cell r="T4223" t="str">
            <v>Radotice</v>
          </cell>
        </row>
        <row r="4224">
          <cell r="T4224" t="str">
            <v>Radotín</v>
          </cell>
        </row>
        <row r="4225">
          <cell r="T4225" t="str">
            <v>Radovesice</v>
          </cell>
        </row>
        <row r="4226">
          <cell r="T4226" t="str">
            <v>Radovesnice I</v>
          </cell>
        </row>
        <row r="4227">
          <cell r="T4227" t="str">
            <v>Radovesnice II</v>
          </cell>
        </row>
        <row r="4228">
          <cell r="T4228" t="str">
            <v>Radslavice</v>
          </cell>
        </row>
        <row r="4229">
          <cell r="T4229" t="str">
            <v>Radslavice</v>
          </cell>
        </row>
        <row r="4230">
          <cell r="T4230" t="str">
            <v>Raduň</v>
          </cell>
        </row>
        <row r="4231">
          <cell r="T4231" t="str">
            <v>Radvanec</v>
          </cell>
        </row>
        <row r="4232">
          <cell r="T4232" t="str">
            <v>Radvanice</v>
          </cell>
        </row>
        <row r="4233">
          <cell r="T4233" t="str">
            <v>Radvanice</v>
          </cell>
        </row>
        <row r="4234">
          <cell r="T4234" t="str">
            <v>Rájec</v>
          </cell>
        </row>
        <row r="4235">
          <cell r="T4235" t="str">
            <v>Rájec-Jestřebí</v>
          </cell>
        </row>
        <row r="4236">
          <cell r="T4236" t="str">
            <v>Ráječko</v>
          </cell>
        </row>
        <row r="4237">
          <cell r="T4237" t="str">
            <v>Rajhrad</v>
          </cell>
        </row>
        <row r="4238">
          <cell r="T4238" t="str">
            <v>Rajhradice</v>
          </cell>
        </row>
        <row r="4239">
          <cell r="T4239" t="str">
            <v>Rajnochovice</v>
          </cell>
        </row>
        <row r="4240">
          <cell r="T4240" t="str">
            <v>Rakousy</v>
          </cell>
        </row>
        <row r="4241">
          <cell r="T4241" t="str">
            <v>Rakov</v>
          </cell>
        </row>
        <row r="4242">
          <cell r="T4242" t="str">
            <v>Raková</v>
          </cell>
        </row>
        <row r="4243">
          <cell r="T4243" t="str">
            <v>Raková u Konice</v>
          </cell>
        </row>
        <row r="4244">
          <cell r="T4244" t="str">
            <v>Rakovice</v>
          </cell>
        </row>
        <row r="4245">
          <cell r="T4245" t="str">
            <v>Rakovník</v>
          </cell>
        </row>
        <row r="4246">
          <cell r="T4246" t="str">
            <v>Rakůvka</v>
          </cell>
        </row>
        <row r="4247">
          <cell r="T4247" t="str">
            <v>Rakvice</v>
          </cell>
        </row>
        <row r="4248">
          <cell r="T4248" t="str">
            <v>Ralsko</v>
          </cell>
        </row>
        <row r="4249">
          <cell r="T4249" t="str">
            <v>Raná</v>
          </cell>
        </row>
        <row r="4250">
          <cell r="T4250" t="str">
            <v>Raná</v>
          </cell>
        </row>
        <row r="4251">
          <cell r="T4251" t="str">
            <v>Rančířov</v>
          </cell>
        </row>
        <row r="4252">
          <cell r="T4252" t="str">
            <v>Rantířov</v>
          </cell>
        </row>
        <row r="4253">
          <cell r="T4253" t="str">
            <v>Rapotice</v>
          </cell>
        </row>
        <row r="4254">
          <cell r="T4254" t="str">
            <v>Rapotín</v>
          </cell>
        </row>
        <row r="4255">
          <cell r="T4255" t="str">
            <v>Rapšach</v>
          </cell>
        </row>
        <row r="4256">
          <cell r="T4256" t="str">
            <v>Rasošky</v>
          </cell>
        </row>
        <row r="4257">
          <cell r="T4257" t="str">
            <v>Raspenava</v>
          </cell>
        </row>
        <row r="4258">
          <cell r="T4258" t="str">
            <v>Rašín</v>
          </cell>
        </row>
        <row r="4259">
          <cell r="T4259" t="str">
            <v>Raškovice</v>
          </cell>
        </row>
        <row r="4260">
          <cell r="T4260" t="str">
            <v>Rašov</v>
          </cell>
        </row>
        <row r="4261">
          <cell r="T4261" t="str">
            <v>Rašovice</v>
          </cell>
        </row>
        <row r="4262">
          <cell r="T4262" t="str">
            <v>Rašovice</v>
          </cell>
        </row>
        <row r="4263">
          <cell r="T4263" t="str">
            <v>Rataje</v>
          </cell>
        </row>
        <row r="4264">
          <cell r="T4264" t="str">
            <v>Rataje</v>
          </cell>
        </row>
        <row r="4265">
          <cell r="T4265" t="str">
            <v>Rataje</v>
          </cell>
        </row>
        <row r="4266">
          <cell r="T4266" t="str">
            <v>Rataje nad Sázavou</v>
          </cell>
        </row>
        <row r="4267">
          <cell r="T4267" t="str">
            <v>Ratboř</v>
          </cell>
        </row>
        <row r="4268">
          <cell r="T4268" t="str">
            <v>Ratenice</v>
          </cell>
        </row>
        <row r="4269">
          <cell r="T4269" t="str">
            <v>Ratiboř</v>
          </cell>
        </row>
        <row r="4270">
          <cell r="T4270" t="str">
            <v>Ratiboř</v>
          </cell>
        </row>
        <row r="4271">
          <cell r="T4271" t="str">
            <v>Ratibořské Hory</v>
          </cell>
        </row>
        <row r="4272">
          <cell r="T4272" t="str">
            <v>Ratíškovice</v>
          </cell>
        </row>
        <row r="4273">
          <cell r="T4273" t="str">
            <v>Ratměřice</v>
          </cell>
        </row>
        <row r="4274">
          <cell r="T4274" t="str">
            <v>Razová</v>
          </cell>
        </row>
        <row r="4275">
          <cell r="T4275" t="str">
            <v>Ražice</v>
          </cell>
        </row>
        <row r="4276">
          <cell r="T4276" t="str">
            <v>Rebešovice</v>
          </cell>
        </row>
        <row r="4277">
          <cell r="T4277" t="str">
            <v>Rejchartice</v>
          </cell>
        </row>
        <row r="4278">
          <cell r="T4278" t="str">
            <v>Rejštejn</v>
          </cell>
        </row>
        <row r="4279">
          <cell r="T4279" t="str">
            <v>Rešice</v>
          </cell>
        </row>
        <row r="4280">
          <cell r="T4280" t="str">
            <v>Roblín</v>
          </cell>
        </row>
        <row r="4281">
          <cell r="T4281" t="str">
            <v>Ročov</v>
          </cell>
        </row>
        <row r="4282">
          <cell r="T4282" t="str">
            <v>Rodinov</v>
          </cell>
        </row>
        <row r="4283">
          <cell r="T4283" t="str">
            <v>Rodkov</v>
          </cell>
        </row>
        <row r="4284">
          <cell r="T4284" t="str">
            <v>Rodná</v>
          </cell>
        </row>
        <row r="4285">
          <cell r="T4285" t="str">
            <v>Rodvínov</v>
          </cell>
        </row>
        <row r="4286">
          <cell r="T4286" t="str">
            <v>Rohatec</v>
          </cell>
        </row>
        <row r="4287">
          <cell r="T4287" t="str">
            <v>Rohatsko</v>
          </cell>
        </row>
        <row r="4288">
          <cell r="T4288" t="str">
            <v>Rohenice</v>
          </cell>
        </row>
        <row r="4289">
          <cell r="T4289" t="str">
            <v>Rohle</v>
          </cell>
        </row>
        <row r="4290">
          <cell r="T4290" t="str">
            <v>Rohov</v>
          </cell>
        </row>
        <row r="4291">
          <cell r="T4291" t="str">
            <v>Rohovládova Bělá</v>
          </cell>
        </row>
        <row r="4292">
          <cell r="T4292" t="str">
            <v>Rohozec</v>
          </cell>
        </row>
        <row r="4293">
          <cell r="T4293" t="str">
            <v>Rohozec</v>
          </cell>
        </row>
        <row r="4294">
          <cell r="T4294" t="str">
            <v>Rohozná</v>
          </cell>
        </row>
        <row r="4295">
          <cell r="T4295" t="str">
            <v>Rohozná</v>
          </cell>
        </row>
        <row r="4296">
          <cell r="T4296" t="str">
            <v>Rohoznice</v>
          </cell>
        </row>
        <row r="4297">
          <cell r="T4297" t="str">
            <v>Rohoznice</v>
          </cell>
        </row>
        <row r="4298">
          <cell r="T4298" t="str">
            <v>Rohy</v>
          </cell>
        </row>
        <row r="4299">
          <cell r="T4299" t="str">
            <v>Rochlov</v>
          </cell>
        </row>
        <row r="4300">
          <cell r="T4300" t="str">
            <v>Rochov</v>
          </cell>
        </row>
        <row r="4301">
          <cell r="T4301" t="str">
            <v>Rojetín</v>
          </cell>
        </row>
        <row r="4302">
          <cell r="T4302" t="str">
            <v>Rokle</v>
          </cell>
        </row>
        <row r="4303">
          <cell r="T4303" t="str">
            <v>Rokycany</v>
          </cell>
        </row>
        <row r="4304">
          <cell r="T4304" t="str">
            <v>Rokytá</v>
          </cell>
        </row>
        <row r="4305">
          <cell r="T4305" t="str">
            <v>Rokytňany</v>
          </cell>
        </row>
        <row r="4306">
          <cell r="T4306" t="str">
            <v>Rokytnice</v>
          </cell>
        </row>
        <row r="4307">
          <cell r="T4307" t="str">
            <v>Rokytnice</v>
          </cell>
        </row>
        <row r="4308">
          <cell r="T4308" t="str">
            <v>Rokytnice nad Jizerou</v>
          </cell>
        </row>
        <row r="4309">
          <cell r="T4309" t="str">
            <v>Rokytnice nad Rokytnou</v>
          </cell>
        </row>
        <row r="4310">
          <cell r="T4310" t="str">
            <v>Rokytnice v Orlických horách</v>
          </cell>
        </row>
        <row r="4311">
          <cell r="T4311" t="str">
            <v>Rokytno</v>
          </cell>
        </row>
        <row r="4312">
          <cell r="T4312" t="str">
            <v>Rokytovec</v>
          </cell>
        </row>
        <row r="4313">
          <cell r="T4313" t="str">
            <v>Ronov nad Doubravou</v>
          </cell>
        </row>
        <row r="4314">
          <cell r="T4314" t="str">
            <v>Ropice</v>
          </cell>
        </row>
        <row r="4315">
          <cell r="T4315" t="str">
            <v>Roprachtice</v>
          </cell>
        </row>
        <row r="4316">
          <cell r="T4316" t="str">
            <v>Roseč</v>
          </cell>
        </row>
        <row r="4317">
          <cell r="T4317" t="str">
            <v>Rosice</v>
          </cell>
        </row>
        <row r="4318">
          <cell r="T4318" t="str">
            <v>Rosice</v>
          </cell>
        </row>
        <row r="4319">
          <cell r="T4319" t="str">
            <v>Rosička</v>
          </cell>
        </row>
        <row r="4320">
          <cell r="T4320" t="str">
            <v>Rosička</v>
          </cell>
        </row>
        <row r="4321">
          <cell r="T4321" t="str">
            <v>Rosovice</v>
          </cell>
        </row>
        <row r="4322">
          <cell r="T4322" t="str">
            <v>Rostěnice-Zvonovice</v>
          </cell>
        </row>
        <row r="4323">
          <cell r="T4323" t="str">
            <v>Rostoklaty</v>
          </cell>
        </row>
        <row r="4324">
          <cell r="T4324" t="str">
            <v>Roštění</v>
          </cell>
        </row>
        <row r="4325">
          <cell r="T4325" t="str">
            <v>Roštín</v>
          </cell>
        </row>
        <row r="4326">
          <cell r="T4326" t="str">
            <v>Rotava</v>
          </cell>
        </row>
        <row r="4327">
          <cell r="T4327" t="str">
            <v>Roubanina</v>
          </cell>
        </row>
        <row r="4328">
          <cell r="T4328" t="str">
            <v>Roudná</v>
          </cell>
        </row>
        <row r="4329">
          <cell r="T4329" t="str">
            <v>Roudné</v>
          </cell>
        </row>
        <row r="4330">
          <cell r="T4330" t="str">
            <v>Roudnice</v>
          </cell>
        </row>
        <row r="4331">
          <cell r="T4331" t="str">
            <v>Roudnice nad Labem</v>
          </cell>
        </row>
        <row r="4332">
          <cell r="T4332" t="str">
            <v>Roudno</v>
          </cell>
        </row>
        <row r="4333">
          <cell r="T4333" t="str">
            <v>Rouchovany</v>
          </cell>
        </row>
        <row r="4334">
          <cell r="T4334" t="str">
            <v>Roupov</v>
          </cell>
        </row>
        <row r="4335">
          <cell r="T4335" t="str">
            <v>Rousínov</v>
          </cell>
        </row>
        <row r="4336">
          <cell r="T4336" t="str">
            <v>Rouské</v>
          </cell>
        </row>
        <row r="4337">
          <cell r="T4337" t="str">
            <v>Rousměrov</v>
          </cell>
        </row>
        <row r="4338">
          <cell r="T4338" t="str">
            <v>Rovečné</v>
          </cell>
        </row>
        <row r="4339">
          <cell r="T4339" t="str">
            <v>Rovensko</v>
          </cell>
        </row>
        <row r="4340">
          <cell r="T4340" t="str">
            <v>Rovensko pod Troskami</v>
          </cell>
        </row>
        <row r="4341">
          <cell r="T4341" t="str">
            <v>Rovná</v>
          </cell>
        </row>
        <row r="4342">
          <cell r="T4342" t="str">
            <v>Rovná</v>
          </cell>
        </row>
        <row r="4343">
          <cell r="T4343" t="str">
            <v>Rovná</v>
          </cell>
        </row>
        <row r="4344">
          <cell r="T4344" t="str">
            <v>Rozdrojovice</v>
          </cell>
        </row>
        <row r="4345">
          <cell r="T4345" t="str">
            <v>Rozhovice</v>
          </cell>
        </row>
        <row r="4346">
          <cell r="T4346" t="str">
            <v>Rozhraní</v>
          </cell>
        </row>
        <row r="4347">
          <cell r="T4347" t="str">
            <v>Rozkoš</v>
          </cell>
        </row>
        <row r="4348">
          <cell r="T4348" t="str">
            <v>Rozseč</v>
          </cell>
        </row>
        <row r="4349">
          <cell r="T4349" t="str">
            <v>Rozseč</v>
          </cell>
        </row>
        <row r="4350">
          <cell r="T4350" t="str">
            <v>Rozseč nad Kunštátem</v>
          </cell>
        </row>
        <row r="4351">
          <cell r="T4351" t="str">
            <v>Rozsíčka</v>
          </cell>
        </row>
        <row r="4352">
          <cell r="T4352" t="str">
            <v>Rozsochatec</v>
          </cell>
        </row>
        <row r="4353">
          <cell r="T4353" t="str">
            <v>Rozsochy</v>
          </cell>
        </row>
        <row r="4354">
          <cell r="T4354" t="str">
            <v>Rozstání</v>
          </cell>
        </row>
        <row r="4355">
          <cell r="T4355" t="str">
            <v>Rozstání</v>
          </cell>
        </row>
        <row r="4356">
          <cell r="T4356" t="str">
            <v>Roztoky</v>
          </cell>
        </row>
        <row r="4357">
          <cell r="T4357" t="str">
            <v>Roztoky</v>
          </cell>
        </row>
        <row r="4358">
          <cell r="T4358" t="str">
            <v>Roztoky u Jilemnice</v>
          </cell>
        </row>
        <row r="4359">
          <cell r="T4359" t="str">
            <v>Roztoky u Semil</v>
          </cell>
        </row>
        <row r="4360">
          <cell r="T4360" t="str">
            <v>Rozvadov</v>
          </cell>
        </row>
        <row r="4361">
          <cell r="T4361" t="str">
            <v>Rožďalovice</v>
          </cell>
        </row>
        <row r="4362">
          <cell r="T4362" t="str">
            <v>Rožmberk nad Vltavou</v>
          </cell>
        </row>
        <row r="4363">
          <cell r="T4363" t="str">
            <v>Rožmitál na Šumavě</v>
          </cell>
        </row>
        <row r="4364">
          <cell r="T4364" t="str">
            <v>Rožmitál pod Třemšínem</v>
          </cell>
        </row>
        <row r="4365">
          <cell r="T4365" t="str">
            <v>Rožná</v>
          </cell>
        </row>
        <row r="4366">
          <cell r="T4366" t="str">
            <v>Rožnov</v>
          </cell>
        </row>
        <row r="4367">
          <cell r="T4367" t="str">
            <v>Rožnov pod Radhoštěm</v>
          </cell>
        </row>
        <row r="4368">
          <cell r="T4368" t="str">
            <v>Rpety</v>
          </cell>
        </row>
        <row r="4369">
          <cell r="T4369" t="str">
            <v>Rtyně nad Bílinou</v>
          </cell>
        </row>
        <row r="4370">
          <cell r="T4370" t="str">
            <v>Rtyně v Podkrkonoší</v>
          </cell>
        </row>
        <row r="4371">
          <cell r="T4371" t="str">
            <v>Ruda</v>
          </cell>
        </row>
        <row r="4372">
          <cell r="T4372" t="str">
            <v>Ruda</v>
          </cell>
        </row>
        <row r="4373">
          <cell r="T4373" t="str">
            <v>Ruda nad Moravou</v>
          </cell>
        </row>
        <row r="4374">
          <cell r="T4374" t="str">
            <v>Rudice</v>
          </cell>
        </row>
        <row r="4375">
          <cell r="T4375" t="str">
            <v>Rudice</v>
          </cell>
        </row>
        <row r="4376">
          <cell r="T4376" t="str">
            <v>Rudíkov</v>
          </cell>
        </row>
        <row r="4377">
          <cell r="T4377" t="str">
            <v>Rudimov</v>
          </cell>
        </row>
        <row r="4378">
          <cell r="T4378" t="str">
            <v>Rudka</v>
          </cell>
        </row>
        <row r="4379">
          <cell r="T4379" t="str">
            <v>Rudlice</v>
          </cell>
        </row>
        <row r="4380">
          <cell r="T4380" t="str">
            <v>Rudná</v>
          </cell>
        </row>
        <row r="4381">
          <cell r="T4381" t="str">
            <v>Rudná</v>
          </cell>
        </row>
        <row r="4382">
          <cell r="T4382" t="str">
            <v>Rudná pod Pradědem</v>
          </cell>
        </row>
        <row r="4383">
          <cell r="T4383" t="str">
            <v>Rudník</v>
          </cell>
        </row>
        <row r="4384">
          <cell r="T4384" t="str">
            <v>Rudolec</v>
          </cell>
        </row>
        <row r="4385">
          <cell r="T4385" t="str">
            <v>Rudolfov</v>
          </cell>
        </row>
        <row r="4386">
          <cell r="T4386" t="str">
            <v>Rudoltice</v>
          </cell>
        </row>
        <row r="4387">
          <cell r="T4387" t="str">
            <v>Rumburk</v>
          </cell>
        </row>
        <row r="4388">
          <cell r="T4388" t="str">
            <v>Ruprechtov</v>
          </cell>
        </row>
        <row r="4389">
          <cell r="T4389" t="str">
            <v>Rusava</v>
          </cell>
        </row>
        <row r="4390">
          <cell r="T4390" t="str">
            <v>Rusín</v>
          </cell>
        </row>
        <row r="4391">
          <cell r="T4391" t="str">
            <v>Rušinov</v>
          </cell>
        </row>
        <row r="4392">
          <cell r="T4392" t="str">
            <v>Růžďka</v>
          </cell>
        </row>
        <row r="4393">
          <cell r="T4393" t="str">
            <v>Růžená</v>
          </cell>
        </row>
        <row r="4394">
          <cell r="T4394" t="str">
            <v>Růžová</v>
          </cell>
        </row>
        <row r="4395">
          <cell r="T4395" t="str">
            <v>Rybí</v>
          </cell>
        </row>
        <row r="4396">
          <cell r="T4396" t="str">
            <v>Rybitví</v>
          </cell>
        </row>
        <row r="4397">
          <cell r="T4397" t="str">
            <v>Rybná nad Zdobnicí</v>
          </cell>
        </row>
        <row r="4398">
          <cell r="T4398" t="str">
            <v>Rybné</v>
          </cell>
        </row>
        <row r="4399">
          <cell r="T4399" t="str">
            <v>Rybnice</v>
          </cell>
        </row>
        <row r="4400">
          <cell r="T4400" t="str">
            <v>Rybníček</v>
          </cell>
        </row>
        <row r="4401">
          <cell r="T4401" t="str">
            <v>Rybníček</v>
          </cell>
        </row>
        <row r="4402">
          <cell r="T4402" t="str">
            <v>Rybník</v>
          </cell>
        </row>
        <row r="4403">
          <cell r="T4403" t="str">
            <v>Rybník</v>
          </cell>
        </row>
        <row r="4404">
          <cell r="T4404" t="str">
            <v>Rybníky</v>
          </cell>
        </row>
        <row r="4405">
          <cell r="T4405" t="str">
            <v>Rybníky</v>
          </cell>
        </row>
        <row r="4406">
          <cell r="T4406" t="str">
            <v>Rybniště</v>
          </cell>
        </row>
        <row r="4407">
          <cell r="T4407" t="str">
            <v>Rychnov na Moravě</v>
          </cell>
        </row>
        <row r="4408">
          <cell r="T4408" t="str">
            <v>Rychnov nad Kněžnou</v>
          </cell>
        </row>
        <row r="4409">
          <cell r="T4409" t="str">
            <v>Rychnov u Jablonce nad Nisou</v>
          </cell>
        </row>
        <row r="4410">
          <cell r="T4410" t="str">
            <v>Rychnovek</v>
          </cell>
        </row>
        <row r="4411">
          <cell r="T4411" t="str">
            <v>Rychvald</v>
          </cell>
        </row>
        <row r="4412">
          <cell r="T4412" t="str">
            <v>Ryjice</v>
          </cell>
        </row>
        <row r="4413">
          <cell r="T4413" t="str">
            <v>Rýmařov</v>
          </cell>
        </row>
        <row r="4414">
          <cell r="T4414" t="str">
            <v>Rymice</v>
          </cell>
        </row>
        <row r="4415">
          <cell r="T4415" t="str">
            <v>Rynárec</v>
          </cell>
        </row>
        <row r="4416">
          <cell r="T4416" t="str">
            <v>Rynholec</v>
          </cell>
        </row>
        <row r="4417">
          <cell r="T4417" t="str">
            <v>Rynoltice</v>
          </cell>
        </row>
        <row r="4418">
          <cell r="T4418" t="str">
            <v>Ryžoviště</v>
          </cell>
        </row>
        <row r="4419">
          <cell r="T4419" t="str">
            <v>Řásná</v>
          </cell>
        </row>
        <row r="4420">
          <cell r="T4420" t="str">
            <v>Řečany nad Labem</v>
          </cell>
        </row>
        <row r="4421">
          <cell r="T4421" t="str">
            <v>Řečice</v>
          </cell>
        </row>
        <row r="4422">
          <cell r="T4422" t="str">
            <v>Řečice</v>
          </cell>
        </row>
        <row r="4423">
          <cell r="T4423" t="str">
            <v>Řehenice</v>
          </cell>
        </row>
        <row r="4424">
          <cell r="T4424" t="str">
            <v>Řehlovice</v>
          </cell>
        </row>
        <row r="4425">
          <cell r="T4425" t="str">
            <v>Řeka</v>
          </cell>
        </row>
        <row r="4426">
          <cell r="T4426" t="str">
            <v>Řemíčov</v>
          </cell>
        </row>
        <row r="4427">
          <cell r="T4427" t="str">
            <v>Řenče</v>
          </cell>
        </row>
        <row r="4428">
          <cell r="T4428" t="str">
            <v>Řendějov</v>
          </cell>
        </row>
        <row r="4429">
          <cell r="T4429" t="str">
            <v>Řepeč</v>
          </cell>
        </row>
        <row r="4430">
          <cell r="T4430" t="str">
            <v>Řepice</v>
          </cell>
        </row>
        <row r="4431">
          <cell r="T4431" t="str">
            <v>Řepín</v>
          </cell>
        </row>
        <row r="4432">
          <cell r="T4432" t="str">
            <v>Řepiště</v>
          </cell>
        </row>
        <row r="4433">
          <cell r="T4433" t="str">
            <v>Řepníky</v>
          </cell>
        </row>
        <row r="4434">
          <cell r="T4434" t="str">
            <v>Řepov</v>
          </cell>
        </row>
        <row r="4435">
          <cell r="T4435" t="str">
            <v>Řeřichy</v>
          </cell>
        </row>
        <row r="4436">
          <cell r="T4436" t="str">
            <v>Řestoky</v>
          </cell>
        </row>
        <row r="4437">
          <cell r="T4437" t="str">
            <v>Řetová</v>
          </cell>
        </row>
        <row r="4438">
          <cell r="T4438" t="str">
            <v>Řetůvka</v>
          </cell>
        </row>
        <row r="4439">
          <cell r="T4439" t="str">
            <v>Řevnice</v>
          </cell>
        </row>
        <row r="4440">
          <cell r="T4440" t="str">
            <v>Řevničov</v>
          </cell>
        </row>
        <row r="4441">
          <cell r="T4441" t="str">
            <v>Řícmanice</v>
          </cell>
        </row>
        <row r="4442">
          <cell r="T4442" t="str">
            <v>Říčany</v>
          </cell>
        </row>
        <row r="4443">
          <cell r="T4443" t="str">
            <v>Říčany</v>
          </cell>
        </row>
        <row r="4444">
          <cell r="T4444" t="str">
            <v>Říčky</v>
          </cell>
        </row>
        <row r="4445">
          <cell r="T4445" t="str">
            <v>Říčky v Orlických horách</v>
          </cell>
        </row>
        <row r="4446">
          <cell r="T4446" t="str">
            <v>Řídeč</v>
          </cell>
        </row>
        <row r="4447">
          <cell r="T4447" t="str">
            <v>Řídelov</v>
          </cell>
        </row>
        <row r="4448">
          <cell r="T4448" t="str">
            <v>Řídký</v>
          </cell>
        </row>
        <row r="4449">
          <cell r="T4449" t="str">
            <v>Řikonín</v>
          </cell>
        </row>
        <row r="4450">
          <cell r="T4450" t="str">
            <v>Říkov</v>
          </cell>
        </row>
        <row r="4451">
          <cell r="T4451" t="str">
            <v>Říkovice</v>
          </cell>
        </row>
        <row r="4452">
          <cell r="T4452" t="str">
            <v>Římov</v>
          </cell>
        </row>
        <row r="4453">
          <cell r="T4453" t="str">
            <v>Římov</v>
          </cell>
        </row>
        <row r="4454">
          <cell r="T4454" t="str">
            <v>Řimovice</v>
          </cell>
        </row>
        <row r="4455">
          <cell r="T4455" t="str">
            <v>Řípec</v>
          </cell>
        </row>
        <row r="4456">
          <cell r="T4456" t="str">
            <v>Řisuty</v>
          </cell>
        </row>
        <row r="4457">
          <cell r="T4457" t="str">
            <v>Řitka</v>
          </cell>
        </row>
        <row r="4458">
          <cell r="T4458" t="str">
            <v>Řitonice</v>
          </cell>
        </row>
        <row r="4459">
          <cell r="T4459" t="str">
            <v>Sádek</v>
          </cell>
        </row>
        <row r="4460">
          <cell r="T4460" t="str">
            <v>Sádek</v>
          </cell>
        </row>
        <row r="4461">
          <cell r="T4461" t="str">
            <v>Sadov</v>
          </cell>
        </row>
        <row r="4462">
          <cell r="T4462" t="str">
            <v>Sadová</v>
          </cell>
        </row>
        <row r="4463">
          <cell r="T4463" t="str">
            <v>Sadská</v>
          </cell>
        </row>
        <row r="4464">
          <cell r="T4464" t="str">
            <v>Salačova Lhota</v>
          </cell>
        </row>
        <row r="4465">
          <cell r="T4465" t="str">
            <v>Salaš</v>
          </cell>
        </row>
        <row r="4466">
          <cell r="T4466" t="str">
            <v>Samopše</v>
          </cell>
        </row>
        <row r="4467">
          <cell r="T4467" t="str">
            <v>Samotišky</v>
          </cell>
        </row>
        <row r="4468">
          <cell r="T4468" t="str">
            <v>Samšín</v>
          </cell>
        </row>
        <row r="4469">
          <cell r="T4469" t="str">
            <v>Samšina</v>
          </cell>
        </row>
        <row r="4470">
          <cell r="T4470" t="str">
            <v>Sány</v>
          </cell>
        </row>
        <row r="4471">
          <cell r="T4471" t="str">
            <v>Sázava</v>
          </cell>
        </row>
        <row r="4472">
          <cell r="T4472" t="str">
            <v>Sázava</v>
          </cell>
        </row>
        <row r="4473">
          <cell r="T4473" t="str">
            <v>Sázava</v>
          </cell>
        </row>
        <row r="4474">
          <cell r="T4474" t="str">
            <v>Sázavka</v>
          </cell>
        </row>
        <row r="4475">
          <cell r="T4475" t="str">
            <v>Sazená</v>
          </cell>
        </row>
        <row r="4476">
          <cell r="T4476" t="str">
            <v>Sazomín</v>
          </cell>
        </row>
        <row r="4477">
          <cell r="T4477" t="str">
            <v>Sazovice</v>
          </cell>
        </row>
        <row r="4478">
          <cell r="T4478" t="str">
            <v>Sběř</v>
          </cell>
        </row>
        <row r="4479">
          <cell r="T4479" t="str">
            <v>Sebečice</v>
          </cell>
        </row>
        <row r="4480">
          <cell r="T4480" t="str">
            <v>Sebranice</v>
          </cell>
        </row>
        <row r="4481">
          <cell r="T4481" t="str">
            <v>Sebranice</v>
          </cell>
        </row>
        <row r="4482">
          <cell r="T4482" t="str">
            <v>Seč</v>
          </cell>
        </row>
        <row r="4483">
          <cell r="T4483" t="str">
            <v>Seč</v>
          </cell>
        </row>
        <row r="4484">
          <cell r="T4484" t="str">
            <v>Seč</v>
          </cell>
        </row>
        <row r="4485">
          <cell r="T4485" t="str">
            <v>Sedlatice</v>
          </cell>
        </row>
        <row r="4486">
          <cell r="T4486" t="str">
            <v>Sedlčany</v>
          </cell>
        </row>
        <row r="4487">
          <cell r="T4487" t="str">
            <v>Sedlec</v>
          </cell>
        </row>
        <row r="4488">
          <cell r="T4488" t="str">
            <v>Sedlec</v>
          </cell>
        </row>
        <row r="4489">
          <cell r="T4489" t="str">
            <v>Sedlec</v>
          </cell>
        </row>
        <row r="4490">
          <cell r="T4490" t="str">
            <v>Sedlec</v>
          </cell>
        </row>
        <row r="4491">
          <cell r="T4491" t="str">
            <v>Sedlec</v>
          </cell>
        </row>
        <row r="4492">
          <cell r="T4492" t="str">
            <v>Sedlec</v>
          </cell>
        </row>
        <row r="4493">
          <cell r="T4493" t="str">
            <v>Sedlec</v>
          </cell>
        </row>
        <row r="4494">
          <cell r="T4494" t="str">
            <v>Sedlec-Prčice</v>
          </cell>
        </row>
        <row r="4495">
          <cell r="T4495" t="str">
            <v>Sedlečko u Soběslavě</v>
          </cell>
        </row>
        <row r="4496">
          <cell r="T4496" t="str">
            <v>Sedlejov</v>
          </cell>
        </row>
        <row r="4497">
          <cell r="T4497" t="str">
            <v>Sedletín</v>
          </cell>
        </row>
        <row r="4498">
          <cell r="T4498" t="str">
            <v>Sedlice</v>
          </cell>
        </row>
        <row r="4499">
          <cell r="T4499" t="str">
            <v>Sedlice</v>
          </cell>
        </row>
        <row r="4500">
          <cell r="T4500" t="str">
            <v>Sedlice</v>
          </cell>
        </row>
        <row r="4501">
          <cell r="T4501" t="str">
            <v>Sedliště</v>
          </cell>
        </row>
        <row r="4502">
          <cell r="T4502" t="str">
            <v>Sedliště</v>
          </cell>
        </row>
        <row r="4503">
          <cell r="T4503" t="str">
            <v>Sedliště</v>
          </cell>
        </row>
        <row r="4504">
          <cell r="T4504" t="str">
            <v>Sedliště</v>
          </cell>
        </row>
        <row r="4505">
          <cell r="T4505" t="str">
            <v>Sedlnice</v>
          </cell>
        </row>
        <row r="4506">
          <cell r="T4506" t="str">
            <v>Sedloňov</v>
          </cell>
        </row>
        <row r="4507">
          <cell r="T4507" t="str">
            <v>Sehradice</v>
          </cell>
        </row>
        <row r="4508">
          <cell r="T4508" t="str">
            <v>Sejřek</v>
          </cell>
        </row>
        <row r="4509">
          <cell r="T4509" t="str">
            <v>Sekeřice</v>
          </cell>
        </row>
        <row r="4510">
          <cell r="T4510" t="str">
            <v>Seletice</v>
          </cell>
        </row>
        <row r="4511">
          <cell r="T4511" t="str">
            <v>Selmice</v>
          </cell>
        </row>
        <row r="4512">
          <cell r="T4512" t="str">
            <v>Seloutky</v>
          </cell>
        </row>
        <row r="4513">
          <cell r="T4513" t="str">
            <v>Semanín</v>
          </cell>
        </row>
        <row r="4514">
          <cell r="T4514" t="str">
            <v>Semčice</v>
          </cell>
        </row>
        <row r="4515">
          <cell r="T4515" t="str">
            <v>Semechnice</v>
          </cell>
        </row>
        <row r="4516">
          <cell r="T4516" t="str">
            <v>Semice</v>
          </cell>
        </row>
        <row r="4517">
          <cell r="T4517" t="str">
            <v>Semily</v>
          </cell>
        </row>
        <row r="4518">
          <cell r="T4518" t="str">
            <v>Semín</v>
          </cell>
        </row>
        <row r="4519">
          <cell r="T4519" t="str">
            <v>Semněvice</v>
          </cell>
        </row>
        <row r="4520">
          <cell r="T4520" t="str">
            <v>Semtěš</v>
          </cell>
        </row>
        <row r="4521">
          <cell r="T4521" t="str">
            <v>Sendraž</v>
          </cell>
        </row>
        <row r="4522">
          <cell r="T4522" t="str">
            <v>Sendražice</v>
          </cell>
        </row>
        <row r="4523">
          <cell r="T4523" t="str">
            <v>Senec</v>
          </cell>
        </row>
        <row r="4524">
          <cell r="T4524" t="str">
            <v>Senetářov</v>
          </cell>
        </row>
        <row r="4525">
          <cell r="T4525" t="str">
            <v>Senice</v>
          </cell>
        </row>
        <row r="4526">
          <cell r="T4526" t="str">
            <v>Senice na Hané</v>
          </cell>
        </row>
        <row r="4527">
          <cell r="T4527" t="str">
            <v>Senička</v>
          </cell>
        </row>
        <row r="4528">
          <cell r="T4528" t="str">
            <v>Seninka</v>
          </cell>
        </row>
        <row r="4529">
          <cell r="T4529" t="str">
            <v>Senohraby</v>
          </cell>
        </row>
        <row r="4530">
          <cell r="T4530" t="str">
            <v>Senomaty</v>
          </cell>
        </row>
        <row r="4531">
          <cell r="T4531" t="str">
            <v>Senorady</v>
          </cell>
        </row>
        <row r="4532">
          <cell r="T4532" t="str">
            <v>Senožaty</v>
          </cell>
        </row>
        <row r="4533">
          <cell r="T4533" t="str">
            <v>Sentice</v>
          </cell>
        </row>
        <row r="4534">
          <cell r="T4534" t="str">
            <v>Sepekov</v>
          </cell>
        </row>
        <row r="4535">
          <cell r="T4535" t="str">
            <v>Sezemice</v>
          </cell>
        </row>
        <row r="4536">
          <cell r="T4536" t="str">
            <v>Sezemice</v>
          </cell>
        </row>
        <row r="4537">
          <cell r="T4537" t="str">
            <v>Sezimovo Ústí</v>
          </cell>
        </row>
        <row r="4538">
          <cell r="T4538" t="str">
            <v>Schořov</v>
          </cell>
        </row>
        <row r="4539">
          <cell r="T4539" t="str">
            <v>Sibřina</v>
          </cell>
        </row>
        <row r="4540">
          <cell r="T4540" t="str">
            <v>Silůvky</v>
          </cell>
        </row>
        <row r="4541">
          <cell r="T4541" t="str">
            <v>Sirá</v>
          </cell>
        </row>
        <row r="4542">
          <cell r="T4542" t="str">
            <v>Sirákov</v>
          </cell>
        </row>
        <row r="4543">
          <cell r="T4543" t="str">
            <v>Siřejovice</v>
          </cell>
        </row>
        <row r="4544">
          <cell r="T4544" t="str">
            <v>Sivice</v>
          </cell>
        </row>
        <row r="4545">
          <cell r="T4545" t="str">
            <v>Skalice</v>
          </cell>
        </row>
        <row r="4546">
          <cell r="T4546" t="str">
            <v>Skalice</v>
          </cell>
        </row>
        <row r="4547">
          <cell r="T4547" t="str">
            <v>Skalice</v>
          </cell>
        </row>
        <row r="4548">
          <cell r="T4548" t="str">
            <v>Skalice nad Svitavou</v>
          </cell>
        </row>
        <row r="4549">
          <cell r="T4549" t="str">
            <v>Skalice u České Lípy</v>
          </cell>
        </row>
        <row r="4550">
          <cell r="T4550" t="str">
            <v>Skalička</v>
          </cell>
        </row>
        <row r="4551">
          <cell r="T4551" t="str">
            <v>Skalička</v>
          </cell>
        </row>
        <row r="4552">
          <cell r="T4552" t="str">
            <v>Skalka</v>
          </cell>
        </row>
        <row r="4553">
          <cell r="T4553" t="str">
            <v>Skalka</v>
          </cell>
        </row>
        <row r="4554">
          <cell r="T4554" t="str">
            <v>Skalka u Doks</v>
          </cell>
        </row>
        <row r="4555">
          <cell r="T4555" t="str">
            <v>Skalná</v>
          </cell>
        </row>
        <row r="4556">
          <cell r="T4556" t="str">
            <v>Skalsko</v>
          </cell>
        </row>
        <row r="4557">
          <cell r="T4557" t="str">
            <v>Skály</v>
          </cell>
        </row>
        <row r="4558">
          <cell r="T4558" t="str">
            <v>Skály</v>
          </cell>
        </row>
        <row r="4559">
          <cell r="T4559" t="str">
            <v>Skapce</v>
          </cell>
        </row>
        <row r="4560">
          <cell r="T4560" t="str">
            <v>Skašov</v>
          </cell>
        </row>
        <row r="4561">
          <cell r="T4561" t="str">
            <v>Skaštice</v>
          </cell>
        </row>
        <row r="4562">
          <cell r="T4562" t="str">
            <v>Sklené</v>
          </cell>
        </row>
        <row r="4563">
          <cell r="T4563" t="str">
            <v>Sklené</v>
          </cell>
        </row>
        <row r="4564">
          <cell r="T4564" t="str">
            <v>Sklené nad Oslavou</v>
          </cell>
        </row>
        <row r="4565">
          <cell r="T4565" t="str">
            <v>Skočice</v>
          </cell>
        </row>
        <row r="4566">
          <cell r="T4566" t="str">
            <v>Skomelno</v>
          </cell>
        </row>
        <row r="4567">
          <cell r="T4567" t="str">
            <v>Skopytce</v>
          </cell>
        </row>
        <row r="4568">
          <cell r="T4568" t="str">
            <v>Skorkov</v>
          </cell>
        </row>
        <row r="4569">
          <cell r="T4569" t="str">
            <v>Skorkov</v>
          </cell>
        </row>
        <row r="4570">
          <cell r="T4570" t="str">
            <v>Skoronice</v>
          </cell>
        </row>
        <row r="4571">
          <cell r="T4571" t="str">
            <v>Skorošice</v>
          </cell>
        </row>
        <row r="4572">
          <cell r="T4572" t="str">
            <v>Skorotice</v>
          </cell>
        </row>
        <row r="4573">
          <cell r="T4573" t="str">
            <v>Skořenice</v>
          </cell>
        </row>
        <row r="4574">
          <cell r="T4574" t="str">
            <v>Skořice</v>
          </cell>
        </row>
        <row r="4575">
          <cell r="T4575" t="str">
            <v>Skotnice</v>
          </cell>
        </row>
        <row r="4576">
          <cell r="T4576" t="str">
            <v>Skrbeň</v>
          </cell>
        </row>
        <row r="4577">
          <cell r="T4577" t="str">
            <v>Skrchov</v>
          </cell>
        </row>
        <row r="4578">
          <cell r="T4578" t="str">
            <v>Skršín</v>
          </cell>
        </row>
        <row r="4579">
          <cell r="T4579" t="str">
            <v>Skrýchov u Malšic</v>
          </cell>
        </row>
        <row r="4580">
          <cell r="T4580" t="str">
            <v>Skryje</v>
          </cell>
        </row>
        <row r="4581">
          <cell r="T4581" t="str">
            <v>Skryje</v>
          </cell>
        </row>
        <row r="4582">
          <cell r="T4582" t="str">
            <v>Skryje</v>
          </cell>
        </row>
        <row r="4583">
          <cell r="T4583" t="str">
            <v>Skřinářov</v>
          </cell>
        </row>
        <row r="4584">
          <cell r="T4584" t="str">
            <v>Skřipel</v>
          </cell>
        </row>
        <row r="4585">
          <cell r="T4585" t="str">
            <v>Skřipov</v>
          </cell>
        </row>
        <row r="4586">
          <cell r="T4586" t="str">
            <v>Skřípov</v>
          </cell>
        </row>
        <row r="4587">
          <cell r="T4587" t="str">
            <v>Skřivany</v>
          </cell>
        </row>
        <row r="4588">
          <cell r="T4588" t="str">
            <v>Skuhrov</v>
          </cell>
        </row>
        <row r="4589">
          <cell r="T4589" t="str">
            <v>Skuhrov</v>
          </cell>
        </row>
        <row r="4590">
          <cell r="T4590" t="str">
            <v>Skuhrov</v>
          </cell>
        </row>
        <row r="4591">
          <cell r="T4591" t="str">
            <v>Skuhrov nad Bělou</v>
          </cell>
        </row>
        <row r="4592">
          <cell r="T4592" t="str">
            <v>Skuteč</v>
          </cell>
        </row>
        <row r="4593">
          <cell r="T4593" t="str">
            <v>Skvrňov</v>
          </cell>
        </row>
        <row r="4594">
          <cell r="T4594" t="str">
            <v>Slabce</v>
          </cell>
        </row>
        <row r="4595">
          <cell r="T4595" t="str">
            <v>Slabčice</v>
          </cell>
        </row>
        <row r="4596">
          <cell r="T4596" t="str">
            <v>Slaná</v>
          </cell>
        </row>
        <row r="4597">
          <cell r="T4597" t="str">
            <v>Slaník</v>
          </cell>
        </row>
        <row r="4598">
          <cell r="T4598" t="str">
            <v>Slaný</v>
          </cell>
        </row>
        <row r="4599">
          <cell r="T4599" t="str">
            <v>Slapsko</v>
          </cell>
        </row>
        <row r="4600">
          <cell r="T4600" t="str">
            <v>Slapy</v>
          </cell>
        </row>
        <row r="4601">
          <cell r="T4601" t="str">
            <v>Slapy</v>
          </cell>
        </row>
        <row r="4602">
          <cell r="T4602" t="str">
            <v>Slatina</v>
          </cell>
        </row>
        <row r="4603">
          <cell r="T4603" t="str">
            <v>Slatina</v>
          </cell>
        </row>
        <row r="4604">
          <cell r="T4604" t="str">
            <v>Slatina</v>
          </cell>
        </row>
        <row r="4605">
          <cell r="T4605" t="str">
            <v>Slatina</v>
          </cell>
        </row>
        <row r="4606">
          <cell r="T4606" t="str">
            <v>Slatina</v>
          </cell>
        </row>
        <row r="4607">
          <cell r="T4607" t="str">
            <v>Slatina</v>
          </cell>
        </row>
        <row r="4608">
          <cell r="T4608" t="str">
            <v>Slatina</v>
          </cell>
        </row>
        <row r="4609">
          <cell r="T4609" t="str">
            <v>Slatina</v>
          </cell>
        </row>
        <row r="4610">
          <cell r="T4610" t="str">
            <v>Slatina nad Úpou</v>
          </cell>
        </row>
        <row r="4611">
          <cell r="T4611" t="str">
            <v>Slatina nad Zdobnicí</v>
          </cell>
        </row>
        <row r="4612">
          <cell r="T4612" t="str">
            <v>Slatiňany</v>
          </cell>
        </row>
        <row r="4613">
          <cell r="T4613" t="str">
            <v>Slatinice</v>
          </cell>
        </row>
        <row r="4614">
          <cell r="T4614" t="str">
            <v>Slatinky</v>
          </cell>
        </row>
        <row r="4615">
          <cell r="T4615" t="str">
            <v>Slatiny</v>
          </cell>
        </row>
        <row r="4616">
          <cell r="T4616" t="str">
            <v>Slavče</v>
          </cell>
        </row>
        <row r="4617">
          <cell r="T4617" t="str">
            <v>Slavětice</v>
          </cell>
        </row>
        <row r="4618">
          <cell r="T4618" t="str">
            <v>Slavětín</v>
          </cell>
        </row>
        <row r="4619">
          <cell r="T4619" t="str">
            <v>Slavětín</v>
          </cell>
        </row>
        <row r="4620">
          <cell r="T4620" t="str">
            <v>Slavětín</v>
          </cell>
        </row>
        <row r="4621">
          <cell r="T4621" t="str">
            <v>Slavětín nad Metují</v>
          </cell>
        </row>
        <row r="4622">
          <cell r="T4622" t="str">
            <v>Slavhostice</v>
          </cell>
        </row>
        <row r="4623">
          <cell r="T4623" t="str">
            <v>Slavičín</v>
          </cell>
        </row>
        <row r="4624">
          <cell r="T4624" t="str">
            <v>Slavičky</v>
          </cell>
        </row>
        <row r="4625">
          <cell r="T4625" t="str">
            <v>Slavíkov</v>
          </cell>
        </row>
        <row r="4626">
          <cell r="T4626" t="str">
            <v>Slavíkovice</v>
          </cell>
        </row>
        <row r="4627">
          <cell r="T4627" t="str">
            <v>Slavkov</v>
          </cell>
        </row>
        <row r="4628">
          <cell r="T4628" t="str">
            <v>Slavkov</v>
          </cell>
        </row>
        <row r="4629">
          <cell r="T4629" t="str">
            <v>Slavkov pod Hostýnem</v>
          </cell>
        </row>
        <row r="4630">
          <cell r="T4630" t="str">
            <v>Slavkov u Brna</v>
          </cell>
        </row>
        <row r="4631">
          <cell r="T4631" t="str">
            <v>Slavníč</v>
          </cell>
        </row>
        <row r="4632">
          <cell r="T4632" t="str">
            <v>Slavonice</v>
          </cell>
        </row>
        <row r="4633">
          <cell r="T4633" t="str">
            <v>Slavoňov</v>
          </cell>
        </row>
        <row r="4634">
          <cell r="T4634" t="str">
            <v>Slavošov</v>
          </cell>
        </row>
        <row r="4635">
          <cell r="T4635" t="str">
            <v>Slepotice</v>
          </cell>
        </row>
        <row r="4636">
          <cell r="T4636" t="str">
            <v>Slezské Pavlovice</v>
          </cell>
        </row>
        <row r="4637">
          <cell r="T4637" t="str">
            <v>Slezské Rudoltice</v>
          </cell>
        </row>
        <row r="4638">
          <cell r="T4638" t="str">
            <v>Slopné</v>
          </cell>
        </row>
        <row r="4639">
          <cell r="T4639" t="str">
            <v>Sloup</v>
          </cell>
        </row>
        <row r="4640">
          <cell r="T4640" t="str">
            <v>Sloup v Čechách</v>
          </cell>
        </row>
        <row r="4641">
          <cell r="T4641" t="str">
            <v>Sloupnice</v>
          </cell>
        </row>
        <row r="4642">
          <cell r="T4642" t="str">
            <v>Sloupno</v>
          </cell>
        </row>
        <row r="4643">
          <cell r="T4643" t="str">
            <v>Sloupno</v>
          </cell>
        </row>
        <row r="4644">
          <cell r="T4644" t="str">
            <v>Sloveč</v>
          </cell>
        </row>
        <row r="4645">
          <cell r="T4645" t="str">
            <v>Slověnice</v>
          </cell>
        </row>
        <row r="4646">
          <cell r="T4646" t="str">
            <v>Sluhy</v>
          </cell>
        </row>
        <row r="4647">
          <cell r="T4647" t="str">
            <v>Slunečná</v>
          </cell>
        </row>
        <row r="4648">
          <cell r="T4648" t="str">
            <v>Slup</v>
          </cell>
        </row>
        <row r="4649">
          <cell r="T4649" t="str">
            <v>Slušovice</v>
          </cell>
        </row>
        <row r="4650">
          <cell r="T4650" t="str">
            <v>Sluštice</v>
          </cell>
        </row>
        <row r="4651">
          <cell r="T4651" t="str">
            <v>Služátky</v>
          </cell>
        </row>
        <row r="4652">
          <cell r="T4652" t="str">
            <v>Služovice</v>
          </cell>
        </row>
        <row r="4653">
          <cell r="T4653" t="str">
            <v>Smečno</v>
          </cell>
        </row>
        <row r="4654">
          <cell r="T4654" t="str">
            <v>Smědčice</v>
          </cell>
        </row>
        <row r="4655">
          <cell r="T4655" t="str">
            <v>Smetanova Lhota</v>
          </cell>
        </row>
        <row r="4656">
          <cell r="T4656" t="str">
            <v>Smidary</v>
          </cell>
        </row>
        <row r="4657">
          <cell r="T4657" t="str">
            <v>Smilkov</v>
          </cell>
        </row>
        <row r="4658">
          <cell r="T4658" t="str">
            <v>Smilovice</v>
          </cell>
        </row>
        <row r="4659">
          <cell r="T4659" t="str">
            <v>Smilovice</v>
          </cell>
        </row>
        <row r="4660">
          <cell r="T4660" t="str">
            <v>Smilovice</v>
          </cell>
        </row>
        <row r="4661">
          <cell r="T4661" t="str">
            <v>Smilovy Hory</v>
          </cell>
        </row>
        <row r="4662">
          <cell r="T4662" t="str">
            <v>Smiřice</v>
          </cell>
        </row>
        <row r="4663">
          <cell r="T4663" t="str">
            <v>Smolné Pece</v>
          </cell>
        </row>
        <row r="4664">
          <cell r="T4664" t="str">
            <v>Smolnice</v>
          </cell>
        </row>
        <row r="4665">
          <cell r="T4665" t="str">
            <v>Smolotely</v>
          </cell>
        </row>
        <row r="4666">
          <cell r="T4666" t="str">
            <v>Smrček</v>
          </cell>
        </row>
        <row r="4667">
          <cell r="T4667" t="str">
            <v>Smrčná</v>
          </cell>
        </row>
        <row r="4668">
          <cell r="T4668" t="str">
            <v>Smrk</v>
          </cell>
        </row>
        <row r="4669">
          <cell r="T4669" t="str">
            <v>Smržice</v>
          </cell>
        </row>
        <row r="4670">
          <cell r="T4670" t="str">
            <v>Smržov</v>
          </cell>
        </row>
        <row r="4671">
          <cell r="T4671" t="str">
            <v>Smržov</v>
          </cell>
        </row>
        <row r="4672">
          <cell r="T4672" t="str">
            <v>Smržovka</v>
          </cell>
        </row>
        <row r="4673">
          <cell r="T4673" t="str">
            <v>Snědovice</v>
          </cell>
        </row>
        <row r="4674">
          <cell r="T4674" t="str">
            <v>Snět</v>
          </cell>
        </row>
        <row r="4675">
          <cell r="T4675" t="str">
            <v>Sněžné</v>
          </cell>
        </row>
        <row r="4676">
          <cell r="T4676" t="str">
            <v>Sněžné</v>
          </cell>
        </row>
        <row r="4677">
          <cell r="T4677" t="str">
            <v>Snovídky</v>
          </cell>
        </row>
        <row r="4678">
          <cell r="T4678" t="str">
            <v>Sobčice</v>
          </cell>
        </row>
        <row r="4679">
          <cell r="T4679" t="str">
            <v>Soběhrdy</v>
          </cell>
        </row>
        <row r="4680">
          <cell r="T4680" t="str">
            <v>Soběchleby</v>
          </cell>
        </row>
        <row r="4681">
          <cell r="T4681" t="str">
            <v>Soběkury</v>
          </cell>
        </row>
        <row r="4682">
          <cell r="T4682" t="str">
            <v>Soběnov</v>
          </cell>
        </row>
        <row r="4683">
          <cell r="T4683" t="str">
            <v>Soběraz</v>
          </cell>
        </row>
        <row r="4684">
          <cell r="T4684" t="str">
            <v>Soběslav</v>
          </cell>
        </row>
        <row r="4685">
          <cell r="T4685" t="str">
            <v>Soběslavice</v>
          </cell>
        </row>
        <row r="4686">
          <cell r="T4686" t="str">
            <v>Soběsuky</v>
          </cell>
        </row>
        <row r="4687">
          <cell r="T4687" t="str">
            <v>Soběšice</v>
          </cell>
        </row>
        <row r="4688">
          <cell r="T4688" t="str">
            <v>Soběšín</v>
          </cell>
        </row>
        <row r="4689">
          <cell r="T4689" t="str">
            <v>Soběšovice</v>
          </cell>
        </row>
        <row r="4690">
          <cell r="T4690" t="str">
            <v>Sobětuchy</v>
          </cell>
        </row>
        <row r="4691">
          <cell r="T4691" t="str">
            <v>Sobíňov</v>
          </cell>
        </row>
        <row r="4692">
          <cell r="T4692" t="str">
            <v>Sobíšky</v>
          </cell>
        </row>
        <row r="4693">
          <cell r="T4693" t="str">
            <v>Sobkovice</v>
          </cell>
        </row>
        <row r="4694">
          <cell r="T4694" t="str">
            <v>Sobotín</v>
          </cell>
        </row>
        <row r="4695">
          <cell r="T4695" t="str">
            <v>Sobotka</v>
          </cell>
        </row>
        <row r="4696">
          <cell r="T4696" t="str">
            <v>Sobotovice</v>
          </cell>
        </row>
        <row r="4697">
          <cell r="T4697" t="str">
            <v>Sobůlky</v>
          </cell>
        </row>
        <row r="4698">
          <cell r="T4698" t="str">
            <v>Sojovice</v>
          </cell>
        </row>
        <row r="4699">
          <cell r="T4699" t="str">
            <v>Sokoleč</v>
          </cell>
        </row>
        <row r="4700">
          <cell r="T4700" t="str">
            <v>Sokolnice</v>
          </cell>
        </row>
        <row r="4701">
          <cell r="T4701" t="str">
            <v>Sokolov</v>
          </cell>
        </row>
        <row r="4702">
          <cell r="T4702" t="str">
            <v>Solenice</v>
          </cell>
        </row>
        <row r="4703">
          <cell r="T4703" t="str">
            <v>Solnice</v>
          </cell>
        </row>
        <row r="4704">
          <cell r="T4704" t="str">
            <v>Sopotnice</v>
          </cell>
        </row>
        <row r="4705">
          <cell r="T4705" t="str">
            <v>Sopřeč</v>
          </cell>
        </row>
        <row r="4706">
          <cell r="T4706" t="str">
            <v>Sosnová</v>
          </cell>
        </row>
        <row r="4707">
          <cell r="T4707" t="str">
            <v>Sosnová</v>
          </cell>
        </row>
        <row r="4708">
          <cell r="T4708" t="str">
            <v>Souňov</v>
          </cell>
        </row>
        <row r="4709">
          <cell r="T4709" t="str">
            <v>Sousedovice</v>
          </cell>
        </row>
        <row r="4710">
          <cell r="T4710" t="str">
            <v>Soutice</v>
          </cell>
        </row>
        <row r="4711">
          <cell r="T4711" t="str">
            <v>Sovětice</v>
          </cell>
        </row>
        <row r="4712">
          <cell r="T4712" t="str">
            <v>Sovínky</v>
          </cell>
        </row>
        <row r="4713">
          <cell r="T4713" t="str">
            <v>Sovolusky</v>
          </cell>
        </row>
        <row r="4714">
          <cell r="T4714" t="str">
            <v>Spálené Poříčí</v>
          </cell>
        </row>
        <row r="4715">
          <cell r="T4715" t="str">
            <v>Spálov</v>
          </cell>
        </row>
        <row r="4716">
          <cell r="T4716" t="str">
            <v>Spáňov</v>
          </cell>
        </row>
        <row r="4717">
          <cell r="T4717" t="str">
            <v>Spělkov</v>
          </cell>
        </row>
        <row r="4718">
          <cell r="T4718" t="str">
            <v>Spešov</v>
          </cell>
        </row>
        <row r="4719">
          <cell r="T4719" t="str">
            <v>Spojil</v>
          </cell>
        </row>
        <row r="4720">
          <cell r="T4720" t="str">
            <v>Spomyšl</v>
          </cell>
        </row>
        <row r="4721">
          <cell r="T4721" t="str">
            <v>Spořice</v>
          </cell>
        </row>
        <row r="4722">
          <cell r="T4722" t="str">
            <v>Spytihněv</v>
          </cell>
        </row>
        <row r="4723">
          <cell r="T4723" t="str">
            <v>Srbce</v>
          </cell>
        </row>
        <row r="4724">
          <cell r="T4724" t="str">
            <v>Srbeč</v>
          </cell>
        </row>
        <row r="4725">
          <cell r="T4725" t="str">
            <v>Srbice</v>
          </cell>
        </row>
        <row r="4726">
          <cell r="T4726" t="str">
            <v>Srbice</v>
          </cell>
        </row>
        <row r="4727">
          <cell r="T4727" t="str">
            <v>Srbská Kamenice</v>
          </cell>
        </row>
        <row r="4728">
          <cell r="T4728" t="str">
            <v>Srbsko</v>
          </cell>
        </row>
        <row r="4729">
          <cell r="T4729" t="str">
            <v>Srby</v>
          </cell>
        </row>
        <row r="4730">
          <cell r="T4730" t="str">
            <v>Srby</v>
          </cell>
        </row>
        <row r="4731">
          <cell r="T4731" t="str">
            <v>Srch</v>
          </cell>
        </row>
        <row r="4732">
          <cell r="T4732" t="str">
            <v>Srní</v>
          </cell>
        </row>
        <row r="4733">
          <cell r="T4733" t="str">
            <v>Srnín</v>
          </cell>
        </row>
        <row r="4734">
          <cell r="T4734" t="str">
            <v>Srnojedy</v>
          </cell>
        </row>
        <row r="4735">
          <cell r="T4735" t="str">
            <v>Srubec</v>
          </cell>
        </row>
        <row r="4736">
          <cell r="T4736" t="str">
            <v>Sruby</v>
          </cell>
        </row>
        <row r="4737">
          <cell r="T4737" t="str">
            <v>Stádlec</v>
          </cell>
        </row>
        <row r="4738">
          <cell r="T4738" t="str">
            <v>Stachy</v>
          </cell>
        </row>
        <row r="4739">
          <cell r="T4739" t="str">
            <v>Stáj</v>
          </cell>
        </row>
        <row r="4740">
          <cell r="T4740" t="str">
            <v>Stálky</v>
          </cell>
        </row>
        <row r="4741">
          <cell r="T4741" t="str">
            <v>Staňkov</v>
          </cell>
        </row>
        <row r="4742">
          <cell r="T4742" t="str">
            <v>Staňkov</v>
          </cell>
        </row>
        <row r="4743">
          <cell r="T4743" t="str">
            <v>Staňkovice</v>
          </cell>
        </row>
        <row r="4744">
          <cell r="T4744" t="str">
            <v>Staňkovice</v>
          </cell>
        </row>
        <row r="4745">
          <cell r="T4745" t="str">
            <v>Staňkovice</v>
          </cell>
        </row>
        <row r="4746">
          <cell r="T4746" t="str">
            <v>Stanovice</v>
          </cell>
        </row>
        <row r="4747">
          <cell r="T4747" t="str">
            <v>Stanovice</v>
          </cell>
        </row>
        <row r="4748">
          <cell r="T4748" t="str">
            <v>Stanoviště</v>
          </cell>
        </row>
        <row r="4749">
          <cell r="T4749" t="str">
            <v>Stará Červená Voda</v>
          </cell>
        </row>
        <row r="4750">
          <cell r="T4750" t="str">
            <v>Stará Huť</v>
          </cell>
        </row>
        <row r="4751">
          <cell r="T4751" t="str">
            <v>Stará Lysá</v>
          </cell>
        </row>
        <row r="4752">
          <cell r="T4752" t="str">
            <v>Stará Paka</v>
          </cell>
        </row>
        <row r="4753">
          <cell r="T4753" t="str">
            <v>Stará Říše</v>
          </cell>
        </row>
        <row r="4754">
          <cell r="T4754" t="str">
            <v>Stará Ves</v>
          </cell>
        </row>
        <row r="4755">
          <cell r="T4755" t="str">
            <v>Stará Ves</v>
          </cell>
        </row>
        <row r="4756">
          <cell r="T4756" t="str">
            <v>Stará Ves nad Ondřejnicí</v>
          </cell>
        </row>
        <row r="4757">
          <cell r="T4757" t="str">
            <v>Stará Voda</v>
          </cell>
        </row>
        <row r="4758">
          <cell r="T4758" t="str">
            <v>Stará Voda</v>
          </cell>
        </row>
        <row r="4759">
          <cell r="T4759" t="str">
            <v>Staré Bříště</v>
          </cell>
        </row>
        <row r="4760">
          <cell r="T4760" t="str">
            <v>Staré Buky</v>
          </cell>
        </row>
        <row r="4761">
          <cell r="T4761" t="str">
            <v>Staré Hamry</v>
          </cell>
        </row>
        <row r="4762">
          <cell r="T4762" t="str">
            <v>Staré Heřminovy</v>
          </cell>
        </row>
        <row r="4763">
          <cell r="T4763" t="str">
            <v>Staré Hobzí</v>
          </cell>
        </row>
        <row r="4764">
          <cell r="T4764" t="str">
            <v>Staré Hodějovice</v>
          </cell>
        </row>
        <row r="4765">
          <cell r="T4765" t="str">
            <v>Staré Hradiště</v>
          </cell>
        </row>
        <row r="4766">
          <cell r="T4766" t="str">
            <v>Staré Hrady</v>
          </cell>
        </row>
        <row r="4767">
          <cell r="T4767" t="str">
            <v>Staré Hutě</v>
          </cell>
        </row>
        <row r="4768">
          <cell r="T4768" t="str">
            <v>Staré Jesenčany</v>
          </cell>
        </row>
        <row r="4769">
          <cell r="T4769" t="str">
            <v>Staré Křečany</v>
          </cell>
        </row>
        <row r="4770">
          <cell r="T4770" t="str">
            <v>Staré Město</v>
          </cell>
        </row>
        <row r="4771">
          <cell r="T4771" t="str">
            <v>Staré Město</v>
          </cell>
        </row>
        <row r="4772">
          <cell r="T4772" t="str">
            <v>Staré Město</v>
          </cell>
        </row>
        <row r="4773">
          <cell r="T4773" t="str">
            <v>Staré Město</v>
          </cell>
        </row>
        <row r="4774">
          <cell r="T4774" t="str">
            <v>Staré Město</v>
          </cell>
        </row>
        <row r="4775">
          <cell r="T4775" t="str">
            <v>Staré Město pod Landštejnem</v>
          </cell>
        </row>
        <row r="4776">
          <cell r="T4776" t="str">
            <v>Staré Místo</v>
          </cell>
        </row>
        <row r="4777">
          <cell r="T4777" t="str">
            <v>Staré Sedliště</v>
          </cell>
        </row>
        <row r="4778">
          <cell r="T4778" t="str">
            <v>Staré Sedlo</v>
          </cell>
        </row>
        <row r="4779">
          <cell r="T4779" t="str">
            <v>Staré Sedlo</v>
          </cell>
        </row>
        <row r="4780">
          <cell r="T4780" t="str">
            <v>Staré Smrkovice</v>
          </cell>
        </row>
        <row r="4781">
          <cell r="T4781" t="str">
            <v>Staré Těchanovice</v>
          </cell>
        </row>
        <row r="4782">
          <cell r="T4782" t="str">
            <v>Staré Ždánice</v>
          </cell>
        </row>
        <row r="4783">
          <cell r="T4783" t="str">
            <v>Starkoč</v>
          </cell>
        </row>
        <row r="4784">
          <cell r="T4784" t="str">
            <v>Stárkov</v>
          </cell>
        </row>
        <row r="4785">
          <cell r="T4785" t="str">
            <v>Starosedlský Hrádek</v>
          </cell>
        </row>
        <row r="4786">
          <cell r="T4786" t="str">
            <v>Starovice</v>
          </cell>
        </row>
        <row r="4787">
          <cell r="T4787" t="str">
            <v>Starovičky</v>
          </cell>
        </row>
        <row r="4788">
          <cell r="T4788" t="str">
            <v>Starý Bydžov</v>
          </cell>
        </row>
        <row r="4789">
          <cell r="T4789" t="str">
            <v>Starý Hrozenkov</v>
          </cell>
        </row>
        <row r="4790">
          <cell r="T4790" t="str">
            <v>Starý Jičín</v>
          </cell>
        </row>
        <row r="4791">
          <cell r="T4791" t="str">
            <v>Starý Kolín</v>
          </cell>
        </row>
        <row r="4792">
          <cell r="T4792" t="str">
            <v>Starý Mateřov</v>
          </cell>
        </row>
        <row r="4793">
          <cell r="T4793" t="str">
            <v>Starý Petřín</v>
          </cell>
        </row>
        <row r="4794">
          <cell r="T4794" t="str">
            <v>Starý Plzenec</v>
          </cell>
        </row>
        <row r="4795">
          <cell r="T4795" t="str">
            <v>Starý Poddvorov</v>
          </cell>
        </row>
        <row r="4796">
          <cell r="T4796" t="str">
            <v>Starý Šachov</v>
          </cell>
        </row>
        <row r="4797">
          <cell r="T4797" t="str">
            <v>Starý Vestec</v>
          </cell>
        </row>
        <row r="4798">
          <cell r="T4798" t="str">
            <v>Stařeč</v>
          </cell>
        </row>
        <row r="4799">
          <cell r="T4799" t="str">
            <v>Stařechovice</v>
          </cell>
        </row>
        <row r="4800">
          <cell r="T4800" t="str">
            <v>Staříč</v>
          </cell>
        </row>
        <row r="4801">
          <cell r="T4801" t="str">
            <v>Stašov</v>
          </cell>
        </row>
        <row r="4802">
          <cell r="T4802" t="str">
            <v>Stašov</v>
          </cell>
        </row>
        <row r="4803">
          <cell r="T4803" t="str">
            <v>Statenice</v>
          </cell>
        </row>
        <row r="4804">
          <cell r="T4804" t="str">
            <v>Stavenice</v>
          </cell>
        </row>
        <row r="4805">
          <cell r="T4805" t="str">
            <v>Stavěšice</v>
          </cell>
        </row>
        <row r="4806">
          <cell r="T4806" t="str">
            <v>Stéblová</v>
          </cell>
        </row>
        <row r="4807">
          <cell r="T4807" t="str">
            <v>Stebno</v>
          </cell>
        </row>
        <row r="4808">
          <cell r="T4808" t="str">
            <v>Stěbořice</v>
          </cell>
        </row>
        <row r="4809">
          <cell r="T4809" t="str">
            <v>Stehelčeves</v>
          </cell>
        </row>
        <row r="4810">
          <cell r="T4810" t="str">
            <v>Stehlovice</v>
          </cell>
        </row>
        <row r="4811">
          <cell r="T4811" t="str">
            <v>Stěžery</v>
          </cell>
        </row>
        <row r="4812">
          <cell r="T4812" t="str">
            <v>Stínava</v>
          </cell>
        </row>
        <row r="4813">
          <cell r="T4813" t="str">
            <v>Stod</v>
          </cell>
        </row>
        <row r="4814">
          <cell r="T4814" t="str">
            <v>Stochov</v>
          </cell>
        </row>
        <row r="4815">
          <cell r="T4815" t="str">
            <v>Stojčín</v>
          </cell>
        </row>
        <row r="4816">
          <cell r="T4816" t="str">
            <v>Stojice</v>
          </cell>
        </row>
        <row r="4817">
          <cell r="T4817" t="str">
            <v>Stolany</v>
          </cell>
        </row>
        <row r="4818">
          <cell r="T4818" t="str">
            <v>Stonařov</v>
          </cell>
        </row>
        <row r="4819">
          <cell r="T4819" t="str">
            <v>Stonava</v>
          </cell>
        </row>
        <row r="4820">
          <cell r="T4820" t="str">
            <v>Stošíkovice na Louce</v>
          </cell>
        </row>
        <row r="4821">
          <cell r="T4821" t="str">
            <v>Stožec</v>
          </cell>
        </row>
        <row r="4822">
          <cell r="T4822" t="str">
            <v>Stožice</v>
          </cell>
        </row>
        <row r="4823">
          <cell r="T4823" t="str">
            <v>Stračov</v>
          </cell>
        </row>
        <row r="4824">
          <cell r="T4824" t="str">
            <v>Stradonice</v>
          </cell>
        </row>
        <row r="4825">
          <cell r="T4825" t="str">
            <v>Stradouň</v>
          </cell>
        </row>
        <row r="4826">
          <cell r="T4826" t="str">
            <v>Strahovice</v>
          </cell>
        </row>
        <row r="4827">
          <cell r="T4827" t="str">
            <v>Strachoňovice</v>
          </cell>
        </row>
        <row r="4828">
          <cell r="T4828" t="str">
            <v>Strachotice</v>
          </cell>
        </row>
        <row r="4829">
          <cell r="T4829" t="str">
            <v>Strachotín</v>
          </cell>
        </row>
        <row r="4830">
          <cell r="T4830" t="str">
            <v>Strachujov</v>
          </cell>
        </row>
        <row r="4831">
          <cell r="T4831" t="str">
            <v>Strakonice</v>
          </cell>
        </row>
        <row r="4832">
          <cell r="T4832" t="str">
            <v>Strakov</v>
          </cell>
        </row>
        <row r="4833">
          <cell r="T4833" t="str">
            <v>Straky</v>
          </cell>
        </row>
        <row r="4834">
          <cell r="T4834" t="str">
            <v>Strančice</v>
          </cell>
        </row>
        <row r="4835">
          <cell r="T4835" t="str">
            <v>Stránecká Zhoř</v>
          </cell>
        </row>
        <row r="4836">
          <cell r="T4836" t="str">
            <v>Strání</v>
          </cell>
        </row>
        <row r="4837">
          <cell r="T4837" t="str">
            <v>Stránka</v>
          </cell>
        </row>
        <row r="4838">
          <cell r="T4838" t="str">
            <v>Stranný</v>
          </cell>
        </row>
        <row r="4839">
          <cell r="T4839" t="str">
            <v>Strašice</v>
          </cell>
        </row>
        <row r="4840">
          <cell r="T4840" t="str">
            <v>Strašice</v>
          </cell>
        </row>
        <row r="4841">
          <cell r="T4841" t="str">
            <v>Strašín</v>
          </cell>
        </row>
        <row r="4842">
          <cell r="T4842" t="str">
            <v>Straškov-Vodochody</v>
          </cell>
        </row>
        <row r="4843">
          <cell r="T4843" t="str">
            <v>Strašnov</v>
          </cell>
        </row>
        <row r="4844">
          <cell r="T4844" t="str">
            <v>Strašov</v>
          </cell>
        </row>
        <row r="4845">
          <cell r="T4845" t="str">
            <v>Stratov</v>
          </cell>
        </row>
        <row r="4846">
          <cell r="T4846" t="str">
            <v>Stráž</v>
          </cell>
        </row>
        <row r="4847">
          <cell r="T4847" t="str">
            <v>Stráž</v>
          </cell>
        </row>
        <row r="4848">
          <cell r="T4848" t="str">
            <v>Stráž nad Nežárkou</v>
          </cell>
        </row>
        <row r="4849">
          <cell r="T4849" t="str">
            <v>Stráž nad Nisou</v>
          </cell>
        </row>
        <row r="4850">
          <cell r="T4850" t="str">
            <v>Stráž nad Ohří</v>
          </cell>
        </row>
        <row r="4851">
          <cell r="T4851" t="str">
            <v>Stráž pod Ralskem</v>
          </cell>
        </row>
        <row r="4852">
          <cell r="T4852" t="str">
            <v>Strážek</v>
          </cell>
        </row>
        <row r="4853">
          <cell r="T4853" t="str">
            <v>Stražisko</v>
          </cell>
        </row>
        <row r="4854">
          <cell r="T4854" t="str">
            <v>Strážiště</v>
          </cell>
        </row>
        <row r="4855">
          <cell r="T4855" t="str">
            <v>Strážkovice</v>
          </cell>
        </row>
        <row r="4856">
          <cell r="T4856" t="str">
            <v>Strážná</v>
          </cell>
        </row>
        <row r="4857">
          <cell r="T4857" t="str">
            <v>Strážné</v>
          </cell>
        </row>
        <row r="4858">
          <cell r="T4858" t="str">
            <v>Strážnice</v>
          </cell>
        </row>
        <row r="4859">
          <cell r="T4859" t="str">
            <v>Strážný</v>
          </cell>
        </row>
        <row r="4860">
          <cell r="T4860" t="str">
            <v>Strážov</v>
          </cell>
        </row>
        <row r="4861">
          <cell r="T4861" t="str">
            <v>Strážovice</v>
          </cell>
        </row>
        <row r="4862">
          <cell r="T4862" t="str">
            <v>Strenice</v>
          </cell>
        </row>
        <row r="4863">
          <cell r="T4863" t="str">
            <v>Strhaře</v>
          </cell>
        </row>
        <row r="4864">
          <cell r="T4864" t="str">
            <v>Strmilov</v>
          </cell>
        </row>
        <row r="4865">
          <cell r="T4865" t="str">
            <v>Strojetice</v>
          </cell>
        </row>
        <row r="4866">
          <cell r="T4866" t="str">
            <v>Stropešín</v>
          </cell>
        </row>
        <row r="4867">
          <cell r="T4867" t="str">
            <v>Struhařov</v>
          </cell>
        </row>
        <row r="4868">
          <cell r="T4868" t="str">
            <v>Struhařov</v>
          </cell>
        </row>
        <row r="4869">
          <cell r="T4869" t="str">
            <v>Strukov</v>
          </cell>
        </row>
        <row r="4870">
          <cell r="T4870" t="str">
            <v>Strunkovice nad Blanicí</v>
          </cell>
        </row>
        <row r="4871">
          <cell r="T4871" t="str">
            <v>Strunkovice nad Volyňkou</v>
          </cell>
        </row>
        <row r="4872">
          <cell r="T4872" t="str">
            <v>Strupčice</v>
          </cell>
        </row>
        <row r="4873">
          <cell r="T4873" t="str">
            <v>Stružinec</v>
          </cell>
        </row>
        <row r="4874">
          <cell r="T4874" t="str">
            <v>Stružná</v>
          </cell>
        </row>
        <row r="4875">
          <cell r="T4875" t="str">
            <v>Stružnice</v>
          </cell>
        </row>
        <row r="4876">
          <cell r="T4876" t="str">
            <v>Strýčice</v>
          </cell>
        </row>
        <row r="4877">
          <cell r="T4877" t="str">
            <v>Středokluky</v>
          </cell>
        </row>
        <row r="4878">
          <cell r="T4878" t="str">
            <v>Střelice</v>
          </cell>
        </row>
        <row r="4879">
          <cell r="T4879" t="str">
            <v>Střelice</v>
          </cell>
        </row>
        <row r="4880">
          <cell r="T4880" t="str">
            <v>Střelice</v>
          </cell>
        </row>
        <row r="4881">
          <cell r="T4881" t="str">
            <v>Střelná</v>
          </cell>
        </row>
        <row r="4882">
          <cell r="T4882" t="str">
            <v>Střelské Hoštice</v>
          </cell>
        </row>
        <row r="4883">
          <cell r="T4883" t="str">
            <v>Střemošice</v>
          </cell>
        </row>
        <row r="4884">
          <cell r="T4884" t="str">
            <v>Střemy</v>
          </cell>
        </row>
        <row r="4885">
          <cell r="T4885" t="str">
            <v>Střeň</v>
          </cell>
        </row>
        <row r="4886">
          <cell r="T4886" t="str">
            <v>Střevač</v>
          </cell>
        </row>
        <row r="4887">
          <cell r="T4887" t="str">
            <v>Střezetice</v>
          </cell>
        </row>
        <row r="4888">
          <cell r="T4888" t="str">
            <v>Střezimíř</v>
          </cell>
        </row>
        <row r="4889">
          <cell r="T4889" t="str">
            <v>Stříbrná</v>
          </cell>
        </row>
        <row r="4890">
          <cell r="T4890" t="str">
            <v>Stříbrná Skalice</v>
          </cell>
        </row>
        <row r="4891">
          <cell r="T4891" t="str">
            <v>Stříbrné Hory</v>
          </cell>
        </row>
        <row r="4892">
          <cell r="T4892" t="str">
            <v>Stříbrnice</v>
          </cell>
        </row>
        <row r="4893">
          <cell r="T4893" t="str">
            <v>Stříbrnice</v>
          </cell>
        </row>
        <row r="4894">
          <cell r="T4894" t="str">
            <v>Stříbro</v>
          </cell>
        </row>
        <row r="4895">
          <cell r="T4895" t="str">
            <v>Stříbřec</v>
          </cell>
        </row>
        <row r="4896">
          <cell r="T4896" t="str">
            <v>Střílky</v>
          </cell>
        </row>
        <row r="4897">
          <cell r="T4897" t="str">
            <v>Střítež</v>
          </cell>
        </row>
        <row r="4898">
          <cell r="T4898" t="str">
            <v>Střítež</v>
          </cell>
        </row>
        <row r="4899">
          <cell r="T4899" t="str">
            <v>Střítež</v>
          </cell>
        </row>
        <row r="4900">
          <cell r="T4900" t="str">
            <v>Střítež</v>
          </cell>
        </row>
        <row r="4901">
          <cell r="T4901" t="str">
            <v>Střítež</v>
          </cell>
        </row>
        <row r="4902">
          <cell r="T4902" t="str">
            <v>Střítež</v>
          </cell>
        </row>
        <row r="4903">
          <cell r="T4903" t="str">
            <v>Střítež nad Bečvou</v>
          </cell>
        </row>
        <row r="4904">
          <cell r="T4904" t="str">
            <v>Střítež nad Ludinou</v>
          </cell>
        </row>
        <row r="4905">
          <cell r="T4905" t="str">
            <v>Střítež pod Křemešníkem</v>
          </cell>
        </row>
        <row r="4906">
          <cell r="T4906" t="str">
            <v>Střížov</v>
          </cell>
        </row>
        <row r="4907">
          <cell r="T4907" t="str">
            <v>Střížovice</v>
          </cell>
        </row>
        <row r="4908">
          <cell r="T4908" t="str">
            <v>Střížovice</v>
          </cell>
        </row>
        <row r="4909">
          <cell r="T4909" t="str">
            <v>Střížovice</v>
          </cell>
        </row>
        <row r="4910">
          <cell r="T4910" t="str">
            <v>Studánka</v>
          </cell>
        </row>
        <row r="4911">
          <cell r="T4911" t="str">
            <v>Studená</v>
          </cell>
        </row>
        <row r="4912">
          <cell r="T4912" t="str">
            <v>Studená</v>
          </cell>
        </row>
        <row r="4913">
          <cell r="T4913" t="str">
            <v>Studené</v>
          </cell>
        </row>
        <row r="4914">
          <cell r="T4914" t="str">
            <v>Studenec</v>
          </cell>
        </row>
        <row r="4915">
          <cell r="T4915" t="str">
            <v>Studenec</v>
          </cell>
        </row>
        <row r="4916">
          <cell r="T4916" t="str">
            <v>Studeněves</v>
          </cell>
        </row>
        <row r="4917">
          <cell r="T4917" t="str">
            <v>Studénka</v>
          </cell>
        </row>
        <row r="4918">
          <cell r="T4918" t="str">
            <v>Studený</v>
          </cell>
        </row>
        <row r="4919">
          <cell r="T4919" t="str">
            <v>Studnice</v>
          </cell>
        </row>
        <row r="4920">
          <cell r="T4920" t="str">
            <v>Studnice</v>
          </cell>
        </row>
        <row r="4921">
          <cell r="T4921" t="str">
            <v>Studnice</v>
          </cell>
        </row>
        <row r="4922">
          <cell r="T4922" t="str">
            <v>Studnice</v>
          </cell>
        </row>
        <row r="4923">
          <cell r="T4923" t="str">
            <v>Stupava</v>
          </cell>
        </row>
        <row r="4924">
          <cell r="T4924" t="str">
            <v>Stvolínky</v>
          </cell>
        </row>
        <row r="4925">
          <cell r="T4925" t="str">
            <v>Stvolová</v>
          </cell>
        </row>
        <row r="4926">
          <cell r="T4926" t="str">
            <v>Sudějov</v>
          </cell>
        </row>
        <row r="4927">
          <cell r="T4927" t="str">
            <v>Sudice</v>
          </cell>
        </row>
        <row r="4928">
          <cell r="T4928" t="str">
            <v>Sudice</v>
          </cell>
        </row>
        <row r="4929">
          <cell r="T4929" t="str">
            <v>Sudice</v>
          </cell>
        </row>
        <row r="4930">
          <cell r="T4930" t="str">
            <v>Sudislav nad Orlicí</v>
          </cell>
        </row>
        <row r="4931">
          <cell r="T4931" t="str">
            <v>Sudkov</v>
          </cell>
        </row>
        <row r="4932">
          <cell r="T4932" t="str">
            <v>Sudoměř</v>
          </cell>
        </row>
        <row r="4933">
          <cell r="T4933" t="str">
            <v>Sudoměřice</v>
          </cell>
        </row>
        <row r="4934">
          <cell r="T4934" t="str">
            <v>Sudoměřice u Bechyně</v>
          </cell>
        </row>
        <row r="4935">
          <cell r="T4935" t="str">
            <v>Sudoměřice u Tábora</v>
          </cell>
        </row>
        <row r="4936">
          <cell r="T4936" t="str">
            <v>Sudovo Hlavno</v>
          </cell>
        </row>
        <row r="4937">
          <cell r="T4937" t="str">
            <v>Sudslava</v>
          </cell>
        </row>
        <row r="4938">
          <cell r="T4938" t="str">
            <v>Suchá</v>
          </cell>
        </row>
        <row r="4939">
          <cell r="T4939" t="str">
            <v>Suchá Lhota</v>
          </cell>
        </row>
        <row r="4940">
          <cell r="T4940" t="str">
            <v>Suchá Loz</v>
          </cell>
        </row>
        <row r="4941">
          <cell r="T4941" t="str">
            <v>Suchdol</v>
          </cell>
        </row>
        <row r="4942">
          <cell r="T4942" t="str">
            <v>Suchdol</v>
          </cell>
        </row>
        <row r="4943">
          <cell r="T4943" t="str">
            <v>Suchdol nad Lužnicí</v>
          </cell>
        </row>
        <row r="4944">
          <cell r="T4944" t="str">
            <v>Suchdol nad Odrou</v>
          </cell>
        </row>
        <row r="4945">
          <cell r="T4945" t="str">
            <v>Suchodol</v>
          </cell>
        </row>
        <row r="4946">
          <cell r="T4946" t="str">
            <v>Suchohrdly</v>
          </cell>
        </row>
        <row r="4947">
          <cell r="T4947" t="str">
            <v>Suchohrdly u Miroslavi</v>
          </cell>
        </row>
        <row r="4948">
          <cell r="T4948" t="str">
            <v>Suchomasty</v>
          </cell>
        </row>
        <row r="4949">
          <cell r="T4949" t="str">
            <v>Suchonice</v>
          </cell>
        </row>
        <row r="4950">
          <cell r="T4950" t="str">
            <v>Suchov</v>
          </cell>
        </row>
        <row r="4951">
          <cell r="T4951" t="str">
            <v>Suchovršice</v>
          </cell>
        </row>
        <row r="4952">
          <cell r="T4952" t="str">
            <v>Suchý</v>
          </cell>
        </row>
        <row r="4953">
          <cell r="T4953" t="str">
            <v>Suchý Důl</v>
          </cell>
        </row>
        <row r="4954">
          <cell r="T4954" t="str">
            <v>Sukorady</v>
          </cell>
        </row>
        <row r="4955">
          <cell r="T4955" t="str">
            <v>Sukorady</v>
          </cell>
        </row>
        <row r="4956">
          <cell r="T4956" t="str">
            <v>Sulejovice</v>
          </cell>
        </row>
        <row r="4957">
          <cell r="T4957" t="str">
            <v>Sulice</v>
          </cell>
        </row>
        <row r="4958">
          <cell r="T4958" t="str">
            <v>Sulíkov</v>
          </cell>
        </row>
        <row r="4959">
          <cell r="T4959" t="str">
            <v>Sulimov</v>
          </cell>
        </row>
        <row r="4960">
          <cell r="T4960" t="str">
            <v>Sulislav</v>
          </cell>
        </row>
        <row r="4961">
          <cell r="T4961" t="str">
            <v>Sulkovec</v>
          </cell>
        </row>
        <row r="4962">
          <cell r="T4962" t="str">
            <v>Supíkovice</v>
          </cell>
        </row>
        <row r="4963">
          <cell r="T4963" t="str">
            <v>Sušice</v>
          </cell>
        </row>
        <row r="4964">
          <cell r="T4964" t="str">
            <v>Sušice</v>
          </cell>
        </row>
        <row r="4965">
          <cell r="T4965" t="str">
            <v>Sušice</v>
          </cell>
        </row>
        <row r="4966">
          <cell r="T4966" t="str">
            <v>Svárov</v>
          </cell>
        </row>
        <row r="4967">
          <cell r="T4967" t="str">
            <v>Svárov</v>
          </cell>
        </row>
        <row r="4968">
          <cell r="T4968" t="str">
            <v>Svatá</v>
          </cell>
        </row>
        <row r="4969">
          <cell r="T4969" t="str">
            <v>Svatá Maří</v>
          </cell>
        </row>
        <row r="4970">
          <cell r="T4970" t="str">
            <v>Svatava</v>
          </cell>
        </row>
        <row r="4971">
          <cell r="T4971" t="str">
            <v>Svaté Pole</v>
          </cell>
        </row>
        <row r="4972">
          <cell r="T4972" t="str">
            <v>Svatobořice-Mistřín</v>
          </cell>
        </row>
        <row r="4973">
          <cell r="T4973" t="str">
            <v>Svatojanský Újezd</v>
          </cell>
        </row>
        <row r="4974">
          <cell r="T4974" t="str">
            <v>Svatoňovice</v>
          </cell>
        </row>
        <row r="4975">
          <cell r="T4975" t="str">
            <v>Svatoslav</v>
          </cell>
        </row>
        <row r="4976">
          <cell r="T4976" t="str">
            <v>Svatoslav</v>
          </cell>
        </row>
        <row r="4977">
          <cell r="T4977" t="str">
            <v>Svatý Jan</v>
          </cell>
        </row>
        <row r="4978">
          <cell r="T4978" t="str">
            <v>Svatý Jan nad Malší</v>
          </cell>
        </row>
        <row r="4979">
          <cell r="T4979" t="str">
            <v>Svatý Jan pod Skalou</v>
          </cell>
        </row>
        <row r="4980">
          <cell r="T4980" t="str">
            <v>Svatý Jiří</v>
          </cell>
        </row>
        <row r="4981">
          <cell r="T4981" t="str">
            <v>Svatý Mikuláš</v>
          </cell>
        </row>
        <row r="4982">
          <cell r="T4982" t="str">
            <v>Svébohov</v>
          </cell>
        </row>
        <row r="4983">
          <cell r="T4983" t="str">
            <v>Svémyslice</v>
          </cell>
        </row>
        <row r="4984">
          <cell r="T4984" t="str">
            <v>Svépravice</v>
          </cell>
        </row>
        <row r="4985">
          <cell r="T4985" t="str">
            <v>Svéradice</v>
          </cell>
        </row>
        <row r="4986">
          <cell r="T4986" t="str">
            <v>Svésedlice</v>
          </cell>
        </row>
        <row r="4987">
          <cell r="T4987" t="str">
            <v>Světce</v>
          </cell>
        </row>
        <row r="4988">
          <cell r="T4988" t="str">
            <v>Světec</v>
          </cell>
        </row>
        <row r="4989">
          <cell r="T4989" t="str">
            <v>Světí</v>
          </cell>
        </row>
        <row r="4990">
          <cell r="T4990" t="str">
            <v>Světice</v>
          </cell>
        </row>
        <row r="4991">
          <cell r="T4991" t="str">
            <v>Světlá</v>
          </cell>
        </row>
        <row r="4992">
          <cell r="T4992" t="str">
            <v>Světlá Hora</v>
          </cell>
        </row>
        <row r="4993">
          <cell r="T4993" t="str">
            <v>Světlá nad Sázavou</v>
          </cell>
        </row>
        <row r="4994">
          <cell r="T4994" t="str">
            <v>Světlá pod Ještědem</v>
          </cell>
        </row>
        <row r="4995">
          <cell r="T4995" t="str">
            <v>Světlík</v>
          </cell>
        </row>
        <row r="4996">
          <cell r="T4996" t="str">
            <v>Světnov</v>
          </cell>
        </row>
        <row r="4997">
          <cell r="T4997" t="str">
            <v>Sviadnov</v>
          </cell>
        </row>
        <row r="4998">
          <cell r="T4998" t="str">
            <v>Svídnice</v>
          </cell>
        </row>
        <row r="4999">
          <cell r="T4999" t="str">
            <v>Svídnice</v>
          </cell>
        </row>
        <row r="5000">
          <cell r="T5000" t="str">
            <v>Svijanský Újezd</v>
          </cell>
        </row>
        <row r="5001">
          <cell r="T5001" t="str">
            <v>Svijany</v>
          </cell>
        </row>
        <row r="5002">
          <cell r="T5002" t="str">
            <v>Svinaře</v>
          </cell>
        </row>
        <row r="5003">
          <cell r="T5003" t="str">
            <v>Svinařov</v>
          </cell>
        </row>
        <row r="5004">
          <cell r="T5004" t="str">
            <v>Svinčany</v>
          </cell>
        </row>
        <row r="5005">
          <cell r="T5005" t="str">
            <v>Svinošice</v>
          </cell>
        </row>
        <row r="5006">
          <cell r="T5006" t="str">
            <v>Sviny</v>
          </cell>
        </row>
        <row r="5007">
          <cell r="T5007" t="str">
            <v>Sviny</v>
          </cell>
        </row>
        <row r="5008">
          <cell r="T5008" t="str">
            <v>Svitávka</v>
          </cell>
        </row>
        <row r="5009">
          <cell r="T5009" t="str">
            <v>Svitavy</v>
          </cell>
        </row>
        <row r="5010">
          <cell r="T5010" t="str">
            <v>Svoboda nad Úpou</v>
          </cell>
        </row>
        <row r="5011">
          <cell r="T5011" t="str">
            <v>Svobodné Heřmanice</v>
          </cell>
        </row>
        <row r="5012">
          <cell r="T5012" t="str">
            <v>Svojanov</v>
          </cell>
        </row>
        <row r="5013">
          <cell r="T5013" t="str">
            <v>Svojek</v>
          </cell>
        </row>
        <row r="5014">
          <cell r="T5014" t="str">
            <v>Svojetice</v>
          </cell>
        </row>
        <row r="5015">
          <cell r="T5015" t="str">
            <v>Svojetín</v>
          </cell>
        </row>
        <row r="5016">
          <cell r="T5016" t="str">
            <v>Svojkov</v>
          </cell>
        </row>
        <row r="5017">
          <cell r="T5017" t="str">
            <v>Svojkovice</v>
          </cell>
        </row>
        <row r="5018">
          <cell r="T5018" t="str">
            <v>Svojkovice</v>
          </cell>
        </row>
        <row r="5019">
          <cell r="T5019" t="str">
            <v>Svojšice</v>
          </cell>
        </row>
        <row r="5020">
          <cell r="T5020" t="str">
            <v>Svojšice</v>
          </cell>
        </row>
        <row r="5021">
          <cell r="T5021" t="str">
            <v>Svojšice</v>
          </cell>
        </row>
        <row r="5022">
          <cell r="T5022" t="str">
            <v>Svojšín</v>
          </cell>
        </row>
        <row r="5023">
          <cell r="T5023" t="str">
            <v>Svor</v>
          </cell>
        </row>
        <row r="5024">
          <cell r="T5024" t="str">
            <v>Svrabov</v>
          </cell>
        </row>
        <row r="5025">
          <cell r="T5025" t="str">
            <v>Svratka</v>
          </cell>
        </row>
        <row r="5026">
          <cell r="T5026" t="str">
            <v>Svratouch</v>
          </cell>
        </row>
        <row r="5027">
          <cell r="T5027" t="str">
            <v>Svrkyně</v>
          </cell>
        </row>
        <row r="5028">
          <cell r="T5028" t="str">
            <v>Sychrov</v>
          </cell>
        </row>
        <row r="5029">
          <cell r="T5029" t="str">
            <v>Sýkořice</v>
          </cell>
        </row>
        <row r="5030">
          <cell r="T5030" t="str">
            <v>Synalov</v>
          </cell>
        </row>
        <row r="5031">
          <cell r="T5031" t="str">
            <v>Synkov-Slemeno</v>
          </cell>
        </row>
        <row r="5032">
          <cell r="T5032" t="str">
            <v>Syrov</v>
          </cell>
        </row>
        <row r="5033">
          <cell r="T5033" t="str">
            <v>Syrovátka</v>
          </cell>
        </row>
        <row r="5034">
          <cell r="T5034" t="str">
            <v>Syrovice</v>
          </cell>
        </row>
        <row r="5035">
          <cell r="T5035" t="str">
            <v>Syrovín</v>
          </cell>
        </row>
        <row r="5036">
          <cell r="T5036" t="str">
            <v>Syřenov</v>
          </cell>
        </row>
        <row r="5037">
          <cell r="T5037" t="str">
            <v>Sytno</v>
          </cell>
        </row>
        <row r="5038">
          <cell r="T5038" t="str">
            <v>Šabina</v>
          </cell>
        </row>
        <row r="5039">
          <cell r="T5039" t="str">
            <v>Šafov</v>
          </cell>
        </row>
        <row r="5040">
          <cell r="T5040" t="str">
            <v>Šakvice</v>
          </cell>
        </row>
        <row r="5041">
          <cell r="T5041" t="str">
            <v>Šanov</v>
          </cell>
        </row>
        <row r="5042">
          <cell r="T5042" t="str">
            <v>Šanov</v>
          </cell>
        </row>
        <row r="5043">
          <cell r="T5043" t="str">
            <v>Šanov</v>
          </cell>
        </row>
        <row r="5044">
          <cell r="T5044" t="str">
            <v>Šaplava</v>
          </cell>
        </row>
        <row r="5045">
          <cell r="T5045" t="str">
            <v>Šaratice</v>
          </cell>
        </row>
        <row r="5046">
          <cell r="T5046" t="str">
            <v>Šardice</v>
          </cell>
        </row>
        <row r="5047">
          <cell r="T5047" t="str">
            <v>Šárovcova Lhota</v>
          </cell>
        </row>
        <row r="5048">
          <cell r="T5048" t="str">
            <v>Šarovy</v>
          </cell>
        </row>
        <row r="5049">
          <cell r="T5049" t="str">
            <v>Šatov</v>
          </cell>
        </row>
        <row r="5050">
          <cell r="T5050" t="str">
            <v>Šebestěnice</v>
          </cell>
        </row>
        <row r="5051">
          <cell r="T5051" t="str">
            <v>Šebetov</v>
          </cell>
        </row>
        <row r="5052">
          <cell r="T5052" t="str">
            <v>Šebířov</v>
          </cell>
        </row>
        <row r="5053">
          <cell r="T5053" t="str">
            <v>Šebkovice</v>
          </cell>
        </row>
        <row r="5054">
          <cell r="T5054" t="str">
            <v>Šebrov-Kateřina</v>
          </cell>
        </row>
        <row r="5055">
          <cell r="T5055" t="str">
            <v>Šedivec</v>
          </cell>
        </row>
        <row r="5056">
          <cell r="T5056" t="str">
            <v>Šelešovice</v>
          </cell>
        </row>
        <row r="5057">
          <cell r="T5057" t="str">
            <v>Šemnice</v>
          </cell>
        </row>
        <row r="5058">
          <cell r="T5058" t="str">
            <v>Šenov</v>
          </cell>
        </row>
        <row r="5059">
          <cell r="T5059" t="str">
            <v>Šenov u Nového Jičína</v>
          </cell>
        </row>
        <row r="5060">
          <cell r="T5060" t="str">
            <v>Šerkovice</v>
          </cell>
        </row>
        <row r="5061">
          <cell r="T5061" t="str">
            <v>Šestajovice</v>
          </cell>
        </row>
        <row r="5062">
          <cell r="T5062" t="str">
            <v>Šestajovice</v>
          </cell>
        </row>
        <row r="5063">
          <cell r="T5063" t="str">
            <v>Šetějovice</v>
          </cell>
        </row>
        <row r="5064">
          <cell r="T5064" t="str">
            <v>Ševětín</v>
          </cell>
        </row>
        <row r="5065">
          <cell r="T5065" t="str">
            <v>Šilheřovice</v>
          </cell>
        </row>
        <row r="5066">
          <cell r="T5066" t="str">
            <v>Šimanov</v>
          </cell>
        </row>
        <row r="5067">
          <cell r="T5067" t="str">
            <v>Šimonovice</v>
          </cell>
        </row>
        <row r="5068">
          <cell r="T5068" t="str">
            <v>Šindelová</v>
          </cell>
        </row>
        <row r="5069">
          <cell r="T5069" t="str">
            <v>Šípy</v>
          </cell>
        </row>
        <row r="5070">
          <cell r="T5070" t="str">
            <v>Široká Niva</v>
          </cell>
        </row>
        <row r="5071">
          <cell r="T5071" t="str">
            <v>Široký Důl</v>
          </cell>
        </row>
        <row r="5072">
          <cell r="T5072" t="str">
            <v>Šišma</v>
          </cell>
        </row>
        <row r="5073">
          <cell r="T5073" t="str">
            <v>Šitbořice</v>
          </cell>
        </row>
        <row r="5074">
          <cell r="T5074" t="str">
            <v>Škrdlovice</v>
          </cell>
        </row>
        <row r="5075">
          <cell r="T5075" t="str">
            <v>Škvorec</v>
          </cell>
        </row>
        <row r="5076">
          <cell r="T5076" t="str">
            <v>Škvořetice</v>
          </cell>
        </row>
        <row r="5077">
          <cell r="T5077" t="str">
            <v>Šlapanice</v>
          </cell>
        </row>
        <row r="5078">
          <cell r="T5078" t="str">
            <v>Šlapanice</v>
          </cell>
        </row>
        <row r="5079">
          <cell r="T5079" t="str">
            <v>Šlapanov</v>
          </cell>
        </row>
        <row r="5080">
          <cell r="T5080" t="str">
            <v>Šléglov</v>
          </cell>
        </row>
        <row r="5081">
          <cell r="T5081" t="str">
            <v>Šluknov</v>
          </cell>
        </row>
        <row r="5082">
          <cell r="T5082" t="str">
            <v>Šonov</v>
          </cell>
        </row>
        <row r="5083">
          <cell r="T5083" t="str">
            <v>Šošůvka</v>
          </cell>
        </row>
        <row r="5084">
          <cell r="T5084" t="str">
            <v>Špičky</v>
          </cell>
        </row>
        <row r="5085">
          <cell r="T5085" t="str">
            <v>Špindlerův Mlýn</v>
          </cell>
        </row>
        <row r="5086">
          <cell r="T5086" t="str">
            <v>Štáblovice</v>
          </cell>
        </row>
        <row r="5087">
          <cell r="T5087" t="str">
            <v>Šťáhlavy</v>
          </cell>
        </row>
        <row r="5088">
          <cell r="T5088" t="str">
            <v>Štarnov</v>
          </cell>
        </row>
        <row r="5089">
          <cell r="T5089" t="str">
            <v>Štědrá</v>
          </cell>
        </row>
        <row r="5090">
          <cell r="T5090" t="str">
            <v>Štěchov</v>
          </cell>
        </row>
        <row r="5091">
          <cell r="T5091" t="str">
            <v>Štěchovice</v>
          </cell>
        </row>
        <row r="5092">
          <cell r="T5092" t="str">
            <v>Štěchovice</v>
          </cell>
        </row>
        <row r="5093">
          <cell r="T5093" t="str">
            <v>Štěkeň</v>
          </cell>
        </row>
        <row r="5094">
          <cell r="T5094" t="str">
            <v>Štěměchy</v>
          </cell>
        </row>
        <row r="5095">
          <cell r="T5095" t="str">
            <v>Štěnovice</v>
          </cell>
        </row>
        <row r="5096">
          <cell r="T5096" t="str">
            <v>Štěnovický Borek</v>
          </cell>
        </row>
        <row r="5097">
          <cell r="T5097" t="str">
            <v>Štěpánkovice</v>
          </cell>
        </row>
        <row r="5098">
          <cell r="T5098" t="str">
            <v>Štěpánov</v>
          </cell>
        </row>
        <row r="5099">
          <cell r="T5099" t="str">
            <v>Štěpánov nad Svratkou</v>
          </cell>
        </row>
        <row r="5100">
          <cell r="T5100" t="str">
            <v>Štěpánovice</v>
          </cell>
        </row>
        <row r="5101">
          <cell r="T5101" t="str">
            <v>Štěpánovice</v>
          </cell>
        </row>
        <row r="5102">
          <cell r="T5102" t="str">
            <v>Štěpkov</v>
          </cell>
        </row>
        <row r="5103">
          <cell r="T5103" t="str">
            <v>Šternberk</v>
          </cell>
        </row>
        <row r="5104">
          <cell r="T5104" t="str">
            <v>Štětí</v>
          </cell>
        </row>
        <row r="5105">
          <cell r="T5105" t="str">
            <v>Štětkovice</v>
          </cell>
        </row>
        <row r="5106">
          <cell r="T5106" t="str">
            <v>Štíhlice</v>
          </cell>
        </row>
        <row r="5107">
          <cell r="T5107" t="str">
            <v>Štichov</v>
          </cell>
        </row>
        <row r="5108">
          <cell r="T5108" t="str">
            <v>Štichovice</v>
          </cell>
        </row>
        <row r="5109">
          <cell r="T5109" t="str">
            <v>Štipoklasy</v>
          </cell>
        </row>
        <row r="5110">
          <cell r="T5110" t="str">
            <v>Štítary</v>
          </cell>
        </row>
        <row r="5111">
          <cell r="T5111" t="str">
            <v>Štítina</v>
          </cell>
        </row>
        <row r="5112">
          <cell r="T5112" t="str">
            <v>Štítná nad Vláří-Popov</v>
          </cell>
        </row>
        <row r="5113">
          <cell r="T5113" t="str">
            <v>Štítov</v>
          </cell>
        </row>
        <row r="5114">
          <cell r="T5114" t="str">
            <v>Štíty</v>
          </cell>
        </row>
        <row r="5115">
          <cell r="T5115" t="str">
            <v>Štoky</v>
          </cell>
        </row>
        <row r="5116">
          <cell r="T5116" t="str">
            <v>Štramberk</v>
          </cell>
        </row>
        <row r="5117">
          <cell r="T5117" t="str">
            <v>Študlov</v>
          </cell>
        </row>
        <row r="5118">
          <cell r="T5118" t="str">
            <v>Študlov</v>
          </cell>
        </row>
        <row r="5119">
          <cell r="T5119" t="str">
            <v>Šubířov</v>
          </cell>
        </row>
        <row r="5120">
          <cell r="T5120" t="str">
            <v>Šumavské Hoštice</v>
          </cell>
        </row>
        <row r="5121">
          <cell r="T5121" t="str">
            <v>Šumice</v>
          </cell>
        </row>
        <row r="5122">
          <cell r="T5122" t="str">
            <v>Šumice</v>
          </cell>
        </row>
        <row r="5123">
          <cell r="T5123" t="str">
            <v>Šumná</v>
          </cell>
        </row>
        <row r="5124">
          <cell r="T5124" t="str">
            <v>Šumperk</v>
          </cell>
        </row>
        <row r="5125">
          <cell r="T5125" t="str">
            <v>Šumvald</v>
          </cell>
        </row>
        <row r="5126">
          <cell r="T5126" t="str">
            <v>Švábenice</v>
          </cell>
        </row>
        <row r="5127">
          <cell r="T5127" t="str">
            <v>Švábov</v>
          </cell>
        </row>
        <row r="5128">
          <cell r="T5128" t="str">
            <v>Švihov</v>
          </cell>
        </row>
        <row r="5129">
          <cell r="T5129" t="str">
            <v>Švihov</v>
          </cell>
        </row>
        <row r="5130">
          <cell r="T5130" t="str">
            <v>Tábor</v>
          </cell>
        </row>
        <row r="5131">
          <cell r="T5131" t="str">
            <v>Tachlovice</v>
          </cell>
        </row>
        <row r="5132">
          <cell r="T5132" t="str">
            <v>Tachov</v>
          </cell>
        </row>
        <row r="5133">
          <cell r="T5133" t="str">
            <v>Tachov</v>
          </cell>
        </row>
        <row r="5134">
          <cell r="T5134" t="str">
            <v>Tálín</v>
          </cell>
        </row>
        <row r="5135">
          <cell r="T5135" t="str">
            <v>Tanvald</v>
          </cell>
        </row>
        <row r="5136">
          <cell r="T5136" t="str">
            <v>Tasov</v>
          </cell>
        </row>
        <row r="5137">
          <cell r="T5137" t="str">
            <v>Tasov</v>
          </cell>
        </row>
        <row r="5138">
          <cell r="T5138" t="str">
            <v>Tasovice</v>
          </cell>
        </row>
        <row r="5139">
          <cell r="T5139" t="str">
            <v>Tasovice</v>
          </cell>
        </row>
        <row r="5140">
          <cell r="T5140" t="str">
            <v>Tašov</v>
          </cell>
        </row>
        <row r="5141">
          <cell r="T5141" t="str">
            <v>Tatce</v>
          </cell>
        </row>
        <row r="5142">
          <cell r="T5142" t="str">
            <v>Tatenice</v>
          </cell>
        </row>
        <row r="5143">
          <cell r="T5143" t="str">
            <v>Tatiná</v>
          </cell>
        </row>
        <row r="5144">
          <cell r="T5144" t="str">
            <v>Tatobity</v>
          </cell>
        </row>
        <row r="5145">
          <cell r="T5145" t="str">
            <v>Tatrovice</v>
          </cell>
        </row>
        <row r="5146">
          <cell r="T5146" t="str">
            <v>Tavíkovice</v>
          </cell>
        </row>
        <row r="5147">
          <cell r="T5147" t="str">
            <v>Tečovice</v>
          </cell>
        </row>
        <row r="5148">
          <cell r="T5148" t="str">
            <v>Tehov</v>
          </cell>
        </row>
        <row r="5149">
          <cell r="T5149" t="str">
            <v>Tehov</v>
          </cell>
        </row>
        <row r="5150">
          <cell r="T5150" t="str">
            <v>Tehovec</v>
          </cell>
        </row>
        <row r="5151">
          <cell r="T5151" t="str">
            <v>Těchařovice</v>
          </cell>
        </row>
        <row r="5152">
          <cell r="T5152" t="str">
            <v>Těchlovice</v>
          </cell>
        </row>
        <row r="5153">
          <cell r="T5153" t="str">
            <v>Těchlovice</v>
          </cell>
        </row>
        <row r="5154">
          <cell r="T5154" t="str">
            <v>Těchobuz</v>
          </cell>
        </row>
        <row r="5155">
          <cell r="T5155" t="str">
            <v>Těchonín</v>
          </cell>
        </row>
        <row r="5156">
          <cell r="T5156" t="str">
            <v>Telč</v>
          </cell>
        </row>
        <row r="5157">
          <cell r="T5157" t="str">
            <v>Telecí</v>
          </cell>
        </row>
        <row r="5158">
          <cell r="T5158" t="str">
            <v>Telnice</v>
          </cell>
        </row>
        <row r="5159">
          <cell r="T5159" t="str">
            <v>Telnice</v>
          </cell>
        </row>
        <row r="5160">
          <cell r="T5160" t="str">
            <v>Temelín</v>
          </cell>
        </row>
        <row r="5161">
          <cell r="T5161" t="str">
            <v>Temešvár</v>
          </cell>
        </row>
        <row r="5162">
          <cell r="T5162" t="str">
            <v>Těmice</v>
          </cell>
        </row>
        <row r="5163">
          <cell r="T5163" t="str">
            <v>Těmice</v>
          </cell>
        </row>
        <row r="5164">
          <cell r="T5164" t="str">
            <v>Těně</v>
          </cell>
        </row>
        <row r="5165">
          <cell r="T5165" t="str">
            <v>Teplá</v>
          </cell>
        </row>
        <row r="5166">
          <cell r="T5166" t="str">
            <v>Teplice</v>
          </cell>
        </row>
        <row r="5167">
          <cell r="T5167" t="str">
            <v>Teplice nad Bečvou</v>
          </cell>
        </row>
        <row r="5168">
          <cell r="T5168" t="str">
            <v>Teplice nad Metují</v>
          </cell>
        </row>
        <row r="5169">
          <cell r="T5169" t="str">
            <v>Teplička</v>
          </cell>
        </row>
        <row r="5170">
          <cell r="T5170" t="str">
            <v>Teplýšovice</v>
          </cell>
        </row>
        <row r="5171">
          <cell r="T5171" t="str">
            <v>Terešov</v>
          </cell>
        </row>
        <row r="5172">
          <cell r="T5172" t="str">
            <v>Terezín</v>
          </cell>
        </row>
        <row r="5173">
          <cell r="T5173" t="str">
            <v>Terezín</v>
          </cell>
        </row>
        <row r="5174">
          <cell r="T5174" t="str">
            <v>Těrlicko</v>
          </cell>
        </row>
        <row r="5175">
          <cell r="T5175" t="str">
            <v>Těšany</v>
          </cell>
        </row>
        <row r="5176">
          <cell r="T5176" t="str">
            <v>Těšetice</v>
          </cell>
        </row>
        <row r="5177">
          <cell r="T5177" t="str">
            <v>Těšetice</v>
          </cell>
        </row>
        <row r="5178">
          <cell r="T5178" t="str">
            <v>Těškov</v>
          </cell>
        </row>
        <row r="5179">
          <cell r="T5179" t="str">
            <v>Těškovice</v>
          </cell>
        </row>
        <row r="5180">
          <cell r="T5180" t="str">
            <v>Těšovice</v>
          </cell>
        </row>
        <row r="5181">
          <cell r="T5181" t="str">
            <v>Těšovice</v>
          </cell>
        </row>
        <row r="5182">
          <cell r="T5182" t="str">
            <v>Tetčice</v>
          </cell>
        </row>
        <row r="5183">
          <cell r="T5183" t="str">
            <v>Tetín</v>
          </cell>
        </row>
        <row r="5184">
          <cell r="T5184" t="str">
            <v>Tetín</v>
          </cell>
        </row>
        <row r="5185">
          <cell r="T5185" t="str">
            <v>Tetov</v>
          </cell>
        </row>
        <row r="5186">
          <cell r="T5186" t="str">
            <v>Tchořovice</v>
          </cell>
        </row>
        <row r="5187">
          <cell r="T5187" t="str">
            <v>Tichá</v>
          </cell>
        </row>
        <row r="5188">
          <cell r="T5188" t="str">
            <v>Tichonice</v>
          </cell>
        </row>
        <row r="5189">
          <cell r="T5189" t="str">
            <v>Tichov</v>
          </cell>
        </row>
        <row r="5190">
          <cell r="T5190" t="str">
            <v>Tis</v>
          </cell>
        </row>
        <row r="5191">
          <cell r="T5191" t="str">
            <v>Tis u Blatna</v>
          </cell>
        </row>
        <row r="5192">
          <cell r="T5192" t="str">
            <v>Tisá</v>
          </cell>
        </row>
        <row r="5193">
          <cell r="T5193" t="str">
            <v>Tísek</v>
          </cell>
        </row>
        <row r="5194">
          <cell r="T5194" t="str">
            <v>Tisem</v>
          </cell>
        </row>
        <row r="5195">
          <cell r="T5195" t="str">
            <v>Tismice</v>
          </cell>
        </row>
        <row r="5196">
          <cell r="T5196" t="str">
            <v>Tisová</v>
          </cell>
        </row>
        <row r="5197">
          <cell r="T5197" t="str">
            <v>Tisová</v>
          </cell>
        </row>
        <row r="5198">
          <cell r="T5198" t="str">
            <v>Tisovec</v>
          </cell>
        </row>
        <row r="5199">
          <cell r="T5199" t="str">
            <v>Tišice</v>
          </cell>
        </row>
        <row r="5200">
          <cell r="T5200" t="str">
            <v>Tišnov</v>
          </cell>
        </row>
        <row r="5201">
          <cell r="T5201" t="str">
            <v>Tišnovská Nová Ves</v>
          </cell>
        </row>
        <row r="5202">
          <cell r="T5202" t="str">
            <v>Tištín</v>
          </cell>
        </row>
        <row r="5203">
          <cell r="T5203" t="str">
            <v>Tlučná</v>
          </cell>
        </row>
        <row r="5204">
          <cell r="T5204" t="str">
            <v>Tlumačov</v>
          </cell>
        </row>
        <row r="5205">
          <cell r="T5205" t="str">
            <v>Tlumačov</v>
          </cell>
        </row>
        <row r="5206">
          <cell r="T5206" t="str">
            <v>Tlustice</v>
          </cell>
        </row>
        <row r="5207">
          <cell r="T5207" t="str">
            <v>Tmaň</v>
          </cell>
        </row>
        <row r="5208">
          <cell r="T5208" t="str">
            <v>Točník</v>
          </cell>
        </row>
        <row r="5209">
          <cell r="T5209" t="str">
            <v>Tochovice</v>
          </cell>
        </row>
        <row r="5210">
          <cell r="T5210" t="str">
            <v>Tojice</v>
          </cell>
        </row>
        <row r="5211">
          <cell r="T5211" t="str">
            <v>Tomice</v>
          </cell>
        </row>
        <row r="5212">
          <cell r="T5212" t="str">
            <v>Topolany</v>
          </cell>
        </row>
        <row r="5213">
          <cell r="T5213" t="str">
            <v>Topolná</v>
          </cell>
        </row>
        <row r="5214">
          <cell r="T5214" t="str">
            <v>Toušice</v>
          </cell>
        </row>
        <row r="5215">
          <cell r="T5215" t="str">
            <v>Toužetín</v>
          </cell>
        </row>
        <row r="5216">
          <cell r="T5216" t="str">
            <v>Toužim</v>
          </cell>
        </row>
        <row r="5217">
          <cell r="T5217" t="str">
            <v>Tovačov</v>
          </cell>
        </row>
        <row r="5218">
          <cell r="T5218" t="str">
            <v>Tovéř</v>
          </cell>
        </row>
        <row r="5219">
          <cell r="T5219" t="str">
            <v>Traplice</v>
          </cell>
        </row>
        <row r="5220">
          <cell r="T5220" t="str">
            <v>Travčice</v>
          </cell>
        </row>
        <row r="5221">
          <cell r="T5221" t="str">
            <v>Trboušany</v>
          </cell>
        </row>
        <row r="5222">
          <cell r="T5222" t="str">
            <v>Trhanov</v>
          </cell>
        </row>
        <row r="5223">
          <cell r="T5223" t="str">
            <v>Trhová Kamenice</v>
          </cell>
        </row>
        <row r="5224">
          <cell r="T5224" t="str">
            <v>Trhové Dušníky</v>
          </cell>
        </row>
        <row r="5225">
          <cell r="T5225" t="str">
            <v>Trhové Sviny</v>
          </cell>
        </row>
        <row r="5226">
          <cell r="T5226" t="str">
            <v>Trhový Štěpánov</v>
          </cell>
        </row>
        <row r="5227">
          <cell r="T5227" t="str">
            <v>Trmice</v>
          </cell>
        </row>
        <row r="5228">
          <cell r="T5228" t="str">
            <v>Trnava</v>
          </cell>
        </row>
        <row r="5229">
          <cell r="T5229" t="str">
            <v>Trnava</v>
          </cell>
        </row>
        <row r="5230">
          <cell r="T5230" t="str">
            <v>Trnávka</v>
          </cell>
        </row>
        <row r="5231">
          <cell r="T5231" t="str">
            <v>Trnávka</v>
          </cell>
        </row>
        <row r="5232">
          <cell r="T5232" t="str">
            <v>Trnov</v>
          </cell>
        </row>
        <row r="5233">
          <cell r="T5233" t="str">
            <v>Trnová</v>
          </cell>
        </row>
        <row r="5234">
          <cell r="T5234" t="str">
            <v>Trnová</v>
          </cell>
        </row>
        <row r="5235">
          <cell r="T5235" t="str">
            <v>Trnovany</v>
          </cell>
        </row>
        <row r="5236">
          <cell r="T5236" t="str">
            <v>Trnové Pole</v>
          </cell>
        </row>
        <row r="5237">
          <cell r="T5237" t="str">
            <v>Trojanovice</v>
          </cell>
        </row>
        <row r="5238">
          <cell r="T5238" t="str">
            <v>Trojovice</v>
          </cell>
        </row>
        <row r="5239">
          <cell r="T5239" t="str">
            <v>Trokavec</v>
          </cell>
        </row>
        <row r="5240">
          <cell r="T5240" t="str">
            <v>Troskotovice</v>
          </cell>
        </row>
        <row r="5241">
          <cell r="T5241" t="str">
            <v>Troskovice</v>
          </cell>
        </row>
        <row r="5242">
          <cell r="T5242" t="str">
            <v>Trotina</v>
          </cell>
        </row>
        <row r="5243">
          <cell r="T5243" t="str">
            <v>Troubelice</v>
          </cell>
        </row>
        <row r="5244">
          <cell r="T5244" t="str">
            <v>Troubky</v>
          </cell>
        </row>
        <row r="5245">
          <cell r="T5245" t="str">
            <v>Troubky-Zdislavice</v>
          </cell>
        </row>
        <row r="5246">
          <cell r="T5246" t="str">
            <v>Troubsko</v>
          </cell>
        </row>
        <row r="5247">
          <cell r="T5247" t="str">
            <v>Trpík</v>
          </cell>
        </row>
        <row r="5248">
          <cell r="T5248" t="str">
            <v>Trpín</v>
          </cell>
        </row>
        <row r="5249">
          <cell r="T5249" t="str">
            <v>Trpísty</v>
          </cell>
        </row>
        <row r="5250">
          <cell r="T5250" t="str">
            <v>Trpišovice</v>
          </cell>
        </row>
        <row r="5251">
          <cell r="T5251" t="str">
            <v>Trstěnice</v>
          </cell>
        </row>
        <row r="5252">
          <cell r="T5252" t="str">
            <v>Trstěnice</v>
          </cell>
        </row>
        <row r="5253">
          <cell r="T5253" t="str">
            <v>Trstěnice</v>
          </cell>
        </row>
        <row r="5254">
          <cell r="T5254" t="str">
            <v>Tršice</v>
          </cell>
        </row>
        <row r="5255">
          <cell r="T5255" t="str">
            <v>Trubín</v>
          </cell>
        </row>
        <row r="5256">
          <cell r="T5256" t="str">
            <v>Trubská</v>
          </cell>
        </row>
        <row r="5257">
          <cell r="T5257" t="str">
            <v>Truskovice</v>
          </cell>
        </row>
        <row r="5258">
          <cell r="T5258" t="str">
            <v>Trusnov</v>
          </cell>
        </row>
        <row r="5259">
          <cell r="T5259" t="str">
            <v>Trutnov</v>
          </cell>
        </row>
        <row r="5260">
          <cell r="T5260" t="str">
            <v>Tržek</v>
          </cell>
        </row>
        <row r="5261">
          <cell r="T5261" t="str">
            <v>Třanovice</v>
          </cell>
        </row>
        <row r="5262">
          <cell r="T5262" t="str">
            <v>Třebařov</v>
          </cell>
        </row>
        <row r="5263">
          <cell r="T5263" t="str">
            <v>Třebčice</v>
          </cell>
        </row>
        <row r="5264">
          <cell r="T5264" t="str">
            <v>Třebechovice pod Orebem</v>
          </cell>
        </row>
        <row r="5265">
          <cell r="T5265" t="str">
            <v>Třebějice</v>
          </cell>
        </row>
        <row r="5266">
          <cell r="T5266" t="str">
            <v>Třebelovice</v>
          </cell>
        </row>
        <row r="5267">
          <cell r="T5267" t="str">
            <v>Třebeň</v>
          </cell>
        </row>
        <row r="5268">
          <cell r="T5268" t="str">
            <v>Třebenice</v>
          </cell>
        </row>
        <row r="5269">
          <cell r="T5269" t="str">
            <v>Třebenice</v>
          </cell>
        </row>
        <row r="5270">
          <cell r="T5270" t="str">
            <v>Třebestovice</v>
          </cell>
        </row>
        <row r="5271">
          <cell r="T5271" t="str">
            <v>Třebešice</v>
          </cell>
        </row>
        <row r="5272">
          <cell r="T5272" t="str">
            <v>Třebešice</v>
          </cell>
        </row>
        <row r="5273">
          <cell r="T5273" t="str">
            <v>Třebešov</v>
          </cell>
        </row>
        <row r="5274">
          <cell r="T5274" t="str">
            <v>Třebětice</v>
          </cell>
        </row>
        <row r="5275">
          <cell r="T5275" t="str">
            <v>Třebětice</v>
          </cell>
        </row>
        <row r="5276">
          <cell r="T5276" t="str">
            <v>Třebětín</v>
          </cell>
        </row>
        <row r="5277">
          <cell r="T5277" t="str">
            <v>Třebíč</v>
          </cell>
        </row>
        <row r="5278">
          <cell r="T5278" t="str">
            <v>Třebihošť</v>
          </cell>
        </row>
        <row r="5279">
          <cell r="T5279" t="str">
            <v>Třebichovice</v>
          </cell>
        </row>
        <row r="5280">
          <cell r="T5280" t="str">
            <v>Třebívlice</v>
          </cell>
        </row>
        <row r="5281">
          <cell r="T5281" t="str">
            <v>Třebíz</v>
          </cell>
        </row>
        <row r="5282">
          <cell r="T5282" t="str">
            <v>Třebnouševes</v>
          </cell>
        </row>
        <row r="5283">
          <cell r="T5283" t="str">
            <v>Třeboc</v>
          </cell>
        </row>
        <row r="5284">
          <cell r="T5284" t="str">
            <v>Třebohostice</v>
          </cell>
        </row>
        <row r="5285">
          <cell r="T5285" t="str">
            <v>Třebom</v>
          </cell>
        </row>
        <row r="5286">
          <cell r="T5286" t="str">
            <v>Třeboň</v>
          </cell>
        </row>
        <row r="5287">
          <cell r="T5287" t="str">
            <v>Třebonín</v>
          </cell>
        </row>
        <row r="5288">
          <cell r="T5288" t="str">
            <v>Třebosice</v>
          </cell>
        </row>
        <row r="5289">
          <cell r="T5289" t="str">
            <v>Třebotov</v>
          </cell>
        </row>
        <row r="5290">
          <cell r="T5290" t="str">
            <v>Třebovice</v>
          </cell>
        </row>
        <row r="5291">
          <cell r="T5291" t="str">
            <v>Třebovle</v>
          </cell>
        </row>
        <row r="5292">
          <cell r="T5292" t="str">
            <v>Třebsko</v>
          </cell>
        </row>
        <row r="5293">
          <cell r="T5293" t="str">
            <v>Třebusice</v>
          </cell>
        </row>
        <row r="5294">
          <cell r="T5294" t="str">
            <v>Třebušín</v>
          </cell>
        </row>
        <row r="5295">
          <cell r="T5295" t="str">
            <v>Třemešná</v>
          </cell>
        </row>
        <row r="5296">
          <cell r="T5296" t="str">
            <v>Třemešné</v>
          </cell>
        </row>
        <row r="5297">
          <cell r="T5297" t="str">
            <v>Třemošná</v>
          </cell>
        </row>
        <row r="5298">
          <cell r="T5298" t="str">
            <v>Třemošnice</v>
          </cell>
        </row>
        <row r="5299">
          <cell r="T5299" t="str">
            <v>Třesov</v>
          </cell>
        </row>
        <row r="5300">
          <cell r="T5300" t="str">
            <v>Třesovice</v>
          </cell>
        </row>
        <row r="5301">
          <cell r="T5301" t="str">
            <v>Třešovice</v>
          </cell>
        </row>
        <row r="5302">
          <cell r="T5302" t="str">
            <v>Třešť</v>
          </cell>
        </row>
        <row r="5303">
          <cell r="T5303" t="str">
            <v>Třeštice</v>
          </cell>
        </row>
        <row r="5304">
          <cell r="T5304" t="str">
            <v>Třeština</v>
          </cell>
        </row>
        <row r="5305">
          <cell r="T5305" t="str">
            <v>Tři Dvory</v>
          </cell>
        </row>
        <row r="5306">
          <cell r="T5306" t="str">
            <v>Tři Sekery</v>
          </cell>
        </row>
        <row r="5307">
          <cell r="T5307" t="str">
            <v>Tři Studně</v>
          </cell>
        </row>
        <row r="5308">
          <cell r="T5308" t="str">
            <v>Třibřichy</v>
          </cell>
        </row>
        <row r="5309">
          <cell r="T5309" t="str">
            <v>Třinec</v>
          </cell>
        </row>
        <row r="5310">
          <cell r="T5310" t="str">
            <v>Třtěnice</v>
          </cell>
        </row>
        <row r="5311">
          <cell r="T5311" t="str">
            <v>Třtice</v>
          </cell>
        </row>
        <row r="5312">
          <cell r="T5312" t="str">
            <v>Tučapy</v>
          </cell>
        </row>
        <row r="5313">
          <cell r="T5313" t="str">
            <v>Tučapy</v>
          </cell>
        </row>
        <row r="5314">
          <cell r="T5314" t="str">
            <v>Tučapy</v>
          </cell>
        </row>
        <row r="5315">
          <cell r="T5315" t="str">
            <v>Tučín</v>
          </cell>
        </row>
        <row r="5316">
          <cell r="T5316" t="str">
            <v>Tuhaň</v>
          </cell>
        </row>
        <row r="5317">
          <cell r="T5317" t="str">
            <v>Tuhaň</v>
          </cell>
        </row>
        <row r="5318">
          <cell r="T5318" t="str">
            <v>Tuchlovice</v>
          </cell>
        </row>
        <row r="5319">
          <cell r="T5319" t="str">
            <v>Tuchoměřice</v>
          </cell>
        </row>
        <row r="5320">
          <cell r="T5320" t="str">
            <v>Tuchoraz</v>
          </cell>
        </row>
        <row r="5321">
          <cell r="T5321" t="str">
            <v>Tuchořice</v>
          </cell>
        </row>
        <row r="5322">
          <cell r="T5322" t="str">
            <v>Tuklaty</v>
          </cell>
        </row>
        <row r="5323">
          <cell r="T5323" t="str">
            <v>Tulešice</v>
          </cell>
        </row>
        <row r="5324">
          <cell r="T5324" t="str">
            <v>Tuněchody</v>
          </cell>
        </row>
        <row r="5325">
          <cell r="T5325" t="str">
            <v>Tupadly</v>
          </cell>
        </row>
        <row r="5326">
          <cell r="T5326" t="str">
            <v>Tupadly</v>
          </cell>
        </row>
        <row r="5327">
          <cell r="T5327" t="str">
            <v>Tupesy</v>
          </cell>
        </row>
        <row r="5328">
          <cell r="T5328" t="str">
            <v>Turkovice</v>
          </cell>
        </row>
        <row r="5329">
          <cell r="T5329" t="str">
            <v>Turnov</v>
          </cell>
        </row>
        <row r="5330">
          <cell r="T5330" t="str">
            <v>Turovec</v>
          </cell>
        </row>
        <row r="5331">
          <cell r="T5331" t="str">
            <v>Turovice</v>
          </cell>
        </row>
        <row r="5332">
          <cell r="T5332" t="str">
            <v>Tursko</v>
          </cell>
        </row>
        <row r="5333">
          <cell r="T5333" t="str">
            <v>Tuř</v>
          </cell>
        </row>
        <row r="5334">
          <cell r="T5334" t="str">
            <v>Tuřany</v>
          </cell>
        </row>
        <row r="5335">
          <cell r="T5335" t="str">
            <v>Tuřany</v>
          </cell>
        </row>
        <row r="5336">
          <cell r="T5336" t="str">
            <v>Tuřice</v>
          </cell>
        </row>
        <row r="5337">
          <cell r="T5337" t="str">
            <v>Tušovice</v>
          </cell>
        </row>
        <row r="5338">
          <cell r="T5338" t="str">
            <v>Tutleky</v>
          </cell>
        </row>
        <row r="5339">
          <cell r="T5339" t="str">
            <v>Tužice</v>
          </cell>
        </row>
        <row r="5340">
          <cell r="T5340" t="str">
            <v>Tvarožná</v>
          </cell>
        </row>
        <row r="5341">
          <cell r="T5341" t="str">
            <v>Tvarožná Lhota</v>
          </cell>
        </row>
        <row r="5342">
          <cell r="T5342" t="str">
            <v>Tvorovice</v>
          </cell>
        </row>
        <row r="5343">
          <cell r="T5343" t="str">
            <v>Tvořihráz</v>
          </cell>
        </row>
        <row r="5344">
          <cell r="T5344" t="str">
            <v>Tvrdkov</v>
          </cell>
        </row>
        <row r="5345">
          <cell r="T5345" t="str">
            <v>Tvrdonice</v>
          </cell>
        </row>
        <row r="5346">
          <cell r="T5346" t="str">
            <v>Tvrzice</v>
          </cell>
        </row>
        <row r="5347">
          <cell r="T5347" t="str">
            <v>Týček</v>
          </cell>
        </row>
        <row r="5348">
          <cell r="T5348" t="str">
            <v>Tymákov</v>
          </cell>
        </row>
        <row r="5349">
          <cell r="T5349" t="str">
            <v>Týn nad Bečvou</v>
          </cell>
        </row>
        <row r="5350">
          <cell r="T5350" t="str">
            <v>Týn nad Vltavou</v>
          </cell>
        </row>
        <row r="5351">
          <cell r="T5351" t="str">
            <v>Týnec</v>
          </cell>
        </row>
        <row r="5352">
          <cell r="T5352" t="str">
            <v>Týnec</v>
          </cell>
        </row>
        <row r="5353">
          <cell r="T5353" t="str">
            <v>Týnec nad Labem</v>
          </cell>
        </row>
        <row r="5354">
          <cell r="T5354" t="str">
            <v>Týnec nad Sázavou</v>
          </cell>
        </row>
        <row r="5355">
          <cell r="T5355" t="str">
            <v>Týniště</v>
          </cell>
        </row>
        <row r="5356">
          <cell r="T5356" t="str">
            <v>Týniště nad Orlicí</v>
          </cell>
        </row>
        <row r="5357">
          <cell r="T5357" t="str">
            <v>Týnišťko</v>
          </cell>
        </row>
        <row r="5358">
          <cell r="T5358" t="str">
            <v>Úbislavice</v>
          </cell>
        </row>
        <row r="5359">
          <cell r="T5359" t="str">
            <v>Ublo</v>
          </cell>
        </row>
        <row r="5360">
          <cell r="T5360" t="str">
            <v>Úboč</v>
          </cell>
        </row>
        <row r="5361">
          <cell r="T5361" t="str">
            <v>Ubušínek</v>
          </cell>
        </row>
        <row r="5362">
          <cell r="T5362" t="str">
            <v>Údlice</v>
          </cell>
        </row>
        <row r="5363">
          <cell r="T5363" t="str">
            <v>Údrnice</v>
          </cell>
        </row>
        <row r="5364">
          <cell r="T5364" t="str">
            <v>Uhelná</v>
          </cell>
        </row>
        <row r="5365">
          <cell r="T5365" t="str">
            <v>Uhelná Příbram</v>
          </cell>
        </row>
        <row r="5366">
          <cell r="T5366" t="str">
            <v>Úherce</v>
          </cell>
        </row>
        <row r="5367">
          <cell r="T5367" t="str">
            <v>Úherce</v>
          </cell>
        </row>
        <row r="5368">
          <cell r="T5368" t="str">
            <v>Uherčice</v>
          </cell>
        </row>
        <row r="5369">
          <cell r="T5369" t="str">
            <v>Uherčice</v>
          </cell>
        </row>
        <row r="5370">
          <cell r="T5370" t="str">
            <v>Úherčice</v>
          </cell>
        </row>
        <row r="5371">
          <cell r="T5371" t="str">
            <v>Uherské Hradiště</v>
          </cell>
        </row>
        <row r="5372">
          <cell r="T5372" t="str">
            <v>Uhersko</v>
          </cell>
        </row>
        <row r="5373">
          <cell r="T5373" t="str">
            <v>Uherský Brod</v>
          </cell>
        </row>
        <row r="5374">
          <cell r="T5374" t="str">
            <v>Uherský Ostroh</v>
          </cell>
        </row>
        <row r="5375">
          <cell r="T5375" t="str">
            <v>Úhlejov</v>
          </cell>
        </row>
        <row r="5376">
          <cell r="T5376" t="str">
            <v>Uhlířov</v>
          </cell>
        </row>
        <row r="5377">
          <cell r="T5377" t="str">
            <v>Uhlířská Lhota</v>
          </cell>
        </row>
        <row r="5378">
          <cell r="T5378" t="str">
            <v>Uhlířské Janovice</v>
          </cell>
        </row>
        <row r="5379">
          <cell r="T5379" t="str">
            <v>Úholičky</v>
          </cell>
        </row>
        <row r="5380">
          <cell r="T5380" t="str">
            <v>Úhonice</v>
          </cell>
        </row>
        <row r="5381">
          <cell r="T5381" t="str">
            <v>Úhořilka</v>
          </cell>
        </row>
        <row r="5382">
          <cell r="T5382" t="str">
            <v>Úhřetice</v>
          </cell>
        </row>
        <row r="5383">
          <cell r="T5383" t="str">
            <v>Úhřetická Lhota</v>
          </cell>
        </row>
        <row r="5384">
          <cell r="T5384" t="str">
            <v>Uhřice</v>
          </cell>
        </row>
        <row r="5385">
          <cell r="T5385" t="str">
            <v>Uhřice</v>
          </cell>
        </row>
        <row r="5386">
          <cell r="T5386" t="str">
            <v>Uhřice</v>
          </cell>
        </row>
        <row r="5387">
          <cell r="T5387" t="str">
            <v>Uhřice</v>
          </cell>
        </row>
        <row r="5388">
          <cell r="T5388" t="str">
            <v>Uhřičice</v>
          </cell>
        </row>
        <row r="5389">
          <cell r="T5389" t="str">
            <v>Uhřínov</v>
          </cell>
        </row>
        <row r="5390">
          <cell r="T5390" t="str">
            <v>Uhy</v>
          </cell>
        </row>
        <row r="5391">
          <cell r="T5391" t="str">
            <v>Ujčov</v>
          </cell>
        </row>
        <row r="5392">
          <cell r="T5392" t="str">
            <v>Újezd</v>
          </cell>
        </row>
        <row r="5393">
          <cell r="T5393" t="str">
            <v>Újezd</v>
          </cell>
        </row>
        <row r="5394">
          <cell r="T5394" t="str">
            <v>Újezd</v>
          </cell>
        </row>
        <row r="5395">
          <cell r="T5395" t="str">
            <v>Újezd</v>
          </cell>
        </row>
        <row r="5396">
          <cell r="T5396" t="str">
            <v>Újezd</v>
          </cell>
        </row>
        <row r="5397">
          <cell r="T5397" t="str">
            <v>Újezd</v>
          </cell>
        </row>
        <row r="5398">
          <cell r="T5398" t="str">
            <v>Újezd nade Mží</v>
          </cell>
        </row>
        <row r="5399">
          <cell r="T5399" t="str">
            <v>Újezd pod Troskami</v>
          </cell>
        </row>
        <row r="5400">
          <cell r="T5400" t="str">
            <v>Újezd u Boskovic</v>
          </cell>
        </row>
        <row r="5401">
          <cell r="T5401" t="str">
            <v>Újezd u Brna</v>
          </cell>
        </row>
        <row r="5402">
          <cell r="T5402" t="str">
            <v>Újezd u Černé Hory</v>
          </cell>
        </row>
        <row r="5403">
          <cell r="T5403" t="str">
            <v>Újezd u Chocně</v>
          </cell>
        </row>
        <row r="5404">
          <cell r="T5404" t="str">
            <v>Újezd u Plánice</v>
          </cell>
        </row>
        <row r="5405">
          <cell r="T5405" t="str">
            <v>Újezd u Přelouče</v>
          </cell>
        </row>
        <row r="5406">
          <cell r="T5406" t="str">
            <v>Újezd u Rosic</v>
          </cell>
        </row>
        <row r="5407">
          <cell r="T5407" t="str">
            <v>Újezd u Sezemic</v>
          </cell>
        </row>
        <row r="5408">
          <cell r="T5408" t="str">
            <v>Újezd u Svatého Kříže</v>
          </cell>
        </row>
        <row r="5409">
          <cell r="T5409" t="str">
            <v>Újezd u Tišnova</v>
          </cell>
        </row>
        <row r="5410">
          <cell r="T5410" t="str">
            <v>Újezdec</v>
          </cell>
        </row>
        <row r="5411">
          <cell r="T5411" t="str">
            <v>Újezdec</v>
          </cell>
        </row>
        <row r="5412">
          <cell r="T5412" t="str">
            <v>Újezdec</v>
          </cell>
        </row>
        <row r="5413">
          <cell r="T5413" t="str">
            <v>Újezdec</v>
          </cell>
        </row>
        <row r="5414">
          <cell r="T5414" t="str">
            <v>Újezdec</v>
          </cell>
        </row>
        <row r="5415">
          <cell r="T5415" t="str">
            <v>Újezdeček</v>
          </cell>
        </row>
        <row r="5416">
          <cell r="T5416" t="str">
            <v>Ujkovice</v>
          </cell>
        </row>
        <row r="5417">
          <cell r="T5417" t="str">
            <v>Úlehle</v>
          </cell>
        </row>
        <row r="5418">
          <cell r="T5418" t="str">
            <v>Úlibice</v>
          </cell>
        </row>
        <row r="5419">
          <cell r="T5419" t="str">
            <v>Úlice</v>
          </cell>
        </row>
        <row r="5420">
          <cell r="T5420" t="str">
            <v>Úmonín</v>
          </cell>
        </row>
        <row r="5421">
          <cell r="T5421" t="str">
            <v>Úmyslovice</v>
          </cell>
        </row>
        <row r="5422">
          <cell r="T5422" t="str">
            <v>Únanov</v>
          </cell>
        </row>
        <row r="5423">
          <cell r="T5423" t="str">
            <v>Unčín</v>
          </cell>
        </row>
        <row r="5424">
          <cell r="T5424" t="str">
            <v>Únehle</v>
          </cell>
        </row>
        <row r="5425">
          <cell r="T5425" t="str">
            <v>Únějovice</v>
          </cell>
        </row>
        <row r="5426">
          <cell r="T5426" t="str">
            <v>Úněšov</v>
          </cell>
        </row>
        <row r="5427">
          <cell r="T5427" t="str">
            <v>Únětice</v>
          </cell>
        </row>
        <row r="5428">
          <cell r="T5428" t="str">
            <v>Únětice</v>
          </cell>
        </row>
        <row r="5429">
          <cell r="T5429" t="str">
            <v>Unhošť</v>
          </cell>
        </row>
        <row r="5430">
          <cell r="T5430" t="str">
            <v>Únice</v>
          </cell>
        </row>
        <row r="5431">
          <cell r="T5431" t="str">
            <v>Uničov</v>
          </cell>
        </row>
        <row r="5432">
          <cell r="T5432" t="str">
            <v>Unín</v>
          </cell>
        </row>
        <row r="5433">
          <cell r="T5433" t="str">
            <v>Unkovice</v>
          </cell>
        </row>
        <row r="5434">
          <cell r="T5434" t="str">
            <v>Úpice</v>
          </cell>
        </row>
        <row r="5435">
          <cell r="T5435" t="str">
            <v>Úpohlavy</v>
          </cell>
        </row>
        <row r="5436">
          <cell r="T5436" t="str">
            <v>Urbanice</v>
          </cell>
        </row>
        <row r="5437">
          <cell r="T5437" t="str">
            <v>Urbanice</v>
          </cell>
        </row>
        <row r="5438">
          <cell r="T5438" t="str">
            <v>Urbanov</v>
          </cell>
        </row>
        <row r="5439">
          <cell r="T5439" t="str">
            <v>Určice</v>
          </cell>
        </row>
        <row r="5440">
          <cell r="T5440" t="str">
            <v>Úsilné</v>
          </cell>
        </row>
        <row r="5441">
          <cell r="T5441" t="str">
            <v>Úsilov</v>
          </cell>
        </row>
        <row r="5442">
          <cell r="T5442" t="str">
            <v>Úsobí</v>
          </cell>
        </row>
        <row r="5443">
          <cell r="T5443" t="str">
            <v>Úsobrno</v>
          </cell>
        </row>
        <row r="5444">
          <cell r="T5444" t="str">
            <v>Úsov</v>
          </cell>
        </row>
        <row r="5445">
          <cell r="T5445" t="str">
            <v>Ústí</v>
          </cell>
        </row>
        <row r="5446">
          <cell r="T5446" t="str">
            <v>Ústí</v>
          </cell>
        </row>
        <row r="5447">
          <cell r="T5447" t="str">
            <v>Ústí</v>
          </cell>
        </row>
        <row r="5448">
          <cell r="T5448" t="str">
            <v>Ústí nad Labem</v>
          </cell>
        </row>
        <row r="5449">
          <cell r="T5449" t="str">
            <v>Ústí nad Orlicí</v>
          </cell>
        </row>
        <row r="5450">
          <cell r="T5450" t="str">
            <v>Ústín</v>
          </cell>
        </row>
        <row r="5451">
          <cell r="T5451" t="str">
            <v>Ústrašice</v>
          </cell>
        </row>
        <row r="5452">
          <cell r="T5452" t="str">
            <v>Ústrašín</v>
          </cell>
        </row>
        <row r="5453">
          <cell r="T5453" t="str">
            <v>Ústup</v>
          </cell>
        </row>
        <row r="5454">
          <cell r="T5454" t="str">
            <v>Úsuší</v>
          </cell>
        </row>
        <row r="5455">
          <cell r="T5455" t="str">
            <v>Úštěk</v>
          </cell>
        </row>
        <row r="5456">
          <cell r="T5456" t="str">
            <v>Útěchov</v>
          </cell>
        </row>
        <row r="5457">
          <cell r="T5457" t="str">
            <v>Útěchovice</v>
          </cell>
        </row>
        <row r="5458">
          <cell r="T5458" t="str">
            <v>Útěchovice pod Stražištěm</v>
          </cell>
        </row>
        <row r="5459">
          <cell r="T5459" t="str">
            <v>Útěchovičky</v>
          </cell>
        </row>
        <row r="5460">
          <cell r="T5460" t="str">
            <v>Úterý</v>
          </cell>
        </row>
        <row r="5461">
          <cell r="T5461" t="str">
            <v>Útušice</v>
          </cell>
        </row>
        <row r="5462">
          <cell r="T5462" t="str">
            <v>Útvina</v>
          </cell>
        </row>
        <row r="5463">
          <cell r="T5463" t="str">
            <v>Úvalno</v>
          </cell>
        </row>
        <row r="5464">
          <cell r="T5464" t="str">
            <v>Úvaly</v>
          </cell>
        </row>
        <row r="5465">
          <cell r="T5465" t="str">
            <v>Uzenice</v>
          </cell>
        </row>
        <row r="5466">
          <cell r="T5466" t="str">
            <v>Uzeničky</v>
          </cell>
        </row>
        <row r="5467">
          <cell r="T5467" t="str">
            <v>Úžice</v>
          </cell>
        </row>
        <row r="5468">
          <cell r="T5468" t="str">
            <v>Úžice</v>
          </cell>
        </row>
        <row r="5469">
          <cell r="T5469" t="str">
            <v>Vacenovice</v>
          </cell>
        </row>
        <row r="5470">
          <cell r="T5470" t="str">
            <v>Václavice</v>
          </cell>
        </row>
        <row r="5471">
          <cell r="T5471" t="str">
            <v>Václavov u Bruntálu</v>
          </cell>
        </row>
        <row r="5472">
          <cell r="T5472" t="str">
            <v>Václavovice</v>
          </cell>
        </row>
        <row r="5473">
          <cell r="T5473" t="str">
            <v>Václavy</v>
          </cell>
        </row>
        <row r="5474">
          <cell r="T5474" t="str">
            <v>Vacov</v>
          </cell>
        </row>
        <row r="5475">
          <cell r="T5475" t="str">
            <v>Vacovice</v>
          </cell>
        </row>
        <row r="5476">
          <cell r="T5476" t="str">
            <v>Val</v>
          </cell>
        </row>
        <row r="5477">
          <cell r="T5477" t="str">
            <v>Val</v>
          </cell>
        </row>
        <row r="5478">
          <cell r="T5478" t="str">
            <v>Valašská Bystřice</v>
          </cell>
        </row>
        <row r="5479">
          <cell r="T5479" t="str">
            <v>Valašská Polanka</v>
          </cell>
        </row>
        <row r="5480">
          <cell r="T5480" t="str">
            <v>Valašská Senice</v>
          </cell>
        </row>
        <row r="5481">
          <cell r="T5481" t="str">
            <v>Valašské Klobouky</v>
          </cell>
        </row>
        <row r="5482">
          <cell r="T5482" t="str">
            <v>Valašské Meziříčí</v>
          </cell>
        </row>
        <row r="5483">
          <cell r="T5483" t="str">
            <v>Valašské Příkazy</v>
          </cell>
        </row>
        <row r="5484">
          <cell r="T5484" t="str">
            <v>Valdice</v>
          </cell>
        </row>
        <row r="5485">
          <cell r="T5485" t="str">
            <v>Valdíkov</v>
          </cell>
        </row>
        <row r="5486">
          <cell r="T5486" t="str">
            <v>Valeč</v>
          </cell>
        </row>
        <row r="5487">
          <cell r="T5487" t="str">
            <v>Valeč</v>
          </cell>
        </row>
        <row r="5488">
          <cell r="T5488" t="str">
            <v>Valchov</v>
          </cell>
        </row>
        <row r="5489">
          <cell r="T5489" t="str">
            <v>Valkeřice</v>
          </cell>
        </row>
        <row r="5490">
          <cell r="T5490" t="str">
            <v>Valšov</v>
          </cell>
        </row>
        <row r="5491">
          <cell r="T5491" t="str">
            <v>Valtice</v>
          </cell>
        </row>
        <row r="5492">
          <cell r="T5492" t="str">
            <v>Valtrovice</v>
          </cell>
        </row>
        <row r="5493">
          <cell r="T5493" t="str">
            <v>Valy</v>
          </cell>
        </row>
        <row r="5494">
          <cell r="T5494" t="str">
            <v>Valy</v>
          </cell>
        </row>
        <row r="5495">
          <cell r="T5495" t="str">
            <v>Vamberk</v>
          </cell>
        </row>
        <row r="5496">
          <cell r="T5496" t="str">
            <v>Vanov</v>
          </cell>
        </row>
        <row r="5497">
          <cell r="T5497" t="str">
            <v>Vanovice</v>
          </cell>
        </row>
        <row r="5498">
          <cell r="T5498" t="str">
            <v>Vanůvek</v>
          </cell>
        </row>
        <row r="5499">
          <cell r="T5499" t="str">
            <v>Vápenice</v>
          </cell>
        </row>
        <row r="5500">
          <cell r="T5500" t="str">
            <v>Vápenná</v>
          </cell>
        </row>
        <row r="5501">
          <cell r="T5501" t="str">
            <v>Vápenný Podol</v>
          </cell>
        </row>
        <row r="5502">
          <cell r="T5502" t="str">
            <v>Vápno</v>
          </cell>
        </row>
        <row r="5503">
          <cell r="T5503" t="str">
            <v>Vápovice</v>
          </cell>
        </row>
        <row r="5504">
          <cell r="T5504" t="str">
            <v>Varnsdorf</v>
          </cell>
        </row>
        <row r="5505">
          <cell r="T5505" t="str">
            <v>Varvažov</v>
          </cell>
        </row>
        <row r="5506">
          <cell r="T5506" t="str">
            <v>Vatín</v>
          </cell>
        </row>
        <row r="5507">
          <cell r="T5507" t="str">
            <v>Vavřinec</v>
          </cell>
        </row>
        <row r="5508">
          <cell r="T5508" t="str">
            <v>Vavřinec</v>
          </cell>
        </row>
        <row r="5509">
          <cell r="T5509" t="str">
            <v>Vážany</v>
          </cell>
        </row>
        <row r="5510">
          <cell r="T5510" t="str">
            <v>Vážany</v>
          </cell>
        </row>
        <row r="5511">
          <cell r="T5511" t="str">
            <v>Vážany</v>
          </cell>
        </row>
        <row r="5512">
          <cell r="T5512" t="str">
            <v>Vážany nad Litavou</v>
          </cell>
        </row>
        <row r="5513">
          <cell r="T5513" t="str">
            <v>Včelákov</v>
          </cell>
        </row>
        <row r="5514">
          <cell r="T5514" t="str">
            <v>Včelná</v>
          </cell>
        </row>
        <row r="5515">
          <cell r="T5515" t="str">
            <v>Včelnička</v>
          </cell>
        </row>
        <row r="5516">
          <cell r="T5516" t="str">
            <v>Věcov</v>
          </cell>
        </row>
        <row r="5517">
          <cell r="T5517" t="str">
            <v>Vědomice</v>
          </cell>
        </row>
        <row r="5518">
          <cell r="T5518" t="str">
            <v>Vedrovice</v>
          </cell>
        </row>
        <row r="5519">
          <cell r="T5519" t="str">
            <v>Věchnov</v>
          </cell>
        </row>
        <row r="5520">
          <cell r="T5520" t="str">
            <v>Vejprnice</v>
          </cell>
        </row>
        <row r="5521">
          <cell r="T5521" t="str">
            <v>Vejprty</v>
          </cell>
        </row>
        <row r="5522">
          <cell r="T5522" t="str">
            <v>Vejvanov</v>
          </cell>
        </row>
        <row r="5523">
          <cell r="T5523" t="str">
            <v>Vejvanovice</v>
          </cell>
        </row>
        <row r="5524">
          <cell r="T5524" t="str">
            <v>Velatice</v>
          </cell>
        </row>
        <row r="5525">
          <cell r="T5525" t="str">
            <v>Velečín</v>
          </cell>
        </row>
        <row r="5526">
          <cell r="T5526" t="str">
            <v>Velehrad</v>
          </cell>
        </row>
        <row r="5527">
          <cell r="T5527" t="str">
            <v>Velemín</v>
          </cell>
        </row>
        <row r="5528">
          <cell r="T5528" t="str">
            <v>Velemyšleves</v>
          </cell>
        </row>
        <row r="5529">
          <cell r="T5529" t="str">
            <v>Veleň</v>
          </cell>
        </row>
        <row r="5530">
          <cell r="T5530" t="str">
            <v>Velenice</v>
          </cell>
        </row>
        <row r="5531">
          <cell r="T5531" t="str">
            <v>Velenice</v>
          </cell>
        </row>
        <row r="5532">
          <cell r="T5532" t="str">
            <v>Velenka</v>
          </cell>
        </row>
        <row r="5533">
          <cell r="T5533" t="str">
            <v>Velenov</v>
          </cell>
        </row>
        <row r="5534">
          <cell r="T5534" t="str">
            <v>Velešín</v>
          </cell>
        </row>
        <row r="5535">
          <cell r="T5535" t="str">
            <v>Velešovice</v>
          </cell>
        </row>
        <row r="5536">
          <cell r="T5536" t="str">
            <v>Veletiny</v>
          </cell>
        </row>
        <row r="5537">
          <cell r="T5537" t="str">
            <v>Veletov</v>
          </cell>
        </row>
        <row r="5538">
          <cell r="T5538" t="str">
            <v>Velhartice</v>
          </cell>
        </row>
        <row r="5539">
          <cell r="T5539" t="str">
            <v>Velichov</v>
          </cell>
        </row>
        <row r="5540">
          <cell r="T5540" t="str">
            <v>Velichovky</v>
          </cell>
        </row>
        <row r="5541">
          <cell r="T5541" t="str">
            <v>Veliká Ves</v>
          </cell>
        </row>
        <row r="5542">
          <cell r="T5542" t="str">
            <v>Veliká Ves</v>
          </cell>
        </row>
        <row r="5543">
          <cell r="T5543" t="str">
            <v>Velim</v>
          </cell>
        </row>
        <row r="5544">
          <cell r="T5544" t="str">
            <v>Veliny</v>
          </cell>
        </row>
        <row r="5545">
          <cell r="T5545" t="str">
            <v>Veliš</v>
          </cell>
        </row>
        <row r="5546">
          <cell r="T5546" t="str">
            <v>Veliš</v>
          </cell>
        </row>
        <row r="5547">
          <cell r="T5547" t="str">
            <v>Velká Bíteš</v>
          </cell>
        </row>
        <row r="5548">
          <cell r="T5548" t="str">
            <v>Velká Buková</v>
          </cell>
        </row>
        <row r="5549">
          <cell r="T5549" t="str">
            <v>Velká Bukovina</v>
          </cell>
        </row>
        <row r="5550">
          <cell r="T5550" t="str">
            <v>Velká Bystřice</v>
          </cell>
        </row>
        <row r="5551">
          <cell r="T5551" t="str">
            <v>Velká Dobrá</v>
          </cell>
        </row>
        <row r="5552">
          <cell r="T5552" t="str">
            <v>Velká Hleďsebe</v>
          </cell>
        </row>
        <row r="5553">
          <cell r="T5553" t="str">
            <v>Velká Chmelištná</v>
          </cell>
        </row>
        <row r="5554">
          <cell r="T5554" t="str">
            <v>Velká Chyška</v>
          </cell>
        </row>
        <row r="5555">
          <cell r="T5555" t="str">
            <v>Velká Jesenice</v>
          </cell>
        </row>
        <row r="5556">
          <cell r="T5556" t="str">
            <v>Velká Kraš</v>
          </cell>
        </row>
        <row r="5557">
          <cell r="T5557" t="str">
            <v>Velká Lečice</v>
          </cell>
        </row>
        <row r="5558">
          <cell r="T5558" t="str">
            <v>Velká Lhota</v>
          </cell>
        </row>
        <row r="5559">
          <cell r="T5559" t="str">
            <v>Velká Losenice</v>
          </cell>
        </row>
        <row r="5560">
          <cell r="T5560" t="str">
            <v>Velká nad Veličkou</v>
          </cell>
        </row>
        <row r="5561">
          <cell r="T5561" t="str">
            <v>Velká Polom</v>
          </cell>
        </row>
        <row r="5562">
          <cell r="T5562" t="str">
            <v>Velká Skrovnice</v>
          </cell>
        </row>
        <row r="5563">
          <cell r="T5563" t="str">
            <v>Velká Štáhle</v>
          </cell>
        </row>
        <row r="5564">
          <cell r="T5564" t="str">
            <v>Velká Turná</v>
          </cell>
        </row>
        <row r="5565">
          <cell r="T5565" t="str">
            <v>Velké Albrechtice</v>
          </cell>
        </row>
        <row r="5566">
          <cell r="T5566" t="str">
            <v>Velké Bílovice</v>
          </cell>
        </row>
        <row r="5567">
          <cell r="T5567" t="str">
            <v>Velké Březno</v>
          </cell>
        </row>
        <row r="5568">
          <cell r="T5568" t="str">
            <v>Velké Hamry</v>
          </cell>
        </row>
        <row r="5569">
          <cell r="T5569" t="str">
            <v>Velké Heraltice</v>
          </cell>
        </row>
        <row r="5570">
          <cell r="T5570" t="str">
            <v>Velké Hostěrádky</v>
          </cell>
        </row>
        <row r="5571">
          <cell r="T5571" t="str">
            <v>Velké Hoštice</v>
          </cell>
        </row>
        <row r="5572">
          <cell r="T5572" t="str">
            <v>Velké Hydčice</v>
          </cell>
        </row>
        <row r="5573">
          <cell r="T5573" t="str">
            <v>Velké Chvojno</v>
          </cell>
        </row>
        <row r="5574">
          <cell r="T5574" t="str">
            <v>Velké Janovice</v>
          </cell>
        </row>
        <row r="5575">
          <cell r="T5575" t="str">
            <v>Velké Karlovice</v>
          </cell>
        </row>
        <row r="5576">
          <cell r="T5576" t="str">
            <v>Velké Kunětice</v>
          </cell>
        </row>
        <row r="5577">
          <cell r="T5577" t="str">
            <v>Velké Losiny</v>
          </cell>
        </row>
        <row r="5578">
          <cell r="T5578" t="str">
            <v>Velké Meziříčí</v>
          </cell>
        </row>
        <row r="5579">
          <cell r="T5579" t="str">
            <v>Velké Němčice</v>
          </cell>
        </row>
        <row r="5580">
          <cell r="T5580" t="str">
            <v>Velké Opatovice</v>
          </cell>
        </row>
        <row r="5581">
          <cell r="T5581" t="str">
            <v>Velké Pavlovice</v>
          </cell>
        </row>
        <row r="5582">
          <cell r="T5582" t="str">
            <v>Velké Petrovice</v>
          </cell>
        </row>
        <row r="5583">
          <cell r="T5583" t="str">
            <v>Velké Popovice</v>
          </cell>
        </row>
        <row r="5584">
          <cell r="T5584" t="str">
            <v>Velké Poříčí</v>
          </cell>
        </row>
        <row r="5585">
          <cell r="T5585" t="str">
            <v>Velké Přílepy</v>
          </cell>
        </row>
        <row r="5586">
          <cell r="T5586" t="str">
            <v>Velké Přítočno</v>
          </cell>
        </row>
        <row r="5587">
          <cell r="T5587" t="str">
            <v>Velké Svatoňovice</v>
          </cell>
        </row>
        <row r="5588">
          <cell r="T5588" t="str">
            <v>Velké Tresné</v>
          </cell>
        </row>
        <row r="5589">
          <cell r="T5589" t="str">
            <v>Velké Všelisy</v>
          </cell>
        </row>
        <row r="5590">
          <cell r="T5590" t="str">
            <v>Velké Žernoseky</v>
          </cell>
        </row>
        <row r="5591">
          <cell r="T5591" t="str">
            <v>Velký Beranov</v>
          </cell>
        </row>
        <row r="5592">
          <cell r="T5592" t="str">
            <v>Velký Bor</v>
          </cell>
        </row>
        <row r="5593">
          <cell r="T5593" t="str">
            <v>Velký Borek</v>
          </cell>
        </row>
        <row r="5594">
          <cell r="T5594" t="str">
            <v>Velký Chlumec</v>
          </cell>
        </row>
        <row r="5595">
          <cell r="T5595" t="str">
            <v>Velký Karlov</v>
          </cell>
        </row>
        <row r="5596">
          <cell r="T5596" t="str">
            <v>Velký Luh</v>
          </cell>
        </row>
        <row r="5597">
          <cell r="T5597" t="str">
            <v>Velký Malahov</v>
          </cell>
        </row>
        <row r="5598">
          <cell r="T5598" t="str">
            <v>Velký Ořechov</v>
          </cell>
        </row>
        <row r="5599">
          <cell r="T5599" t="str">
            <v>Velký Osek</v>
          </cell>
        </row>
        <row r="5600">
          <cell r="T5600" t="str">
            <v>Velký Ratmírov</v>
          </cell>
        </row>
        <row r="5601">
          <cell r="T5601" t="str">
            <v>Velký Rybník</v>
          </cell>
        </row>
        <row r="5602">
          <cell r="T5602" t="str">
            <v>Velký Šenov</v>
          </cell>
        </row>
        <row r="5603">
          <cell r="T5603" t="str">
            <v>Velký Třebešov</v>
          </cell>
        </row>
        <row r="5604">
          <cell r="T5604" t="str">
            <v>Velký Týnec</v>
          </cell>
        </row>
        <row r="5605">
          <cell r="T5605" t="str">
            <v>Velký Újezd</v>
          </cell>
        </row>
        <row r="5606">
          <cell r="T5606" t="str">
            <v>Velký Valtinov</v>
          </cell>
        </row>
        <row r="5607">
          <cell r="T5607" t="str">
            <v>Velký Vřešťov</v>
          </cell>
        </row>
        <row r="5608">
          <cell r="T5608" t="str">
            <v>Vělopolí</v>
          </cell>
        </row>
        <row r="5609">
          <cell r="T5609" t="str">
            <v>Veltěže</v>
          </cell>
        </row>
        <row r="5610">
          <cell r="T5610" t="str">
            <v>Veltruby</v>
          </cell>
        </row>
        <row r="5611">
          <cell r="T5611" t="str">
            <v>Veltrusy</v>
          </cell>
        </row>
        <row r="5612">
          <cell r="T5612" t="str">
            <v>Velvary</v>
          </cell>
        </row>
        <row r="5613">
          <cell r="T5613" t="str">
            <v>Vémyslice</v>
          </cell>
        </row>
        <row r="5614">
          <cell r="T5614" t="str">
            <v>Vendolí</v>
          </cell>
        </row>
        <row r="5615">
          <cell r="T5615" t="str">
            <v>Vendryně</v>
          </cell>
        </row>
        <row r="5616">
          <cell r="T5616" t="str">
            <v>Vepříkov</v>
          </cell>
        </row>
        <row r="5617">
          <cell r="T5617" t="str">
            <v>Vepřová</v>
          </cell>
        </row>
        <row r="5618">
          <cell r="T5618" t="str">
            <v>Verměřovice</v>
          </cell>
        </row>
        <row r="5619">
          <cell r="T5619" t="str">
            <v>Verneřice</v>
          </cell>
        </row>
        <row r="5620">
          <cell r="T5620" t="str">
            <v>Vernéřovice</v>
          </cell>
        </row>
        <row r="5621">
          <cell r="T5621" t="str">
            <v>Vernířovice</v>
          </cell>
        </row>
        <row r="5622">
          <cell r="T5622" t="str">
            <v>Věrovany</v>
          </cell>
        </row>
        <row r="5623">
          <cell r="T5623" t="str">
            <v>Verušičky</v>
          </cell>
        </row>
        <row r="5624">
          <cell r="T5624" t="str">
            <v>Veřovice</v>
          </cell>
        </row>
        <row r="5625">
          <cell r="T5625" t="str">
            <v>Ves Touškov</v>
          </cell>
        </row>
        <row r="5626">
          <cell r="T5626" t="str">
            <v>Vesce</v>
          </cell>
        </row>
        <row r="5627">
          <cell r="T5627" t="str">
            <v>Veselá</v>
          </cell>
        </row>
        <row r="5628">
          <cell r="T5628" t="str">
            <v>Veselá</v>
          </cell>
        </row>
        <row r="5629">
          <cell r="T5629" t="str">
            <v>Veselá</v>
          </cell>
        </row>
        <row r="5630">
          <cell r="T5630" t="str">
            <v>Veselá</v>
          </cell>
        </row>
        <row r="5631">
          <cell r="T5631" t="str">
            <v>Veselé</v>
          </cell>
        </row>
        <row r="5632">
          <cell r="T5632" t="str">
            <v>Veselí</v>
          </cell>
        </row>
        <row r="5633">
          <cell r="T5633" t="str">
            <v>Veselí nad Lužnicí</v>
          </cell>
        </row>
        <row r="5634">
          <cell r="T5634" t="str">
            <v>Veselí nad Moravou</v>
          </cell>
        </row>
        <row r="5635">
          <cell r="T5635" t="str">
            <v>Veselice</v>
          </cell>
        </row>
        <row r="5636">
          <cell r="T5636" t="str">
            <v>Veselíčko</v>
          </cell>
        </row>
        <row r="5637">
          <cell r="T5637" t="str">
            <v>Veselíčko</v>
          </cell>
        </row>
        <row r="5638">
          <cell r="T5638" t="str">
            <v>Veselý Žďár</v>
          </cell>
        </row>
        <row r="5639">
          <cell r="T5639" t="str">
            <v>Vestec</v>
          </cell>
        </row>
        <row r="5640">
          <cell r="T5640" t="str">
            <v>Vestec</v>
          </cell>
        </row>
        <row r="5641">
          <cell r="T5641" t="str">
            <v>Vestec</v>
          </cell>
        </row>
        <row r="5642">
          <cell r="T5642" t="str">
            <v>Věstín</v>
          </cell>
        </row>
        <row r="5643">
          <cell r="T5643" t="str">
            <v>Věšín</v>
          </cell>
        </row>
        <row r="5644">
          <cell r="T5644" t="str">
            <v>Věteřov</v>
          </cell>
        </row>
        <row r="5645">
          <cell r="T5645" t="str">
            <v>Větrný Jeníkov</v>
          </cell>
        </row>
        <row r="5646">
          <cell r="T5646" t="str">
            <v>Větrušice</v>
          </cell>
        </row>
        <row r="5647">
          <cell r="T5647" t="str">
            <v>Větřkovice</v>
          </cell>
        </row>
        <row r="5648">
          <cell r="T5648" t="str">
            <v>Větřní</v>
          </cell>
        </row>
        <row r="5649">
          <cell r="T5649" t="str">
            <v>Vevčice</v>
          </cell>
        </row>
        <row r="5650">
          <cell r="T5650" t="str">
            <v>Veverská Bítýška</v>
          </cell>
        </row>
        <row r="5651">
          <cell r="T5651" t="str">
            <v>Veverské Knínice</v>
          </cell>
        </row>
        <row r="5652">
          <cell r="T5652" t="str">
            <v>Věž</v>
          </cell>
        </row>
        <row r="5653">
          <cell r="T5653" t="str">
            <v>Věžky</v>
          </cell>
        </row>
        <row r="5654">
          <cell r="T5654" t="str">
            <v>Věžky</v>
          </cell>
        </row>
        <row r="5655">
          <cell r="T5655" t="str">
            <v>Věžná</v>
          </cell>
        </row>
        <row r="5656">
          <cell r="T5656" t="str">
            <v>Věžná</v>
          </cell>
        </row>
        <row r="5657">
          <cell r="T5657" t="str">
            <v>Věžnice</v>
          </cell>
        </row>
        <row r="5658">
          <cell r="T5658" t="str">
            <v>Věžnice</v>
          </cell>
        </row>
        <row r="5659">
          <cell r="T5659" t="str">
            <v>Věžnička</v>
          </cell>
        </row>
        <row r="5660">
          <cell r="T5660" t="str">
            <v>Věžovatá Pláně</v>
          </cell>
        </row>
        <row r="5661">
          <cell r="T5661" t="str">
            <v>Vchynice</v>
          </cell>
        </row>
        <row r="5662">
          <cell r="T5662" t="str">
            <v>Víceměřice</v>
          </cell>
        </row>
        <row r="5663">
          <cell r="T5663" t="str">
            <v>Vícemil</v>
          </cell>
        </row>
        <row r="5664">
          <cell r="T5664" t="str">
            <v>Vícenice</v>
          </cell>
        </row>
        <row r="5665">
          <cell r="T5665" t="str">
            <v>Vícenice u Náměště nad Oslavou</v>
          </cell>
        </row>
        <row r="5666">
          <cell r="T5666" t="str">
            <v>Vícov</v>
          </cell>
        </row>
        <row r="5667">
          <cell r="T5667" t="str">
            <v>Vidče</v>
          </cell>
        </row>
        <row r="5668">
          <cell r="T5668" t="str">
            <v>Vídeň</v>
          </cell>
        </row>
        <row r="5669">
          <cell r="T5669" t="str">
            <v>Vidice</v>
          </cell>
        </row>
        <row r="5670">
          <cell r="T5670" t="str">
            <v>Vidice</v>
          </cell>
        </row>
        <row r="5671">
          <cell r="T5671" t="str">
            <v>Vidim</v>
          </cell>
        </row>
        <row r="5672">
          <cell r="T5672" t="str">
            <v>Vidlatá Seč</v>
          </cell>
        </row>
        <row r="5673">
          <cell r="T5673" t="str">
            <v>Vidnava</v>
          </cell>
        </row>
        <row r="5674">
          <cell r="T5674" t="str">
            <v>Vidochov</v>
          </cell>
        </row>
        <row r="5675">
          <cell r="T5675" t="str">
            <v>Vidonín</v>
          </cell>
        </row>
        <row r="5676">
          <cell r="T5676" t="str">
            <v>Vidov</v>
          </cell>
        </row>
        <row r="5677">
          <cell r="T5677" t="str">
            <v>Vigantice</v>
          </cell>
        </row>
        <row r="5678">
          <cell r="T5678" t="str">
            <v>Víchová nad Jizerou</v>
          </cell>
        </row>
        <row r="5679">
          <cell r="T5679" t="str">
            <v>Vikantice</v>
          </cell>
        </row>
        <row r="5680">
          <cell r="T5680" t="str">
            <v>Vikýřovice</v>
          </cell>
        </row>
        <row r="5681">
          <cell r="T5681" t="str">
            <v>Vílanec</v>
          </cell>
        </row>
        <row r="5682">
          <cell r="T5682" t="str">
            <v>Vilantice</v>
          </cell>
        </row>
        <row r="5683">
          <cell r="T5683" t="str">
            <v>Vilémov</v>
          </cell>
        </row>
        <row r="5684">
          <cell r="T5684" t="str">
            <v>Vilémov</v>
          </cell>
        </row>
        <row r="5685">
          <cell r="T5685" t="str">
            <v>Vilémov</v>
          </cell>
        </row>
        <row r="5686">
          <cell r="T5686" t="str">
            <v>Vilémov</v>
          </cell>
        </row>
        <row r="5687">
          <cell r="T5687" t="str">
            <v>Vilémovice</v>
          </cell>
        </row>
        <row r="5688">
          <cell r="T5688" t="str">
            <v>Vilémovice</v>
          </cell>
        </row>
        <row r="5689">
          <cell r="T5689" t="str">
            <v>Vilice</v>
          </cell>
        </row>
        <row r="5690">
          <cell r="T5690" t="str">
            <v>Vimperk</v>
          </cell>
        </row>
        <row r="5691">
          <cell r="T5691" t="str">
            <v>Vinary</v>
          </cell>
        </row>
        <row r="5692">
          <cell r="T5692" t="str">
            <v>Vinary</v>
          </cell>
        </row>
        <row r="5693">
          <cell r="T5693" t="str">
            <v>Vinaře</v>
          </cell>
        </row>
        <row r="5694">
          <cell r="T5694" t="str">
            <v>Vinařice</v>
          </cell>
        </row>
        <row r="5695">
          <cell r="T5695" t="str">
            <v>Vinařice</v>
          </cell>
        </row>
        <row r="5696">
          <cell r="T5696" t="str">
            <v>Vinařice</v>
          </cell>
        </row>
        <row r="5697">
          <cell r="T5697" t="str">
            <v>Vinařice</v>
          </cell>
        </row>
        <row r="5698">
          <cell r="T5698" t="str">
            <v>Vincencov</v>
          </cell>
        </row>
        <row r="5699">
          <cell r="T5699" t="str">
            <v>Vinec</v>
          </cell>
        </row>
        <row r="5700">
          <cell r="T5700" t="str">
            <v>Viničné Šumice</v>
          </cell>
        </row>
        <row r="5701">
          <cell r="T5701" t="str">
            <v>Vintířov</v>
          </cell>
        </row>
        <row r="5702">
          <cell r="T5702" t="str">
            <v>Vír</v>
          </cell>
        </row>
        <row r="5703">
          <cell r="T5703" t="str">
            <v>Víska</v>
          </cell>
        </row>
        <row r="5704">
          <cell r="T5704" t="str">
            <v>Víska u Jevíčka</v>
          </cell>
        </row>
        <row r="5705">
          <cell r="T5705" t="str">
            <v>Vísky</v>
          </cell>
        </row>
        <row r="5706">
          <cell r="T5706" t="str">
            <v>Vísky</v>
          </cell>
        </row>
        <row r="5707">
          <cell r="T5707" t="str">
            <v>Višňová</v>
          </cell>
        </row>
        <row r="5708">
          <cell r="T5708" t="str">
            <v>Višňová</v>
          </cell>
        </row>
        <row r="5709">
          <cell r="T5709" t="str">
            <v>Višňová</v>
          </cell>
        </row>
        <row r="5710">
          <cell r="T5710" t="str">
            <v>Višňové</v>
          </cell>
        </row>
        <row r="5711">
          <cell r="T5711" t="str">
            <v>Vítanov</v>
          </cell>
        </row>
        <row r="5712">
          <cell r="T5712" t="str">
            <v>Vitčice</v>
          </cell>
        </row>
        <row r="5713">
          <cell r="T5713" t="str">
            <v>Vítějeves</v>
          </cell>
        </row>
        <row r="5714">
          <cell r="T5714" t="str">
            <v>Vitějovice</v>
          </cell>
        </row>
        <row r="5715">
          <cell r="T5715" t="str">
            <v>Vítězná</v>
          </cell>
        </row>
        <row r="5716">
          <cell r="T5716" t="str">
            <v>Vitice</v>
          </cell>
        </row>
        <row r="5717">
          <cell r="T5717" t="str">
            <v>Vitín</v>
          </cell>
        </row>
        <row r="5718">
          <cell r="T5718" t="str">
            <v>Vitiněves</v>
          </cell>
        </row>
        <row r="5719">
          <cell r="T5719" t="str">
            <v>Vítkov</v>
          </cell>
        </row>
        <row r="5720">
          <cell r="T5720" t="str">
            <v>Vítkovice</v>
          </cell>
        </row>
        <row r="5721">
          <cell r="T5721" t="str">
            <v>Vítonice</v>
          </cell>
        </row>
        <row r="5722">
          <cell r="T5722" t="str">
            <v>Vítonice</v>
          </cell>
        </row>
        <row r="5723">
          <cell r="T5723" t="str">
            <v>Vizovice</v>
          </cell>
        </row>
        <row r="5724">
          <cell r="T5724" t="str">
            <v>Vižina</v>
          </cell>
        </row>
        <row r="5725">
          <cell r="T5725" t="str">
            <v>Vlačice</v>
          </cell>
        </row>
        <row r="5726">
          <cell r="T5726" t="str">
            <v>Vladislav</v>
          </cell>
        </row>
        <row r="5727">
          <cell r="T5727" t="str">
            <v>Vlachova Lhota</v>
          </cell>
        </row>
        <row r="5728">
          <cell r="T5728" t="str">
            <v>Vlachovice</v>
          </cell>
        </row>
        <row r="5729">
          <cell r="T5729" t="str">
            <v>Vlachovice</v>
          </cell>
        </row>
        <row r="5730">
          <cell r="T5730" t="str">
            <v>Vlachovo Březí</v>
          </cell>
        </row>
        <row r="5731">
          <cell r="T5731" t="str">
            <v>Vlasatice</v>
          </cell>
        </row>
        <row r="5732">
          <cell r="T5732" t="str">
            <v>Vlastec</v>
          </cell>
        </row>
        <row r="5733">
          <cell r="T5733" t="str">
            <v>Vlastějovice</v>
          </cell>
        </row>
        <row r="5734">
          <cell r="T5734" t="str">
            <v>Vlastiboř</v>
          </cell>
        </row>
        <row r="5735">
          <cell r="T5735" t="str">
            <v>Vlastiboř</v>
          </cell>
        </row>
        <row r="5736">
          <cell r="T5736" t="str">
            <v>Vlastibořice</v>
          </cell>
        </row>
        <row r="5737">
          <cell r="T5737" t="str">
            <v>Vlastislav</v>
          </cell>
        </row>
        <row r="5738">
          <cell r="T5738" t="str">
            <v>Vlašim</v>
          </cell>
        </row>
        <row r="5739">
          <cell r="T5739" t="str">
            <v>Vlčatín</v>
          </cell>
        </row>
        <row r="5740">
          <cell r="T5740" t="str">
            <v>Vlčetínec</v>
          </cell>
        </row>
        <row r="5741">
          <cell r="T5741" t="str">
            <v>Vlčeves</v>
          </cell>
        </row>
        <row r="5742">
          <cell r="T5742" t="str">
            <v>Vlčí</v>
          </cell>
        </row>
        <row r="5743">
          <cell r="T5743" t="str">
            <v>Vlčí Habřina</v>
          </cell>
        </row>
        <row r="5744">
          <cell r="T5744" t="str">
            <v>Vlčice</v>
          </cell>
        </row>
        <row r="5745">
          <cell r="T5745" t="str">
            <v>Vlčice</v>
          </cell>
        </row>
        <row r="5746">
          <cell r="T5746" t="str">
            <v>Vlčkov</v>
          </cell>
        </row>
        <row r="5747">
          <cell r="T5747" t="str">
            <v>Vlčková</v>
          </cell>
        </row>
        <row r="5748">
          <cell r="T5748" t="str">
            <v>Vlčkovice v Podkrkonoší</v>
          </cell>
        </row>
        <row r="5749">
          <cell r="T5749" t="str">
            <v>Vlčnov</v>
          </cell>
        </row>
        <row r="5750">
          <cell r="T5750" t="str">
            <v>Vlčtejn</v>
          </cell>
        </row>
        <row r="5751">
          <cell r="T5751" t="str">
            <v>Vlkančice</v>
          </cell>
        </row>
        <row r="5752">
          <cell r="T5752" t="str">
            <v>Vlkaneč</v>
          </cell>
        </row>
        <row r="5753">
          <cell r="T5753" t="str">
            <v>Vlkanov</v>
          </cell>
        </row>
        <row r="5754">
          <cell r="T5754" t="str">
            <v>Vlkanov</v>
          </cell>
        </row>
        <row r="5755">
          <cell r="T5755" t="str">
            <v>Vlkava</v>
          </cell>
        </row>
        <row r="5756">
          <cell r="T5756" t="str">
            <v>Vlkoš</v>
          </cell>
        </row>
        <row r="5757">
          <cell r="T5757" t="str">
            <v>Vlkoš</v>
          </cell>
        </row>
        <row r="5758">
          <cell r="T5758" t="str">
            <v>Vlkov</v>
          </cell>
        </row>
        <row r="5759">
          <cell r="T5759" t="str">
            <v>Vlkov</v>
          </cell>
        </row>
        <row r="5760">
          <cell r="T5760" t="str">
            <v>Vlkov</v>
          </cell>
        </row>
        <row r="5761">
          <cell r="T5761" t="str">
            <v>Vlkov</v>
          </cell>
        </row>
        <row r="5762">
          <cell r="T5762" t="str">
            <v>Vlkov pod Oškobrhem</v>
          </cell>
        </row>
        <row r="5763">
          <cell r="T5763" t="str">
            <v>Vlkovice</v>
          </cell>
        </row>
        <row r="5764">
          <cell r="T5764" t="str">
            <v>Vlksice</v>
          </cell>
        </row>
        <row r="5765">
          <cell r="T5765" t="str">
            <v>Vnorovy</v>
          </cell>
        </row>
        <row r="5766">
          <cell r="T5766" t="str">
            <v>Voděrady</v>
          </cell>
        </row>
        <row r="5767">
          <cell r="T5767" t="str">
            <v>Voděrady</v>
          </cell>
        </row>
        <row r="5768">
          <cell r="T5768" t="str">
            <v>Voděrady</v>
          </cell>
        </row>
        <row r="5769">
          <cell r="T5769" t="str">
            <v>Vodice</v>
          </cell>
        </row>
        <row r="5770">
          <cell r="T5770" t="str">
            <v>Vodňany</v>
          </cell>
        </row>
        <row r="5771">
          <cell r="T5771" t="str">
            <v>Vodochody</v>
          </cell>
        </row>
        <row r="5772">
          <cell r="T5772" t="str">
            <v>Vodranty</v>
          </cell>
        </row>
        <row r="5773">
          <cell r="T5773" t="str">
            <v>Vodslivy</v>
          </cell>
        </row>
        <row r="5774">
          <cell r="T5774" t="str">
            <v>Vohančice</v>
          </cell>
        </row>
        <row r="5775">
          <cell r="T5775" t="str">
            <v>Vochov</v>
          </cell>
        </row>
        <row r="5776">
          <cell r="T5776" t="str">
            <v>Vojkov</v>
          </cell>
        </row>
        <row r="5777">
          <cell r="T5777" t="str">
            <v>Vojkovice</v>
          </cell>
        </row>
        <row r="5778">
          <cell r="T5778" t="str">
            <v>Vojkovice</v>
          </cell>
        </row>
        <row r="5779">
          <cell r="T5779" t="str">
            <v>Vojkovice</v>
          </cell>
        </row>
        <row r="5780">
          <cell r="T5780" t="str">
            <v>Vojkovice</v>
          </cell>
        </row>
        <row r="5781">
          <cell r="T5781" t="str">
            <v>Vojníkov</v>
          </cell>
        </row>
        <row r="5782">
          <cell r="T5782" t="str">
            <v>Vojnův Městec</v>
          </cell>
        </row>
        <row r="5783">
          <cell r="T5783" t="str">
            <v>Vojslavice</v>
          </cell>
        </row>
        <row r="5784">
          <cell r="T5784" t="str">
            <v>Vojtanov</v>
          </cell>
        </row>
        <row r="5785">
          <cell r="T5785" t="str">
            <v>Vojtěchov</v>
          </cell>
        </row>
        <row r="5786">
          <cell r="T5786" t="str">
            <v>Vokov</v>
          </cell>
        </row>
        <row r="5787">
          <cell r="T5787" t="str">
            <v>Volanice</v>
          </cell>
        </row>
        <row r="5788">
          <cell r="T5788" t="str">
            <v>Volárna</v>
          </cell>
        </row>
        <row r="5789">
          <cell r="T5789" t="str">
            <v>Volary</v>
          </cell>
        </row>
        <row r="5790">
          <cell r="T5790" t="str">
            <v>Volduchy</v>
          </cell>
        </row>
        <row r="5791">
          <cell r="T5791" t="str">
            <v>Voleč</v>
          </cell>
        </row>
        <row r="5792">
          <cell r="T5792" t="str">
            <v>Volenice</v>
          </cell>
        </row>
        <row r="5793">
          <cell r="T5793" t="str">
            <v>Volenice</v>
          </cell>
        </row>
        <row r="5794">
          <cell r="T5794" t="str">
            <v>Volevčice</v>
          </cell>
        </row>
        <row r="5795">
          <cell r="T5795" t="str">
            <v>Volevčice</v>
          </cell>
        </row>
        <row r="5796">
          <cell r="T5796" t="str">
            <v>Volfartice</v>
          </cell>
        </row>
        <row r="5797">
          <cell r="T5797" t="str">
            <v>Volfířov</v>
          </cell>
        </row>
        <row r="5798">
          <cell r="T5798" t="str">
            <v>Volyně</v>
          </cell>
        </row>
        <row r="5799">
          <cell r="T5799" t="str">
            <v>Vonoklasy</v>
          </cell>
        </row>
        <row r="5800">
          <cell r="T5800" t="str">
            <v>Vortová</v>
          </cell>
        </row>
        <row r="5801">
          <cell r="T5801" t="str">
            <v>Votice</v>
          </cell>
        </row>
        <row r="5802">
          <cell r="T5802" t="str">
            <v>Voznice</v>
          </cell>
        </row>
        <row r="5803">
          <cell r="T5803" t="str">
            <v>Vrábče</v>
          </cell>
        </row>
        <row r="5804">
          <cell r="T5804" t="str">
            <v>Vraclav</v>
          </cell>
        </row>
        <row r="5805">
          <cell r="T5805" t="str">
            <v>Vracov</v>
          </cell>
        </row>
        <row r="5806">
          <cell r="T5806" t="str">
            <v>Vracovice</v>
          </cell>
        </row>
        <row r="5807">
          <cell r="T5807" t="str">
            <v>Vracovice</v>
          </cell>
        </row>
        <row r="5808">
          <cell r="T5808" t="str">
            <v>Vračovice-Orlov</v>
          </cell>
        </row>
        <row r="5809">
          <cell r="T5809" t="str">
            <v>Vraňany</v>
          </cell>
        </row>
        <row r="5810">
          <cell r="T5810" t="str">
            <v>Vrančice</v>
          </cell>
        </row>
        <row r="5811">
          <cell r="T5811" t="str">
            <v>Vrané nad Vltavou</v>
          </cell>
        </row>
        <row r="5812">
          <cell r="T5812" t="str">
            <v>Vranov</v>
          </cell>
        </row>
        <row r="5813">
          <cell r="T5813" t="str">
            <v>Vranov</v>
          </cell>
        </row>
        <row r="5814">
          <cell r="T5814" t="str">
            <v>Vranov</v>
          </cell>
        </row>
        <row r="5815">
          <cell r="T5815" t="str">
            <v>Vranov nad Dyjí</v>
          </cell>
        </row>
        <row r="5816">
          <cell r="T5816" t="str">
            <v>Vranová</v>
          </cell>
        </row>
        <row r="5817">
          <cell r="T5817" t="str">
            <v>Vranová Lhota</v>
          </cell>
        </row>
        <row r="5818">
          <cell r="T5818" t="str">
            <v>Vranovice</v>
          </cell>
        </row>
        <row r="5819">
          <cell r="T5819" t="str">
            <v>Vranovice</v>
          </cell>
        </row>
        <row r="5820">
          <cell r="T5820" t="str">
            <v>Vranovice-Kelčice</v>
          </cell>
        </row>
        <row r="5821">
          <cell r="T5821" t="str">
            <v>Vranovská Ves</v>
          </cell>
        </row>
        <row r="5822">
          <cell r="T5822" t="str">
            <v>Vraný</v>
          </cell>
        </row>
        <row r="5823">
          <cell r="T5823" t="str">
            <v>Vratěnín</v>
          </cell>
        </row>
        <row r="5824">
          <cell r="T5824" t="str">
            <v>Vratimov</v>
          </cell>
        </row>
        <row r="5825">
          <cell r="T5825" t="str">
            <v>Vratislávka</v>
          </cell>
        </row>
        <row r="5826">
          <cell r="T5826" t="str">
            <v>Vrátkov</v>
          </cell>
        </row>
        <row r="5827">
          <cell r="T5827" t="str">
            <v>Vrátno</v>
          </cell>
        </row>
        <row r="5828">
          <cell r="T5828" t="str">
            <v>Vráto</v>
          </cell>
        </row>
        <row r="5829">
          <cell r="T5829" t="str">
            <v>Vráž</v>
          </cell>
        </row>
        <row r="5830">
          <cell r="T5830" t="str">
            <v>Vráž</v>
          </cell>
        </row>
        <row r="5831">
          <cell r="T5831" t="str">
            <v>Vražkov</v>
          </cell>
        </row>
        <row r="5832">
          <cell r="T5832" t="str">
            <v>Vražné</v>
          </cell>
        </row>
        <row r="5833">
          <cell r="T5833" t="str">
            <v>Vrážné</v>
          </cell>
        </row>
        <row r="5834">
          <cell r="T5834" t="str">
            <v>Vrbátky</v>
          </cell>
        </row>
        <row r="5835">
          <cell r="T5835" t="str">
            <v>Vrbatův Kostelec</v>
          </cell>
        </row>
        <row r="5836">
          <cell r="T5836" t="str">
            <v>Vrbčany</v>
          </cell>
        </row>
        <row r="5837">
          <cell r="T5837" t="str">
            <v>Vrbice</v>
          </cell>
        </row>
        <row r="5838">
          <cell r="T5838" t="str">
            <v>Vrbice</v>
          </cell>
        </row>
        <row r="5839">
          <cell r="T5839" t="str">
            <v>Vrbice</v>
          </cell>
        </row>
        <row r="5840">
          <cell r="T5840" t="str">
            <v>Vrbice</v>
          </cell>
        </row>
        <row r="5841">
          <cell r="T5841" t="str">
            <v>Vrbice</v>
          </cell>
        </row>
        <row r="5842">
          <cell r="T5842" t="str">
            <v>Vrbice</v>
          </cell>
        </row>
        <row r="5843">
          <cell r="T5843" t="str">
            <v>Vrbice</v>
          </cell>
        </row>
        <row r="5844">
          <cell r="T5844" t="str">
            <v>Vrbičany</v>
          </cell>
        </row>
        <row r="5845">
          <cell r="T5845" t="str">
            <v>Vrbičany</v>
          </cell>
        </row>
        <row r="5846">
          <cell r="T5846" t="str">
            <v>Vrbka</v>
          </cell>
        </row>
        <row r="5847">
          <cell r="T5847" t="str">
            <v>Vrbno nad Lesy</v>
          </cell>
        </row>
        <row r="5848">
          <cell r="T5848" t="str">
            <v>Vrbno pod Pradědem</v>
          </cell>
        </row>
        <row r="5849">
          <cell r="T5849" t="str">
            <v>Vrbová Lhota</v>
          </cell>
        </row>
        <row r="5850">
          <cell r="T5850" t="str">
            <v>Vrbovec</v>
          </cell>
        </row>
        <row r="5851">
          <cell r="T5851" t="str">
            <v>Vrcovice</v>
          </cell>
        </row>
        <row r="5852">
          <cell r="T5852" t="str">
            <v>Vrčeň</v>
          </cell>
        </row>
        <row r="5853">
          <cell r="T5853" t="str">
            <v>Vrdy</v>
          </cell>
        </row>
        <row r="5854">
          <cell r="T5854" t="str">
            <v>Vrhaveč</v>
          </cell>
        </row>
        <row r="5855">
          <cell r="T5855" t="str">
            <v>Vrchlabí</v>
          </cell>
        </row>
        <row r="5856">
          <cell r="T5856" t="str">
            <v>Vrchoslavice</v>
          </cell>
        </row>
        <row r="5857">
          <cell r="T5857" t="str">
            <v>Vrchotovy Janovice</v>
          </cell>
        </row>
        <row r="5858">
          <cell r="T5858" t="str">
            <v>Vrchovany</v>
          </cell>
        </row>
        <row r="5859">
          <cell r="T5859" t="str">
            <v>Vrchovnice</v>
          </cell>
        </row>
        <row r="5860">
          <cell r="T5860" t="str">
            <v>Vrchy</v>
          </cell>
        </row>
        <row r="5861">
          <cell r="T5861" t="str">
            <v>Vroutek</v>
          </cell>
        </row>
        <row r="5862">
          <cell r="T5862" t="str">
            <v>Vrskmaň</v>
          </cell>
        </row>
        <row r="5863">
          <cell r="T5863" t="str">
            <v>Vršce</v>
          </cell>
        </row>
        <row r="5864">
          <cell r="T5864" t="str">
            <v>Vršovice</v>
          </cell>
        </row>
        <row r="5865">
          <cell r="T5865" t="str">
            <v>Vršovice</v>
          </cell>
        </row>
        <row r="5866">
          <cell r="T5866" t="str">
            <v>Vršovka</v>
          </cell>
        </row>
        <row r="5867">
          <cell r="T5867" t="str">
            <v>Vrutice</v>
          </cell>
        </row>
        <row r="5868">
          <cell r="T5868" t="str">
            <v>Vřesina</v>
          </cell>
        </row>
        <row r="5869">
          <cell r="T5869" t="str">
            <v>Vřesina</v>
          </cell>
        </row>
        <row r="5870">
          <cell r="T5870" t="str">
            <v>Vřeskovice</v>
          </cell>
        </row>
        <row r="5871">
          <cell r="T5871" t="str">
            <v>Vřesník</v>
          </cell>
        </row>
        <row r="5872">
          <cell r="T5872" t="str">
            <v>Vřesová</v>
          </cell>
        </row>
        <row r="5873">
          <cell r="T5873" t="str">
            <v>Vřesovice</v>
          </cell>
        </row>
        <row r="5874">
          <cell r="T5874" t="str">
            <v>Vřesovice</v>
          </cell>
        </row>
        <row r="5875">
          <cell r="T5875" t="str">
            <v>Vsetín</v>
          </cell>
        </row>
        <row r="5876">
          <cell r="T5876" t="str">
            <v>Vstiš</v>
          </cell>
        </row>
        <row r="5877">
          <cell r="T5877" t="str">
            <v>Všehrdy</v>
          </cell>
        </row>
        <row r="5878">
          <cell r="T5878" t="str">
            <v>Všehrdy</v>
          </cell>
        </row>
        <row r="5879">
          <cell r="T5879" t="str">
            <v>Všechlapy</v>
          </cell>
        </row>
        <row r="5880">
          <cell r="T5880" t="str">
            <v>Všechlapy</v>
          </cell>
        </row>
        <row r="5881">
          <cell r="T5881" t="str">
            <v>Všechovice</v>
          </cell>
        </row>
        <row r="5882">
          <cell r="T5882" t="str">
            <v>Všechovice</v>
          </cell>
        </row>
        <row r="5883">
          <cell r="T5883" t="str">
            <v>Všejany</v>
          </cell>
        </row>
        <row r="5884">
          <cell r="T5884" t="str">
            <v>Všekary</v>
          </cell>
        </row>
        <row r="5885">
          <cell r="T5885" t="str">
            <v>Všelibice</v>
          </cell>
        </row>
        <row r="5886">
          <cell r="T5886" t="str">
            <v>Všemina</v>
          </cell>
        </row>
        <row r="5887">
          <cell r="T5887" t="str">
            <v>Všemyslice</v>
          </cell>
        </row>
        <row r="5888">
          <cell r="T5888" t="str">
            <v>Všeň</v>
          </cell>
        </row>
        <row r="5889">
          <cell r="T5889" t="str">
            <v>Všenice</v>
          </cell>
        </row>
        <row r="5890">
          <cell r="T5890" t="str">
            <v>Všenory</v>
          </cell>
        </row>
        <row r="5891">
          <cell r="T5891" t="str">
            <v>Všepadly</v>
          </cell>
        </row>
        <row r="5892">
          <cell r="T5892" t="str">
            <v>Všeradice</v>
          </cell>
        </row>
        <row r="5893">
          <cell r="T5893" t="str">
            <v>Všeradov</v>
          </cell>
        </row>
        <row r="5894">
          <cell r="T5894" t="str">
            <v>Všeruby</v>
          </cell>
        </row>
        <row r="5895">
          <cell r="T5895" t="str">
            <v>Všeruby</v>
          </cell>
        </row>
        <row r="5896">
          <cell r="T5896" t="str">
            <v>Všestary</v>
          </cell>
        </row>
        <row r="5897">
          <cell r="T5897" t="str">
            <v>Všestary</v>
          </cell>
        </row>
        <row r="5898">
          <cell r="T5898" t="str">
            <v>Všestudy</v>
          </cell>
        </row>
        <row r="5899">
          <cell r="T5899" t="str">
            <v>Všestudy</v>
          </cell>
        </row>
        <row r="5900">
          <cell r="T5900" t="str">
            <v>Všesulov</v>
          </cell>
        </row>
        <row r="5901">
          <cell r="T5901" t="str">
            <v>Všetaty</v>
          </cell>
        </row>
        <row r="5902">
          <cell r="T5902" t="str">
            <v>Všetaty</v>
          </cell>
        </row>
        <row r="5903">
          <cell r="T5903" t="str">
            <v>Vševily</v>
          </cell>
        </row>
        <row r="5904">
          <cell r="T5904" t="str">
            <v>Výčapy</v>
          </cell>
        </row>
        <row r="5905">
          <cell r="T5905" t="str">
            <v>Vydří</v>
          </cell>
        </row>
        <row r="5906">
          <cell r="T5906" t="str">
            <v>Vykáň</v>
          </cell>
        </row>
        <row r="5907">
          <cell r="T5907" t="str">
            <v>Vyklantice</v>
          </cell>
        </row>
        <row r="5908">
          <cell r="T5908" t="str">
            <v>Výkleky</v>
          </cell>
        </row>
        <row r="5909">
          <cell r="T5909" t="str">
            <v>Výprachtice</v>
          </cell>
        </row>
        <row r="5910">
          <cell r="T5910" t="str">
            <v>Výrava</v>
          </cell>
        </row>
        <row r="5911">
          <cell r="T5911" t="str">
            <v>Výrov</v>
          </cell>
        </row>
        <row r="5912">
          <cell r="T5912" t="str">
            <v>Výrovice</v>
          </cell>
        </row>
        <row r="5913">
          <cell r="T5913" t="str">
            <v>Vyskeř</v>
          </cell>
        </row>
        <row r="5914">
          <cell r="T5914" t="str">
            <v>Vyskytná</v>
          </cell>
        </row>
        <row r="5915">
          <cell r="T5915" t="str">
            <v>Vyskytná nad Jihlavou</v>
          </cell>
        </row>
        <row r="5916">
          <cell r="T5916" t="str">
            <v>Výsluní</v>
          </cell>
        </row>
        <row r="5917">
          <cell r="T5917" t="str">
            <v>Vysočany</v>
          </cell>
        </row>
        <row r="5918">
          <cell r="T5918" t="str">
            <v>Vysočany</v>
          </cell>
        </row>
        <row r="5919">
          <cell r="T5919" t="str">
            <v>Vysočina</v>
          </cell>
        </row>
        <row r="5920">
          <cell r="T5920" t="str">
            <v>Vysoká</v>
          </cell>
        </row>
        <row r="5921">
          <cell r="T5921" t="str">
            <v>Vysoká</v>
          </cell>
        </row>
        <row r="5922">
          <cell r="T5922" t="str">
            <v>Vysoká</v>
          </cell>
        </row>
        <row r="5923">
          <cell r="T5923" t="str">
            <v>Vysoká</v>
          </cell>
        </row>
        <row r="5924">
          <cell r="T5924" t="str">
            <v>Vysoká Lhota</v>
          </cell>
        </row>
        <row r="5925">
          <cell r="T5925" t="str">
            <v>Vysoká Libyně</v>
          </cell>
        </row>
        <row r="5926">
          <cell r="T5926" t="str">
            <v>Vysoká nad Labem</v>
          </cell>
        </row>
        <row r="5927">
          <cell r="T5927" t="str">
            <v>Vysoká Pec</v>
          </cell>
        </row>
        <row r="5928">
          <cell r="T5928" t="str">
            <v>Vysoká Pec</v>
          </cell>
        </row>
        <row r="5929">
          <cell r="T5929" t="str">
            <v>Vysoká Srbská</v>
          </cell>
        </row>
        <row r="5930">
          <cell r="T5930" t="str">
            <v>Vysoká u Příbramě</v>
          </cell>
        </row>
        <row r="5931">
          <cell r="T5931" t="str">
            <v>Vysoké</v>
          </cell>
        </row>
        <row r="5932">
          <cell r="T5932" t="str">
            <v>Vysoké Chvojno</v>
          </cell>
        </row>
        <row r="5933">
          <cell r="T5933" t="str">
            <v>Vysoké Mýto</v>
          </cell>
        </row>
        <row r="5934">
          <cell r="T5934" t="str">
            <v>Vysoké nad Jizerou</v>
          </cell>
        </row>
        <row r="5935">
          <cell r="T5935" t="str">
            <v>Vysoké Pole</v>
          </cell>
        </row>
        <row r="5936">
          <cell r="T5936" t="str">
            <v>Vysoké Popovice</v>
          </cell>
        </row>
        <row r="5937">
          <cell r="T5937" t="str">
            <v>Vysoké Studnice</v>
          </cell>
        </row>
        <row r="5938">
          <cell r="T5938" t="str">
            <v>Vysoké Veselí</v>
          </cell>
        </row>
        <row r="5939">
          <cell r="T5939" t="str">
            <v>Vysokov</v>
          </cell>
        </row>
        <row r="5940">
          <cell r="T5940" t="str">
            <v>Vysoký Chlumec</v>
          </cell>
        </row>
        <row r="5941">
          <cell r="T5941" t="str">
            <v>Vysoký Újezd</v>
          </cell>
        </row>
        <row r="5942">
          <cell r="T5942" t="str">
            <v>Vysoký Újezd</v>
          </cell>
        </row>
        <row r="5943">
          <cell r="T5943" t="str">
            <v>Vysoký Újezd</v>
          </cell>
        </row>
        <row r="5944">
          <cell r="T5944" t="str">
            <v>Vystrčenovice</v>
          </cell>
        </row>
        <row r="5945">
          <cell r="T5945" t="str">
            <v>Vystrkov</v>
          </cell>
        </row>
        <row r="5946">
          <cell r="T5946" t="str">
            <v>Vyšehněvice</v>
          </cell>
        </row>
        <row r="5947">
          <cell r="T5947" t="str">
            <v>Vyšehoří</v>
          </cell>
        </row>
        <row r="5948">
          <cell r="T5948" t="str">
            <v>Vyšehořovice</v>
          </cell>
        </row>
        <row r="5949">
          <cell r="T5949" t="str">
            <v>Vyškov</v>
          </cell>
        </row>
        <row r="5950">
          <cell r="T5950" t="str">
            <v>Výškov</v>
          </cell>
        </row>
        <row r="5951">
          <cell r="T5951" t="str">
            <v>Vyškovec</v>
          </cell>
        </row>
        <row r="5952">
          <cell r="T5952" t="str">
            <v>Vyšní Lhoty</v>
          </cell>
        </row>
        <row r="5953">
          <cell r="T5953" t="str">
            <v>Výšovice</v>
          </cell>
        </row>
        <row r="5954">
          <cell r="T5954" t="str">
            <v>Vyšší Brod</v>
          </cell>
        </row>
        <row r="5955">
          <cell r="T5955" t="str">
            <v>Výžerky</v>
          </cell>
        </row>
        <row r="5956">
          <cell r="T5956" t="str">
            <v>Vyžice</v>
          </cell>
        </row>
        <row r="5957">
          <cell r="T5957" t="str">
            <v>Vyžlovka</v>
          </cell>
        </row>
        <row r="5958">
          <cell r="T5958" t="str">
            <v>Xaverov</v>
          </cell>
        </row>
        <row r="5959">
          <cell r="T5959" t="str">
            <v>Zábeštní Lhota</v>
          </cell>
        </row>
        <row r="5960">
          <cell r="T5960" t="str">
            <v>Záblatí</v>
          </cell>
        </row>
        <row r="5961">
          <cell r="T5961" t="str">
            <v>Záblatí</v>
          </cell>
        </row>
        <row r="5962">
          <cell r="T5962" t="str">
            <v>Záblatí</v>
          </cell>
        </row>
        <row r="5963">
          <cell r="T5963" t="str">
            <v>Záborná</v>
          </cell>
        </row>
        <row r="5964">
          <cell r="T5964" t="str">
            <v>Záboří</v>
          </cell>
        </row>
        <row r="5965">
          <cell r="T5965" t="str">
            <v>Záboří</v>
          </cell>
        </row>
        <row r="5966">
          <cell r="T5966" t="str">
            <v>Záboří nad Labem</v>
          </cell>
        </row>
        <row r="5967">
          <cell r="T5967" t="str">
            <v>Zábrdí</v>
          </cell>
        </row>
        <row r="5968">
          <cell r="T5968" t="str">
            <v>Zábrodí</v>
          </cell>
        </row>
        <row r="5969">
          <cell r="T5969" t="str">
            <v>Zabrušany</v>
          </cell>
        </row>
        <row r="5970">
          <cell r="T5970" t="str">
            <v>Zábřeh</v>
          </cell>
        </row>
        <row r="5971">
          <cell r="T5971" t="str">
            <v>Zábřezí-Řečice</v>
          </cell>
        </row>
        <row r="5972">
          <cell r="T5972" t="str">
            <v>Zadní Chodov</v>
          </cell>
        </row>
        <row r="5973">
          <cell r="T5973" t="str">
            <v>Zadní Střítež</v>
          </cell>
        </row>
        <row r="5974">
          <cell r="T5974" t="str">
            <v>Zadní Třebaň</v>
          </cell>
        </row>
        <row r="5975">
          <cell r="T5975" t="str">
            <v>Zadní Vydří</v>
          </cell>
        </row>
        <row r="5976">
          <cell r="T5976" t="str">
            <v>Zadní Zhořec</v>
          </cell>
        </row>
        <row r="5977">
          <cell r="T5977" t="str">
            <v>Zádolí</v>
          </cell>
        </row>
        <row r="5978">
          <cell r="T5978" t="str">
            <v>Zádub-Závišín</v>
          </cell>
        </row>
        <row r="5979">
          <cell r="T5979" t="str">
            <v>Zádveřice-Raková</v>
          </cell>
        </row>
        <row r="5980">
          <cell r="T5980" t="str">
            <v>Zahájí</v>
          </cell>
        </row>
        <row r="5981">
          <cell r="T5981" t="str">
            <v>Zahnašovice</v>
          </cell>
        </row>
        <row r="5982">
          <cell r="T5982" t="str">
            <v>Zahorčice</v>
          </cell>
        </row>
        <row r="5983">
          <cell r="T5983" t="str">
            <v>Záhornice</v>
          </cell>
        </row>
        <row r="5984">
          <cell r="T5984" t="str">
            <v>Záhorovice</v>
          </cell>
        </row>
        <row r="5985">
          <cell r="T5985" t="str">
            <v>Zahořany</v>
          </cell>
        </row>
        <row r="5986">
          <cell r="T5986" t="str">
            <v>Zahořany</v>
          </cell>
        </row>
        <row r="5987">
          <cell r="T5987" t="str">
            <v>Záhoří</v>
          </cell>
        </row>
        <row r="5988">
          <cell r="T5988" t="str">
            <v>Záhoří</v>
          </cell>
        </row>
        <row r="5989">
          <cell r="T5989" t="str">
            <v>Záhoří</v>
          </cell>
        </row>
        <row r="5990">
          <cell r="T5990" t="str">
            <v>Záhoří</v>
          </cell>
        </row>
        <row r="5991">
          <cell r="T5991" t="str">
            <v>Zahrádka</v>
          </cell>
        </row>
        <row r="5992">
          <cell r="T5992" t="str">
            <v>Zahrádka</v>
          </cell>
        </row>
        <row r="5993">
          <cell r="T5993" t="str">
            <v>Zahrádky</v>
          </cell>
        </row>
        <row r="5994">
          <cell r="T5994" t="str">
            <v>Zahrádky</v>
          </cell>
        </row>
        <row r="5995">
          <cell r="T5995" t="str">
            <v>Záchlumí</v>
          </cell>
        </row>
        <row r="5996">
          <cell r="T5996" t="str">
            <v>Záchlumí</v>
          </cell>
        </row>
        <row r="5997">
          <cell r="T5997" t="str">
            <v>Zachotín</v>
          </cell>
        </row>
        <row r="5998">
          <cell r="T5998" t="str">
            <v>Zachrašťany</v>
          </cell>
        </row>
        <row r="5999">
          <cell r="T5999" t="str">
            <v>Zaječí</v>
          </cell>
        </row>
        <row r="6000">
          <cell r="T6000" t="str">
            <v>Zaječice</v>
          </cell>
        </row>
        <row r="6001">
          <cell r="T6001" t="str">
            <v>Zaječov</v>
          </cell>
        </row>
        <row r="6002">
          <cell r="T6002" t="str">
            <v>Zájezd</v>
          </cell>
        </row>
        <row r="6003">
          <cell r="T6003" t="str">
            <v>Zájezdec</v>
          </cell>
        </row>
        <row r="6004">
          <cell r="T6004" t="str">
            <v>Zajíčkov</v>
          </cell>
        </row>
        <row r="6005">
          <cell r="T6005" t="str">
            <v>Zákolany</v>
          </cell>
        </row>
        <row r="6006">
          <cell r="T6006" t="str">
            <v>Zakřany</v>
          </cell>
        </row>
        <row r="6007">
          <cell r="T6007" t="str">
            <v>Zákupy</v>
          </cell>
        </row>
        <row r="6008">
          <cell r="T6008" t="str">
            <v>Zálesí</v>
          </cell>
        </row>
        <row r="6009">
          <cell r="T6009" t="str">
            <v>Zálesná Zhoř</v>
          </cell>
        </row>
        <row r="6010">
          <cell r="T6010" t="str">
            <v>Zalešany</v>
          </cell>
        </row>
        <row r="6011">
          <cell r="T6011" t="str">
            <v>Zálezlice</v>
          </cell>
        </row>
        <row r="6012">
          <cell r="T6012" t="str">
            <v>Zálezly</v>
          </cell>
        </row>
        <row r="6013">
          <cell r="T6013" t="str">
            <v>Zaloňov</v>
          </cell>
        </row>
        <row r="6014">
          <cell r="T6014" t="str">
            <v>Zálší</v>
          </cell>
        </row>
        <row r="6015">
          <cell r="T6015" t="str">
            <v>Zálší</v>
          </cell>
        </row>
        <row r="6016">
          <cell r="T6016" t="str">
            <v>Zalužany</v>
          </cell>
        </row>
        <row r="6017">
          <cell r="T6017" t="str">
            <v>Záluží</v>
          </cell>
        </row>
        <row r="6018">
          <cell r="T6018" t="str">
            <v>Záluží</v>
          </cell>
        </row>
        <row r="6019">
          <cell r="T6019" t="str">
            <v>Zálužice</v>
          </cell>
        </row>
        <row r="6020">
          <cell r="T6020" t="str">
            <v>Záměl</v>
          </cell>
        </row>
        <row r="6021">
          <cell r="T6021" t="str">
            <v>Zámostí-Blata</v>
          </cell>
        </row>
        <row r="6022">
          <cell r="T6022" t="str">
            <v>Zámrsk</v>
          </cell>
        </row>
        <row r="6023">
          <cell r="T6023" t="str">
            <v>Zámrsky</v>
          </cell>
        </row>
        <row r="6024">
          <cell r="T6024" t="str">
            <v>Zápy</v>
          </cell>
        </row>
        <row r="6025">
          <cell r="T6025" t="str">
            <v>Zárubice</v>
          </cell>
        </row>
        <row r="6026">
          <cell r="T6026" t="str">
            <v>Záryby</v>
          </cell>
        </row>
        <row r="6027">
          <cell r="T6027" t="str">
            <v>Zářecká Lhota</v>
          </cell>
        </row>
        <row r="6028">
          <cell r="T6028" t="str">
            <v>Záříčí</v>
          </cell>
        </row>
        <row r="6029">
          <cell r="T6029" t="str">
            <v>Zásada</v>
          </cell>
        </row>
        <row r="6030">
          <cell r="T6030" t="str">
            <v>Zásmuky</v>
          </cell>
        </row>
        <row r="6031">
          <cell r="T6031" t="str">
            <v>Zastávka</v>
          </cell>
        </row>
        <row r="6032">
          <cell r="T6032" t="str">
            <v>Zástřizly</v>
          </cell>
        </row>
        <row r="6033">
          <cell r="T6033" t="str">
            <v>Zašová</v>
          </cell>
        </row>
        <row r="6034">
          <cell r="T6034" t="str">
            <v>Zašovice</v>
          </cell>
        </row>
        <row r="6035">
          <cell r="T6035" t="str">
            <v>Zátor</v>
          </cell>
        </row>
        <row r="6036">
          <cell r="T6036" t="str">
            <v>Závada</v>
          </cell>
        </row>
        <row r="6037">
          <cell r="T6037" t="str">
            <v>Zavidov</v>
          </cell>
        </row>
        <row r="6038">
          <cell r="T6038" t="str">
            <v>Závist</v>
          </cell>
        </row>
        <row r="6039">
          <cell r="T6039" t="str">
            <v>Závišice</v>
          </cell>
        </row>
        <row r="6040">
          <cell r="T6040" t="str">
            <v>Zavlekov</v>
          </cell>
        </row>
        <row r="6041">
          <cell r="T6041" t="str">
            <v>Závraty</v>
          </cell>
        </row>
        <row r="6042">
          <cell r="T6042" t="str">
            <v>Zbečno</v>
          </cell>
        </row>
        <row r="6043">
          <cell r="T6043" t="str">
            <v>Zbelítov</v>
          </cell>
        </row>
        <row r="6044">
          <cell r="T6044" t="str">
            <v>Zbenice</v>
          </cell>
        </row>
        <row r="6045">
          <cell r="T6045" t="str">
            <v>Zběšičky</v>
          </cell>
        </row>
        <row r="6046">
          <cell r="T6046" t="str">
            <v>Zbilidy</v>
          </cell>
        </row>
        <row r="6047">
          <cell r="T6047" t="str">
            <v>Zbinohy</v>
          </cell>
        </row>
        <row r="6048">
          <cell r="T6048" t="str">
            <v>Zbiroh</v>
          </cell>
        </row>
        <row r="6049">
          <cell r="T6049" t="str">
            <v>Zbizuby</v>
          </cell>
        </row>
        <row r="6050">
          <cell r="T6050" t="str">
            <v>Zblovice</v>
          </cell>
        </row>
        <row r="6051">
          <cell r="T6051" t="str">
            <v>Zborov</v>
          </cell>
        </row>
        <row r="6052">
          <cell r="T6052" t="str">
            <v>Zborovice</v>
          </cell>
        </row>
        <row r="6053">
          <cell r="T6053" t="str">
            <v>Zborovy</v>
          </cell>
        </row>
        <row r="6054">
          <cell r="T6054" t="str">
            <v>Zbožíčko</v>
          </cell>
        </row>
        <row r="6055">
          <cell r="T6055" t="str">
            <v>Zbraslav</v>
          </cell>
        </row>
        <row r="6056">
          <cell r="T6056" t="str">
            <v>Zbraslavec</v>
          </cell>
        </row>
        <row r="6057">
          <cell r="T6057" t="str">
            <v>Zbraslavice</v>
          </cell>
        </row>
        <row r="6058">
          <cell r="T6058" t="str">
            <v>Zbrašín</v>
          </cell>
        </row>
        <row r="6059">
          <cell r="T6059" t="str">
            <v>Zbůch</v>
          </cell>
        </row>
        <row r="6060">
          <cell r="T6060" t="str">
            <v>Zbuzany</v>
          </cell>
        </row>
        <row r="6061">
          <cell r="T6061" t="str">
            <v>Zbyslavice</v>
          </cell>
        </row>
        <row r="6062">
          <cell r="T6062" t="str">
            <v>Zbýšov</v>
          </cell>
        </row>
        <row r="6063">
          <cell r="T6063" t="str">
            <v>Zbýšov</v>
          </cell>
        </row>
        <row r="6064">
          <cell r="T6064" t="str">
            <v>Zbýšov</v>
          </cell>
        </row>
        <row r="6065">
          <cell r="T6065" t="str">
            <v>Zbytiny</v>
          </cell>
        </row>
        <row r="6066">
          <cell r="T6066" t="str">
            <v>Zděchov</v>
          </cell>
        </row>
        <row r="6067">
          <cell r="T6067" t="str">
            <v>Zdechovice</v>
          </cell>
        </row>
        <row r="6068">
          <cell r="T6068" t="str">
            <v>Zdechovice</v>
          </cell>
        </row>
        <row r="6069">
          <cell r="T6069" t="str">
            <v>Zdelov</v>
          </cell>
        </row>
        <row r="6070">
          <cell r="T6070" t="str">
            <v>Zdemyslice</v>
          </cell>
        </row>
        <row r="6071">
          <cell r="T6071" t="str">
            <v>Zdeňkov</v>
          </cell>
        </row>
        <row r="6072">
          <cell r="T6072" t="str">
            <v>Zderaz</v>
          </cell>
        </row>
        <row r="6073">
          <cell r="T6073" t="str">
            <v>Zdětín</v>
          </cell>
        </row>
        <row r="6074">
          <cell r="T6074" t="str">
            <v>Zdětín</v>
          </cell>
        </row>
        <row r="6075">
          <cell r="T6075" t="str">
            <v>Zdiby</v>
          </cell>
        </row>
        <row r="6076">
          <cell r="T6076" t="str">
            <v>Zdice</v>
          </cell>
        </row>
        <row r="6077">
          <cell r="T6077" t="str">
            <v>Zdíkov</v>
          </cell>
        </row>
        <row r="6078">
          <cell r="T6078" t="str">
            <v>Zdislava</v>
          </cell>
        </row>
        <row r="6079">
          <cell r="T6079" t="str">
            <v>Zdislavice</v>
          </cell>
        </row>
        <row r="6080">
          <cell r="T6080" t="str">
            <v>Zdobín</v>
          </cell>
        </row>
        <row r="6081">
          <cell r="T6081" t="str">
            <v>Zdobnice</v>
          </cell>
        </row>
        <row r="6082">
          <cell r="T6082" t="str">
            <v>Zdounky</v>
          </cell>
        </row>
        <row r="6083">
          <cell r="T6083" t="str">
            <v>Zduchovice</v>
          </cell>
        </row>
        <row r="6084">
          <cell r="T6084" t="str">
            <v>Zelená Hora</v>
          </cell>
        </row>
        <row r="6085">
          <cell r="T6085" t="str">
            <v>Zelenecká Lhota</v>
          </cell>
        </row>
        <row r="6086">
          <cell r="T6086" t="str">
            <v>Zeleneč</v>
          </cell>
        </row>
        <row r="6087">
          <cell r="T6087" t="str">
            <v>Zemětice</v>
          </cell>
        </row>
        <row r="6088">
          <cell r="T6088" t="str">
            <v>Zhoř</v>
          </cell>
        </row>
        <row r="6089">
          <cell r="T6089" t="str">
            <v>Zhoř</v>
          </cell>
        </row>
        <row r="6090">
          <cell r="T6090" t="str">
            <v>Zhoř</v>
          </cell>
        </row>
        <row r="6091">
          <cell r="T6091" t="str">
            <v>Zhoř</v>
          </cell>
        </row>
        <row r="6092">
          <cell r="T6092" t="str">
            <v>Zhoř u Mladé Vožice</v>
          </cell>
        </row>
        <row r="6093">
          <cell r="T6093" t="str">
            <v>Zhoř u Tábora</v>
          </cell>
        </row>
        <row r="6094">
          <cell r="T6094" t="str">
            <v>Zhořec</v>
          </cell>
        </row>
        <row r="6095">
          <cell r="T6095" t="str">
            <v>Zichovec</v>
          </cell>
        </row>
        <row r="6096">
          <cell r="T6096" t="str">
            <v>Zlámanec</v>
          </cell>
        </row>
        <row r="6097">
          <cell r="T6097" t="str">
            <v>Zlatá</v>
          </cell>
        </row>
        <row r="6098">
          <cell r="T6098" t="str">
            <v>Zlatá Koruna</v>
          </cell>
        </row>
        <row r="6099">
          <cell r="T6099" t="str">
            <v>Zlatá Olešnice</v>
          </cell>
        </row>
        <row r="6100">
          <cell r="T6100" t="str">
            <v>Zlatá Olešnice</v>
          </cell>
        </row>
        <row r="6101">
          <cell r="T6101" t="str">
            <v>Zlaté Hory</v>
          </cell>
        </row>
        <row r="6102">
          <cell r="T6102" t="str">
            <v>Zlátenka</v>
          </cell>
        </row>
        <row r="6103">
          <cell r="T6103" t="str">
            <v>Zlatníky-Hodkovice</v>
          </cell>
        </row>
        <row r="6104">
          <cell r="T6104" t="str">
            <v>Zlechov</v>
          </cell>
        </row>
        <row r="6105">
          <cell r="T6105" t="str">
            <v>Zlín</v>
          </cell>
        </row>
        <row r="6106">
          <cell r="T6106" t="str">
            <v>Zliv</v>
          </cell>
        </row>
        <row r="6107">
          <cell r="T6107" t="str">
            <v>Zlobice</v>
          </cell>
        </row>
        <row r="6108">
          <cell r="T6108" t="str">
            <v>Zlončice</v>
          </cell>
        </row>
        <row r="6109">
          <cell r="T6109" t="str">
            <v>Zlonice</v>
          </cell>
        </row>
        <row r="6110">
          <cell r="T6110" t="str">
            <v>Zlonín</v>
          </cell>
        </row>
        <row r="6111">
          <cell r="T6111" t="str">
            <v>Zlosyň</v>
          </cell>
        </row>
        <row r="6112">
          <cell r="T6112" t="str">
            <v>Zlukov</v>
          </cell>
        </row>
        <row r="6113">
          <cell r="T6113" t="str">
            <v>Znětínek</v>
          </cell>
        </row>
        <row r="6114">
          <cell r="T6114" t="str">
            <v>Znojmo</v>
          </cell>
        </row>
        <row r="6115">
          <cell r="T6115" t="str">
            <v>Zruč nad Sázavou</v>
          </cell>
        </row>
        <row r="6116">
          <cell r="T6116" t="str">
            <v>Zruč-Senec</v>
          </cell>
        </row>
        <row r="6117">
          <cell r="T6117" t="str">
            <v>Zubčice</v>
          </cell>
        </row>
        <row r="6118">
          <cell r="T6118" t="str">
            <v>Zubrnice</v>
          </cell>
        </row>
        <row r="6119">
          <cell r="T6119" t="str">
            <v>Zubří</v>
          </cell>
        </row>
        <row r="6120">
          <cell r="T6120" t="str">
            <v>Zubří</v>
          </cell>
        </row>
        <row r="6121">
          <cell r="T6121" t="str">
            <v>Zvánovice</v>
          </cell>
        </row>
        <row r="6122">
          <cell r="T6122" t="str">
            <v>Zvěrkovice</v>
          </cell>
        </row>
        <row r="6123">
          <cell r="T6123" t="str">
            <v>Zvěrotice</v>
          </cell>
        </row>
        <row r="6124">
          <cell r="T6124" t="str">
            <v>Zvěřínek</v>
          </cell>
        </row>
        <row r="6125">
          <cell r="T6125" t="str">
            <v>Zvěstov</v>
          </cell>
        </row>
        <row r="6126">
          <cell r="T6126" t="str">
            <v>Zvěstovice</v>
          </cell>
        </row>
        <row r="6127">
          <cell r="T6127" t="str">
            <v>Zvíkov</v>
          </cell>
        </row>
        <row r="6128">
          <cell r="T6128" t="str">
            <v>Zvíkov</v>
          </cell>
        </row>
        <row r="6129">
          <cell r="T6129" t="str">
            <v>Zvíkovec</v>
          </cell>
        </row>
        <row r="6130">
          <cell r="T6130" t="str">
            <v>Zvíkovské Podhradí</v>
          </cell>
        </row>
        <row r="6131">
          <cell r="T6131" t="str">
            <v>Zvole</v>
          </cell>
        </row>
        <row r="6132">
          <cell r="T6132" t="str">
            <v>Zvole</v>
          </cell>
        </row>
        <row r="6133">
          <cell r="T6133" t="str">
            <v>Zvole</v>
          </cell>
        </row>
        <row r="6134">
          <cell r="T6134" t="str">
            <v>Zvoleněves</v>
          </cell>
        </row>
        <row r="6135">
          <cell r="T6135" t="str">
            <v>Zvolenovice</v>
          </cell>
        </row>
        <row r="6136">
          <cell r="T6136" t="str">
            <v>Zvotoky</v>
          </cell>
        </row>
        <row r="6137">
          <cell r="T6137" t="str">
            <v>Žabčice</v>
          </cell>
        </row>
        <row r="6138">
          <cell r="T6138" t="str">
            <v>Žabeň</v>
          </cell>
        </row>
        <row r="6139">
          <cell r="T6139" t="str">
            <v>Žabonosy</v>
          </cell>
        </row>
        <row r="6140">
          <cell r="T6140" t="str">
            <v>Žabovřesky</v>
          </cell>
        </row>
        <row r="6141">
          <cell r="T6141" t="str">
            <v>Žabovřesky nad Ohří</v>
          </cell>
        </row>
        <row r="6142">
          <cell r="T6142" t="str">
            <v>Žacléř</v>
          </cell>
        </row>
        <row r="6143">
          <cell r="T6143" t="str">
            <v>Žádovice</v>
          </cell>
        </row>
        <row r="6144">
          <cell r="T6144" t="str">
            <v>Žákava</v>
          </cell>
        </row>
        <row r="6145">
          <cell r="T6145" t="str">
            <v>Žákovice</v>
          </cell>
        </row>
        <row r="6146">
          <cell r="T6146" t="str">
            <v>Žáky</v>
          </cell>
        </row>
        <row r="6147">
          <cell r="T6147" t="str">
            <v>Žalany</v>
          </cell>
        </row>
        <row r="6148">
          <cell r="T6148" t="str">
            <v>Žalhostice</v>
          </cell>
        </row>
        <row r="6149">
          <cell r="T6149" t="str">
            <v>Žalkovice</v>
          </cell>
        </row>
        <row r="6150">
          <cell r="T6150" t="str">
            <v>Žamberk</v>
          </cell>
        </row>
        <row r="6151">
          <cell r="T6151" t="str">
            <v>Žampach</v>
          </cell>
        </row>
        <row r="6152">
          <cell r="T6152" t="str">
            <v>Žandov</v>
          </cell>
        </row>
        <row r="6153">
          <cell r="T6153" t="str">
            <v>Žár</v>
          </cell>
        </row>
        <row r="6154">
          <cell r="T6154" t="str">
            <v>Žáravice</v>
          </cell>
        </row>
        <row r="6155">
          <cell r="T6155" t="str">
            <v>Žarošice</v>
          </cell>
        </row>
        <row r="6156">
          <cell r="T6156" t="str">
            <v>Žárovná</v>
          </cell>
        </row>
        <row r="6157">
          <cell r="T6157" t="str">
            <v>Žatčany</v>
          </cell>
        </row>
        <row r="6158">
          <cell r="T6158" t="str">
            <v>Žatec</v>
          </cell>
        </row>
        <row r="6159">
          <cell r="T6159" t="str">
            <v>Žatec</v>
          </cell>
        </row>
        <row r="6160">
          <cell r="T6160" t="str">
            <v>Ždánice</v>
          </cell>
        </row>
        <row r="6161">
          <cell r="T6161" t="str">
            <v>Ždánice</v>
          </cell>
        </row>
        <row r="6162">
          <cell r="T6162" t="str">
            <v>Ždánice</v>
          </cell>
        </row>
        <row r="6163">
          <cell r="T6163" t="str">
            <v>Ždánov</v>
          </cell>
        </row>
        <row r="6164">
          <cell r="T6164" t="str">
            <v>Žďár</v>
          </cell>
        </row>
        <row r="6165">
          <cell r="T6165" t="str">
            <v>Žďár</v>
          </cell>
        </row>
        <row r="6166">
          <cell r="T6166" t="str">
            <v>Žďár</v>
          </cell>
        </row>
        <row r="6167">
          <cell r="T6167" t="str">
            <v>Žďár</v>
          </cell>
        </row>
        <row r="6168">
          <cell r="T6168" t="str">
            <v>Žďár</v>
          </cell>
        </row>
        <row r="6169">
          <cell r="T6169" t="str">
            <v>Žďár nad Metují</v>
          </cell>
        </row>
        <row r="6170">
          <cell r="T6170" t="str">
            <v>Žďár nad Orlicí</v>
          </cell>
        </row>
        <row r="6171">
          <cell r="T6171" t="str">
            <v>Žďár nad Sázavou</v>
          </cell>
        </row>
        <row r="6172">
          <cell r="T6172" t="str">
            <v>Žďárec</v>
          </cell>
        </row>
        <row r="6173">
          <cell r="T6173" t="str">
            <v>Žďárek</v>
          </cell>
        </row>
        <row r="6174">
          <cell r="T6174" t="str">
            <v>Žďárky</v>
          </cell>
        </row>
        <row r="6175">
          <cell r="T6175" t="str">
            <v>Žďárná</v>
          </cell>
        </row>
        <row r="6176">
          <cell r="T6176" t="str">
            <v>Ždírec</v>
          </cell>
        </row>
        <row r="6177">
          <cell r="T6177" t="str">
            <v>Ždírec</v>
          </cell>
        </row>
        <row r="6178">
          <cell r="T6178" t="str">
            <v>Ždírec</v>
          </cell>
        </row>
        <row r="6179">
          <cell r="T6179" t="str">
            <v>Ždírec</v>
          </cell>
        </row>
        <row r="6180">
          <cell r="T6180" t="str">
            <v>Ždírec nad Doubravou</v>
          </cell>
        </row>
        <row r="6181">
          <cell r="T6181" t="str">
            <v>Žebrák</v>
          </cell>
        </row>
        <row r="6182">
          <cell r="T6182" t="str">
            <v>Žehuň</v>
          </cell>
        </row>
        <row r="6183">
          <cell r="T6183" t="str">
            <v>Žehušice</v>
          </cell>
        </row>
        <row r="6184">
          <cell r="T6184" t="str">
            <v>Želatovice</v>
          </cell>
        </row>
        <row r="6185">
          <cell r="T6185" t="str">
            <v>Želeč</v>
          </cell>
        </row>
        <row r="6186">
          <cell r="T6186" t="str">
            <v>Želeč</v>
          </cell>
        </row>
        <row r="6187">
          <cell r="T6187" t="str">
            <v>Želechovice</v>
          </cell>
        </row>
        <row r="6188">
          <cell r="T6188" t="str">
            <v>Želechovice nad Dřevnicí</v>
          </cell>
        </row>
        <row r="6189">
          <cell r="T6189" t="str">
            <v>Želenice</v>
          </cell>
        </row>
        <row r="6190">
          <cell r="T6190" t="str">
            <v>Želenice</v>
          </cell>
        </row>
        <row r="6191">
          <cell r="T6191" t="str">
            <v>Želešice</v>
          </cell>
        </row>
        <row r="6192">
          <cell r="T6192" t="str">
            <v>Želetava</v>
          </cell>
        </row>
        <row r="6193">
          <cell r="T6193" t="str">
            <v>Želetice</v>
          </cell>
        </row>
        <row r="6194">
          <cell r="T6194" t="str">
            <v>Želetice</v>
          </cell>
        </row>
        <row r="6195">
          <cell r="T6195" t="str">
            <v>Železná</v>
          </cell>
        </row>
        <row r="6196">
          <cell r="T6196" t="str">
            <v>Železná Ruda</v>
          </cell>
        </row>
        <row r="6197">
          <cell r="T6197" t="str">
            <v>Železné</v>
          </cell>
        </row>
        <row r="6198">
          <cell r="T6198" t="str">
            <v>Železnice</v>
          </cell>
        </row>
        <row r="6199">
          <cell r="T6199" t="str">
            <v>Železný Brod</v>
          </cell>
        </row>
        <row r="6200">
          <cell r="T6200" t="str">
            <v>Želiv</v>
          </cell>
        </row>
        <row r="6201">
          <cell r="T6201" t="str">
            <v>Želivsko</v>
          </cell>
        </row>
        <row r="6202">
          <cell r="T6202" t="str">
            <v>Želízy</v>
          </cell>
        </row>
        <row r="6203">
          <cell r="T6203" t="str">
            <v>Želkovice</v>
          </cell>
        </row>
        <row r="6204">
          <cell r="T6204" t="str">
            <v>Želnava</v>
          </cell>
        </row>
        <row r="6205">
          <cell r="T6205" t="str">
            <v>Ženklava</v>
          </cell>
        </row>
        <row r="6206">
          <cell r="T6206" t="str">
            <v>Žeranovice</v>
          </cell>
        </row>
        <row r="6207">
          <cell r="T6207" t="str">
            <v>Žeravice</v>
          </cell>
        </row>
        <row r="6208">
          <cell r="T6208" t="str">
            <v>Žeraviny</v>
          </cell>
        </row>
        <row r="6209">
          <cell r="T6209" t="str">
            <v>Žerčice</v>
          </cell>
        </row>
        <row r="6210">
          <cell r="T6210" t="str">
            <v>Žeretice</v>
          </cell>
        </row>
        <row r="6211">
          <cell r="T6211" t="str">
            <v>Žermanice</v>
          </cell>
        </row>
        <row r="6212">
          <cell r="T6212" t="str">
            <v>Žernov</v>
          </cell>
        </row>
        <row r="6213">
          <cell r="T6213" t="str">
            <v>Žernov</v>
          </cell>
        </row>
        <row r="6214">
          <cell r="T6214" t="str">
            <v>Žernovice</v>
          </cell>
        </row>
        <row r="6215">
          <cell r="T6215" t="str">
            <v>Žernovník</v>
          </cell>
        </row>
        <row r="6216">
          <cell r="T6216" t="str">
            <v>Žerotice</v>
          </cell>
        </row>
        <row r="6217">
          <cell r="T6217" t="str">
            <v>Žerotín</v>
          </cell>
        </row>
        <row r="6218">
          <cell r="T6218" t="str">
            <v>Žerotín</v>
          </cell>
        </row>
        <row r="6219">
          <cell r="T6219" t="str">
            <v>Žerůtky</v>
          </cell>
        </row>
        <row r="6220">
          <cell r="T6220" t="str">
            <v>Žerůtky</v>
          </cell>
        </row>
        <row r="6221">
          <cell r="T6221" t="str">
            <v>Židlochovice</v>
          </cell>
        </row>
        <row r="6222">
          <cell r="T6222" t="str">
            <v>Židněves</v>
          </cell>
        </row>
        <row r="6223">
          <cell r="T6223" t="str">
            <v>Židovice</v>
          </cell>
        </row>
        <row r="6224">
          <cell r="T6224" t="str">
            <v>Židovice</v>
          </cell>
        </row>
        <row r="6225">
          <cell r="T6225" t="str">
            <v>Žihle</v>
          </cell>
        </row>
        <row r="6226">
          <cell r="T6226" t="str">
            <v>Žihobce</v>
          </cell>
        </row>
        <row r="6227">
          <cell r="T6227" t="str">
            <v>Žichlínek</v>
          </cell>
        </row>
        <row r="6228">
          <cell r="T6228" t="str">
            <v>Žichovice</v>
          </cell>
        </row>
        <row r="6229">
          <cell r="T6229" t="str">
            <v>Žilina</v>
          </cell>
        </row>
        <row r="6230">
          <cell r="T6230" t="str">
            <v>Žilov</v>
          </cell>
        </row>
        <row r="6231">
          <cell r="T6231" t="str">
            <v>Žim</v>
          </cell>
        </row>
        <row r="6232">
          <cell r="T6232" t="str">
            <v>Žimutice</v>
          </cell>
        </row>
        <row r="6233">
          <cell r="T6233" t="str">
            <v>Žinkovy</v>
          </cell>
        </row>
        <row r="6234">
          <cell r="T6234" t="str">
            <v>Žirov</v>
          </cell>
        </row>
        <row r="6235">
          <cell r="T6235" t="str">
            <v>Žirovnice</v>
          </cell>
        </row>
        <row r="6236">
          <cell r="T6236" t="str">
            <v>Žíšov</v>
          </cell>
        </row>
        <row r="6237">
          <cell r="T6237" t="str">
            <v>Žitenice</v>
          </cell>
        </row>
        <row r="6238">
          <cell r="T6238" t="str">
            <v>Žítková</v>
          </cell>
        </row>
        <row r="6239">
          <cell r="T6239" t="str">
            <v>Žitovlice</v>
          </cell>
        </row>
        <row r="6240">
          <cell r="T6240" t="str">
            <v>Živanice</v>
          </cell>
        </row>
        <row r="6241">
          <cell r="T6241" t="str">
            <v>Životice</v>
          </cell>
        </row>
        <row r="6242">
          <cell r="T6242" t="str">
            <v>Životice u Nového Jičína</v>
          </cell>
        </row>
        <row r="6243">
          <cell r="T6243" t="str">
            <v>Žiželice</v>
          </cell>
        </row>
        <row r="6244">
          <cell r="T6244" t="str">
            <v>Žiželice</v>
          </cell>
        </row>
        <row r="6245">
          <cell r="T6245" t="str">
            <v>Žižice</v>
          </cell>
        </row>
        <row r="6246">
          <cell r="T6246" t="str">
            <v>Žižkovo Pole</v>
          </cell>
        </row>
        <row r="6247">
          <cell r="T6247" t="str">
            <v>Žlebské Chvalovice</v>
          </cell>
        </row>
        <row r="6248">
          <cell r="T6248" t="str">
            <v>Žleby</v>
          </cell>
        </row>
        <row r="6249">
          <cell r="T6249" t="str">
            <v>Žlunice</v>
          </cell>
        </row>
        <row r="6250">
          <cell r="T6250" t="str">
            <v>Žlutava</v>
          </cell>
        </row>
        <row r="6251">
          <cell r="T6251" t="str">
            <v>Žlutice</v>
          </cell>
        </row>
        <row r="6252">
          <cell r="T6252" t="str">
            <v>Žulová</v>
          </cell>
        </row>
        <row r="6253">
          <cell r="T6253" t="str">
            <v>Žumberk</v>
          </cell>
        </row>
        <row r="6254">
          <cell r="T6254" t="str">
            <v>Županovice</v>
          </cell>
        </row>
        <row r="6255">
          <cell r="T6255" t="str">
            <v>Županovice</v>
          </cell>
        </row>
      </sheetData>
      <sheetData sheetId="1"/>
      <sheetData sheetId="2"/>
      <sheetData sheetId="3"/>
      <sheetData sheetId="4">
        <row r="42">
          <cell r="L42" t="str">
            <v>XXX I ne</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ory činnosti"/>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nční úřady"/>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FU"/>
      <sheetName val="XML export"/>
      <sheetName val="UVOD"/>
      <sheetName val="XML_export"/>
      <sheetName val="Moje daně"/>
      <sheetName val="ZAKL_DATA"/>
      <sheetName val="DAP1"/>
      <sheetName val="DAP2"/>
      <sheetName val="DAP3"/>
      <sheetName val="DAP4"/>
      <sheetName val="ZAV"/>
      <sheetName val="1Př1"/>
      <sheetName val="1Př2"/>
      <sheetName val="2Př"/>
      <sheetName val="3Př"/>
      <sheetName val="4Př"/>
      <sheetName val="3Př_a"/>
      <sheetName val="6Př"/>
      <sheetName val="Př_b"/>
      <sheetName val="Příl_děti"/>
      <sheetName val="Potvr_ZAM"/>
      <sheetName val="Prohl_manž"/>
      <sheetName val="SP1"/>
      <sheetName val="SP2"/>
      <sheetName val="SP_zam"/>
      <sheetName val="SP_stud"/>
      <sheetName val="SP_prijem"/>
      <sheetName val="VZP"/>
      <sheetName val="Ostatní ZP"/>
      <sheetName val="Zálohy"/>
      <sheetName val="Účetní_závěrka"/>
    </sheetNames>
    <sheetDataSet>
      <sheetData sheetId="0">
        <row r="3">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T4" t="str">
            <v>Lesnictví a těžba dřeva</v>
          </cell>
          <cell r="W4" t="str">
            <v>Lesnictví a těžba dřeva</v>
          </cell>
          <cell r="Z4" t="str">
            <v>Lesnictví a těžba dřeva</v>
          </cell>
        </row>
        <row r="5">
          <cell r="T5" t="str">
            <v>Rybolov a akvakultura</v>
          </cell>
          <cell r="W5" t="str">
            <v>Rybolov a akvakultura</v>
          </cell>
          <cell r="Z5" t="str">
            <v>Rybolov a akvakultura</v>
          </cell>
        </row>
        <row r="6">
          <cell r="T6" t="str">
            <v>Těžba a úprava černého a hnědého uhlí</v>
          </cell>
          <cell r="W6" t="str">
            <v>Těžba a úprava černého a hnědého uhlí</v>
          </cell>
          <cell r="Z6" t="str">
            <v>Těžba a úprava černého a hnědého uhlí</v>
          </cell>
        </row>
        <row r="7">
          <cell r="T7" t="str">
            <v>Těžba ropy a zemního plynu</v>
          </cell>
          <cell r="W7" t="str">
            <v>Těžba ropy a zemního plynu</v>
          </cell>
          <cell r="Z7" t="str">
            <v>Těžba ropy a zemního plynu</v>
          </cell>
        </row>
        <row r="8">
          <cell r="T8" t="str">
            <v>Těžba a úprava rud</v>
          </cell>
          <cell r="W8" t="str">
            <v>Těžba a úprava rud</v>
          </cell>
          <cell r="Z8" t="str">
            <v>Těžba a úprava rud</v>
          </cell>
        </row>
        <row r="9">
          <cell r="T9" t="str">
            <v>Ostatní těžba a dobývání</v>
          </cell>
          <cell r="W9" t="str">
            <v>Ostatní těžba a dobývání</v>
          </cell>
          <cell r="Z9" t="str">
            <v>Ostatní těžba a dobývání</v>
          </cell>
        </row>
        <row r="10">
          <cell r="T10" t="str">
            <v>Podpůrné činnosti při těžbě</v>
          </cell>
          <cell r="W10" t="str">
            <v>Podpůrné činnosti při těžbě</v>
          </cell>
          <cell r="Z10" t="str">
            <v>Podpůrné činnosti při těžbě</v>
          </cell>
        </row>
        <row r="11">
          <cell r="T11" t="str">
            <v>Výroba potravinářských výrobků</v>
          </cell>
          <cell r="W11" t="str">
            <v>Výroba potravinářských výrobků</v>
          </cell>
          <cell r="Z11" t="str">
            <v>Výroba potravinářských výrobků</v>
          </cell>
        </row>
        <row r="12">
          <cell r="T12" t="str">
            <v>Výroba nápojů</v>
          </cell>
          <cell r="W12" t="str">
            <v>Výroba nápojů</v>
          </cell>
          <cell r="Z12" t="str">
            <v>Výroba nápojů</v>
          </cell>
        </row>
        <row r="13">
          <cell r="T13" t="str">
            <v>Pěstování plodin jiných než trvalých</v>
          </cell>
          <cell r="W13" t="str">
            <v>Pěstování plodin jiných než trvalých</v>
          </cell>
          <cell r="Z13" t="str">
            <v>Pěstování plodin jiných než trvalých</v>
          </cell>
        </row>
        <row r="14">
          <cell r="T14" t="str">
            <v>Výroba tabákových výrobků</v>
          </cell>
          <cell r="W14" t="str">
            <v>Výroba tabákových výrobků</v>
          </cell>
          <cell r="Z14" t="str">
            <v>Výroba tabákových výrobků</v>
          </cell>
        </row>
        <row r="15">
          <cell r="T15" t="str">
            <v>Pěstování trvalých plodin</v>
          </cell>
          <cell r="W15" t="str">
            <v>Pěstování trvalých plodin</v>
          </cell>
          <cell r="Z15" t="str">
            <v>Pěstování trvalých plodin</v>
          </cell>
        </row>
        <row r="16">
          <cell r="T16" t="str">
            <v>Výroba textilií</v>
          </cell>
          <cell r="W16" t="str">
            <v>Výroba textilií</v>
          </cell>
          <cell r="Z16" t="str">
            <v>Výroba textilií</v>
          </cell>
        </row>
        <row r="17">
          <cell r="T17" t="str">
            <v>Množení rostlin</v>
          </cell>
          <cell r="W17" t="str">
            <v>Množení rostlin</v>
          </cell>
          <cell r="Z17" t="str">
            <v>Množení rostlin</v>
          </cell>
        </row>
        <row r="18">
          <cell r="T18" t="str">
            <v>Výroba oděvů</v>
          </cell>
          <cell r="W18" t="str">
            <v>Výroba oděvů</v>
          </cell>
          <cell r="Z18" t="str">
            <v>Výroba oděvů</v>
          </cell>
        </row>
        <row r="19">
          <cell r="T19" t="str">
            <v>živočišná výroba</v>
          </cell>
          <cell r="W19" t="str">
            <v>živočišná výroba</v>
          </cell>
          <cell r="Z19" t="str">
            <v>živočišná výroba</v>
          </cell>
        </row>
        <row r="20">
          <cell r="T20" t="str">
            <v>Výroba usní a souvisejících výrobků</v>
          </cell>
          <cell r="W20" t="str">
            <v>Výroba usní a souvisejících výrobků</v>
          </cell>
          <cell r="Z20" t="str">
            <v>Výroba usní a souvisejících výrobků</v>
          </cell>
        </row>
        <row r="21">
          <cell r="T21" t="str">
            <v>Smíšené hospodářství</v>
          </cell>
          <cell r="W21" t="str">
            <v>Smíšené hospodářství</v>
          </cell>
          <cell r="Z21" t="str">
            <v>Smíšené hospodářství</v>
          </cell>
        </row>
        <row r="22">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T24" t="str">
            <v>Výroba papíru a výrobků z papíru</v>
          </cell>
          <cell r="W24" t="str">
            <v>Výroba papíru a výrobků z papíru</v>
          </cell>
          <cell r="Z24" t="str">
            <v>Výroba papíru a výrobků z papíru</v>
          </cell>
        </row>
        <row r="25">
          <cell r="T25" t="str">
            <v>Lov a odchyt divokých zvířat a související činnosti</v>
          </cell>
          <cell r="W25" t="str">
            <v>Lov a odchyt divokých zvířat a související činnosti</v>
          </cell>
          <cell r="Z25" t="str">
            <v>Lov a odchyt divokých zvířat a související činnosti</v>
          </cell>
        </row>
        <row r="26">
          <cell r="T26" t="str">
            <v>Tisk a rozmnožování nahraných nosičů</v>
          </cell>
          <cell r="W26" t="str">
            <v>Tisk a rozmnožování nahraných nosičů</v>
          </cell>
          <cell r="Z26" t="str">
            <v>Tisk a rozmnožování nahraných nosičů</v>
          </cell>
        </row>
        <row r="27">
          <cell r="T27" t="str">
            <v>Výroba koksu a rafinovaných ropných produktů</v>
          </cell>
          <cell r="W27" t="str">
            <v>Výroba koksu a rafinovaných ropných produktů</v>
          </cell>
          <cell r="Z27" t="str">
            <v>Výroba koksu a rafinovaných ropných produktů</v>
          </cell>
        </row>
        <row r="28">
          <cell r="T28" t="str">
            <v>Výroba chemických látek a chemických přípravků</v>
          </cell>
          <cell r="W28" t="str">
            <v>Výroba chemických látek a chemických přípravků</v>
          </cell>
          <cell r="Z28" t="str">
            <v>Výroba chemických látek a chemických přípravků</v>
          </cell>
        </row>
        <row r="29">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T30" t="str">
            <v>Lesní hospodářství a jiné činnosti v oblasti lesnictví</v>
          </cell>
          <cell r="W30" t="str">
            <v>Lesní hospodářství a jiné činnosti v oblasti lesnictví</v>
          </cell>
          <cell r="Z30" t="str">
            <v>Lesní hospodářství a jiné činnosti v oblasti lesnictví</v>
          </cell>
        </row>
        <row r="31">
          <cell r="T31" t="str">
            <v>Výroba pryžových a plastových výrobků</v>
          </cell>
          <cell r="W31" t="str">
            <v>Výroba pryžových a plastových výrobků</v>
          </cell>
          <cell r="Z31" t="str">
            <v>Výroba pryžových a plastových výrobků</v>
          </cell>
        </row>
        <row r="32">
          <cell r="T32" t="str">
            <v>Těžba dřeva</v>
          </cell>
          <cell r="W32" t="str">
            <v>Těžba dřeva</v>
          </cell>
          <cell r="Z32" t="str">
            <v>Těžba dřeva</v>
          </cell>
        </row>
        <row r="33">
          <cell r="T33" t="str">
            <v>Výroba ostatních nekovových minerálních výrobků</v>
          </cell>
          <cell r="W33" t="str">
            <v>Výroba ostatních nekovových minerálních výrobků</v>
          </cell>
          <cell r="Z33" t="str">
            <v>Výroba ostatních nekovových minerálních výrobků</v>
          </cell>
        </row>
        <row r="34">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T36" t="str">
            <v>Podpůrné činnosti pro lesnictví</v>
          </cell>
          <cell r="W36" t="str">
            <v>Podpůrné činnosti pro lesnictví</v>
          </cell>
          <cell r="Z36" t="str">
            <v>Podpůrné činnosti pro lesnictví</v>
          </cell>
        </row>
        <row r="37">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T39" t="str">
            <v>Výroba elektrických zařízení</v>
          </cell>
          <cell r="W39" t="str">
            <v>Výroba elektrických zařízení</v>
          </cell>
          <cell r="Z39" t="str">
            <v>Výroba elektrických zařízení</v>
          </cell>
        </row>
        <row r="40">
          <cell r="T40" t="str">
            <v>Výroba strojů a zařízení j. n.</v>
          </cell>
          <cell r="W40" t="str">
            <v>Výroba strojů a zařízení j. n.</v>
          </cell>
          <cell r="Z40" t="str">
            <v>Výroba strojů a zařízení j. n.</v>
          </cell>
        </row>
        <row r="41">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T42" t="str">
            <v>Výroba ostatních dopravních prostředků a zařízení</v>
          </cell>
          <cell r="W42" t="str">
            <v>Výroba ostatních dopravních prostředků a zařízení</v>
          </cell>
          <cell r="Z42" t="str">
            <v>Výroba ostatních dopravních prostředků a zařízení</v>
          </cell>
        </row>
        <row r="43">
          <cell r="T43" t="str">
            <v>Výroba nábytku</v>
          </cell>
          <cell r="W43" t="str">
            <v>Výroba nábytku</v>
          </cell>
          <cell r="Z43" t="str">
            <v>Výroba nábytku</v>
          </cell>
        </row>
        <row r="44">
          <cell r="T44" t="str">
            <v>Rybolov</v>
          </cell>
          <cell r="W44" t="str">
            <v>Rybolov</v>
          </cell>
          <cell r="Z44" t="str">
            <v>Rybolov</v>
          </cell>
        </row>
        <row r="45">
          <cell r="T45" t="str">
            <v>Ostatní zpracovatelský průmysl</v>
          </cell>
          <cell r="W45" t="str">
            <v>Ostatní zpracovatelský průmysl</v>
          </cell>
          <cell r="Z45" t="str">
            <v>Ostatní zpracovatelský průmysl</v>
          </cell>
        </row>
        <row r="46">
          <cell r="T46" t="str">
            <v>Akvakultura</v>
          </cell>
          <cell r="W46" t="str">
            <v>Akvakultura</v>
          </cell>
          <cell r="Z46" t="str">
            <v>Akvakultura</v>
          </cell>
        </row>
        <row r="47">
          <cell r="T47" t="str">
            <v>Opravy a instalace strojů a zařízení</v>
          </cell>
          <cell r="W47" t="str">
            <v>Opravy a instalace strojů a zařízení</v>
          </cell>
          <cell r="Z47" t="str">
            <v>Opravy a instalace strojů a zařízení</v>
          </cell>
        </row>
        <row r="48">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T49" t="str">
            <v>Shromažďování, úprava a rozvod vody</v>
          </cell>
          <cell r="W49" t="str">
            <v>Shromažďování, úprava a rozvod vody</v>
          </cell>
          <cell r="Z49" t="str">
            <v>Shromažďování, úprava a rozvod vody</v>
          </cell>
        </row>
        <row r="50">
          <cell r="T50" t="str">
            <v>Činnosti související s odpadními vodami</v>
          </cell>
          <cell r="W50" t="str">
            <v>Činnosti související s odpadními vodami</v>
          </cell>
          <cell r="Z50" t="str">
            <v>Činnosti související s odpadními vodami</v>
          </cell>
        </row>
        <row r="51">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T52" t="str">
            <v>Sanace a jiné činnosti související s odpady</v>
          </cell>
          <cell r="W52" t="str">
            <v>Sanace a jiné činnosti související s odpady</v>
          </cell>
          <cell r="Z52" t="str">
            <v>Sanace a jiné činnosti související s odpady</v>
          </cell>
        </row>
        <row r="53">
          <cell r="T53" t="str">
            <v>Výstavba budov</v>
          </cell>
          <cell r="W53" t="str">
            <v>Výstavba budov</v>
          </cell>
          <cell r="Z53" t="str">
            <v>Výstavba budov</v>
          </cell>
        </row>
        <row r="54">
          <cell r="T54" t="str">
            <v>Inženýrské stavitelství</v>
          </cell>
          <cell r="W54" t="str">
            <v>Inženýrské stavitelství</v>
          </cell>
          <cell r="Z54" t="str">
            <v>Inženýrské stavitelství</v>
          </cell>
        </row>
        <row r="55">
          <cell r="T55" t="str">
            <v>Specializované stavební činnosti</v>
          </cell>
          <cell r="W55" t="str">
            <v>Specializované stavební činnosti</v>
          </cell>
          <cell r="Z55" t="str">
            <v>Specializované stavební činnosti</v>
          </cell>
        </row>
        <row r="56">
          <cell r="T56" t="str">
            <v>Velkoobchod, maloobchod a opravy motorových vozidel</v>
          </cell>
          <cell r="W56" t="str">
            <v>Velkoobchod, maloobchod a opravy motorových vozidel</v>
          </cell>
          <cell r="Z56" t="str">
            <v>Velkoobchod, maloobchod a opravy motorových vozidel</v>
          </cell>
        </row>
        <row r="57">
          <cell r="T57" t="str">
            <v>Velkoobchod, kromě motorových vozidel</v>
          </cell>
          <cell r="W57" t="str">
            <v>Velkoobchod, kromě motorových vozidel</v>
          </cell>
          <cell r="Z57" t="str">
            <v>Velkoobchod, kromě motorových vozidel</v>
          </cell>
        </row>
        <row r="58">
          <cell r="T58" t="str">
            <v>Maloobchod, kromě motorových vozidel</v>
          </cell>
          <cell r="W58" t="str">
            <v>Maloobchod, kromě motorových vozidel</v>
          </cell>
          <cell r="Z58" t="str">
            <v>Maloobchod, kromě motorových vozidel</v>
          </cell>
        </row>
        <row r="59">
          <cell r="T59" t="str">
            <v>Pozemní a potrubní doprava</v>
          </cell>
          <cell r="W59" t="str">
            <v>Pozemní a potrubní doprava</v>
          </cell>
          <cell r="Z59" t="str">
            <v>Pozemní a potrubní doprava</v>
          </cell>
        </row>
        <row r="60">
          <cell r="T60" t="str">
            <v>Vodní doprava</v>
          </cell>
          <cell r="W60" t="str">
            <v>Vodní doprava</v>
          </cell>
          <cell r="Z60" t="str">
            <v>Vodní doprava</v>
          </cell>
        </row>
        <row r="61">
          <cell r="T61" t="str">
            <v>Letecká doprava</v>
          </cell>
          <cell r="W61" t="str">
            <v>Letecká doprava</v>
          </cell>
          <cell r="Z61" t="str">
            <v>Letecká doprava</v>
          </cell>
        </row>
        <row r="62">
          <cell r="T62" t="str">
            <v>Těžba a úprava černého uhlí</v>
          </cell>
          <cell r="W62" t="str">
            <v>Těžba a úprava černého uhlí</v>
          </cell>
          <cell r="Z62" t="str">
            <v>Těžba a úprava černého uhlí</v>
          </cell>
        </row>
        <row r="63">
          <cell r="T63" t="str">
            <v>Skladování a vedlejší činnosti v dopravě</v>
          </cell>
          <cell r="W63" t="str">
            <v>Skladování a vedlejší činnosti v dopravě</v>
          </cell>
          <cell r="Z63" t="str">
            <v>Skladování a vedlejší činnosti v dopravě</v>
          </cell>
        </row>
        <row r="64">
          <cell r="T64" t="str">
            <v>Těžba a úprava hnědého uhlí</v>
          </cell>
          <cell r="W64" t="str">
            <v>Těžba a úprava hnědého uhlí</v>
          </cell>
          <cell r="Z64" t="str">
            <v>Těžba a úprava hnědého uhlí</v>
          </cell>
        </row>
        <row r="65">
          <cell r="T65" t="str">
            <v>Poštovní a kurýrní činnosti</v>
          </cell>
          <cell r="W65" t="str">
            <v>Poštovní a kurýrní činnosti</v>
          </cell>
          <cell r="Z65" t="str">
            <v>Poštovní a kurýrní činnosti</v>
          </cell>
        </row>
        <row r="66">
          <cell r="T66" t="str">
            <v>Ubytování</v>
          </cell>
          <cell r="W66" t="str">
            <v>Ubytování</v>
          </cell>
          <cell r="Z66" t="str">
            <v>Ubytování</v>
          </cell>
        </row>
        <row r="67">
          <cell r="T67" t="str">
            <v>Stravování a pohostinství</v>
          </cell>
          <cell r="W67" t="str">
            <v>Stravování a pohostinství</v>
          </cell>
          <cell r="Z67" t="str">
            <v>Stravování a pohostinství</v>
          </cell>
        </row>
        <row r="68">
          <cell r="T68" t="str">
            <v>Vydavatelské činnosti</v>
          </cell>
          <cell r="W68" t="str">
            <v>Vydavatelské činnosti</v>
          </cell>
          <cell r="Z68" t="str">
            <v>Vydavatelské činnosti</v>
          </cell>
        </row>
        <row r="69">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T70" t="str">
            <v>Tvorba programů a vysílání</v>
          </cell>
          <cell r="W70" t="str">
            <v>Tvorba programů a vysílání</v>
          </cell>
          <cell r="Z70" t="str">
            <v>Tvorba programů a vysílání</v>
          </cell>
        </row>
        <row r="71">
          <cell r="T71" t="str">
            <v>Telekomunikační činnosti</v>
          </cell>
          <cell r="W71" t="str">
            <v>Telekomunikační činnosti</v>
          </cell>
          <cell r="Z71" t="str">
            <v>Telekomunikační činnosti</v>
          </cell>
        </row>
        <row r="72">
          <cell r="T72" t="str">
            <v>Těžba ropy</v>
          </cell>
          <cell r="W72" t="str">
            <v>Těžba ropy</v>
          </cell>
          <cell r="Z72" t="str">
            <v>Těžba ropy</v>
          </cell>
        </row>
        <row r="73">
          <cell r="T73" t="str">
            <v>Činnosti v oblasti informačních technologií</v>
          </cell>
          <cell r="W73" t="str">
            <v>Činnosti v oblasti informačních technologií</v>
          </cell>
          <cell r="Z73" t="str">
            <v>Činnosti v oblasti informačních technologií</v>
          </cell>
        </row>
        <row r="74">
          <cell r="T74" t="str">
            <v>Těžba zemního plynu</v>
          </cell>
          <cell r="W74" t="str">
            <v>Těžba zemního plynu</v>
          </cell>
          <cell r="Z74" t="str">
            <v>Těžba zemního plynu</v>
          </cell>
        </row>
        <row r="75">
          <cell r="T75" t="str">
            <v>Informační činnosti</v>
          </cell>
          <cell r="W75" t="str">
            <v>Informační činnosti</v>
          </cell>
          <cell r="Z75" t="str">
            <v>Informační činnosti</v>
          </cell>
        </row>
        <row r="76">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T78" t="str">
            <v>Ostatní finanční činnosti</v>
          </cell>
          <cell r="W78" t="str">
            <v>Ostatní finanční činnosti</v>
          </cell>
          <cell r="Z78" t="str">
            <v>Ostatní finanční činnosti</v>
          </cell>
        </row>
        <row r="79">
          <cell r="T79" t="str">
            <v>Činnosti v oblasti nemovitostí</v>
          </cell>
          <cell r="W79" t="str">
            <v>Činnosti v oblasti nemovitostí</v>
          </cell>
          <cell r="Z79" t="str">
            <v>Činnosti v oblasti nemovitostí</v>
          </cell>
        </row>
        <row r="80">
          <cell r="T80" t="str">
            <v>Právní a účetnické činnosti</v>
          </cell>
          <cell r="W80" t="str">
            <v>Právní a účetnické činnosti</v>
          </cell>
          <cell r="Z80" t="str">
            <v>Právní a účetnické činnosti</v>
          </cell>
        </row>
        <row r="81">
          <cell r="T81" t="str">
            <v>Činnosti vedení podniků; poradenství v oblasti řízení</v>
          </cell>
          <cell r="W81" t="str">
            <v>Činnosti vedení podniků; poradenství v oblasti řízení</v>
          </cell>
          <cell r="Z81" t="str">
            <v>Činnosti vedení podniků; poradenství v oblasti řízení</v>
          </cell>
        </row>
        <row r="82">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T83" t="str">
            <v>Těžba a úprava železných rud</v>
          </cell>
          <cell r="W83" t="str">
            <v>Těžba a úprava železných rud</v>
          </cell>
          <cell r="Z83" t="str">
            <v>Těžba a úprava železných rud</v>
          </cell>
        </row>
        <row r="84">
          <cell r="T84" t="str">
            <v>Výzkum a vývoj</v>
          </cell>
          <cell r="W84" t="str">
            <v>Výzkum a vývoj</v>
          </cell>
          <cell r="Z84" t="str">
            <v>Výzkum a vývoj</v>
          </cell>
        </row>
        <row r="85">
          <cell r="T85" t="str">
            <v>Těžba a úprava neželezných rud</v>
          </cell>
          <cell r="W85" t="str">
            <v>Těžba a úprava neželezných rud</v>
          </cell>
          <cell r="Z85" t="str">
            <v>Těžba a úprava neželezných rud</v>
          </cell>
        </row>
        <row r="86">
          <cell r="T86" t="str">
            <v>Reklama a průzkum trhu</v>
          </cell>
          <cell r="W86" t="str">
            <v>Reklama a průzkum trhu</v>
          </cell>
          <cell r="Z86" t="str">
            <v>Reklama a průzkum trhu</v>
          </cell>
        </row>
        <row r="87">
          <cell r="T87" t="str">
            <v>Ostatní profesní, vědecké a technické činnosti</v>
          </cell>
          <cell r="W87" t="str">
            <v>Ostatní profesní, vědecké a technické činnosti</v>
          </cell>
          <cell r="Z87" t="str">
            <v>Ostatní profesní, vědecké a technické činnosti</v>
          </cell>
        </row>
        <row r="88">
          <cell r="T88" t="str">
            <v>Veterinární činnosti</v>
          </cell>
          <cell r="W88" t="str">
            <v>Veterinární činnosti</v>
          </cell>
          <cell r="Z88" t="str">
            <v>Veterinární činnosti</v>
          </cell>
        </row>
        <row r="89">
          <cell r="T89" t="str">
            <v>Činnosti v oblasti pronájmu a operativního leasingu</v>
          </cell>
          <cell r="W89" t="str">
            <v>Činnosti v oblasti pronájmu a operativního leasingu</v>
          </cell>
          <cell r="Z89" t="str">
            <v>Činnosti v oblasti pronájmu a operativního leasingu</v>
          </cell>
        </row>
        <row r="90">
          <cell r="T90" t="str">
            <v>Činnosti související se zaměstnáním</v>
          </cell>
          <cell r="W90" t="str">
            <v>Činnosti související se zaměstnáním</v>
          </cell>
          <cell r="Z90" t="str">
            <v>Činnosti související se zaměstnáním</v>
          </cell>
        </row>
        <row r="91">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T92" t="str">
            <v>Bezpečnostní a pátrací činnosti</v>
          </cell>
          <cell r="W92" t="str">
            <v>Bezpečnostní a pátrací činnosti</v>
          </cell>
          <cell r="Z92" t="str">
            <v>Bezpečnostní a pátrací činnosti</v>
          </cell>
        </row>
        <row r="93">
          <cell r="T93" t="str">
            <v>Činnosti související se stavbami a úpravou krajiny</v>
          </cell>
          <cell r="W93" t="str">
            <v>Činnosti související se stavbami a úpravou krajiny</v>
          </cell>
          <cell r="Z93" t="str">
            <v>Činnosti související se stavbami a úpravou krajiny</v>
          </cell>
        </row>
        <row r="94">
          <cell r="T94" t="str">
            <v>Dobývání kamene, písků a jílů</v>
          </cell>
          <cell r="W94" t="str">
            <v>Dobývání kamene, písků a jílů</v>
          </cell>
          <cell r="Z94" t="str">
            <v>Dobývání kamene, písků a jílů</v>
          </cell>
        </row>
        <row r="95">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T96" t="str">
            <v>Veřejná správa a obrana; povinné sociální zabezpečení</v>
          </cell>
          <cell r="W96" t="str">
            <v>Veřejná správa a obrana; povinné sociální zabezpečení</v>
          </cell>
          <cell r="Z96" t="str">
            <v>Veřejná správa a obrana; povinné sociální zabezpečení</v>
          </cell>
        </row>
        <row r="97">
          <cell r="T97" t="str">
            <v>Vzdělávání</v>
          </cell>
          <cell r="W97" t="str">
            <v>Vzdělávání</v>
          </cell>
          <cell r="Z97" t="str">
            <v>Vzdělávání</v>
          </cell>
        </row>
        <row r="98">
          <cell r="T98" t="str">
            <v>Zdravotní péče</v>
          </cell>
          <cell r="W98" t="str">
            <v>Zdravotní péče</v>
          </cell>
          <cell r="Z98" t="str">
            <v>Zdravotní péče</v>
          </cell>
        </row>
        <row r="99">
          <cell r="T99" t="str">
            <v>Pobytové služby sociální péče</v>
          </cell>
          <cell r="W99" t="str">
            <v>Pobytové služby sociální péče</v>
          </cell>
          <cell r="Z99" t="str">
            <v>Pobytové služby sociální péče</v>
          </cell>
        </row>
        <row r="100">
          <cell r="T100" t="str">
            <v>Ambulantní nebo terénní sociální služby</v>
          </cell>
          <cell r="W100" t="str">
            <v>Ambulantní nebo terénní sociální služby</v>
          </cell>
          <cell r="Z100" t="str">
            <v>Ambulantní nebo terénní sociální služby</v>
          </cell>
        </row>
        <row r="101">
          <cell r="T101" t="str">
            <v>Těžba a dobývání j. n.</v>
          </cell>
          <cell r="W101" t="str">
            <v>Těžba a dobývání j. n.</v>
          </cell>
          <cell r="Z101" t="str">
            <v>Těžba a dobývání j. n.</v>
          </cell>
        </row>
        <row r="102">
          <cell r="T102" t="str">
            <v>Tvůrčí, umělecké a zábavní činnosti</v>
          </cell>
          <cell r="W102" t="str">
            <v>Tvůrčí, umělecké a zábavní činnosti</v>
          </cell>
          <cell r="Z102" t="str">
            <v>Tvůrčí, umělecké a zábavní činnosti</v>
          </cell>
        </row>
        <row r="103">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T104" t="str">
            <v>Podpůrné činnosti při těžbě ropy a zemního plynu</v>
          </cell>
          <cell r="W104" t="str">
            <v>Podpůrné činnosti při těžbě ropy a zemního plynu</v>
          </cell>
          <cell r="Z104" t="str">
            <v>Podpůrné činnosti při těžbě ropy a zemního plynu</v>
          </cell>
        </row>
        <row r="105">
          <cell r="T105" t="str">
            <v>Činnosti heren, kasin a sázkových kanceláří</v>
          </cell>
          <cell r="W105" t="str">
            <v>Činnosti heren, kasin a sázkových kanceláří</v>
          </cell>
          <cell r="Z105" t="str">
            <v>Činnosti heren, kasin a sázkových kanceláří</v>
          </cell>
        </row>
        <row r="106">
          <cell r="T106" t="str">
            <v>Sportovní, zábavní a rekreační činnosti</v>
          </cell>
          <cell r="W106" t="str">
            <v>Sportovní, zábavní a rekreační činnosti</v>
          </cell>
          <cell r="Z106" t="str">
            <v>Sportovní, zábavní a rekreační činnosti</v>
          </cell>
        </row>
        <row r="107">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T109" t="str">
            <v>Poskytování ostatních osobních služeb</v>
          </cell>
          <cell r="W109" t="str">
            <v>Poskytování ostatních osobních služeb</v>
          </cell>
          <cell r="Z109" t="str">
            <v>Poskytování ostatních osobních služeb</v>
          </cell>
        </row>
        <row r="110">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T112" t="str">
            <v>Činnosti exteritoriálních organizací a orgánů</v>
          </cell>
          <cell r="W112" t="str">
            <v>Činnosti exteritoriálních organizací a orgánů</v>
          </cell>
          <cell r="Z112" t="str">
            <v>Činnosti exteritoriálních organizací a orgánů</v>
          </cell>
        </row>
        <row r="113">
          <cell r="T113" t="str">
            <v>Podpůrné činnosti při ostatní těžbě a dobývání</v>
          </cell>
          <cell r="W113" t="str">
            <v>Podpůrné činnosti při ostatní těžbě a dobývání</v>
          </cell>
          <cell r="Z113" t="str">
            <v>Podpůrné činnosti při ostatní těžbě a dobývání</v>
          </cell>
        </row>
        <row r="114">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T115" t="str">
            <v>Zpracování a konzervování ryb, korýšů a měkkýšů</v>
          </cell>
          <cell r="W115" t="str">
            <v>Zpracování a konzervování ryb, korýšů a měkkýšů</v>
          </cell>
          <cell r="Z115" t="str">
            <v>Zpracování a konzervování ryb, korýšů a měkkýšů</v>
          </cell>
        </row>
        <row r="116">
          <cell r="T116" t="str">
            <v>Zpracování a konzervování ovoce a zeleniny</v>
          </cell>
          <cell r="W116" t="str">
            <v>Zpracování a konzervování ovoce a zeleniny</v>
          </cell>
          <cell r="Z116" t="str">
            <v>Zpracování a konzervování ovoce a zeleniny</v>
          </cell>
        </row>
        <row r="117">
          <cell r="T117" t="str">
            <v>Výroba rostlinných a živočišných olejů a tuků</v>
          </cell>
          <cell r="W117" t="str">
            <v>Výroba rostlinných a živočišných olejů a tuků</v>
          </cell>
          <cell r="Z117" t="str">
            <v>Výroba rostlinných a živočišných olejů a tuků</v>
          </cell>
        </row>
        <row r="118">
          <cell r="T118" t="str">
            <v>Výroba mléčných výrobků</v>
          </cell>
          <cell r="W118" t="str">
            <v>Výroba mléčných výrobků</v>
          </cell>
          <cell r="Z118" t="str">
            <v>Výroba mléčných výrobků</v>
          </cell>
        </row>
        <row r="119">
          <cell r="T119" t="str">
            <v>Výroba mlýnských a škrobárenských výrobků</v>
          </cell>
          <cell r="W119" t="str">
            <v>Výroba mlýnských a škrobárenských výrobků</v>
          </cell>
          <cell r="Z119" t="str">
            <v>Výroba mlýnských a škrobárenských výrobků</v>
          </cell>
        </row>
        <row r="120">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T121" t="str">
            <v>Výroba ostatních potravinářských výrobků</v>
          </cell>
          <cell r="W121" t="str">
            <v>Výroba ostatních potravinářských výrobků</v>
          </cell>
          <cell r="Z121" t="str">
            <v>Výroba ostatních potravinářských výrobků</v>
          </cell>
        </row>
        <row r="122">
          <cell r="T122" t="str">
            <v>Výroba průmyslových krmiv</v>
          </cell>
          <cell r="W122" t="str">
            <v>Výroba průmyslových krmiv</v>
          </cell>
          <cell r="Z122" t="str">
            <v>Výroba průmyslových krmiv</v>
          </cell>
        </row>
        <row r="123">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T124" t="str">
            <v>Pěstování rýže</v>
          </cell>
          <cell r="W124" t="str">
            <v>Pěstování rýže</v>
          </cell>
          <cell r="Z124" t="str">
            <v>Pěstování rýže</v>
          </cell>
        </row>
        <row r="125">
          <cell r="T125" t="str">
            <v>Pěstování zeleniny a melounů, kořenů a hlíz</v>
          </cell>
          <cell r="W125" t="str">
            <v>Pěstování zeleniny a melounů, kořenů a hlíz</v>
          </cell>
          <cell r="Z125" t="str">
            <v>Pěstování zeleniny a melounů, kořenů a hlíz</v>
          </cell>
        </row>
        <row r="126">
          <cell r="T126" t="str">
            <v>Pěstování tabáku</v>
          </cell>
          <cell r="W126" t="str">
            <v>Pěstování tabáku</v>
          </cell>
          <cell r="Z126" t="str">
            <v>Pěstování tabáku</v>
          </cell>
        </row>
        <row r="127">
          <cell r="T127" t="str">
            <v>Pěstování přadných rostlin</v>
          </cell>
          <cell r="W127" t="str">
            <v>Pěstování přadných rostlin</v>
          </cell>
          <cell r="Z127" t="str">
            <v>Pěstování přadných rostlin</v>
          </cell>
        </row>
        <row r="128">
          <cell r="T128" t="str">
            <v>Pěstování ostatních plodin jiných než trvalých</v>
          </cell>
          <cell r="W128" t="str">
            <v>Pěstování ostatních plodin jiných než trvalých</v>
          </cell>
          <cell r="Z128" t="str">
            <v>Pěstování ostatních plodin jiných než trvalých</v>
          </cell>
        </row>
        <row r="129">
          <cell r="T129" t="str">
            <v>Pěstování vinných hroznů</v>
          </cell>
          <cell r="W129" t="str">
            <v>Pěstování vinných hroznů</v>
          </cell>
          <cell r="Z129" t="str">
            <v>Pěstování vinných hroznů</v>
          </cell>
        </row>
        <row r="130">
          <cell r="T130" t="str">
            <v>Pěstování tropického a subtropického ovoce</v>
          </cell>
          <cell r="W130" t="str">
            <v>Pěstování tropického a subtropického ovoce</v>
          </cell>
          <cell r="Z130" t="str">
            <v>Pěstování tropického a subtropického ovoce</v>
          </cell>
        </row>
        <row r="131">
          <cell r="T131" t="str">
            <v>Pěstování citrusových plodů</v>
          </cell>
          <cell r="W131" t="str">
            <v>Pěstování citrusových plodů</v>
          </cell>
          <cell r="Z131" t="str">
            <v>Pěstování citrusových plodů</v>
          </cell>
        </row>
        <row r="132">
          <cell r="T132" t="str">
            <v>Pěstování jádrového a peckového ovoce</v>
          </cell>
          <cell r="W132" t="str">
            <v>Pěstování jádrového a peckového ovoce</v>
          </cell>
          <cell r="Z132" t="str">
            <v>Pěstování jádrového a peckového ovoce</v>
          </cell>
        </row>
        <row r="133">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T134" t="str">
            <v>Pěstování olejnatých plodů</v>
          </cell>
          <cell r="W134" t="str">
            <v>Pěstování olejnatých plodů</v>
          </cell>
          <cell r="Z134" t="str">
            <v>Pěstování olejnatých plodů</v>
          </cell>
        </row>
        <row r="135">
          <cell r="T135" t="str">
            <v>Pěstování rostlin pro výrobu nápojů</v>
          </cell>
          <cell r="W135" t="str">
            <v>Pěstování rostlin pro výrobu nápojů</v>
          </cell>
          <cell r="Z135" t="str">
            <v>Pěstování rostlin pro výrobu nápojů</v>
          </cell>
        </row>
        <row r="136">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T137" t="str">
            <v>Pěstování ostatních trvalých plodin</v>
          </cell>
          <cell r="W137" t="str">
            <v>Pěstování ostatních trvalých plodin</v>
          </cell>
          <cell r="Z137" t="str">
            <v>Pěstování ostatních trvalých plodin</v>
          </cell>
        </row>
        <row r="138">
          <cell r="T138" t="str">
            <v>Úprava a spřádání textilních vláken a příze</v>
          </cell>
          <cell r="W138" t="str">
            <v>Úprava a spřádání textilních vláken a příze</v>
          </cell>
          <cell r="Z138" t="str">
            <v>Úprava a spřádání textilních vláken a příze</v>
          </cell>
        </row>
        <row r="139">
          <cell r="T139" t="str">
            <v>Tkaní textilií</v>
          </cell>
          <cell r="W139" t="str">
            <v>Tkaní textilií</v>
          </cell>
          <cell r="Z139" t="str">
            <v>Tkaní textilií</v>
          </cell>
        </row>
        <row r="140">
          <cell r="T140" t="str">
            <v>Konečná úprava textilií</v>
          </cell>
          <cell r="W140" t="str">
            <v>Konečná úprava textilií</v>
          </cell>
          <cell r="Z140" t="str">
            <v>Konečná úprava textilií</v>
          </cell>
        </row>
        <row r="141">
          <cell r="T141" t="str">
            <v>Výroba ostatních textilií</v>
          </cell>
          <cell r="W141" t="str">
            <v>Výroba ostatních textilií</v>
          </cell>
          <cell r="Z141" t="str">
            <v>Výroba ostatních textilií</v>
          </cell>
        </row>
        <row r="142">
          <cell r="T142" t="str">
            <v>Pěstování cukrové třtiny</v>
          </cell>
          <cell r="W142" t="str">
            <v>Pěstování cukrové třtiny</v>
          </cell>
          <cell r="Z142" t="str">
            <v>Pěstování cukrové třtiny</v>
          </cell>
        </row>
        <row r="143">
          <cell r="T143" t="str">
            <v>Výroba oděvů, kromě kožešinových výrobků</v>
          </cell>
          <cell r="W143" t="str">
            <v>Výroba oděvů, kromě kožešinových výrobků</v>
          </cell>
          <cell r="Z143" t="str">
            <v>Výroba oděvů, kromě kožešinových výrobků</v>
          </cell>
        </row>
        <row r="144">
          <cell r="T144" t="str">
            <v>Chov mléčného skotu</v>
          </cell>
          <cell r="W144" t="str">
            <v>Chov mléčného skotu</v>
          </cell>
          <cell r="Z144" t="str">
            <v>Chov mléčného skotu</v>
          </cell>
        </row>
        <row r="145">
          <cell r="T145" t="str">
            <v>Výroba kožešinových výrobků</v>
          </cell>
          <cell r="W145" t="str">
            <v>Výroba kožešinových výrobků</v>
          </cell>
          <cell r="Z145" t="str">
            <v>Výroba kožešinových výrobků</v>
          </cell>
        </row>
        <row r="146">
          <cell r="T146" t="str">
            <v>Chov jiného skotu</v>
          </cell>
          <cell r="W146" t="str">
            <v>Chov jiného skotu</v>
          </cell>
          <cell r="Z146" t="str">
            <v>Chov jiného skotu</v>
          </cell>
        </row>
        <row r="147">
          <cell r="T147" t="str">
            <v>Výroba pletených a háčkovaných oděvů</v>
          </cell>
          <cell r="W147" t="str">
            <v>Výroba pletených a háčkovaných oděvů</v>
          </cell>
          <cell r="Z147" t="str">
            <v>Výroba pletených a háčkovaných oděvů</v>
          </cell>
        </row>
        <row r="148">
          <cell r="T148" t="str">
            <v>Chov koní a jiných koňovitých</v>
          </cell>
          <cell r="W148" t="str">
            <v>Chov koní a jiných koňovitých</v>
          </cell>
          <cell r="Z148" t="str">
            <v>Chov koní a jiných koňovitých</v>
          </cell>
        </row>
        <row r="149">
          <cell r="T149" t="str">
            <v>Chov velbloudů a velbloudovitých</v>
          </cell>
          <cell r="W149" t="str">
            <v>Chov velbloudů a velbloudovitých</v>
          </cell>
          <cell r="Z149" t="str">
            <v>Chov velbloudů a velbloudovitých</v>
          </cell>
        </row>
        <row r="150">
          <cell r="T150" t="str">
            <v>Chov ovcí a koz</v>
          </cell>
          <cell r="W150" t="str">
            <v>Chov ovcí a koz</v>
          </cell>
          <cell r="Z150" t="str">
            <v>Chov ovcí a koz</v>
          </cell>
        </row>
        <row r="151">
          <cell r="T151" t="str">
            <v>Chov prasat</v>
          </cell>
          <cell r="W151" t="str">
            <v>Chov prasat</v>
          </cell>
          <cell r="Z151" t="str">
            <v>Chov prasat</v>
          </cell>
        </row>
        <row r="152">
          <cell r="T152" t="str">
            <v>Chov drůbeže</v>
          </cell>
          <cell r="W152" t="str">
            <v>Chov drůbeže</v>
          </cell>
          <cell r="Z152" t="str">
            <v>Chov drůbeže</v>
          </cell>
        </row>
        <row r="153">
          <cell r="T153" t="str">
            <v>Chov ostatních zvířat</v>
          </cell>
          <cell r="W153" t="str">
            <v>Chov ostatních zvířat</v>
          </cell>
          <cell r="Z153" t="str">
            <v>Chov ostatních zvířat</v>
          </cell>
        </row>
        <row r="154">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T155" t="str">
            <v>Výroba obuvi</v>
          </cell>
          <cell r="W155" t="str">
            <v>Výroba obuvi</v>
          </cell>
          <cell r="Z155" t="str">
            <v>Výroba obuvi</v>
          </cell>
        </row>
        <row r="156">
          <cell r="T156" t="str">
            <v>Výroba pilařská a impregnace dřeva</v>
          </cell>
          <cell r="W156" t="str">
            <v>Výroba pilařská a impregnace dřeva</v>
          </cell>
          <cell r="Z156" t="str">
            <v>Výroba pilařská a impregnace dřeva</v>
          </cell>
        </row>
        <row r="157">
          <cell r="T157" t="str">
            <v>Podpůrné činnosti pro rostlinnou výrobu</v>
          </cell>
          <cell r="W157" t="str">
            <v>Podpůrné činnosti pro rostlinnou výrobu</v>
          </cell>
          <cell r="Z157" t="str">
            <v>Podpůrné činnosti pro rostlinnou výrobu</v>
          </cell>
        </row>
        <row r="158">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T159" t="str">
            <v>Podpůrné činnosti pro živočišnou výrobu</v>
          </cell>
          <cell r="W159" t="str">
            <v>Podpůrné činnosti pro živočišnou výrobu</v>
          </cell>
          <cell r="Z159" t="str">
            <v>Podpůrné činnosti pro živočišnou výrobu</v>
          </cell>
        </row>
        <row r="160">
          <cell r="T160" t="str">
            <v>Posklizňové činnosti</v>
          </cell>
          <cell r="W160" t="str">
            <v>Posklizňové činnosti</v>
          </cell>
          <cell r="Z160" t="str">
            <v>Posklizňové činnosti</v>
          </cell>
        </row>
        <row r="161">
          <cell r="T161" t="str">
            <v>Zpracování osiva pro účely množení</v>
          </cell>
          <cell r="W161" t="str">
            <v>Zpracování osiva pro účely množení</v>
          </cell>
          <cell r="Z161" t="str">
            <v>Zpracování osiva pro účely množení</v>
          </cell>
        </row>
        <row r="162">
          <cell r="T162" t="str">
            <v>Výroba buničiny, papíru a lepenky</v>
          </cell>
          <cell r="W162" t="str">
            <v>Výroba buničiny, papíru a lepenky</v>
          </cell>
          <cell r="Z162" t="str">
            <v>Výroba buničiny, papíru a lepenky</v>
          </cell>
        </row>
        <row r="163">
          <cell r="T163" t="str">
            <v>Výroba výrobků z papíru a lepenky</v>
          </cell>
          <cell r="W163" t="str">
            <v>Výroba výrobků z papíru a lepenky</v>
          </cell>
          <cell r="Z163" t="str">
            <v>Výroba výrobků z papíru a lepenky</v>
          </cell>
        </row>
        <row r="164">
          <cell r="T164" t="str">
            <v>Tisk a činnosti související s tiskem</v>
          </cell>
          <cell r="W164" t="str">
            <v>Tisk a činnosti související s tiskem</v>
          </cell>
          <cell r="Z164" t="str">
            <v>Tisk a činnosti související s tiskem</v>
          </cell>
        </row>
        <row r="165">
          <cell r="T165" t="str">
            <v>Rozmnožování nahraných nosičů</v>
          </cell>
          <cell r="W165" t="str">
            <v>Rozmnožování nahraných nosičů</v>
          </cell>
          <cell r="Z165" t="str">
            <v>Rozmnožování nahraných nosičů</v>
          </cell>
        </row>
        <row r="166">
          <cell r="T166" t="str">
            <v>Výroba koksárenských produktů</v>
          </cell>
          <cell r="W166" t="str">
            <v>Výroba koksárenských produktů</v>
          </cell>
          <cell r="Z166" t="str">
            <v>Výroba koksárenských produktů</v>
          </cell>
        </row>
        <row r="167">
          <cell r="T167" t="str">
            <v>Výroba rafinovaných ropných produktů</v>
          </cell>
          <cell r="W167" t="str">
            <v>Výroba rafinovaných ropných produktů</v>
          </cell>
          <cell r="Z167" t="str">
            <v>Výroba rafinovaných ropných produktů</v>
          </cell>
        </row>
        <row r="168">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T169" t="str">
            <v>Výroba pesticidů a jiných agrochemických přípravků</v>
          </cell>
          <cell r="W169" t="str">
            <v>Výroba pesticidů a jiných agrochemických přípravků</v>
          </cell>
          <cell r="Z169" t="str">
            <v>Výroba pesticidů a jiných agrochemických přípravků</v>
          </cell>
        </row>
        <row r="170">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T172" t="str">
            <v>Výroba ostatních chemických výrobků</v>
          </cell>
          <cell r="W172" t="str">
            <v>Výroba ostatních chemických výrobků</v>
          </cell>
          <cell r="Z172" t="str">
            <v>Výroba ostatních chemických výrobků</v>
          </cell>
        </row>
        <row r="173">
          <cell r="T173" t="str">
            <v>Výroba chemických vláken</v>
          </cell>
          <cell r="W173" t="str">
            <v>Výroba chemických vláken</v>
          </cell>
          <cell r="Z173" t="str">
            <v>Výroba chemických vláken</v>
          </cell>
        </row>
        <row r="174">
          <cell r="T174" t="str">
            <v>Výroba základních farmaceutických výrobků</v>
          </cell>
          <cell r="W174" t="str">
            <v>Výroba základních farmaceutických výrobků</v>
          </cell>
          <cell r="Z174" t="str">
            <v>Výroba základních farmaceutických výrobků</v>
          </cell>
        </row>
        <row r="175">
          <cell r="T175" t="str">
            <v>Výroba farmaceutických přípravků</v>
          </cell>
          <cell r="W175" t="str">
            <v>Výroba farmaceutických přípravků</v>
          </cell>
          <cell r="Z175" t="str">
            <v>Výroba farmaceutických přípravků</v>
          </cell>
        </row>
        <row r="176">
          <cell r="T176" t="str">
            <v>Výroba pryžových výrobků</v>
          </cell>
          <cell r="W176" t="str">
            <v>Výroba pryžových výrobků</v>
          </cell>
          <cell r="Z176" t="str">
            <v>Výroba pryžových výrobků</v>
          </cell>
        </row>
        <row r="177">
          <cell r="T177" t="str">
            <v>Výroba plastových výrobků</v>
          </cell>
          <cell r="W177" t="str">
            <v>Výroba plastových výrobků</v>
          </cell>
          <cell r="Z177" t="str">
            <v>Výroba plastových výrobků</v>
          </cell>
        </row>
        <row r="178">
          <cell r="T178" t="str">
            <v>Výroba skla a skleněných výrobků</v>
          </cell>
          <cell r="W178" t="str">
            <v>Výroba skla a skleněných výrobků</v>
          </cell>
          <cell r="Z178" t="str">
            <v>Výroba skla a skleněných výrobků</v>
          </cell>
        </row>
        <row r="179">
          <cell r="T179" t="str">
            <v>Výroba žáruvzdorných výrobků</v>
          </cell>
          <cell r="W179" t="str">
            <v>Výroba žáruvzdorných výrobků</v>
          </cell>
          <cell r="Z179" t="str">
            <v>Výroba žáruvzdorných výrobků</v>
          </cell>
        </row>
        <row r="180">
          <cell r="T180" t="str">
            <v>Výroba stavebních výrobků z jílovitých materiálů</v>
          </cell>
          <cell r="W180" t="str">
            <v>Výroba stavebních výrobků z jílovitých materiálů</v>
          </cell>
          <cell r="Z180" t="str">
            <v>Výroba stavebních výrobků z jílovitých materiálů</v>
          </cell>
        </row>
        <row r="181">
          <cell r="T181" t="str">
            <v>Výroba ostatních porcelánových a keramických výrobků</v>
          </cell>
          <cell r="W181" t="str">
            <v>Výroba ostatních porcelánových a keramických výrobků</v>
          </cell>
          <cell r="Z181" t="str">
            <v>Výroba ostatních porcelánových a keramických výrobků</v>
          </cell>
        </row>
        <row r="182">
          <cell r="T182" t="str">
            <v>Výroba cementu, vápna a sádry</v>
          </cell>
          <cell r="W182" t="str">
            <v>Výroba cementu, vápna a sádry</v>
          </cell>
          <cell r="Z182" t="str">
            <v>Výroba cementu, vápna a sádry</v>
          </cell>
        </row>
        <row r="183">
          <cell r="T183" t="str">
            <v>Výroba betonových, cementových a sádrových výrobků</v>
          </cell>
          <cell r="W183" t="str">
            <v>Výroba betonových, cementových a sádrových výrobků</v>
          </cell>
          <cell r="Z183" t="str">
            <v>Výroba betonových, cementových a sádrových výrobků</v>
          </cell>
        </row>
        <row r="184">
          <cell r="T184" t="str">
            <v>Řezání, tvarování a konečná úprava kamenů</v>
          </cell>
          <cell r="W184" t="str">
            <v>Řezání, tvarování a konečná úprava kamenů</v>
          </cell>
          <cell r="Z184" t="str">
            <v>Řezání, tvarování a konečná úprava kamenů</v>
          </cell>
        </row>
        <row r="185">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T189" t="str">
            <v>Výroba a hutní zpracování drahých a neželezných kovů</v>
          </cell>
          <cell r="W189" t="str">
            <v>Výroba a hutní zpracování drahých a neželezných kovů</v>
          </cell>
          <cell r="Z189" t="str">
            <v>Výroba a hutní zpracování drahých a neželezných kovů</v>
          </cell>
        </row>
        <row r="190">
          <cell r="T190" t="str">
            <v>Slévárenství</v>
          </cell>
          <cell r="W190" t="str">
            <v>Slévárenství</v>
          </cell>
          <cell r="Z190" t="str">
            <v>Slévárenství</v>
          </cell>
        </row>
        <row r="191">
          <cell r="T191" t="str">
            <v>Výroba konstrukčních kovových výrobků</v>
          </cell>
          <cell r="W191" t="str">
            <v>Výroba konstrukčních kovových výrobků</v>
          </cell>
          <cell r="Z191" t="str">
            <v>Výroba konstrukčních kovových výrobků</v>
          </cell>
        </row>
        <row r="192">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T193" t="str">
            <v>Výroba parních kotlů, kromě kotlů pro ústřední topení</v>
          </cell>
          <cell r="W193" t="str">
            <v>Výroba parních kotlů, kromě kotlů pro ústřední topení</v>
          </cell>
          <cell r="Z193" t="str">
            <v>Výroba parních kotlů, kromě kotlů pro ústřední topení</v>
          </cell>
        </row>
        <row r="194">
          <cell r="T194" t="str">
            <v>Výroba zbraní a střeliva</v>
          </cell>
          <cell r="W194" t="str">
            <v>Výroba zbraní a střeliva</v>
          </cell>
          <cell r="Z194" t="str">
            <v>Výroba zbraní a střeliva</v>
          </cell>
        </row>
        <row r="195">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T196" t="str">
            <v>Povrchová úprava a zušlechťování kovů; obrábění</v>
          </cell>
          <cell r="W196" t="str">
            <v>Povrchová úprava a zušlechťování kovů; obrábění</v>
          </cell>
          <cell r="Z196" t="str">
            <v>Povrchová úprava a zušlechťování kovů; obrábění</v>
          </cell>
        </row>
        <row r="197">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T198" t="str">
            <v>Výroba ostatních kovodělných výrobků</v>
          </cell>
          <cell r="W198" t="str">
            <v>Výroba ostatních kovodělných výrobků</v>
          </cell>
          <cell r="Z198" t="str">
            <v>Výroba ostatních kovodělných výrobků</v>
          </cell>
        </row>
        <row r="199">
          <cell r="T199" t="str">
            <v>Výroba elektronických součástek a desek</v>
          </cell>
          <cell r="W199" t="str">
            <v>Výroba elektronických součástek a desek</v>
          </cell>
          <cell r="Z199" t="str">
            <v>Výroba elektronických součástek a desek</v>
          </cell>
        </row>
        <row r="200">
          <cell r="T200" t="str">
            <v>Výroba počítačů a periferních zařízení</v>
          </cell>
          <cell r="W200" t="str">
            <v>Výroba počítačů a periferních zařízení</v>
          </cell>
          <cell r="Z200" t="str">
            <v>Výroba počítačů a periferních zařízení</v>
          </cell>
        </row>
        <row r="201">
          <cell r="T201" t="str">
            <v>Výroba komunikačních zařízení</v>
          </cell>
          <cell r="W201" t="str">
            <v>Výroba komunikačních zařízení</v>
          </cell>
          <cell r="Z201" t="str">
            <v>Výroba komunikačních zařízení</v>
          </cell>
        </row>
        <row r="202">
          <cell r="T202" t="str">
            <v>Výroba spotřební elektroniky</v>
          </cell>
          <cell r="W202" t="str">
            <v>Výroba spotřební elektroniky</v>
          </cell>
          <cell r="Z202" t="str">
            <v>Výroba spotřební elektroniky</v>
          </cell>
        </row>
        <row r="203">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T206" t="str">
            <v>Výroba magnetických a optických médií</v>
          </cell>
          <cell r="W206" t="str">
            <v>Výroba magnetických a optických médií</v>
          </cell>
          <cell r="Z206" t="str">
            <v>Výroba magnetických a optických médií</v>
          </cell>
        </row>
        <row r="207">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T208" t="str">
            <v>Výroba baterií a akumulátorů</v>
          </cell>
          <cell r="W208" t="str">
            <v>Výroba baterií a akumulátorů</v>
          </cell>
          <cell r="Z208" t="str">
            <v>Výroba baterií a akumulátorů</v>
          </cell>
        </row>
        <row r="209">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T210" t="str">
            <v>Výroba elektrických osvětlovacích zařízení</v>
          </cell>
          <cell r="W210" t="str">
            <v>Výroba elektrických osvětlovacích zařízení</v>
          </cell>
          <cell r="Z210" t="str">
            <v>Výroba elektrických osvětlovacích zařízení</v>
          </cell>
        </row>
        <row r="211">
          <cell r="T211" t="str">
            <v>Výroba spotřebičů převážně pro domácnost</v>
          </cell>
          <cell r="W211" t="str">
            <v>Výroba spotřebičů převážně pro domácnost</v>
          </cell>
          <cell r="Z211" t="str">
            <v>Výroba spotřebičů převážně pro domácnost</v>
          </cell>
        </row>
        <row r="212">
          <cell r="T212" t="str">
            <v>Výroba ostatních elektrických zařízení</v>
          </cell>
          <cell r="W212" t="str">
            <v>Výroba ostatních elektrických zařízení</v>
          </cell>
          <cell r="Z212" t="str">
            <v>Výroba ostatních elektrických zařízení</v>
          </cell>
        </row>
        <row r="213">
          <cell r="T213" t="str">
            <v>Výroba strojů a zařízení pro všeobecné účely</v>
          </cell>
          <cell r="W213" t="str">
            <v>Výroba strojů a zařízení pro všeobecné účely</v>
          </cell>
          <cell r="Z213" t="str">
            <v>Výroba strojů a zařízení pro všeobecné účely</v>
          </cell>
        </row>
        <row r="214">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T215" t="str">
            <v>Výroba zemědělských a lesnických strojů</v>
          </cell>
          <cell r="W215" t="str">
            <v>Výroba zemědělských a lesnických strojů</v>
          </cell>
          <cell r="Z215" t="str">
            <v>Výroba zemědělských a lesnických strojů</v>
          </cell>
        </row>
        <row r="216">
          <cell r="T216" t="str">
            <v>Výroba kovoobráběcích a ostatních obráběcích strojů</v>
          </cell>
          <cell r="W216" t="str">
            <v>Výroba kovoobráběcích a ostatních obráběcích strojů</v>
          </cell>
          <cell r="Z216" t="str">
            <v>Výroba kovoobráběcích a ostatních obráběcích strojů</v>
          </cell>
        </row>
        <row r="217">
          <cell r="T217" t="str">
            <v>Výroba ostatních strojů pro speciální účely</v>
          </cell>
          <cell r="W217" t="str">
            <v>Výroba ostatních strojů pro speciální účely</v>
          </cell>
          <cell r="Z217" t="str">
            <v>Výroba ostatních strojů pro speciální účely</v>
          </cell>
        </row>
        <row r="218">
          <cell r="T218" t="str">
            <v>Výroba motorových vozidel a jejich motorů</v>
          </cell>
          <cell r="W218" t="str">
            <v>Výroba motorových vozidel a jejich motorů</v>
          </cell>
          <cell r="Z218" t="str">
            <v>Výroba motorových vozidel a jejich motorů</v>
          </cell>
        </row>
        <row r="219">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T221" t="str">
            <v>Stavba lodí a člunů</v>
          </cell>
          <cell r="W221" t="str">
            <v>Stavba lodí a člunů</v>
          </cell>
          <cell r="Z221" t="str">
            <v>Stavba lodí a člunů</v>
          </cell>
        </row>
        <row r="222">
          <cell r="T222" t="str">
            <v>Výroba železničních lokomotiv a vozového parku</v>
          </cell>
          <cell r="W222" t="str">
            <v>Výroba železničních lokomotiv a vozového parku</v>
          </cell>
          <cell r="Z222" t="str">
            <v>Výroba železničních lokomotiv a vozového parku</v>
          </cell>
        </row>
        <row r="223">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T224" t="str">
            <v>Výroba vojenských bojových vozidel</v>
          </cell>
          <cell r="W224" t="str">
            <v>Výroba vojenských bojových vozidel</v>
          </cell>
          <cell r="Z224" t="str">
            <v>Výroba vojenských bojových vozidel</v>
          </cell>
        </row>
        <row r="225">
          <cell r="T225" t="str">
            <v>Výroba dopravních prostředků a zařízení j. n.</v>
          </cell>
          <cell r="W225" t="str">
            <v>Výroba dopravních prostředků a zařízení j. n.</v>
          </cell>
          <cell r="Z225" t="str">
            <v>Výroba dopravních prostředků a zařízení j. n.</v>
          </cell>
        </row>
        <row r="226">
          <cell r="T226" t="str">
            <v>Mořský rybolov</v>
          </cell>
          <cell r="W226" t="str">
            <v>Mořský rybolov</v>
          </cell>
          <cell r="Z226" t="str">
            <v>Mořský rybolov</v>
          </cell>
        </row>
        <row r="227">
          <cell r="T227" t="str">
            <v>Sladkovodní rybolov</v>
          </cell>
          <cell r="W227" t="str">
            <v>Sladkovodní rybolov</v>
          </cell>
          <cell r="Z227" t="str">
            <v>Sladkovodní rybolov</v>
          </cell>
        </row>
        <row r="228">
          <cell r="T228" t="str">
            <v>Výroba klenotů, bižuterie a příbuzných výrobků</v>
          </cell>
          <cell r="W228" t="str">
            <v>Výroba klenotů, bižuterie a příbuzných výrobků</v>
          </cell>
          <cell r="Z228" t="str">
            <v>Výroba klenotů, bižuterie a příbuzných výrobků</v>
          </cell>
        </row>
        <row r="229">
          <cell r="T229" t="str">
            <v>Mořská akvakultura</v>
          </cell>
          <cell r="W229" t="str">
            <v>Mořská akvakultura</v>
          </cell>
          <cell r="Z229" t="str">
            <v>Mořská akvakultura</v>
          </cell>
        </row>
        <row r="230">
          <cell r="T230" t="str">
            <v>Výroba hudebních nástrojů</v>
          </cell>
          <cell r="W230" t="str">
            <v>Výroba hudebních nástrojů</v>
          </cell>
          <cell r="Z230" t="str">
            <v>Výroba hudebních nástrojů</v>
          </cell>
        </row>
        <row r="231">
          <cell r="T231" t="str">
            <v>Sladkovodní akvakultura</v>
          </cell>
          <cell r="W231" t="str">
            <v>Sladkovodní akvakultura</v>
          </cell>
          <cell r="Z231" t="str">
            <v>Sladkovodní akvakultura</v>
          </cell>
        </row>
        <row r="232">
          <cell r="T232" t="str">
            <v>Výroba sportovních potřeb</v>
          </cell>
          <cell r="W232" t="str">
            <v>Výroba sportovních potřeb</v>
          </cell>
          <cell r="Z232" t="str">
            <v>Výroba sportovních potřeb</v>
          </cell>
        </row>
        <row r="233">
          <cell r="T233" t="str">
            <v>Výroba her a hraček</v>
          </cell>
          <cell r="W233" t="str">
            <v>Výroba her a hraček</v>
          </cell>
          <cell r="Z233" t="str">
            <v>Výroba her a hraček</v>
          </cell>
        </row>
        <row r="234">
          <cell r="T234" t="str">
            <v>Výroba lékařských a dentálních nástrojů a potřeb</v>
          </cell>
          <cell r="W234" t="str">
            <v>Výroba lékařských a dentálních nástrojů a potřeb</v>
          </cell>
          <cell r="Z234" t="str">
            <v>Výroba lékařských a dentálních nástrojů a potřeb</v>
          </cell>
        </row>
        <row r="235">
          <cell r="T235" t="str">
            <v>Zpracovatelský průmysl j. n.</v>
          </cell>
          <cell r="W235" t="str">
            <v>Zpracovatelský průmysl j. n.</v>
          </cell>
          <cell r="Z235" t="str">
            <v>Zpracovatelský průmysl j. n.</v>
          </cell>
        </row>
        <row r="236">
          <cell r="T236" t="str">
            <v>Opravy kovodělných výrobků, strojů a zařízení</v>
          </cell>
          <cell r="W236" t="str">
            <v>Opravy kovodělných výrobků, strojů a zařízení</v>
          </cell>
          <cell r="Z236" t="str">
            <v>Opravy kovodělných výrobků, strojů a zařízení</v>
          </cell>
        </row>
        <row r="237">
          <cell r="T237" t="str">
            <v>Instalace průmyslových strojů a zařízení</v>
          </cell>
          <cell r="W237" t="str">
            <v>Instalace průmyslových strojů a zařízení</v>
          </cell>
          <cell r="Z237" t="str">
            <v>Instalace průmyslových strojů a zařízení</v>
          </cell>
        </row>
        <row r="238">
          <cell r="T238" t="str">
            <v>Výroba, přenos a rozvod elektřiny</v>
          </cell>
          <cell r="W238" t="str">
            <v>Výroba, přenos a rozvod elektřiny</v>
          </cell>
          <cell r="Z238" t="str">
            <v>Výroba, přenos a rozvod elektřiny</v>
          </cell>
        </row>
        <row r="239">
          <cell r="T239" t="str">
            <v>Výroba plynu; rozvod plynných paliv prostřednictvím sítí</v>
          </cell>
          <cell r="W239" t="str">
            <v>Výroba plynu; rozvod plynných paliv prostřednictvím sítí</v>
          </cell>
          <cell r="Z239" t="str">
            <v>Výroba plynu; rozvod plynných paliv prostřednictvím sítí</v>
          </cell>
        </row>
        <row r="240">
          <cell r="T240" t="str">
            <v>Výroba a rozvod tepla a klimatizovaného vzduchu, výroba ledu</v>
          </cell>
          <cell r="W240" t="str">
            <v>Výroba a rozvod tepla a klimatizovaného vzduchu, výroba ledu</v>
          </cell>
          <cell r="Z240" t="str">
            <v>Výroba a rozvod tepla a klimatizovaného vzduchu, výroba ledu</v>
          </cell>
        </row>
        <row r="241">
          <cell r="T241" t="str">
            <v>Shromažďování a sběr odpadů</v>
          </cell>
          <cell r="W241" t="str">
            <v>Shromažďování a sběr odpadů</v>
          </cell>
          <cell r="Z241" t="str">
            <v>Shromažďování a sběr odpadů</v>
          </cell>
        </row>
        <row r="242">
          <cell r="T242" t="str">
            <v>Odstraňování odpadů</v>
          </cell>
          <cell r="W242" t="str">
            <v>Odstraňování odpadů</v>
          </cell>
          <cell r="Z242" t="str">
            <v>Odstraňování odpadů</v>
          </cell>
        </row>
        <row r="243">
          <cell r="T243" t="str">
            <v>Úprava odpadů k dalšímu využití</v>
          </cell>
          <cell r="W243" t="str">
            <v>Úprava odpadů k dalšímu využití</v>
          </cell>
          <cell r="Z243" t="str">
            <v>Úprava odpadů k dalšímu využití</v>
          </cell>
        </row>
        <row r="244">
          <cell r="T244" t="str">
            <v>Developerská činnost</v>
          </cell>
          <cell r="W244" t="str">
            <v>Developerská činnost</v>
          </cell>
          <cell r="Z244" t="str">
            <v>Developerská činnost</v>
          </cell>
        </row>
        <row r="245">
          <cell r="T245" t="str">
            <v>Výstavba bytových a nebytových budov</v>
          </cell>
          <cell r="W245" t="str">
            <v>Výstavba bytových a nebytových budov</v>
          </cell>
          <cell r="Z245" t="str">
            <v>Výstavba bytových a nebytových budov</v>
          </cell>
        </row>
        <row r="246">
          <cell r="T246" t="str">
            <v>Výstavba silnic a železnic</v>
          </cell>
          <cell r="W246" t="str">
            <v>Výstavba silnic a železnic</v>
          </cell>
          <cell r="Z246" t="str">
            <v>Výstavba silnic a železnic</v>
          </cell>
        </row>
        <row r="247">
          <cell r="T247" t="str">
            <v>Výstavba inženýrských sítí</v>
          </cell>
          <cell r="W247" t="str">
            <v>Výstavba inženýrských sítí</v>
          </cell>
          <cell r="Z247" t="str">
            <v>Výstavba inženýrských sítí</v>
          </cell>
        </row>
        <row r="248">
          <cell r="T248" t="str">
            <v>Výstavba ostatních staveb</v>
          </cell>
          <cell r="W248" t="str">
            <v>Výstavba ostatních staveb</v>
          </cell>
          <cell r="Z248" t="str">
            <v>Výstavba ostatních staveb</v>
          </cell>
        </row>
        <row r="249">
          <cell r="T249" t="str">
            <v>Demolice a příprava staveniště</v>
          </cell>
          <cell r="W249" t="str">
            <v>Demolice a příprava staveniště</v>
          </cell>
          <cell r="Z249" t="str">
            <v>Demolice a příprava staveniště</v>
          </cell>
        </row>
        <row r="250">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T251" t="str">
            <v>Kompletační a dokončovací práce</v>
          </cell>
          <cell r="W251" t="str">
            <v>Kompletační a dokončovací práce</v>
          </cell>
          <cell r="Z251" t="str">
            <v>Kompletační a dokončovací práce</v>
          </cell>
        </row>
        <row r="252">
          <cell r="T252" t="str">
            <v>Ostatní specializované stavební činnosti</v>
          </cell>
          <cell r="W252" t="str">
            <v>Ostatní specializované stavební činnosti</v>
          </cell>
          <cell r="Z252" t="str">
            <v>Ostatní specializované stavební činnosti</v>
          </cell>
        </row>
        <row r="253">
          <cell r="T253" t="str">
            <v>Obchod s motorovými vozidly, kromě motocyklů</v>
          </cell>
          <cell r="W253" t="str">
            <v>Obchod s motorovými vozidly, kromě motocyklů</v>
          </cell>
          <cell r="Z253" t="str">
            <v>Obchod s motorovými vozidly, kromě motocyklů</v>
          </cell>
        </row>
        <row r="254">
          <cell r="T254" t="str">
            <v>Opravy a údržba motorových vozidel, kromě motocyklů</v>
          </cell>
          <cell r="W254" t="str">
            <v>Opravy a údržba motorových vozidel, kromě motocyklů</v>
          </cell>
          <cell r="Z254" t="str">
            <v>Opravy a údržba motorových vozidel, kromě motocyklů</v>
          </cell>
        </row>
        <row r="255">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T257" t="str">
            <v>Zprostředkování velkoobchodu a velkoobchod v zastoupení</v>
          </cell>
          <cell r="W257" t="str">
            <v>Zprostředkování velkoobchodu a velkoobchod v zastoupení</v>
          </cell>
          <cell r="Z257" t="str">
            <v>Zprostředkování velkoobchodu a velkoobchod v zastoupení</v>
          </cell>
        </row>
        <row r="258">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T259" t="str">
            <v>Velkoobchod s potravinami, nápoji a tabákovými výrobky</v>
          </cell>
          <cell r="W259" t="str">
            <v>Velkoobchod s potravinami, nápoji a tabákovými výrobky</v>
          </cell>
          <cell r="Z259" t="str">
            <v>Velkoobchod s potravinami, nápoji a tabákovými výrobky</v>
          </cell>
        </row>
        <row r="260">
          <cell r="T260" t="str">
            <v>Velkoobchod s výrobky převážně pro domácnost</v>
          </cell>
          <cell r="W260" t="str">
            <v>Velkoobchod s výrobky převážně pro domácnost</v>
          </cell>
          <cell r="Z260" t="str">
            <v>Velkoobchod s výrobky převážně pro domácnost</v>
          </cell>
        </row>
        <row r="261">
          <cell r="T261" t="str">
            <v>Velkoobchod s počítačovým a komunikačním zařízením</v>
          </cell>
          <cell r="W261" t="str">
            <v>Velkoobchod s počítačovým a komunikačním zařízením</v>
          </cell>
          <cell r="Z261" t="str">
            <v>Velkoobchod s počítačovým a komunikačním zařízením</v>
          </cell>
        </row>
        <row r="262">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T263" t="str">
            <v>Ostatní specializovaný velkoobchod</v>
          </cell>
          <cell r="W263" t="str">
            <v>Ostatní specializovaný velkoobchod</v>
          </cell>
          <cell r="Z263" t="str">
            <v>Ostatní specializovaný velkoobchod</v>
          </cell>
        </row>
        <row r="264">
          <cell r="T264" t="str">
            <v>Nespecializovaný velkoobchod</v>
          </cell>
          <cell r="W264" t="str">
            <v>Nespecializovaný velkoobchod</v>
          </cell>
          <cell r="Z264" t="str">
            <v>Nespecializovaný velkoobchod</v>
          </cell>
        </row>
        <row r="265">
          <cell r="T265" t="str">
            <v>Maloobchod v nespecializovaných prodejnách</v>
          </cell>
          <cell r="W265" t="str">
            <v>Maloobchod v nespecializovaných prodejnách</v>
          </cell>
          <cell r="Z265" t="str">
            <v>Maloobchod v nespecializovaných prodejnách</v>
          </cell>
        </row>
        <row r="266">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T272" t="str">
            <v>Maloobchod ve stáncích a na trzích</v>
          </cell>
          <cell r="W272" t="str">
            <v>Maloobchod ve stáncích a na trzích</v>
          </cell>
          <cell r="Z272" t="str">
            <v>Maloobchod ve stáncích a na trzích</v>
          </cell>
        </row>
        <row r="273">
          <cell r="T273" t="str">
            <v>Maloobchod mimo prodejny, stánky a trhy</v>
          </cell>
          <cell r="W273" t="str">
            <v>Maloobchod mimo prodejny, stánky a trhy</v>
          </cell>
          <cell r="Z273" t="str">
            <v>Maloobchod mimo prodejny, stánky a trhy</v>
          </cell>
        </row>
        <row r="274">
          <cell r="T274" t="str">
            <v>železniční osobní doprava meziměstská</v>
          </cell>
          <cell r="W274" t="str">
            <v>železniční osobní doprava meziměstská</v>
          </cell>
          <cell r="Z274" t="str">
            <v>železniční osobní doprava meziměstská</v>
          </cell>
        </row>
        <row r="275">
          <cell r="T275" t="str">
            <v>železniční nákladní doprava</v>
          </cell>
          <cell r="W275" t="str">
            <v>železniční nákladní doprava</v>
          </cell>
          <cell r="Z275" t="str">
            <v>železniční nákladní doprava</v>
          </cell>
        </row>
        <row r="276">
          <cell r="T276" t="str">
            <v>Ostatní pozemní osobní doprava</v>
          </cell>
          <cell r="W276" t="str">
            <v>Ostatní pozemní osobní doprava</v>
          </cell>
          <cell r="Z276" t="str">
            <v>Ostatní pozemní osobní doprava</v>
          </cell>
        </row>
        <row r="277">
          <cell r="T277" t="str">
            <v>Silniční nákladní doprava a stěhovací služby</v>
          </cell>
          <cell r="W277" t="str">
            <v>Silniční nákladní doprava a stěhovací služby</v>
          </cell>
          <cell r="Z277" t="str">
            <v>Silniční nákladní doprava a stěhovací služby</v>
          </cell>
        </row>
        <row r="278">
          <cell r="T278" t="str">
            <v>Potrubní doprava</v>
          </cell>
          <cell r="W278" t="str">
            <v>Potrubní doprava</v>
          </cell>
          <cell r="Z278" t="str">
            <v>Potrubní doprava</v>
          </cell>
        </row>
        <row r="279">
          <cell r="T279" t="str">
            <v>Námořní a pobřežní osobní doprava</v>
          </cell>
          <cell r="W279" t="str">
            <v>Námořní a pobřežní osobní doprava</v>
          </cell>
          <cell r="Z279" t="str">
            <v>Námořní a pobřežní osobní doprava</v>
          </cell>
        </row>
        <row r="280">
          <cell r="T280" t="str">
            <v>Námořní a pobřežní nákladní doprava</v>
          </cell>
          <cell r="W280" t="str">
            <v>Námořní a pobřežní nákladní doprava</v>
          </cell>
          <cell r="Z280" t="str">
            <v>Námořní a pobřežní nákladní doprava</v>
          </cell>
        </row>
        <row r="281">
          <cell r="T281" t="str">
            <v>Vnitrozemská vodní osobní doprava</v>
          </cell>
          <cell r="W281" t="str">
            <v>Vnitrozemská vodní osobní doprava</v>
          </cell>
          <cell r="Z281" t="str">
            <v>Vnitrozemská vodní osobní doprava</v>
          </cell>
        </row>
        <row r="282">
          <cell r="T282" t="str">
            <v>Vnitrozemská vodní nákladní doprava</v>
          </cell>
          <cell r="W282" t="str">
            <v>Vnitrozemská vodní nákladní doprava</v>
          </cell>
          <cell r="Z282" t="str">
            <v>Vnitrozemská vodní nákladní doprava</v>
          </cell>
        </row>
        <row r="283">
          <cell r="T283" t="str">
            <v>Letecká osobní doprava</v>
          </cell>
          <cell r="W283" t="str">
            <v>Letecká osobní doprava</v>
          </cell>
          <cell r="Z283" t="str">
            <v>Letecká osobní doprava</v>
          </cell>
        </row>
        <row r="284">
          <cell r="T284" t="str">
            <v>Letecká nákladní doprava a kosmická doprava</v>
          </cell>
          <cell r="W284" t="str">
            <v>Letecká nákladní doprava a kosmická doprava</v>
          </cell>
          <cell r="Z284" t="str">
            <v>Letecká nákladní doprava a kosmická doprava</v>
          </cell>
        </row>
        <row r="285">
          <cell r="T285" t="str">
            <v>Skladování</v>
          </cell>
          <cell r="W285" t="str">
            <v>Skladování</v>
          </cell>
          <cell r="Z285" t="str">
            <v>Skladování</v>
          </cell>
        </row>
        <row r="286">
          <cell r="T286" t="str">
            <v>Vedlejší činnosti v dopravě</v>
          </cell>
          <cell r="W286" t="str">
            <v>Vedlejší činnosti v dopravě</v>
          </cell>
          <cell r="Z286" t="str">
            <v>Vedlejší činnosti v dopravě</v>
          </cell>
        </row>
        <row r="287">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T288" t="str">
            <v>Ostatní poštovní a kurýrní činnosti</v>
          </cell>
          <cell r="W288" t="str">
            <v>Ostatní poštovní a kurýrní činnosti</v>
          </cell>
          <cell r="Z288" t="str">
            <v>Ostatní poštovní a kurýrní činnosti</v>
          </cell>
        </row>
        <row r="289">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T290" t="str">
            <v>Rekreační a ostatní krátkodobé ubytování</v>
          </cell>
          <cell r="W290" t="str">
            <v>Rekreační a ostatní krátkodobé ubytování</v>
          </cell>
          <cell r="Z290" t="str">
            <v>Rekreační a ostatní krátkodobé ubytování</v>
          </cell>
        </row>
        <row r="291">
          <cell r="T291" t="str">
            <v>Kempy a tábořiště</v>
          </cell>
          <cell r="W291" t="str">
            <v>Kempy a tábořiště</v>
          </cell>
          <cell r="Z291" t="str">
            <v>Kempy a tábořiště</v>
          </cell>
        </row>
        <row r="292">
          <cell r="T292" t="str">
            <v>Ostatní ubytování</v>
          </cell>
          <cell r="W292" t="str">
            <v>Ostatní ubytování</v>
          </cell>
          <cell r="Z292" t="str">
            <v>Ostatní ubytování</v>
          </cell>
        </row>
        <row r="293">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T295" t="str">
            <v>Pohostinství</v>
          </cell>
          <cell r="W295" t="str">
            <v>Pohostinství</v>
          </cell>
          <cell r="Z295" t="str">
            <v>Pohostinství</v>
          </cell>
        </row>
        <row r="296">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T297" t="str">
            <v>Vydávání softwaru</v>
          </cell>
          <cell r="W297" t="str">
            <v>Vydávání softwaru</v>
          </cell>
          <cell r="Z297" t="str">
            <v>Vydávání softwaru</v>
          </cell>
        </row>
        <row r="298">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T300" t="str">
            <v>Rozhlasové vysílání</v>
          </cell>
          <cell r="W300" t="str">
            <v>Rozhlasové vysílání</v>
          </cell>
          <cell r="Z300" t="str">
            <v>Rozhlasové vysílání</v>
          </cell>
        </row>
        <row r="301">
          <cell r="T301" t="str">
            <v>Tvorba televizních programů a televizní vysílání</v>
          </cell>
          <cell r="W301" t="str">
            <v>Tvorba televizních programů a televizní vysílání</v>
          </cell>
          <cell r="Z301" t="str">
            <v>Tvorba televizních programů a televizní vysílání</v>
          </cell>
        </row>
        <row r="302">
          <cell r="T302" t="str">
            <v>Činnosti související s pevnou telekomunikační sítí</v>
          </cell>
          <cell r="W302" t="str">
            <v>Činnosti související s pevnou telekomunikační sítí</v>
          </cell>
          <cell r="Z302" t="str">
            <v>Činnosti související s pevnou telekomunikační sítí</v>
          </cell>
        </row>
        <row r="303">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T304" t="str">
            <v>Činnosti související se satelitní telekomunikační sítí</v>
          </cell>
          <cell r="W304" t="str">
            <v>Činnosti související se satelitní telekomunikační sítí</v>
          </cell>
          <cell r="Z304" t="str">
            <v>Činnosti související se satelitní telekomunikační sítí</v>
          </cell>
        </row>
        <row r="305">
          <cell r="T305" t="str">
            <v>Ostatní telekomunikační činnosti</v>
          </cell>
          <cell r="W305" t="str">
            <v>Ostatní telekomunikační činnosti</v>
          </cell>
          <cell r="Z305" t="str">
            <v>Ostatní telekomunikační činnosti</v>
          </cell>
        </row>
        <row r="306">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T307" t="str">
            <v>Ostatní informační činnosti</v>
          </cell>
          <cell r="W307" t="str">
            <v>Ostatní informační činnosti</v>
          </cell>
          <cell r="Z307" t="str">
            <v>Ostatní informační činnosti</v>
          </cell>
        </row>
        <row r="308">
          <cell r="T308" t="str">
            <v>Peněžní zprostředkování</v>
          </cell>
          <cell r="W308" t="str">
            <v>Peněžní zprostředkování</v>
          </cell>
          <cell r="Z308" t="str">
            <v>Peněžní zprostředkování</v>
          </cell>
        </row>
        <row r="309">
          <cell r="T309" t="str">
            <v>Činnosti holdingových společností</v>
          </cell>
          <cell r="W309" t="str">
            <v>Činnosti holdingových společností</v>
          </cell>
          <cell r="Z309" t="str">
            <v>Činnosti holdingových společností</v>
          </cell>
        </row>
        <row r="310">
          <cell r="T310" t="str">
            <v>Činnosti trustů, fondů a podobných finančních subjektů</v>
          </cell>
          <cell r="W310" t="str">
            <v>Činnosti trustů, fondů a podobných finančních subjektů</v>
          </cell>
          <cell r="Z310" t="str">
            <v>Činnosti trustů, fondů a podobných finančních subjektů</v>
          </cell>
        </row>
        <row r="311">
          <cell r="T311" t="str">
            <v>Ostatní finanční zprostředkování</v>
          </cell>
          <cell r="W311" t="str">
            <v>Ostatní finanční zprostředkování</v>
          </cell>
          <cell r="Z311" t="str">
            <v>Ostatní finanční zprostředkování</v>
          </cell>
        </row>
        <row r="312">
          <cell r="T312" t="str">
            <v>Pojištění</v>
          </cell>
          <cell r="W312" t="str">
            <v>Pojištění</v>
          </cell>
          <cell r="Z312" t="str">
            <v>Pojištění</v>
          </cell>
        </row>
        <row r="313">
          <cell r="T313" t="str">
            <v>Zajištění</v>
          </cell>
          <cell r="W313" t="str">
            <v>Zajištění</v>
          </cell>
          <cell r="Z313" t="str">
            <v>Zajištění</v>
          </cell>
        </row>
        <row r="314">
          <cell r="T314" t="str">
            <v>Penzijní financování</v>
          </cell>
          <cell r="W314" t="str">
            <v>Penzijní financování</v>
          </cell>
          <cell r="Z314" t="str">
            <v>Penzijní financování</v>
          </cell>
        </row>
        <row r="315">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T317" t="str">
            <v>Správa fondů</v>
          </cell>
          <cell r="W317" t="str">
            <v>Správa fondů</v>
          </cell>
          <cell r="Z317" t="str">
            <v>Správa fondů</v>
          </cell>
        </row>
        <row r="318">
          <cell r="T318" t="str">
            <v>Nákup a následný prodej vlastních nemovitostí</v>
          </cell>
          <cell r="W318" t="str">
            <v>Nákup a následný prodej vlastních nemovitostí</v>
          </cell>
          <cell r="Z318" t="str">
            <v>Nákup a následný prodej vlastních nemovitostí</v>
          </cell>
        </row>
        <row r="319">
          <cell r="T319" t="str">
            <v>Pronájem a správa vlastních nebo pronajatých nemovitostí</v>
          </cell>
          <cell r="W319" t="str">
            <v>Pronájem a správa vlastních nebo pronajatých nemovitostí</v>
          </cell>
          <cell r="Z319" t="str">
            <v>Pronájem a správa vlastních nebo pronajatých nemovitostí</v>
          </cell>
        </row>
        <row r="320">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T321" t="str">
            <v>Právní činnosti</v>
          </cell>
          <cell r="W321" t="str">
            <v>Právní činnosti</v>
          </cell>
          <cell r="Z321" t="str">
            <v>Právní činnosti</v>
          </cell>
        </row>
        <row r="322">
          <cell r="T322" t="str">
            <v>Účetnické a auditorské činnosti; daňové poradenství</v>
          </cell>
          <cell r="W322" t="str">
            <v>Účetnické a auditorské činnosti; daňové poradenství</v>
          </cell>
          <cell r="Z322" t="str">
            <v>Účetnické a auditorské činnosti; daňové poradenství</v>
          </cell>
        </row>
        <row r="323">
          <cell r="T323" t="str">
            <v>Činnosti vedení podniků</v>
          </cell>
          <cell r="W323" t="str">
            <v>Činnosti vedení podniků</v>
          </cell>
          <cell r="Z323" t="str">
            <v>Činnosti vedení podniků</v>
          </cell>
        </row>
        <row r="324">
          <cell r="T324" t="str">
            <v>Poradenství v oblasti řízení</v>
          </cell>
          <cell r="W324" t="str">
            <v>Poradenství v oblasti řízení</v>
          </cell>
          <cell r="Z324" t="str">
            <v>Poradenství v oblasti řízení</v>
          </cell>
        </row>
        <row r="325">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T326" t="str">
            <v>Technické zkoušky a analýzy</v>
          </cell>
          <cell r="W326" t="str">
            <v>Technické zkoušky a analýzy</v>
          </cell>
          <cell r="Z326" t="str">
            <v>Technické zkoušky a analýzy</v>
          </cell>
        </row>
        <row r="327">
          <cell r="T327" t="str">
            <v>Výzkum a vývoj v oblasti přírodních a technických věd</v>
          </cell>
          <cell r="W327" t="str">
            <v>Výzkum a vývoj v oblasti přírodních a technických věd</v>
          </cell>
          <cell r="Z327" t="str">
            <v>Výzkum a vývoj v oblasti přírodních a technických věd</v>
          </cell>
        </row>
        <row r="328">
          <cell r="T328" t="str">
            <v>Těžba a úprava uranových a thoriových rud</v>
          </cell>
          <cell r="W328" t="str">
            <v>Těžba a úprava uranových a thoriových rud</v>
          </cell>
          <cell r="Z328" t="str">
            <v>Těžba a úprava uranových a thoriových rud</v>
          </cell>
        </row>
        <row r="329">
          <cell r="T329" t="str">
            <v>Výzkum a vývoj v oblasti společenských a humanitních věd</v>
          </cell>
          <cell r="W329" t="str">
            <v>Výzkum a vývoj v oblasti společenských a humanitních věd</v>
          </cell>
          <cell r="Z329" t="str">
            <v>Výzkum a vývoj v oblasti společenských a humanitních věd</v>
          </cell>
        </row>
        <row r="330">
          <cell r="T330" t="str">
            <v>Těžba a úprava ostatních neželezných rud</v>
          </cell>
          <cell r="W330" t="str">
            <v>Těžba a úprava ostatních neželezných rud</v>
          </cell>
          <cell r="Z330" t="str">
            <v>Těžba a úprava ostatních neželezných rud</v>
          </cell>
        </row>
        <row r="331">
          <cell r="T331" t="str">
            <v>Reklamní činnosti</v>
          </cell>
          <cell r="W331" t="str">
            <v>Reklamní činnosti</v>
          </cell>
          <cell r="Z331" t="str">
            <v>Reklamní činnosti</v>
          </cell>
        </row>
        <row r="332">
          <cell r="T332" t="str">
            <v>Průzkum trhu a veřejného mínění</v>
          </cell>
          <cell r="W332" t="str">
            <v>Průzkum trhu a veřejného mínění</v>
          </cell>
          <cell r="Z332" t="str">
            <v>Průzkum trhu a veřejného mínění</v>
          </cell>
        </row>
        <row r="333">
          <cell r="T333" t="str">
            <v>Specializované návrhářské činnosti</v>
          </cell>
          <cell r="W333" t="str">
            <v>Specializované návrhářské činnosti</v>
          </cell>
          <cell r="Z333" t="str">
            <v>Specializované návrhářské činnosti</v>
          </cell>
        </row>
        <row r="334">
          <cell r="T334" t="str">
            <v>Fotografické činnosti</v>
          </cell>
          <cell r="W334" t="str">
            <v>Fotografické činnosti</v>
          </cell>
          <cell r="Z334" t="str">
            <v>Fotografické činnosti</v>
          </cell>
        </row>
        <row r="335">
          <cell r="T335" t="str">
            <v>Překladatelské a tlumočnické činnosti</v>
          </cell>
          <cell r="W335" t="str">
            <v>Překladatelské a tlumočnické činnosti</v>
          </cell>
          <cell r="Z335" t="str">
            <v>Překladatelské a tlumočnické činnosti</v>
          </cell>
        </row>
        <row r="336">
          <cell r="T336" t="str">
            <v>Ostatní profesní, vědecké a technické činnosti j. n.</v>
          </cell>
          <cell r="W336" t="str">
            <v>Ostatní profesní, vědecké a technické činnosti j. n.</v>
          </cell>
          <cell r="Z336" t="str">
            <v>Ostatní profesní, vědecké a technické činnosti j. n.</v>
          </cell>
        </row>
        <row r="337">
          <cell r="T337" t="str">
            <v>Pronájem a leasing motorových vozidel, kromě motocyklů</v>
          </cell>
          <cell r="W337" t="str">
            <v>Pronájem a leasing motorových vozidel, kromě motocyklů</v>
          </cell>
          <cell r="Z337" t="str">
            <v>Pronájem a leasing motorových vozidel, kromě motocyklů</v>
          </cell>
        </row>
        <row r="338">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T339" t="str">
            <v>Pronájem a leasing ostatních strojů, zařízení a výrobků</v>
          </cell>
          <cell r="W339" t="str">
            <v>Pronájem a leasing ostatních strojů, zařízení a výrobků</v>
          </cell>
          <cell r="Z339" t="str">
            <v>Pronájem a leasing ostatních strojů, zařízení a výrobků</v>
          </cell>
        </row>
        <row r="340">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T341" t="str">
            <v>Činnosti agentur zprostředkujících zaměstnání</v>
          </cell>
          <cell r="W341" t="str">
            <v>Činnosti agentur zprostředkujících zaměstnání</v>
          </cell>
          <cell r="Z341" t="str">
            <v>Činnosti agentur zprostředkujících zaměstnání</v>
          </cell>
        </row>
        <row r="342">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T343" t="str">
            <v>Ostatní poskytování lidských zdrojů</v>
          </cell>
          <cell r="W343" t="str">
            <v>Ostatní poskytování lidských zdrojů</v>
          </cell>
          <cell r="Z343" t="str">
            <v>Ostatní poskytování lidských zdrojů</v>
          </cell>
        </row>
        <row r="344">
          <cell r="T344" t="str">
            <v>Činnosti cestovních agentur a cestovních kanceláří</v>
          </cell>
          <cell r="W344" t="str">
            <v>Činnosti cestovních agentur a cestovních kanceláří</v>
          </cell>
          <cell r="Z344" t="str">
            <v>Činnosti cestovních agentur a cestovních kanceláří</v>
          </cell>
        </row>
        <row r="345">
          <cell r="T345" t="str">
            <v>Ostatní rezervační a související činnosti</v>
          </cell>
          <cell r="W345" t="str">
            <v>Ostatní rezervační a související činnosti</v>
          </cell>
          <cell r="Z345" t="str">
            <v>Ostatní rezervační a související činnosti</v>
          </cell>
        </row>
        <row r="346">
          <cell r="T346" t="str">
            <v>Činnosti soukromých bezpečnostních agentur</v>
          </cell>
          <cell r="W346" t="str">
            <v>Činnosti soukromých bezpečnostních agentur</v>
          </cell>
          <cell r="Z346" t="str">
            <v>Činnosti soukromých bezpečnostních agentur</v>
          </cell>
        </row>
        <row r="347">
          <cell r="T347" t="str">
            <v>Činnosti související s provozem bezpečnostních systémů</v>
          </cell>
          <cell r="W347" t="str">
            <v>Činnosti související s provozem bezpečnostních systémů</v>
          </cell>
          <cell r="Z347" t="str">
            <v>Činnosti související s provozem bezpečnostních systémů</v>
          </cell>
        </row>
        <row r="348">
          <cell r="T348" t="str">
            <v>Pátrací činnosti</v>
          </cell>
          <cell r="W348" t="str">
            <v>Pátrací činnosti</v>
          </cell>
          <cell r="Z348" t="str">
            <v>Pátrací činnosti</v>
          </cell>
        </row>
        <row r="349">
          <cell r="T349" t="str">
            <v>Kombinované pomocné činnosti</v>
          </cell>
          <cell r="W349" t="str">
            <v>Kombinované pomocné činnosti</v>
          </cell>
          <cell r="Z349" t="str">
            <v>Kombinované pomocné činnosti</v>
          </cell>
        </row>
        <row r="350">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T351" t="str">
            <v>Úklidové činnosti</v>
          </cell>
          <cell r="W351" t="str">
            <v>Úklidové činnosti</v>
          </cell>
          <cell r="Z351" t="str">
            <v>Úklidové činnosti</v>
          </cell>
        </row>
        <row r="352">
          <cell r="T352" t="str">
            <v>Provoz pískoven a štěrkopískoven; těžba jílů a kaolinu</v>
          </cell>
          <cell r="W352" t="str">
            <v>Provoz pískoven a štěrkopískoven; těžba jílů a kaolinu</v>
          </cell>
          <cell r="Z352" t="str">
            <v>Provoz pískoven a štěrkopískoven; těžba jílů a kaolinu</v>
          </cell>
        </row>
        <row r="353">
          <cell r="T353" t="str">
            <v>Činnosti související s úpravou krajiny</v>
          </cell>
          <cell r="W353" t="str">
            <v>Činnosti související s úpravou krajiny</v>
          </cell>
          <cell r="Z353" t="str">
            <v>Činnosti související s úpravou krajiny</v>
          </cell>
        </row>
        <row r="354">
          <cell r="T354" t="str">
            <v>Administrativní a kancelářské činnosti</v>
          </cell>
          <cell r="W354" t="str">
            <v>Administrativní a kancelářské činnosti</v>
          </cell>
          <cell r="Z354" t="str">
            <v>Administrativní a kancelářské činnosti</v>
          </cell>
        </row>
        <row r="355">
          <cell r="T355" t="str">
            <v>Činnosti zprostředkovatelských středisek po telefonu</v>
          </cell>
          <cell r="W355" t="str">
            <v>Činnosti zprostředkovatelských středisek po telefonu</v>
          </cell>
          <cell r="Z355" t="str">
            <v>Činnosti zprostředkovatelských středisek po telefonu</v>
          </cell>
        </row>
        <row r="356">
          <cell r="T356" t="str">
            <v>Pořádání konferencí a hospodářských výstav</v>
          </cell>
          <cell r="W356" t="str">
            <v>Pořádání konferencí a hospodářských výstav</v>
          </cell>
          <cell r="Z356" t="str">
            <v>Pořádání konferencí a hospodářských výstav</v>
          </cell>
        </row>
        <row r="357">
          <cell r="T357" t="str">
            <v>Podpůrné činnosti pro podnikání j. n.</v>
          </cell>
          <cell r="W357" t="str">
            <v>Podpůrné činnosti pro podnikání j. n.</v>
          </cell>
          <cell r="Z357" t="str">
            <v>Podpůrné činnosti pro podnikání j. n.</v>
          </cell>
        </row>
        <row r="358">
          <cell r="T358" t="str">
            <v>Veřejná správa a hospodářská a sociální politika</v>
          </cell>
          <cell r="W358" t="str">
            <v>Veřejná správa a hospodářská a sociální politika</v>
          </cell>
          <cell r="Z358" t="str">
            <v>Veřejná správa a hospodářská a sociální politika</v>
          </cell>
        </row>
        <row r="359">
          <cell r="T359" t="str">
            <v>Činnosti pro společnost jako celek</v>
          </cell>
          <cell r="W359" t="str">
            <v>Činnosti pro společnost jako celek</v>
          </cell>
          <cell r="Z359" t="str">
            <v>Činnosti pro společnost jako celek</v>
          </cell>
        </row>
        <row r="360">
          <cell r="T360" t="str">
            <v>Činnosti v oblasti povinného sociálního zabezpečení</v>
          </cell>
          <cell r="W360" t="str">
            <v>Činnosti v oblasti povinného sociálního zabezpečení</v>
          </cell>
          <cell r="Z360" t="str">
            <v>Činnosti v oblasti povinného sociálního zabezpečení</v>
          </cell>
        </row>
        <row r="361">
          <cell r="T361" t="str">
            <v>Předškolní vzdělávání</v>
          </cell>
          <cell r="W361" t="str">
            <v>Předškolní vzdělávání</v>
          </cell>
          <cell r="Z361" t="str">
            <v>Předškolní vzdělávání</v>
          </cell>
        </row>
        <row r="362">
          <cell r="T362" t="str">
            <v>Primární vzdělávání</v>
          </cell>
          <cell r="W362" t="str">
            <v>Primární vzdělávání</v>
          </cell>
          <cell r="Z362" t="str">
            <v>Primární vzdělávání</v>
          </cell>
        </row>
        <row r="363">
          <cell r="T363" t="str">
            <v>Sekundární vzdělávání</v>
          </cell>
          <cell r="W363" t="str">
            <v>Sekundární vzdělávání</v>
          </cell>
          <cell r="Z363" t="str">
            <v>Sekundární vzdělávání</v>
          </cell>
        </row>
        <row r="364">
          <cell r="T364" t="str">
            <v>Postsekundární vzdělávání</v>
          </cell>
          <cell r="W364" t="str">
            <v>Postsekundární vzdělávání</v>
          </cell>
          <cell r="Z364" t="str">
            <v>Postsekundární vzdělávání</v>
          </cell>
        </row>
        <row r="365">
          <cell r="T365" t="str">
            <v>Ostatní vzdělávání</v>
          </cell>
          <cell r="W365" t="str">
            <v>Ostatní vzdělávání</v>
          </cell>
          <cell r="Z365" t="str">
            <v>Ostatní vzdělávání</v>
          </cell>
        </row>
        <row r="366">
          <cell r="T366" t="str">
            <v>Podpůrné činnosti ve vzdělávání</v>
          </cell>
          <cell r="W366" t="str">
            <v>Podpůrné činnosti ve vzdělávání</v>
          </cell>
          <cell r="Z366" t="str">
            <v>Podpůrné činnosti ve vzdělávání</v>
          </cell>
        </row>
        <row r="367">
          <cell r="T367" t="str">
            <v>Ústavní zdravotní péče</v>
          </cell>
          <cell r="W367" t="str">
            <v>Ústavní zdravotní péče</v>
          </cell>
          <cell r="Z367" t="str">
            <v>Ústavní zdravotní péče</v>
          </cell>
        </row>
        <row r="368">
          <cell r="T368" t="str">
            <v>Ambulantní a zubní zdravotní péče</v>
          </cell>
          <cell r="W368" t="str">
            <v>Ambulantní a zubní zdravotní péče</v>
          </cell>
          <cell r="Z368" t="str">
            <v>Ambulantní a zubní zdravotní péče</v>
          </cell>
        </row>
        <row r="369">
          <cell r="T369" t="str">
            <v>Ostatní činnosti související se zdravotní péčí</v>
          </cell>
          <cell r="W369" t="str">
            <v>Ostatní činnosti související se zdravotní péčí</v>
          </cell>
          <cell r="Z369" t="str">
            <v>Ostatní činnosti související se zdravotní péčí</v>
          </cell>
        </row>
        <row r="370">
          <cell r="T370" t="str">
            <v>Ústavní sociální péče</v>
          </cell>
          <cell r="W370" t="str">
            <v>Ústavní sociální péče</v>
          </cell>
          <cell r="Z370" t="str">
            <v>Ústavní sociální péče</v>
          </cell>
        </row>
        <row r="371">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T374" t="str">
            <v>Ostatní pobytové služby sociální péče</v>
          </cell>
          <cell r="W374" t="str">
            <v>Ostatní pobytové služby sociální péče</v>
          </cell>
          <cell r="Z374" t="str">
            <v>Ostatní pobytové služby sociální péče</v>
          </cell>
        </row>
        <row r="375">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T376" t="str">
            <v>Ostatní ambulantní nebo terénní sociální služby</v>
          </cell>
          <cell r="W376" t="str">
            <v>Ostatní ambulantní nebo terénní sociální služby</v>
          </cell>
          <cell r="Z376" t="str">
            <v>Ostatní ambulantní nebo terénní sociální služby</v>
          </cell>
        </row>
        <row r="377">
          <cell r="T377" t="str">
            <v>Těžba chemických minerálů a minerálů pro výrobu hnojiv</v>
          </cell>
          <cell r="W377" t="str">
            <v>Těžba chemických minerálů a minerálů pro výrobu hnojiv</v>
          </cell>
          <cell r="Z377" t="str">
            <v>Těžba chemických minerálů a minerálů pro výrobu hnojiv</v>
          </cell>
        </row>
        <row r="378">
          <cell r="T378" t="str">
            <v>Těžba rašeliny</v>
          </cell>
          <cell r="W378" t="str">
            <v>Těžba rašeliny</v>
          </cell>
          <cell r="Z378" t="str">
            <v>Těžba rašeliny</v>
          </cell>
        </row>
        <row r="379">
          <cell r="T379" t="str">
            <v>Těžba soli</v>
          </cell>
          <cell r="W379" t="str">
            <v>Těžba soli</v>
          </cell>
          <cell r="Z379" t="str">
            <v>Těžba soli</v>
          </cell>
        </row>
        <row r="380">
          <cell r="T380" t="str">
            <v>Ostatní těžba a dobývání j. n.</v>
          </cell>
          <cell r="W380" t="str">
            <v>Ostatní těžba a dobývání j. n.</v>
          </cell>
          <cell r="Z380" t="str">
            <v>Ostatní těžba a dobývání j. n.</v>
          </cell>
        </row>
        <row r="381">
          <cell r="T381" t="str">
            <v>Sportovní činnosti</v>
          </cell>
          <cell r="W381" t="str">
            <v>Sportovní činnosti</v>
          </cell>
          <cell r="Z381" t="str">
            <v>Sportovní činnosti</v>
          </cell>
        </row>
        <row r="382">
          <cell r="T382" t="str">
            <v>Ostatní zábavní a rekreační činnosti</v>
          </cell>
          <cell r="W382" t="str">
            <v>Ostatní zábavní a rekreační činnosti</v>
          </cell>
          <cell r="Z382" t="str">
            <v>Ostatní zábavní a rekreační činnosti</v>
          </cell>
        </row>
        <row r="383">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T384" t="str">
            <v>Činnosti odborových svazů</v>
          </cell>
          <cell r="W384" t="str">
            <v>Činnosti odborových svazů</v>
          </cell>
          <cell r="Z384" t="str">
            <v>Činnosti odborových svazů</v>
          </cell>
        </row>
        <row r="385">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T386" t="str">
            <v>Opravy počítačů a komunikačních zařízení</v>
          </cell>
          <cell r="W386" t="str">
            <v>Opravy počítačů a komunikačních zařízení</v>
          </cell>
          <cell r="Z386" t="str">
            <v>Opravy počítačů a komunikačních zařízení</v>
          </cell>
        </row>
        <row r="387">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T390" t="str">
            <v>Zpracování a konzervování masa, kromě drůbežího</v>
          </cell>
          <cell r="W390" t="str">
            <v>Zpracování a konzervování masa, kromě drůbežího</v>
          </cell>
          <cell r="Z390" t="str">
            <v>Zpracování a konzervování masa, kromě drůbežího</v>
          </cell>
        </row>
        <row r="391">
          <cell r="T391" t="str">
            <v>Zpracování a konzervování drůbežího masa</v>
          </cell>
          <cell r="W391" t="str">
            <v>Zpracování a konzervování drůbežího masa</v>
          </cell>
          <cell r="Z391" t="str">
            <v>Zpracování a konzervování drůbežího masa</v>
          </cell>
        </row>
        <row r="392">
          <cell r="T392" t="str">
            <v>Výroba masných výrobků a výrobků z drůbežího masa</v>
          </cell>
          <cell r="W392" t="str">
            <v>Výroba masných výrobků a výrobků z drůbežího masa</v>
          </cell>
          <cell r="Z392" t="str">
            <v>Výroba masných výrobků a výrobků z drůbežího masa</v>
          </cell>
        </row>
        <row r="393">
          <cell r="T393" t="str">
            <v>Zpracování a konzervování brambor</v>
          </cell>
          <cell r="W393" t="str">
            <v>Zpracování a konzervování brambor</v>
          </cell>
          <cell r="Z393" t="str">
            <v>Zpracování a konzervování brambor</v>
          </cell>
        </row>
        <row r="394">
          <cell r="T394" t="str">
            <v>Výroba ovocných a zeleninových šťáv</v>
          </cell>
          <cell r="W394" t="str">
            <v>Výroba ovocných a zeleninových šťáv</v>
          </cell>
          <cell r="Z394" t="str">
            <v>Výroba ovocných a zeleninových šťáv</v>
          </cell>
        </row>
        <row r="395">
          <cell r="T395" t="str">
            <v>Ostatní zpracování a konzervování ovoce a zeleniny</v>
          </cell>
          <cell r="W395" t="str">
            <v>Ostatní zpracování a konzervování ovoce a zeleniny</v>
          </cell>
          <cell r="Z395" t="str">
            <v>Ostatní zpracování a konzervování ovoce a zeleniny</v>
          </cell>
        </row>
        <row r="396">
          <cell r="T396" t="str">
            <v>Výroba olejů a tuků</v>
          </cell>
          <cell r="W396" t="str">
            <v>Výroba olejů a tuků</v>
          </cell>
          <cell r="Z396" t="str">
            <v>Výroba olejů a tuků</v>
          </cell>
        </row>
        <row r="397">
          <cell r="T397" t="str">
            <v>Výroba margarínu a podobných jedlých tuků</v>
          </cell>
          <cell r="W397" t="str">
            <v>Výroba margarínu a podobných jedlých tuků</v>
          </cell>
          <cell r="Z397" t="str">
            <v>Výroba margarínu a podobných jedlých tuků</v>
          </cell>
        </row>
        <row r="398">
          <cell r="T398" t="str">
            <v>Zpracování mléka, výroba mléčných výrobků a sýrů</v>
          </cell>
          <cell r="W398" t="str">
            <v>Zpracování mléka, výroba mléčných výrobků a sýrů</v>
          </cell>
          <cell r="Z398" t="str">
            <v>Zpracování mléka, výroba mléčných výrobků a sýrů</v>
          </cell>
        </row>
        <row r="399">
          <cell r="T399" t="str">
            <v>Výroba zmrzliny</v>
          </cell>
          <cell r="W399" t="str">
            <v>Výroba zmrzliny</v>
          </cell>
          <cell r="Z399" t="str">
            <v>Výroba zmrzliny</v>
          </cell>
        </row>
        <row r="400">
          <cell r="T400" t="str">
            <v>Výroba mlýnských výrobků</v>
          </cell>
          <cell r="W400" t="str">
            <v>Výroba mlýnských výrobků</v>
          </cell>
          <cell r="Z400" t="str">
            <v>Výroba mlýnských výrobků</v>
          </cell>
        </row>
        <row r="401">
          <cell r="T401" t="str">
            <v>Výroba škrobárenských výrobků</v>
          </cell>
          <cell r="W401" t="str">
            <v>Výroba škrobárenských výrobků</v>
          </cell>
          <cell r="Z401" t="str">
            <v>Výroba škrobárenských výrobků</v>
          </cell>
        </row>
        <row r="402">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T405" t="str">
            <v>Výroba cukru</v>
          </cell>
          <cell r="W405" t="str">
            <v>Výroba cukru</v>
          </cell>
          <cell r="Z405" t="str">
            <v>Výroba cukru</v>
          </cell>
        </row>
        <row r="406">
          <cell r="T406" t="str">
            <v>Výroba kakaa, čokolády a cukrovinek</v>
          </cell>
          <cell r="W406" t="str">
            <v>Výroba kakaa, čokolády a cukrovinek</v>
          </cell>
          <cell r="Z406" t="str">
            <v>Výroba kakaa, čokolády a cukrovinek</v>
          </cell>
        </row>
        <row r="407">
          <cell r="T407" t="str">
            <v>Zpracování čaje a kávy</v>
          </cell>
          <cell r="W407" t="str">
            <v>Zpracování čaje a kávy</v>
          </cell>
          <cell r="Z407" t="str">
            <v>Zpracování čaje a kávy</v>
          </cell>
        </row>
        <row r="408">
          <cell r="T408" t="str">
            <v>Výroba koření a aromatických výtažků</v>
          </cell>
          <cell r="W408" t="str">
            <v>Výroba koření a aromatických výtažků</v>
          </cell>
          <cell r="Z408" t="str">
            <v>Výroba koření a aromatických výtažků</v>
          </cell>
        </row>
        <row r="409">
          <cell r="T409" t="str">
            <v>Výroba hotových pokrmů</v>
          </cell>
          <cell r="W409" t="str">
            <v>Výroba hotových pokrmů</v>
          </cell>
          <cell r="Z409" t="str">
            <v>Výroba hotových pokrmů</v>
          </cell>
        </row>
        <row r="410">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T411" t="str">
            <v>Výroba ostatních potravinářských výrobků j. n.</v>
          </cell>
          <cell r="W411" t="str">
            <v>Výroba ostatních potravinářských výrobků j. n.</v>
          </cell>
          <cell r="Z411" t="str">
            <v>Výroba ostatních potravinářských výrobků j. n.</v>
          </cell>
        </row>
        <row r="412">
          <cell r="T412" t="str">
            <v>Výroba průmyslových krmiv pro hospodářská zvířata</v>
          </cell>
          <cell r="W412" t="str">
            <v>Výroba průmyslových krmiv pro hospodářská zvířata</v>
          </cell>
          <cell r="Z412" t="str">
            <v>Výroba průmyslových krmiv pro hospodářská zvířata</v>
          </cell>
        </row>
        <row r="413">
          <cell r="T413" t="str">
            <v>Výroba průmyslových krmiv pro zvířata v zájmovém chovu</v>
          </cell>
          <cell r="W413" t="str">
            <v>Výroba průmyslových krmiv pro zvířata v zájmovém chovu</v>
          </cell>
          <cell r="Z413" t="str">
            <v>Výroba průmyslových krmiv pro zvířata v zájmovém chovu</v>
          </cell>
        </row>
        <row r="414">
          <cell r="T414" t="str">
            <v>Destilace, rektifikace a míchání lihovin</v>
          </cell>
          <cell r="W414" t="str">
            <v>Destilace, rektifikace a míchání lihovin</v>
          </cell>
          <cell r="Z414" t="str">
            <v>Destilace, rektifikace a míchání lihovin</v>
          </cell>
        </row>
        <row r="415">
          <cell r="T415" t="str">
            <v>Výroba vína z vinných hroznů</v>
          </cell>
          <cell r="W415" t="str">
            <v>Výroba vína z vinných hroznů</v>
          </cell>
          <cell r="Z415" t="str">
            <v>Výroba vína z vinných hroznů</v>
          </cell>
        </row>
        <row r="416">
          <cell r="T416" t="str">
            <v>Výroba jablečného vína a jiných ovocných vín</v>
          </cell>
          <cell r="W416" t="str">
            <v>Výroba jablečného vína a jiných ovocných vín</v>
          </cell>
          <cell r="Z416" t="str">
            <v>Výroba jablečného vína a jiných ovocných vín</v>
          </cell>
        </row>
        <row r="417">
          <cell r="T417" t="str">
            <v>Výroba ostatních nedestilovaných kvašených nápojů</v>
          </cell>
          <cell r="W417" t="str">
            <v>Výroba ostatních nedestilovaných kvašených nápojů</v>
          </cell>
          <cell r="Z417" t="str">
            <v>Výroba ostatních nedestilovaných kvašených nápojů</v>
          </cell>
        </row>
        <row r="418">
          <cell r="T418" t="str">
            <v>Výroba piva</v>
          </cell>
          <cell r="W418" t="str">
            <v>Výroba piva</v>
          </cell>
          <cell r="Z418" t="str">
            <v>Výroba piva</v>
          </cell>
        </row>
        <row r="419">
          <cell r="T419" t="str">
            <v>Výroba sladu</v>
          </cell>
          <cell r="W419" t="str">
            <v>Výroba sladu</v>
          </cell>
          <cell r="Z419" t="str">
            <v>Výroba sladu</v>
          </cell>
        </row>
        <row r="420">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T421" t="str">
            <v>Výroba pletených a háčkovaných materiálů</v>
          </cell>
          <cell r="W421" t="str">
            <v>Výroba pletených a háčkovaných materiálů</v>
          </cell>
          <cell r="Z421" t="str">
            <v>Výroba pletených a háčkovaných materiálů</v>
          </cell>
        </row>
        <row r="422">
          <cell r="T422" t="str">
            <v>Výroba konfekčních textilních výrobků, kromě oděvů</v>
          </cell>
          <cell r="W422" t="str">
            <v>Výroba konfekčních textilních výrobků, kromě oděvů</v>
          </cell>
          <cell r="Z422" t="str">
            <v>Výroba konfekčních textilních výrobků, kromě oděvů</v>
          </cell>
        </row>
        <row r="423">
          <cell r="T423" t="str">
            <v>Výroba koberců a kobercových předložek</v>
          </cell>
          <cell r="W423" t="str">
            <v>Výroba koberců a kobercových předložek</v>
          </cell>
          <cell r="Z423" t="str">
            <v>Výroba koberců a kobercových předložek</v>
          </cell>
        </row>
        <row r="424">
          <cell r="T424" t="str">
            <v>Výroba lan, provazů a síťovaných výrobků</v>
          </cell>
          <cell r="W424" t="str">
            <v>Výroba lan, provazů a síťovaných výrobků</v>
          </cell>
          <cell r="Z424" t="str">
            <v>Výroba lan, provazů a síťovaných výrobků</v>
          </cell>
        </row>
        <row r="425">
          <cell r="T425" t="str">
            <v>Výroba netkaných textilií a výrobků z nich, kromě oděvů</v>
          </cell>
          <cell r="W425" t="str">
            <v>Výroba netkaných textilií a výrobků z nich, kromě oděvů</v>
          </cell>
          <cell r="Z425" t="str">
            <v>Výroba netkaných textilií a výrobků z nich, kromě oděvů</v>
          </cell>
        </row>
        <row r="426">
          <cell r="T426" t="str">
            <v>Výroba ostatních technických a průmyslových textilií</v>
          </cell>
          <cell r="W426" t="str">
            <v>Výroba ostatních technických a průmyslových textilií</v>
          </cell>
          <cell r="Z426" t="str">
            <v>Výroba ostatních technických a průmyslových textilií</v>
          </cell>
        </row>
        <row r="427">
          <cell r="T427" t="str">
            <v>Výroba ostatních textilií j. n.</v>
          </cell>
          <cell r="W427" t="str">
            <v>Výroba ostatních textilií j. n.</v>
          </cell>
          <cell r="Z427" t="str">
            <v>Výroba ostatních textilií j. n.</v>
          </cell>
        </row>
        <row r="428">
          <cell r="T428" t="str">
            <v>Výroba kožených oděvů</v>
          </cell>
          <cell r="W428" t="str">
            <v>Výroba kožených oděvů</v>
          </cell>
          <cell r="Z428" t="str">
            <v>Výroba kožených oděvů</v>
          </cell>
        </row>
        <row r="429">
          <cell r="T429" t="str">
            <v>Výroba pracovních oděvů</v>
          </cell>
          <cell r="W429" t="str">
            <v>Výroba pracovních oděvů</v>
          </cell>
          <cell r="Z429" t="str">
            <v>Výroba pracovních oděvů</v>
          </cell>
        </row>
        <row r="430">
          <cell r="T430" t="str">
            <v>Výroba ostatních svrchních oděvů</v>
          </cell>
          <cell r="W430" t="str">
            <v>Výroba ostatních svrchních oděvů</v>
          </cell>
          <cell r="Z430" t="str">
            <v>Výroba ostatních svrchních oděvů</v>
          </cell>
        </row>
        <row r="431">
          <cell r="T431" t="str">
            <v>Výroba osobního prádla</v>
          </cell>
          <cell r="W431" t="str">
            <v>Výroba osobního prádla</v>
          </cell>
          <cell r="Z431" t="str">
            <v>Výroba osobního prádla</v>
          </cell>
        </row>
        <row r="432">
          <cell r="T432" t="str">
            <v>Výroba ostatních oděvů a oděvních doplňků</v>
          </cell>
          <cell r="W432" t="str">
            <v>Výroba ostatních oděvů a oděvních doplňků</v>
          </cell>
          <cell r="Z432" t="str">
            <v>Výroba ostatních oděvů a oděvních doplňků</v>
          </cell>
        </row>
        <row r="433">
          <cell r="T433" t="str">
            <v>Výroba pletených a háčkovaných punčochových výrobků</v>
          </cell>
          <cell r="W433" t="str">
            <v>Výroba pletených a háčkovaných punčochových výrobků</v>
          </cell>
          <cell r="Z433" t="str">
            <v>Výroba pletených a háčkovaných punčochových výrobků</v>
          </cell>
        </row>
        <row r="434">
          <cell r="T434" t="str">
            <v>Výroba ostatních pletených a háčkovaných oděvů</v>
          </cell>
          <cell r="W434" t="str">
            <v>Výroba ostatních pletených a háčkovaných oděvů</v>
          </cell>
          <cell r="Z434" t="str">
            <v>Výroba ostatních pletených a háčkovaných oděvů</v>
          </cell>
        </row>
        <row r="435">
          <cell r="T435" t="str">
            <v>Chov drobných hospodářských zvířat</v>
          </cell>
          <cell r="W435" t="str">
            <v>Chov drobných hospodářských zvířat</v>
          </cell>
          <cell r="Z435" t="str">
            <v>Chov drobných hospodářských zvířat</v>
          </cell>
        </row>
        <row r="436">
          <cell r="T436" t="str">
            <v>Chov kožešinových zvířat</v>
          </cell>
          <cell r="W436" t="str">
            <v>Chov kožešinových zvířat</v>
          </cell>
          <cell r="Z436" t="str">
            <v>Chov kožešinových zvířat</v>
          </cell>
        </row>
        <row r="437">
          <cell r="T437" t="str">
            <v>Chov zvířat pro zájmový chov</v>
          </cell>
          <cell r="W437" t="str">
            <v>Chov zvířat pro zájmový chov</v>
          </cell>
          <cell r="Z437" t="str">
            <v>Chov zvířat pro zájmový chov</v>
          </cell>
        </row>
        <row r="438">
          <cell r="T438" t="str">
            <v>Chov ostatních zvířat j. n.</v>
          </cell>
          <cell r="W438" t="str">
            <v>Chov ostatních zvířat j. n.</v>
          </cell>
          <cell r="Z438" t="str">
            <v>Chov ostatních zvířat j. n.</v>
          </cell>
        </row>
        <row r="439">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T440" t="str">
            <v>Výroba brašnářských, sedlářských a podobných výrobků</v>
          </cell>
          <cell r="W440" t="str">
            <v>Výroba brašnářských, sedlářských a podobných výrobků</v>
          </cell>
          <cell r="Z440" t="str">
            <v>Výroba brašnářských, sedlářských a podobných výrobků</v>
          </cell>
        </row>
        <row r="441">
          <cell r="T441" t="str">
            <v>Výroba dýh a desek na bázi dřeva</v>
          </cell>
          <cell r="W441" t="str">
            <v>Výroba dýh a desek na bázi dřeva</v>
          </cell>
          <cell r="Z441" t="str">
            <v>Výroba dýh a desek na bázi dřeva</v>
          </cell>
        </row>
        <row r="442">
          <cell r="T442" t="str">
            <v>Výroba sestavených parketových podlah</v>
          </cell>
          <cell r="W442" t="str">
            <v>Výroba sestavených parketových podlah</v>
          </cell>
          <cell r="Z442" t="str">
            <v>Výroba sestavených parketových podlah</v>
          </cell>
        </row>
        <row r="443">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T444" t="str">
            <v>Výroba dřevěných obalů</v>
          </cell>
          <cell r="W444" t="str">
            <v>Výroba dřevěných obalů</v>
          </cell>
          <cell r="Z444" t="str">
            <v>Výroba dřevěných obalů</v>
          </cell>
        </row>
        <row r="445">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T446" t="str">
            <v>Výroba buničiny</v>
          </cell>
          <cell r="W446" t="str">
            <v>Výroba buničiny</v>
          </cell>
          <cell r="Z446" t="str">
            <v>Výroba buničiny</v>
          </cell>
        </row>
        <row r="447">
          <cell r="T447" t="str">
            <v>Výroba papíru a lepenky</v>
          </cell>
          <cell r="W447" t="str">
            <v>Výroba papíru a lepenky</v>
          </cell>
          <cell r="Z447" t="str">
            <v>Výroba papíru a lepenky</v>
          </cell>
        </row>
        <row r="448">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T450" t="str">
            <v>Výroba kancelářských potřeb z papíru</v>
          </cell>
          <cell r="W450" t="str">
            <v>Výroba kancelářských potřeb z papíru</v>
          </cell>
          <cell r="Z450" t="str">
            <v>Výroba kancelářských potřeb z papíru</v>
          </cell>
        </row>
        <row r="451">
          <cell r="T451" t="str">
            <v>Výroba tapet</v>
          </cell>
          <cell r="W451" t="str">
            <v>Výroba tapet</v>
          </cell>
          <cell r="Z451" t="str">
            <v>Výroba tapet</v>
          </cell>
        </row>
        <row r="452">
          <cell r="T452" t="str">
            <v>Výroba ostatních výrobků z papíru a lepenky</v>
          </cell>
          <cell r="W452" t="str">
            <v>Výroba ostatních výrobků z papíru a lepenky</v>
          </cell>
          <cell r="Z452" t="str">
            <v>Výroba ostatních výrobků z papíru a lepenky</v>
          </cell>
        </row>
        <row r="453">
          <cell r="T453" t="str">
            <v>Tisk novin</v>
          </cell>
          <cell r="W453" t="str">
            <v>Tisk novin</v>
          </cell>
          <cell r="Z453" t="str">
            <v>Tisk novin</v>
          </cell>
        </row>
        <row r="454">
          <cell r="T454" t="str">
            <v>Tisk ostatní, kromě novin</v>
          </cell>
          <cell r="W454" t="str">
            <v>Tisk ostatní, kromě novin</v>
          </cell>
          <cell r="Z454" t="str">
            <v>Tisk ostatní, kromě novin</v>
          </cell>
        </row>
        <row r="455">
          <cell r="T455" t="str">
            <v>Příprava tisku a digitálních dat</v>
          </cell>
          <cell r="W455" t="str">
            <v>Příprava tisku a digitálních dat</v>
          </cell>
          <cell r="Z455" t="str">
            <v>Příprava tisku a digitálních dat</v>
          </cell>
        </row>
        <row r="456">
          <cell r="T456" t="str">
            <v>Vázání a související činnosti</v>
          </cell>
          <cell r="W456" t="str">
            <v>Vázání a související činnosti</v>
          </cell>
          <cell r="Z456" t="str">
            <v>Vázání a související činnosti</v>
          </cell>
        </row>
        <row r="457">
          <cell r="T457" t="str">
            <v>Výroba technických plynů</v>
          </cell>
          <cell r="W457" t="str">
            <v>Výroba technických plynů</v>
          </cell>
          <cell r="Z457" t="str">
            <v>Výroba technických plynů</v>
          </cell>
        </row>
        <row r="458">
          <cell r="T458" t="str">
            <v>Výroba barviv a pigmentů</v>
          </cell>
          <cell r="W458" t="str">
            <v>Výroba barviv a pigmentů</v>
          </cell>
          <cell r="Z458" t="str">
            <v>Výroba barviv a pigmentů</v>
          </cell>
        </row>
        <row r="459">
          <cell r="T459" t="str">
            <v>Výroba jiných základních anorganických chemických látek</v>
          </cell>
          <cell r="W459" t="str">
            <v>Výroba jiných základních anorganických chemických látek</v>
          </cell>
          <cell r="Z459" t="str">
            <v>Výroba jiných základních anorganických chemických látek</v>
          </cell>
        </row>
        <row r="460">
          <cell r="T460" t="str">
            <v>Výroba jiných základních organických chemických látek</v>
          </cell>
          <cell r="W460" t="str">
            <v>Výroba jiných základních organických chemických látek</v>
          </cell>
          <cell r="Z460" t="str">
            <v>Výroba jiných základních organických chemických látek</v>
          </cell>
        </row>
        <row r="461">
          <cell r="T461" t="str">
            <v>Výroba hnojiv a dusíkatých sloučenin</v>
          </cell>
          <cell r="W461" t="str">
            <v>Výroba hnojiv a dusíkatých sloučenin</v>
          </cell>
          <cell r="Z461" t="str">
            <v>Výroba hnojiv a dusíkatých sloučenin</v>
          </cell>
        </row>
        <row r="462">
          <cell r="T462" t="str">
            <v>Výroba plastů v primárních formách</v>
          </cell>
          <cell r="W462" t="str">
            <v>Výroba plastů v primárních formách</v>
          </cell>
          <cell r="Z462" t="str">
            <v>Výroba plastů v primárních formách</v>
          </cell>
        </row>
        <row r="463">
          <cell r="T463" t="str">
            <v>Výroba syntetického kaučuku v primárních formách</v>
          </cell>
          <cell r="W463" t="str">
            <v>Výroba syntetického kaučuku v primárních formách</v>
          </cell>
          <cell r="Z463" t="str">
            <v>Výroba syntetického kaučuku v primárních formách</v>
          </cell>
        </row>
        <row r="464">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T465" t="str">
            <v>Výroba parfémů a toaletních přípravků</v>
          </cell>
          <cell r="W465" t="str">
            <v>Výroba parfémů a toaletních přípravků</v>
          </cell>
          <cell r="Z465" t="str">
            <v>Výroba parfémů a toaletních přípravků</v>
          </cell>
        </row>
        <row r="466">
          <cell r="T466" t="str">
            <v>Výroba výbušnin</v>
          </cell>
          <cell r="W466" t="str">
            <v>Výroba výbušnin</v>
          </cell>
          <cell r="Z466" t="str">
            <v>Výroba výbušnin</v>
          </cell>
        </row>
        <row r="467">
          <cell r="T467" t="str">
            <v>Výroba klihů</v>
          </cell>
          <cell r="W467" t="str">
            <v>Výroba klihů</v>
          </cell>
          <cell r="Z467" t="str">
            <v>Výroba klihů</v>
          </cell>
        </row>
        <row r="468">
          <cell r="T468" t="str">
            <v>Výroba vonných silic</v>
          </cell>
          <cell r="W468" t="str">
            <v>Výroba vonných silic</v>
          </cell>
          <cell r="Z468" t="str">
            <v>Výroba vonných silic</v>
          </cell>
        </row>
        <row r="469">
          <cell r="T469" t="str">
            <v>Výroba ostatních chemických výrobků j. n.</v>
          </cell>
          <cell r="W469" t="str">
            <v>Výroba ostatních chemických výrobků j. n.</v>
          </cell>
          <cell r="Z469" t="str">
            <v>Výroba ostatních chemických výrobků j. n.</v>
          </cell>
        </row>
        <row r="470">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T471" t="str">
            <v>Výroba ostatních pryžových výrobků</v>
          </cell>
          <cell r="W471" t="str">
            <v>Výroba ostatních pryžových výrobků</v>
          </cell>
          <cell r="Z471" t="str">
            <v>Výroba ostatních pryžových výrobků</v>
          </cell>
        </row>
        <row r="472">
          <cell r="T472" t="str">
            <v>Výroba plastových desek, fólií, hadic, trubek a profilů</v>
          </cell>
          <cell r="W472" t="str">
            <v>Výroba plastových desek, fólií, hadic, trubek a profilů</v>
          </cell>
          <cell r="Z472" t="str">
            <v>Výroba plastových desek, fólií, hadic, trubek a profilů</v>
          </cell>
        </row>
        <row r="473">
          <cell r="T473" t="str">
            <v>Výroba plastových obalů</v>
          </cell>
          <cell r="W473" t="str">
            <v>Výroba plastových obalů</v>
          </cell>
          <cell r="Z473" t="str">
            <v>Výroba plastových obalů</v>
          </cell>
        </row>
        <row r="474">
          <cell r="T474" t="str">
            <v>Výroba plastových výrobků pro stavebnictví</v>
          </cell>
          <cell r="W474" t="str">
            <v>Výroba plastových výrobků pro stavebnictví</v>
          </cell>
          <cell r="Z474" t="str">
            <v>Výroba plastových výrobků pro stavebnictví</v>
          </cell>
        </row>
        <row r="475">
          <cell r="T475" t="str">
            <v>Výroba ostatních plastových výrobků</v>
          </cell>
          <cell r="W475" t="str">
            <v>Výroba ostatních plastových výrobků</v>
          </cell>
          <cell r="Z475" t="str">
            <v>Výroba ostatních plastových výrobků</v>
          </cell>
        </row>
        <row r="476">
          <cell r="T476" t="str">
            <v>Výroba plochého skla</v>
          </cell>
          <cell r="W476" t="str">
            <v>Výroba plochého skla</v>
          </cell>
          <cell r="Z476" t="str">
            <v>Výroba plochého skla</v>
          </cell>
        </row>
        <row r="477">
          <cell r="T477" t="str">
            <v>Tvarování a zpracování plochého skla</v>
          </cell>
          <cell r="W477" t="str">
            <v>Tvarování a zpracování plochého skla</v>
          </cell>
          <cell r="Z477" t="str">
            <v>Tvarování a zpracování plochého skla</v>
          </cell>
        </row>
        <row r="478">
          <cell r="T478" t="str">
            <v>Výroba dutého skla</v>
          </cell>
          <cell r="W478" t="str">
            <v>Výroba dutého skla</v>
          </cell>
          <cell r="Z478" t="str">
            <v>Výroba dutého skla</v>
          </cell>
        </row>
        <row r="479">
          <cell r="T479" t="str">
            <v>Výroba skleněných vláken</v>
          </cell>
          <cell r="W479" t="str">
            <v>Výroba skleněných vláken</v>
          </cell>
          <cell r="Z479" t="str">
            <v>Výroba skleněných vláken</v>
          </cell>
        </row>
        <row r="480">
          <cell r="T480" t="str">
            <v>Výroba a zpracování ostatního skla vč. technického</v>
          </cell>
          <cell r="W480" t="str">
            <v>Výroba a zpracování ostatního skla vč. technického</v>
          </cell>
          <cell r="Z480" t="str">
            <v>Výroba a zpracování ostatního skla vč. technického</v>
          </cell>
        </row>
        <row r="481">
          <cell r="T481" t="str">
            <v>Výroba keramických obkládaček a dlaždic</v>
          </cell>
          <cell r="W481" t="str">
            <v>Výroba keramických obkládaček a dlaždic</v>
          </cell>
          <cell r="Z481" t="str">
            <v>Výroba keramických obkládaček a dlaždic</v>
          </cell>
        </row>
        <row r="482">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T484" t="str">
            <v>Výroba keramických sanitárních výrobků</v>
          </cell>
          <cell r="W484" t="str">
            <v>Výroba keramických sanitárních výrobků</v>
          </cell>
          <cell r="Z484" t="str">
            <v>Výroba keramických sanitárních výrobků</v>
          </cell>
        </row>
        <row r="485">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T486" t="str">
            <v>Výroba ostatních technických keramických výrobků</v>
          </cell>
          <cell r="W486" t="str">
            <v>Výroba ostatních technických keramických výrobků</v>
          </cell>
          <cell r="Z486" t="str">
            <v>Výroba ostatních technických keramických výrobků</v>
          </cell>
        </row>
        <row r="487">
          <cell r="T487" t="str">
            <v>Výroba ostatních keramických výrobků</v>
          </cell>
          <cell r="W487" t="str">
            <v>Výroba ostatních keramických výrobků</v>
          </cell>
          <cell r="Z487" t="str">
            <v>Výroba ostatních keramických výrobků</v>
          </cell>
        </row>
        <row r="488">
          <cell r="T488" t="str">
            <v>Výroba cementu</v>
          </cell>
          <cell r="W488" t="str">
            <v>Výroba cementu</v>
          </cell>
          <cell r="Z488" t="str">
            <v>Výroba cementu</v>
          </cell>
        </row>
        <row r="489">
          <cell r="T489" t="str">
            <v>Výroba vápna a sádry</v>
          </cell>
          <cell r="W489" t="str">
            <v>Výroba vápna a sádry</v>
          </cell>
          <cell r="Z489" t="str">
            <v>Výroba vápna a sádry</v>
          </cell>
        </row>
        <row r="490">
          <cell r="T490" t="str">
            <v>Výroba betonových výrobků pro stavební účely</v>
          </cell>
          <cell r="W490" t="str">
            <v>Výroba betonových výrobků pro stavební účely</v>
          </cell>
          <cell r="Z490" t="str">
            <v>Výroba betonových výrobků pro stavební účely</v>
          </cell>
        </row>
        <row r="491">
          <cell r="T491" t="str">
            <v>Výroba sádrových výrobků pro stavební účely</v>
          </cell>
          <cell r="W491" t="str">
            <v>Výroba sádrových výrobků pro stavební účely</v>
          </cell>
          <cell r="Z491" t="str">
            <v>Výroba sádrových výrobků pro stavební účely</v>
          </cell>
        </row>
        <row r="492">
          <cell r="T492" t="str">
            <v>Výroba betonu připraveného k lití</v>
          </cell>
          <cell r="W492" t="str">
            <v>Výroba betonu připraveného k lití</v>
          </cell>
          <cell r="Z492" t="str">
            <v>Výroba betonu připraveného k lití</v>
          </cell>
        </row>
        <row r="493">
          <cell r="T493" t="str">
            <v>Výroba malt</v>
          </cell>
          <cell r="W493" t="str">
            <v>Výroba malt</v>
          </cell>
          <cell r="Z493" t="str">
            <v>Výroba malt</v>
          </cell>
        </row>
        <row r="494">
          <cell r="T494" t="str">
            <v>Výroba vláknitých cementů</v>
          </cell>
          <cell r="W494" t="str">
            <v>Výroba vláknitých cementů</v>
          </cell>
          <cell r="Z494" t="str">
            <v>Výroba vláknitých cementů</v>
          </cell>
        </row>
        <row r="495">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T496" t="str">
            <v>Výroba brusiv</v>
          </cell>
          <cell r="W496" t="str">
            <v>Výroba brusiv</v>
          </cell>
          <cell r="Z496" t="str">
            <v>Výroba brusiv</v>
          </cell>
        </row>
        <row r="497">
          <cell r="T497" t="str">
            <v>Výroba ostatních nekovových minerálních výrobků j.n.</v>
          </cell>
          <cell r="W497" t="str">
            <v>Výroba ostatních nekovových minerálních výrobků j.n.</v>
          </cell>
          <cell r="Z497" t="str">
            <v>Výroba ostatních nekovových minerálních výrobků j.n.</v>
          </cell>
        </row>
        <row r="498">
          <cell r="T498" t="str">
            <v>Tažení tyčí za studena</v>
          </cell>
          <cell r="W498" t="str">
            <v>Tažení tyčí za studena</v>
          </cell>
          <cell r="Z498" t="str">
            <v>Tažení tyčí za studena</v>
          </cell>
        </row>
        <row r="499">
          <cell r="T499" t="str">
            <v>Válcování ocelových úzkých pásů za studena</v>
          </cell>
          <cell r="W499" t="str">
            <v>Válcování ocelových úzkých pásů za studena</v>
          </cell>
          <cell r="Z499" t="str">
            <v>Válcování ocelových úzkých pásů za studena</v>
          </cell>
        </row>
        <row r="500">
          <cell r="T500" t="str">
            <v>Tváření ocelových profilů za studena</v>
          </cell>
          <cell r="W500" t="str">
            <v>Tváření ocelových profilů za studena</v>
          </cell>
          <cell r="Z500" t="str">
            <v>Tváření ocelových profilů za studena</v>
          </cell>
        </row>
        <row r="501">
          <cell r="T501" t="str">
            <v>Tažení ocelového drátu za studena</v>
          </cell>
          <cell r="W501" t="str">
            <v>Tažení ocelového drátu za studena</v>
          </cell>
          <cell r="Z501" t="str">
            <v>Tažení ocelového drátu za studena</v>
          </cell>
        </row>
        <row r="502">
          <cell r="T502" t="str">
            <v>Výroba a hutní zpracování drahých kovů</v>
          </cell>
          <cell r="W502" t="str">
            <v>Výroba a hutní zpracování drahých kovů</v>
          </cell>
          <cell r="Z502" t="str">
            <v>Výroba a hutní zpracování drahých kovů</v>
          </cell>
        </row>
        <row r="503">
          <cell r="T503" t="str">
            <v>Výroba a hutní zpracování hliníku</v>
          </cell>
          <cell r="W503" t="str">
            <v>Výroba a hutní zpracování hliníku</v>
          </cell>
          <cell r="Z503" t="str">
            <v>Výroba a hutní zpracování hliníku</v>
          </cell>
        </row>
        <row r="504">
          <cell r="T504" t="str">
            <v>Výroba a hutní zpracování olova, zinku a cínu</v>
          </cell>
          <cell r="W504" t="str">
            <v>Výroba a hutní zpracování olova, zinku a cínu</v>
          </cell>
          <cell r="Z504" t="str">
            <v>Výroba a hutní zpracování olova, zinku a cínu</v>
          </cell>
        </row>
        <row r="505">
          <cell r="T505" t="str">
            <v>Výroba a hutní zpracování mědi</v>
          </cell>
          <cell r="W505" t="str">
            <v>Výroba a hutní zpracování mědi</v>
          </cell>
          <cell r="Z505" t="str">
            <v>Výroba a hutní zpracování mědi</v>
          </cell>
        </row>
        <row r="506">
          <cell r="T506" t="str">
            <v>Výroba a hutní zpracování ostatních neželezných kovů</v>
          </cell>
          <cell r="W506" t="str">
            <v>Výroba a hutní zpracování ostatních neželezných kovů</v>
          </cell>
          <cell r="Z506" t="str">
            <v>Výroba a hutní zpracování ostatních neželezných kovů</v>
          </cell>
        </row>
        <row r="507">
          <cell r="T507" t="str">
            <v>Zpracování jaderného paliva</v>
          </cell>
          <cell r="W507" t="str">
            <v>Zpracování jaderného paliva</v>
          </cell>
          <cell r="Z507" t="str">
            <v>Zpracování jaderného paliva</v>
          </cell>
        </row>
        <row r="508">
          <cell r="T508" t="str">
            <v>Výroba odlitků z litiny</v>
          </cell>
          <cell r="W508" t="str">
            <v>Výroba odlitků z litiny</v>
          </cell>
          <cell r="Z508" t="str">
            <v>Výroba odlitků z litiny</v>
          </cell>
        </row>
        <row r="509">
          <cell r="T509" t="str">
            <v>Výroba odlitků z oceli</v>
          </cell>
          <cell r="W509" t="str">
            <v>Výroba odlitků z oceli</v>
          </cell>
          <cell r="Z509" t="str">
            <v>Výroba odlitků z oceli</v>
          </cell>
        </row>
        <row r="510">
          <cell r="T510" t="str">
            <v>Výroba odlitků z lehkých neželezných kovů</v>
          </cell>
          <cell r="W510" t="str">
            <v>Výroba odlitků z lehkých neželezných kovů</v>
          </cell>
          <cell r="Z510" t="str">
            <v>Výroba odlitků z lehkých neželezných kovů</v>
          </cell>
        </row>
        <row r="511">
          <cell r="T511" t="str">
            <v>Výroba odlitků z ostatních neželezných kovů</v>
          </cell>
          <cell r="W511" t="str">
            <v>Výroba odlitků z ostatních neželezných kovů</v>
          </cell>
          <cell r="Z511" t="str">
            <v>Výroba odlitků z ostatních neželezných kovů</v>
          </cell>
        </row>
        <row r="512">
          <cell r="T512" t="str">
            <v>Výroba kovových konstrukcí a jejich dílů</v>
          </cell>
          <cell r="W512" t="str">
            <v>Výroba kovových konstrukcí a jejich dílů</v>
          </cell>
          <cell r="Z512" t="str">
            <v>Výroba kovových konstrukcí a jejich dílů</v>
          </cell>
        </row>
        <row r="513">
          <cell r="T513" t="str">
            <v>Výroba kovových dveří a oken</v>
          </cell>
          <cell r="W513" t="str">
            <v>Výroba kovových dveří a oken</v>
          </cell>
          <cell r="Z513" t="str">
            <v>Výroba kovových dveří a oken</v>
          </cell>
        </row>
        <row r="514">
          <cell r="T514" t="str">
            <v>Výroba radiátorů a kotlů k ústřednímu topení</v>
          </cell>
          <cell r="W514" t="str">
            <v>Výroba radiátorů a kotlů k ústřednímu topení</v>
          </cell>
          <cell r="Z514" t="str">
            <v>Výroba radiátorů a kotlů k ústřednímu topení</v>
          </cell>
        </row>
        <row r="515">
          <cell r="T515" t="str">
            <v>Výroba kovových nádrží a zásobníků</v>
          </cell>
          <cell r="W515" t="str">
            <v>Výroba kovových nádrží a zásobníků</v>
          </cell>
          <cell r="Z515" t="str">
            <v>Výroba kovových nádrží a zásobníků</v>
          </cell>
        </row>
        <row r="516">
          <cell r="T516" t="str">
            <v>Povrchová úprava a zušlechťování kovů</v>
          </cell>
          <cell r="W516" t="str">
            <v>Povrchová úprava a zušlechťování kovů</v>
          </cell>
          <cell r="Z516" t="str">
            <v>Povrchová úprava a zušlechťování kovů</v>
          </cell>
        </row>
        <row r="517">
          <cell r="T517" t="str">
            <v>Obrábění</v>
          </cell>
          <cell r="W517" t="str">
            <v>Obrábění</v>
          </cell>
          <cell r="Z517" t="str">
            <v>Obrábění</v>
          </cell>
        </row>
        <row r="518">
          <cell r="T518" t="str">
            <v>Výroba nožířských výrobků</v>
          </cell>
          <cell r="W518" t="str">
            <v>Výroba nožířských výrobků</v>
          </cell>
          <cell r="Z518" t="str">
            <v>Výroba nožířských výrobků</v>
          </cell>
        </row>
        <row r="519">
          <cell r="T519" t="str">
            <v>Výroba zámků a kování</v>
          </cell>
          <cell r="W519" t="str">
            <v>Výroba zámků a kování</v>
          </cell>
          <cell r="Z519" t="str">
            <v>Výroba zámků a kování</v>
          </cell>
        </row>
        <row r="520">
          <cell r="T520" t="str">
            <v>Výroba nástrojů a nářadí</v>
          </cell>
          <cell r="W520" t="str">
            <v>Výroba nástrojů a nářadí</v>
          </cell>
          <cell r="Z520" t="str">
            <v>Výroba nástrojů a nářadí</v>
          </cell>
        </row>
        <row r="521">
          <cell r="T521" t="str">
            <v>Výroba ocelových sudů a podobných nádob</v>
          </cell>
          <cell r="W521" t="str">
            <v>Výroba ocelových sudů a podobných nádob</v>
          </cell>
          <cell r="Z521" t="str">
            <v>Výroba ocelových sudů a podobných nádob</v>
          </cell>
        </row>
        <row r="522">
          <cell r="T522" t="str">
            <v>Výroba drobných kovových obalů</v>
          </cell>
          <cell r="W522" t="str">
            <v>Výroba drobných kovových obalů</v>
          </cell>
          <cell r="Z522" t="str">
            <v>Výroba drobných kovových obalů</v>
          </cell>
        </row>
        <row r="523">
          <cell r="T523" t="str">
            <v>Výroba drátěných výrobků, řetězů a pružin</v>
          </cell>
          <cell r="W523" t="str">
            <v>Výroba drátěných výrobků, řetězů a pružin</v>
          </cell>
          <cell r="Z523" t="str">
            <v>Výroba drátěných výrobků, řetězů a pružin</v>
          </cell>
        </row>
        <row r="524">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T525" t="str">
            <v>Výroba ostatních kovodělných výrobků j. n.</v>
          </cell>
          <cell r="W525" t="str">
            <v>Výroba ostatních kovodělných výrobků j. n.</v>
          </cell>
          <cell r="Z525" t="str">
            <v>Výroba ostatních kovodělných výrobků j. n.</v>
          </cell>
        </row>
        <row r="526">
          <cell r="T526" t="str">
            <v>Výroba elektronických součástek</v>
          </cell>
          <cell r="W526" t="str">
            <v>Výroba elektronických součástek</v>
          </cell>
          <cell r="Z526" t="str">
            <v>Výroba elektronických součástek</v>
          </cell>
        </row>
        <row r="527">
          <cell r="T527" t="str">
            <v>Výroba osazených elektronických desek</v>
          </cell>
          <cell r="W527" t="str">
            <v>Výroba osazených elektronických desek</v>
          </cell>
          <cell r="Z527" t="str">
            <v>Výroba osazených elektronických desek</v>
          </cell>
        </row>
        <row r="528">
          <cell r="T528" t="str">
            <v>Výroba měřicích, zkušebních a navigačních přístrojů</v>
          </cell>
          <cell r="W528" t="str">
            <v>Výroba měřicích, zkušebních a navigačních přístrojů</v>
          </cell>
          <cell r="Z528" t="str">
            <v>Výroba měřicích, zkušebních a navigačních přístrojů</v>
          </cell>
        </row>
        <row r="529">
          <cell r="T529" t="str">
            <v>Výroba časoměrných přístrojů</v>
          </cell>
          <cell r="W529" t="str">
            <v>Výroba časoměrných přístrojů</v>
          </cell>
          <cell r="Z529" t="str">
            <v>Výroba časoměrných přístrojů</v>
          </cell>
        </row>
        <row r="530">
          <cell r="T530" t="str">
            <v>Výroba elektrických motorů, generátorů a transformátorů</v>
          </cell>
          <cell r="W530" t="str">
            <v>Výroba elektrických motorů, generátorů a transformátorů</v>
          </cell>
          <cell r="Z530" t="str">
            <v>Výroba elektrických motorů, generátorů a transformátorů</v>
          </cell>
        </row>
        <row r="531">
          <cell r="T531" t="str">
            <v>Výroba elektrických rozvodných a kontrolních zařízení</v>
          </cell>
          <cell r="W531" t="str">
            <v>Výroba elektrických rozvodných a kontrolních zařízení</v>
          </cell>
          <cell r="Z531" t="str">
            <v>Výroba elektrických rozvodných a kontrolních zařízení</v>
          </cell>
        </row>
        <row r="532">
          <cell r="T532" t="str">
            <v>Výroba optických kabelů</v>
          </cell>
          <cell r="W532" t="str">
            <v>Výroba optických kabelů</v>
          </cell>
          <cell r="Z532" t="str">
            <v>Výroba optických kabelů</v>
          </cell>
        </row>
        <row r="533">
          <cell r="T533" t="str">
            <v>Výroba elektrických vodičů a kabelů j. n.</v>
          </cell>
          <cell r="W533" t="str">
            <v>Výroba elektrických vodičů a kabelů j. n.</v>
          </cell>
          <cell r="Z533" t="str">
            <v>Výroba elektrických vodičů a kabelů j. n.</v>
          </cell>
        </row>
        <row r="534">
          <cell r="T534" t="str">
            <v>Výroba elektroinstalačních zařízení</v>
          </cell>
          <cell r="W534" t="str">
            <v>Výroba elektroinstalačních zařízení</v>
          </cell>
          <cell r="Z534" t="str">
            <v>Výroba elektroinstalačních zařízení</v>
          </cell>
        </row>
        <row r="535">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T538" t="str">
            <v>Výroba hydraulických a pneumatických zařízení</v>
          </cell>
          <cell r="W538" t="str">
            <v>Výroba hydraulických a pneumatických zařízení</v>
          </cell>
          <cell r="Z538" t="str">
            <v>Výroba hydraulických a pneumatických zařízení</v>
          </cell>
        </row>
        <row r="539">
          <cell r="T539" t="str">
            <v>Výroba ostatních čerpadel a kompresorů</v>
          </cell>
          <cell r="W539" t="str">
            <v>Výroba ostatních čerpadel a kompresorů</v>
          </cell>
          <cell r="Z539" t="str">
            <v>Výroba ostatních čerpadel a kompresorů</v>
          </cell>
        </row>
        <row r="540">
          <cell r="T540" t="str">
            <v>Výroba ostatních potrubních armatur</v>
          </cell>
          <cell r="W540" t="str">
            <v>Výroba ostatních potrubních armatur</v>
          </cell>
          <cell r="Z540" t="str">
            <v>Výroba ostatních potrubních armatur</v>
          </cell>
        </row>
        <row r="541">
          <cell r="T541" t="str">
            <v>Výroba ložisek, ozubených kol, převodů a hnacích prvků</v>
          </cell>
          <cell r="W541" t="str">
            <v>Výroba ložisek, ozubených kol, převodů a hnacích prvků</v>
          </cell>
          <cell r="Z541" t="str">
            <v>Výroba ložisek, ozubených kol, převodů a hnacích prvků</v>
          </cell>
        </row>
        <row r="542">
          <cell r="T542" t="str">
            <v>Výroba pecí a hořáků pro topeniště</v>
          </cell>
          <cell r="W542" t="str">
            <v>Výroba pecí a hořáků pro topeniště</v>
          </cell>
          <cell r="Z542" t="str">
            <v>Výroba pecí a hořáků pro topeniště</v>
          </cell>
        </row>
        <row r="543">
          <cell r="T543" t="str">
            <v>Výroba zdvihacích a manipulačních zařízení</v>
          </cell>
          <cell r="W543" t="str">
            <v>Výroba zdvihacích a manipulačních zařízení</v>
          </cell>
          <cell r="Z543" t="str">
            <v>Výroba zdvihacích a manipulačních zařízení</v>
          </cell>
        </row>
        <row r="544">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T545" t="str">
            <v>Výroba ručních mechanizovaných nástrojů</v>
          </cell>
          <cell r="W545" t="str">
            <v>Výroba ručních mechanizovaných nástrojů</v>
          </cell>
          <cell r="Z545" t="str">
            <v>Výroba ručních mechanizovaných nástrojů</v>
          </cell>
        </row>
        <row r="546">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T548" t="str">
            <v>Výroba kovoobráběcích strojů</v>
          </cell>
          <cell r="W548" t="str">
            <v>Výroba kovoobráběcích strojů</v>
          </cell>
          <cell r="Z548" t="str">
            <v>Výroba kovoobráběcích strojů</v>
          </cell>
        </row>
        <row r="549">
          <cell r="T549" t="str">
            <v>Výroba ostatních obráběcích strojů</v>
          </cell>
          <cell r="W549" t="str">
            <v>Výroba ostatních obráběcích strojů</v>
          </cell>
          <cell r="Z549" t="str">
            <v>Výroba ostatních obráběcích strojů</v>
          </cell>
        </row>
        <row r="550">
          <cell r="T550" t="str">
            <v>Výroba strojů pro metalurgii</v>
          </cell>
          <cell r="W550" t="str">
            <v>Výroba strojů pro metalurgii</v>
          </cell>
          <cell r="Z550" t="str">
            <v>Výroba strojů pro metalurgii</v>
          </cell>
        </row>
        <row r="551">
          <cell r="T551" t="str">
            <v>Výroba strojů pro těžbu, dobývání a stavebnictví</v>
          </cell>
          <cell r="W551" t="str">
            <v>Výroba strojů pro těžbu, dobývání a stavebnictví</v>
          </cell>
          <cell r="Z551" t="str">
            <v>Výroba strojů pro těžbu, dobývání a stavebnictví</v>
          </cell>
        </row>
        <row r="552">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T554" t="str">
            <v>Výroba strojů a přístrojů na výrobu papíru a lepenky</v>
          </cell>
          <cell r="W554" t="str">
            <v>Výroba strojů a přístrojů na výrobu papíru a lepenky</v>
          </cell>
          <cell r="Z554" t="str">
            <v>Výroba strojů a přístrojů na výrobu papíru a lepenky</v>
          </cell>
        </row>
        <row r="555">
          <cell r="T555" t="str">
            <v>Výroba strojů na výrobu plastů a pryže</v>
          </cell>
          <cell r="W555" t="str">
            <v>Výroba strojů na výrobu plastů a pryže</v>
          </cell>
          <cell r="Z555" t="str">
            <v>Výroba strojů na výrobu plastů a pryže</v>
          </cell>
        </row>
        <row r="556">
          <cell r="T556" t="str">
            <v>Výroba ostatních strojů pro speciální účely j. n.</v>
          </cell>
          <cell r="W556" t="str">
            <v>Výroba ostatních strojů pro speciální účely j. n.</v>
          </cell>
          <cell r="Z556" t="str">
            <v>Výroba ostatních strojů pro speciální účely j. n.</v>
          </cell>
        </row>
        <row r="557">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T559" t="str">
            <v>Stavba lodí a plavidel</v>
          </cell>
          <cell r="W559" t="str">
            <v>Stavba lodí a plavidel</v>
          </cell>
          <cell r="Z559" t="str">
            <v>Stavba lodí a plavidel</v>
          </cell>
        </row>
        <row r="560">
          <cell r="T560" t="str">
            <v>Stavba rekreačních a sportovních člunů</v>
          </cell>
          <cell r="W560" t="str">
            <v>Stavba rekreačních a sportovních člunů</v>
          </cell>
          <cell r="Z560" t="str">
            <v>Stavba rekreačních a sportovních člunů</v>
          </cell>
        </row>
        <row r="561">
          <cell r="T561" t="str">
            <v>Výroba motocyklů</v>
          </cell>
          <cell r="W561" t="str">
            <v>Výroba motocyklů</v>
          </cell>
          <cell r="Z561" t="str">
            <v>Výroba motocyklů</v>
          </cell>
        </row>
        <row r="562">
          <cell r="T562" t="str">
            <v>Výroba jízdních kol a vozíků pro invalidy</v>
          </cell>
          <cell r="W562" t="str">
            <v>Výroba jízdních kol a vozíků pro invalidy</v>
          </cell>
          <cell r="Z562" t="str">
            <v>Výroba jízdních kol a vozíků pro invalidy</v>
          </cell>
        </row>
        <row r="563">
          <cell r="T563" t="str">
            <v>Výroba ostatních dopravních prostředků a zařízení j. n.</v>
          </cell>
          <cell r="W563" t="str">
            <v>Výroba ostatních dopravních prostředků a zařízení j. n.</v>
          </cell>
          <cell r="Z563" t="str">
            <v>Výroba ostatních dopravních prostředků a zařízení j. n.</v>
          </cell>
        </row>
        <row r="564">
          <cell r="T564" t="str">
            <v>Výroba kancelářského nábytku a zařízení obchodů</v>
          </cell>
          <cell r="W564" t="str">
            <v>Výroba kancelářského nábytku a zařízení obchodů</v>
          </cell>
          <cell r="Z564" t="str">
            <v>Výroba kancelářského nábytku a zařízení obchodů</v>
          </cell>
        </row>
        <row r="565">
          <cell r="T565" t="str">
            <v>Výroba kuchyňského nábytku</v>
          </cell>
          <cell r="W565" t="str">
            <v>Výroba kuchyňského nábytku</v>
          </cell>
          <cell r="Z565" t="str">
            <v>Výroba kuchyňského nábytku</v>
          </cell>
        </row>
        <row r="566">
          <cell r="T566" t="str">
            <v>Výroba matrací</v>
          </cell>
          <cell r="W566" t="str">
            <v>Výroba matrací</v>
          </cell>
          <cell r="Z566" t="str">
            <v>Výroba matrací</v>
          </cell>
        </row>
        <row r="567">
          <cell r="T567" t="str">
            <v>Výroba ostatního nábytku</v>
          </cell>
          <cell r="W567" t="str">
            <v>Výroba ostatního nábytku</v>
          </cell>
          <cell r="Z567" t="str">
            <v>Výroba ostatního nábytku</v>
          </cell>
        </row>
        <row r="568">
          <cell r="T568" t="str">
            <v>Ražení mincí</v>
          </cell>
          <cell r="W568" t="str">
            <v>Ražení mincí</v>
          </cell>
          <cell r="Z568" t="str">
            <v>Ražení mincí</v>
          </cell>
        </row>
        <row r="569">
          <cell r="T569" t="str">
            <v>Výroba klenotů a příbuzných výrobků</v>
          </cell>
          <cell r="W569" t="str">
            <v>Výroba klenotů a příbuzných výrobků</v>
          </cell>
          <cell r="Z569" t="str">
            <v>Výroba klenotů a příbuzných výrobků</v>
          </cell>
        </row>
        <row r="570">
          <cell r="T570" t="str">
            <v>Výroba bižuterie a příbuzných výrobků</v>
          </cell>
          <cell r="W570" t="str">
            <v>Výroba bižuterie a příbuzných výrobků</v>
          </cell>
          <cell r="Z570" t="str">
            <v>Výroba bižuterie a příbuzných výrobků</v>
          </cell>
        </row>
        <row r="571">
          <cell r="T571" t="str">
            <v>Výroba košťat a kartáčnických výrobků</v>
          </cell>
          <cell r="W571" t="str">
            <v>Výroba košťat a kartáčnických výrobků</v>
          </cell>
          <cell r="Z571" t="str">
            <v>Výroba košťat a kartáčnických výrobků</v>
          </cell>
        </row>
        <row r="572">
          <cell r="T572" t="str">
            <v>Ostatní zpracovatelský průmysl j. n.</v>
          </cell>
          <cell r="W572" t="str">
            <v>Ostatní zpracovatelský průmysl j. n.</v>
          </cell>
          <cell r="Z572" t="str">
            <v>Ostatní zpracovatelský průmysl j. n.</v>
          </cell>
        </row>
        <row r="573">
          <cell r="T573" t="str">
            <v>Opravy kovodělných výrobků</v>
          </cell>
          <cell r="W573" t="str">
            <v>Opravy kovodělných výrobků</v>
          </cell>
          <cell r="Z573" t="str">
            <v>Opravy kovodělných výrobků</v>
          </cell>
        </row>
        <row r="574">
          <cell r="T574" t="str">
            <v>Opravy strojů</v>
          </cell>
          <cell r="W574" t="str">
            <v>Opravy strojů</v>
          </cell>
          <cell r="Z574" t="str">
            <v>Opravy strojů</v>
          </cell>
        </row>
        <row r="575">
          <cell r="T575" t="str">
            <v>Opravy elektronických a optických přístrojů a zařízení</v>
          </cell>
          <cell r="W575" t="str">
            <v>Opravy elektronických a optických přístrojů a zařízení</v>
          </cell>
          <cell r="Z575" t="str">
            <v>Opravy elektronických a optických přístrojů a zařízení</v>
          </cell>
        </row>
        <row r="576">
          <cell r="T576" t="str">
            <v>Opravy elektrických zařízen</v>
          </cell>
          <cell r="W576" t="str">
            <v>Opravy elektrických zařízen</v>
          </cell>
          <cell r="Z576" t="str">
            <v>Opravy elektrických zařízen</v>
          </cell>
        </row>
        <row r="577">
          <cell r="T577" t="str">
            <v>Opravy a údržba lodí a člunů</v>
          </cell>
          <cell r="W577" t="str">
            <v>Opravy a údržba lodí a člunů</v>
          </cell>
          <cell r="Z577" t="str">
            <v>Opravy a údržba lodí a člunů</v>
          </cell>
        </row>
        <row r="578">
          <cell r="T578" t="str">
            <v>Opravy a údržba letadel a kosmických lodí</v>
          </cell>
          <cell r="W578" t="str">
            <v>Opravy a údržba letadel a kosmických lodí</v>
          </cell>
          <cell r="Z578" t="str">
            <v>Opravy a údržba letadel a kosmických lodí</v>
          </cell>
        </row>
        <row r="579">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T580" t="str">
            <v>Opravy ostatních zařízení</v>
          </cell>
          <cell r="W580" t="str">
            <v>Opravy ostatních zařízení</v>
          </cell>
          <cell r="Z580" t="str">
            <v>Opravy ostatních zařízení</v>
          </cell>
        </row>
        <row r="581">
          <cell r="T581" t="str">
            <v>Výroba elektřiny</v>
          </cell>
          <cell r="W581" t="str">
            <v>Výroba elektřiny</v>
          </cell>
          <cell r="Z581" t="str">
            <v>Výroba elektřiny</v>
          </cell>
        </row>
        <row r="582">
          <cell r="T582" t="str">
            <v>Přenos elektřiny</v>
          </cell>
          <cell r="W582" t="str">
            <v>Přenos elektřiny</v>
          </cell>
          <cell r="Z582" t="str">
            <v>Přenos elektřiny</v>
          </cell>
        </row>
        <row r="583">
          <cell r="T583" t="str">
            <v>Rozvod elektřiny</v>
          </cell>
          <cell r="W583" t="str">
            <v>Rozvod elektřiny</v>
          </cell>
          <cell r="Z583" t="str">
            <v>Rozvod elektřiny</v>
          </cell>
        </row>
        <row r="584">
          <cell r="T584" t="str">
            <v>Obchod s elektřinou</v>
          </cell>
          <cell r="W584" t="str">
            <v>Obchod s elektřinou</v>
          </cell>
          <cell r="Z584" t="str">
            <v>Obchod s elektřinou</v>
          </cell>
        </row>
        <row r="585">
          <cell r="T585" t="str">
            <v>Výroba plynu</v>
          </cell>
          <cell r="W585" t="str">
            <v>Výroba plynu</v>
          </cell>
          <cell r="Z585" t="str">
            <v>Výroba plynu</v>
          </cell>
        </row>
        <row r="586">
          <cell r="T586" t="str">
            <v>Rozvod plynných paliv prostřednictvím sítí</v>
          </cell>
          <cell r="W586" t="str">
            <v>Rozvod plynných paliv prostřednictvím sítí</v>
          </cell>
          <cell r="Z586" t="str">
            <v>Rozvod plynných paliv prostřednictvím sítí</v>
          </cell>
        </row>
        <row r="587">
          <cell r="T587" t="str">
            <v>Obchod s plynem prostřednictvím sítí</v>
          </cell>
          <cell r="W587" t="str">
            <v>Obchod s plynem prostřednictvím sítí</v>
          </cell>
          <cell r="Z587" t="str">
            <v>Obchod s plynem prostřednictvím sítí</v>
          </cell>
        </row>
        <row r="588">
          <cell r="T588" t="str">
            <v>Shromažďování a sběr odpadů, kromě nebezpečných</v>
          </cell>
          <cell r="W588" t="str">
            <v>Shromažďování a sběr odpadů, kromě nebezpečných</v>
          </cell>
          <cell r="Z588" t="str">
            <v>Shromažďování a sběr odpadů, kromě nebezpečných</v>
          </cell>
        </row>
        <row r="589">
          <cell r="T589" t="str">
            <v>Shromažďování a sběr nebezpečných odpadů</v>
          </cell>
          <cell r="W589" t="str">
            <v>Shromažďování a sběr nebezpečných odpadů</v>
          </cell>
          <cell r="Z589" t="str">
            <v>Shromažďování a sběr nebezpečných odpadů</v>
          </cell>
        </row>
        <row r="590">
          <cell r="T590" t="str">
            <v>Odstraňování odpadů, kromě nebezpečných</v>
          </cell>
          <cell r="W590" t="str">
            <v>Odstraňování odpadů, kromě nebezpečných</v>
          </cell>
          <cell r="Z590" t="str">
            <v>Odstraňování odpadů, kromě nebezpečných</v>
          </cell>
        </row>
        <row r="591">
          <cell r="T591" t="str">
            <v>Odstraňování nebezpečných odpadů</v>
          </cell>
          <cell r="W591" t="str">
            <v>Odstraňování nebezpečných odpadů</v>
          </cell>
          <cell r="Z591" t="str">
            <v>Odstraňování nebezpečných odpadů</v>
          </cell>
        </row>
        <row r="592">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T594" t="str">
            <v>Výstavba bytových budov</v>
          </cell>
          <cell r="W594" t="str">
            <v>Výstavba bytových budov</v>
          </cell>
          <cell r="Z594" t="str">
            <v>Výstavba bytových budov</v>
          </cell>
        </row>
        <row r="595">
          <cell r="T595" t="str">
            <v>Výstavba silnic a dálnic</v>
          </cell>
          <cell r="W595" t="str">
            <v>Výstavba silnic a dálnic</v>
          </cell>
          <cell r="Z595" t="str">
            <v>Výstavba silnic a dálnic</v>
          </cell>
        </row>
        <row r="596">
          <cell r="T596" t="str">
            <v>Výstavba železnic a podzemních drah</v>
          </cell>
          <cell r="W596" t="str">
            <v>Výstavba železnic a podzemních drah</v>
          </cell>
          <cell r="Z596" t="str">
            <v>Výstavba železnic a podzemních drah</v>
          </cell>
        </row>
        <row r="597">
          <cell r="T597" t="str">
            <v>Výstavba mostů a tunelů</v>
          </cell>
          <cell r="W597" t="str">
            <v>Výstavba mostů a tunelů</v>
          </cell>
          <cell r="Z597" t="str">
            <v>Výstavba mostů a tunelů</v>
          </cell>
        </row>
        <row r="598">
          <cell r="T598" t="str">
            <v>Výstavba inženýrských sítí pro kapaliny a plyny</v>
          </cell>
          <cell r="W598" t="str">
            <v>Výstavba inženýrských sítí pro kapaliny a plyny</v>
          </cell>
          <cell r="Z598" t="str">
            <v>Výstavba inženýrských sítí pro kapaliny a plyny</v>
          </cell>
        </row>
        <row r="599">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T600" t="str">
            <v>Výstavba vodních děl</v>
          </cell>
          <cell r="W600" t="str">
            <v>Výstavba vodních děl</v>
          </cell>
          <cell r="Z600" t="str">
            <v>Výstavba vodních děl</v>
          </cell>
        </row>
        <row r="601">
          <cell r="T601" t="str">
            <v>Výstavba ostatních staveb j. n.</v>
          </cell>
          <cell r="W601" t="str">
            <v>Výstavba ostatních staveb j. n.</v>
          </cell>
          <cell r="Z601" t="str">
            <v>Výstavba ostatních staveb j. n.</v>
          </cell>
        </row>
        <row r="602">
          <cell r="T602" t="str">
            <v>Demolice</v>
          </cell>
          <cell r="W602" t="str">
            <v>Demolice</v>
          </cell>
          <cell r="Z602" t="str">
            <v>Demolice</v>
          </cell>
        </row>
        <row r="603">
          <cell r="T603" t="str">
            <v>Příprava staveniště</v>
          </cell>
          <cell r="W603" t="str">
            <v>Příprava staveniště</v>
          </cell>
          <cell r="Z603" t="str">
            <v>Příprava staveniště</v>
          </cell>
        </row>
        <row r="604">
          <cell r="T604" t="str">
            <v>Průzkumné vrtné práce</v>
          </cell>
          <cell r="W604" t="str">
            <v>Průzkumné vrtné práce</v>
          </cell>
          <cell r="Z604" t="str">
            <v>Průzkumné vrtné práce</v>
          </cell>
        </row>
        <row r="605">
          <cell r="T605" t="str">
            <v>Elektrické instalace</v>
          </cell>
          <cell r="W605" t="str">
            <v>Elektrické instalace</v>
          </cell>
          <cell r="Z605" t="str">
            <v>Elektrické instalace</v>
          </cell>
        </row>
        <row r="606">
          <cell r="T606" t="str">
            <v>Instalace vody, odpadu, plynu, topení a klimatizace</v>
          </cell>
          <cell r="W606" t="str">
            <v>Instalace vody, odpadu, plynu, topení a klimatizace</v>
          </cell>
          <cell r="Z606" t="str">
            <v>Instalace vody, odpadu, plynu, topení a klimatizace</v>
          </cell>
        </row>
        <row r="607">
          <cell r="T607" t="str">
            <v>Ostatní stavební instalace</v>
          </cell>
          <cell r="W607" t="str">
            <v>Ostatní stavební instalace</v>
          </cell>
          <cell r="Z607" t="str">
            <v>Ostatní stavební instalace</v>
          </cell>
        </row>
        <row r="608">
          <cell r="T608" t="str">
            <v>Omítkářské práce</v>
          </cell>
          <cell r="W608" t="str">
            <v>Omítkářské práce</v>
          </cell>
          <cell r="Z608" t="str">
            <v>Omítkářské práce</v>
          </cell>
        </row>
        <row r="609">
          <cell r="T609" t="str">
            <v>Truhlářské práce</v>
          </cell>
          <cell r="W609" t="str">
            <v>Truhlářské práce</v>
          </cell>
          <cell r="Z609" t="str">
            <v>Truhlářské práce</v>
          </cell>
        </row>
        <row r="610">
          <cell r="T610" t="str">
            <v>Obkládání stěn a pokládání podlahových krytin</v>
          </cell>
          <cell r="W610" t="str">
            <v>Obkládání stěn a pokládání podlahových krytin</v>
          </cell>
          <cell r="Z610" t="str">
            <v>Obkládání stěn a pokládání podlahových krytin</v>
          </cell>
        </row>
        <row r="611">
          <cell r="T611" t="str">
            <v>Sklenářské, malířské a natěračské práce</v>
          </cell>
          <cell r="W611" t="str">
            <v>Sklenářské, malířské a natěračské práce</v>
          </cell>
          <cell r="Z611" t="str">
            <v>Sklenářské, malířské a natěračské práce</v>
          </cell>
        </row>
        <row r="612">
          <cell r="T612" t="str">
            <v>Ostatní kompletační a dokončovací práce</v>
          </cell>
          <cell r="W612" t="str">
            <v>Ostatní kompletační a dokončovací práce</v>
          </cell>
          <cell r="Z612" t="str">
            <v>Ostatní kompletační a dokončovací práce</v>
          </cell>
        </row>
        <row r="613">
          <cell r="T613" t="str">
            <v>Pokrývačské práce</v>
          </cell>
          <cell r="W613" t="str">
            <v>Pokrývačské práce</v>
          </cell>
          <cell r="Z613" t="str">
            <v>Pokrývačské práce</v>
          </cell>
        </row>
        <row r="614">
          <cell r="T614" t="str">
            <v>Ostatní specializované stavební činnosti j. n.</v>
          </cell>
          <cell r="W614" t="str">
            <v>Ostatní specializované stavební činnosti j. n.</v>
          </cell>
          <cell r="Z614" t="str">
            <v>Ostatní specializované stavební činnosti j. n.</v>
          </cell>
        </row>
        <row r="615">
          <cell r="T615" t="str">
            <v>Obchod s automobily a jinými lehkými motorovými vozidly</v>
          </cell>
          <cell r="W615" t="str">
            <v>Obchod s automobily a jinými lehkými motorovými vozidly</v>
          </cell>
          <cell r="Z615" t="str">
            <v>Obchod s automobily a jinými lehkými motorovými vozidly</v>
          </cell>
        </row>
        <row r="616">
          <cell r="T616" t="str">
            <v>Obchod s ostatními motorovými vozidly, kromě motocyklů</v>
          </cell>
          <cell r="W616" t="str">
            <v>Obchod s ostatními motorovými vozidly, kromě motocyklů</v>
          </cell>
          <cell r="Z616" t="str">
            <v>Obchod s ostatními motorovými vozidly, kromě motocyklů</v>
          </cell>
        </row>
        <row r="617">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T626" t="str">
            <v>Zprostř.specializ.velkoob.a specializ.velkoob.v zast.s ost.výrobky</v>
          </cell>
          <cell r="W626" t="str">
            <v>Zprostř.specializ.velkoob.a specializ.velkoob.v zast.s ost.výrobky</v>
          </cell>
          <cell r="Z626" t="str">
            <v>Zprostř.specializ.velkoob.a specializ.velkoob.v zast.s ost.výrobky</v>
          </cell>
        </row>
        <row r="627">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T628" t="str">
            <v>Velkoobchod s obilím, surovým tabákem, osivy a krmivy</v>
          </cell>
          <cell r="W628" t="str">
            <v>Velkoobchod s obilím, surovým tabákem, osivy a krmivy</v>
          </cell>
          <cell r="Z628" t="str">
            <v>Velkoobchod s obilím, surovým tabákem, osivy a krmivy</v>
          </cell>
        </row>
        <row r="629">
          <cell r="T629" t="str">
            <v>Velkoobchod s květinami a jinými rostlinami</v>
          </cell>
          <cell r="W629" t="str">
            <v>Velkoobchod s květinami a jinými rostlinami</v>
          </cell>
          <cell r="Z629" t="str">
            <v>Velkoobchod s květinami a jinými rostlinami</v>
          </cell>
        </row>
        <row r="630">
          <cell r="T630" t="str">
            <v>Velkoobchod s živými zvířaty</v>
          </cell>
          <cell r="W630" t="str">
            <v>Velkoobchod s živými zvířaty</v>
          </cell>
          <cell r="Z630" t="str">
            <v>Velkoobchod s živými zvířaty</v>
          </cell>
        </row>
        <row r="631">
          <cell r="T631" t="str">
            <v>Velkoobchod se surovými kůžemi, kožešinami a usněmi</v>
          </cell>
          <cell r="W631" t="str">
            <v>Velkoobchod se surovými kůžemi, kožešinami a usněmi</v>
          </cell>
          <cell r="Z631" t="str">
            <v>Velkoobchod se surovými kůžemi, kožešinami a usněmi</v>
          </cell>
        </row>
        <row r="632">
          <cell r="T632" t="str">
            <v>Velkoobchod s ovocem a zeleninou</v>
          </cell>
          <cell r="W632" t="str">
            <v>Velkoobchod s ovocem a zeleninou</v>
          </cell>
          <cell r="Z632" t="str">
            <v>Velkoobchod s ovocem a zeleninou</v>
          </cell>
        </row>
        <row r="633">
          <cell r="T633" t="str">
            <v>Velkoobchod s masem a masnými výrobky</v>
          </cell>
          <cell r="W633" t="str">
            <v>Velkoobchod s masem a masnými výrobky</v>
          </cell>
          <cell r="Z633" t="str">
            <v>Velkoobchod s masem a masnými výrobky</v>
          </cell>
        </row>
        <row r="634">
          <cell r="T634" t="str">
            <v>Velkoobchod s mléčnými výrobky, vejci, jedlými oleji a tuky</v>
          </cell>
          <cell r="W634" t="str">
            <v>Velkoobchod s mléčnými výrobky, vejci, jedlými oleji a tuky</v>
          </cell>
          <cell r="Z634" t="str">
            <v>Velkoobchod s mléčnými výrobky, vejci, jedlými oleji a tuky</v>
          </cell>
        </row>
        <row r="635">
          <cell r="T635" t="str">
            <v>Velkoobchod s nápoji</v>
          </cell>
          <cell r="W635" t="str">
            <v>Velkoobchod s nápoji</v>
          </cell>
          <cell r="Z635" t="str">
            <v>Velkoobchod s nápoji</v>
          </cell>
        </row>
        <row r="636">
          <cell r="T636" t="str">
            <v>Velkoobchod s tabákovými výrobky</v>
          </cell>
          <cell r="W636" t="str">
            <v>Velkoobchod s tabákovými výrobky</v>
          </cell>
          <cell r="Z636" t="str">
            <v>Velkoobchod s tabákovými výrobky</v>
          </cell>
        </row>
        <row r="637">
          <cell r="T637" t="str">
            <v>Velkoobchod s cukrem, čokoládou a cukrovinkami</v>
          </cell>
          <cell r="W637" t="str">
            <v>Velkoobchod s cukrem, čokoládou a cukrovinkami</v>
          </cell>
          <cell r="Z637" t="str">
            <v>Velkoobchod s cukrem, čokoládou a cukrovinkami</v>
          </cell>
        </row>
        <row r="638">
          <cell r="T638" t="str">
            <v>Velkoobchod s kávou, čajem, kakaem a kořením</v>
          </cell>
          <cell r="W638" t="str">
            <v>Velkoobchod s kávou, čajem, kakaem a kořením</v>
          </cell>
          <cell r="Z638" t="str">
            <v>Velkoobchod s kávou, čajem, kakaem a kořením</v>
          </cell>
        </row>
        <row r="639">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T641" t="str">
            <v>Velkoobchod s textilem</v>
          </cell>
          <cell r="W641" t="str">
            <v>Velkoobchod s textilem</v>
          </cell>
          <cell r="Z641" t="str">
            <v>Velkoobchod s textilem</v>
          </cell>
        </row>
        <row r="642">
          <cell r="T642" t="str">
            <v>Velkoobchod s oděvy a obuví</v>
          </cell>
          <cell r="W642" t="str">
            <v>Velkoobchod s oděvy a obuví</v>
          </cell>
          <cell r="Z642" t="str">
            <v>Velkoobchod s oděvy a obuví</v>
          </cell>
        </row>
        <row r="643">
          <cell r="T643" t="str">
            <v>Velkoobchod s elektrospotřebiči a elektronikou</v>
          </cell>
          <cell r="W643" t="str">
            <v>Velkoobchod s elektrospotřebiči a elektronikou</v>
          </cell>
          <cell r="Z643" t="str">
            <v>Velkoobchod s elektrospotřebiči a elektronikou</v>
          </cell>
        </row>
        <row r="644">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T645" t="str">
            <v>Velkoobchod s kosmetickými výrobky</v>
          </cell>
          <cell r="W645" t="str">
            <v>Velkoobchod s kosmetickými výrobky</v>
          </cell>
          <cell r="Z645" t="str">
            <v>Velkoobchod s kosmetickými výrobky</v>
          </cell>
        </row>
        <row r="646">
          <cell r="T646" t="str">
            <v>Velkoobchod s farmaceutickými výrobky</v>
          </cell>
          <cell r="W646" t="str">
            <v>Velkoobchod s farmaceutickými výrobky</v>
          </cell>
          <cell r="Z646" t="str">
            <v>Velkoobchod s farmaceutickými výrobky</v>
          </cell>
        </row>
        <row r="647">
          <cell r="T647" t="str">
            <v>Velkoobchod s nábytkem, koberci a svítidly</v>
          </cell>
          <cell r="W647" t="str">
            <v>Velkoobchod s nábytkem, koberci a svítidly</v>
          </cell>
          <cell r="Z647" t="str">
            <v>Velkoobchod s nábytkem, koberci a svítidly</v>
          </cell>
        </row>
        <row r="648">
          <cell r="T648" t="str">
            <v>Velkoobchod s hodinami, hodinkami a klenoty</v>
          </cell>
          <cell r="W648" t="str">
            <v>Velkoobchod s hodinami, hodinkami a klenoty</v>
          </cell>
          <cell r="Z648" t="str">
            <v>Velkoobchod s hodinami, hodinkami a klenoty</v>
          </cell>
        </row>
        <row r="649">
          <cell r="T649" t="str">
            <v>Velkoobchod s ostatními výrobky převážně pro domácnost</v>
          </cell>
          <cell r="W649" t="str">
            <v>Velkoobchod s ostatními výrobky převážně pro domácnost</v>
          </cell>
          <cell r="Z649" t="str">
            <v>Velkoobchod s ostatními výrobky převážně pro domácnost</v>
          </cell>
        </row>
        <row r="650">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T653" t="str">
            <v>Velkoobchod s obráběcími stroji</v>
          </cell>
          <cell r="W653" t="str">
            <v>Velkoobchod s obráběcími stroji</v>
          </cell>
          <cell r="Z653" t="str">
            <v>Velkoobchod s obráběcími stroji</v>
          </cell>
        </row>
        <row r="654">
          <cell r="T654" t="str">
            <v>Velkoobchod s těžebními a stavebními stroji a zařízením</v>
          </cell>
          <cell r="W654" t="str">
            <v>Velkoobchod s těžebními a stavebními stroji a zařízením</v>
          </cell>
          <cell r="Z654" t="str">
            <v>Velkoobchod s těžebními a stavebními stroji a zařízením</v>
          </cell>
        </row>
        <row r="655">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T656" t="str">
            <v>Velkoobchod s kancelářským nábytkem</v>
          </cell>
          <cell r="W656" t="str">
            <v>Velkoobchod s kancelářským nábytkem</v>
          </cell>
          <cell r="Z656" t="str">
            <v>Velkoobchod s kancelářským nábytkem</v>
          </cell>
        </row>
        <row r="657">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T658" t="str">
            <v>Velkoobchod s ostatními stroji a zařízením</v>
          </cell>
          <cell r="W658" t="str">
            <v>Velkoobchod s ostatními stroji a zařízením</v>
          </cell>
          <cell r="Z658" t="str">
            <v>Velkoobchod s ostatními stroji a zařízením</v>
          </cell>
        </row>
        <row r="659">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T660" t="str">
            <v>Velkoobchod s rudami, kovy a hutními výrobky</v>
          </cell>
          <cell r="W660" t="str">
            <v>Velkoobchod s rudami, kovy a hutními výrobky</v>
          </cell>
          <cell r="Z660" t="str">
            <v>Velkoobchod s rudami, kovy a hutními výrobky</v>
          </cell>
        </row>
        <row r="661">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T663" t="str">
            <v>Velkoobchod s chemickými výrobky</v>
          </cell>
          <cell r="W663" t="str">
            <v>Velkoobchod s chemickými výrobky</v>
          </cell>
          <cell r="Z663" t="str">
            <v>Velkoobchod s chemickými výrobky</v>
          </cell>
        </row>
        <row r="664">
          <cell r="T664" t="str">
            <v>Velkoobchod s ostatními meziprodukty</v>
          </cell>
          <cell r="W664" t="str">
            <v>Velkoobchod s ostatními meziprodukty</v>
          </cell>
          <cell r="Z664" t="str">
            <v>Velkoobchod s ostatními meziprodukty</v>
          </cell>
        </row>
        <row r="665">
          <cell r="T665" t="str">
            <v>Velkoobchod s odpadem a šrotem</v>
          </cell>
          <cell r="W665" t="str">
            <v>Velkoobchod s odpadem a šrotem</v>
          </cell>
          <cell r="Z665" t="str">
            <v>Velkoobchod s odpadem a šrotem</v>
          </cell>
        </row>
        <row r="666">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T667" t="str">
            <v>Ostatní maloobchod v nespecializovaných prodejnách</v>
          </cell>
          <cell r="W667" t="str">
            <v>Ostatní maloobchod v nespecializovaných prodejnách</v>
          </cell>
          <cell r="Z667" t="str">
            <v>Ostatní maloobchod v nespecializovaných prodejnách</v>
          </cell>
        </row>
        <row r="668">
          <cell r="T668" t="str">
            <v>Maloobchod s ovocem a zeleninou</v>
          </cell>
          <cell r="W668" t="str">
            <v>Maloobchod s ovocem a zeleninou</v>
          </cell>
          <cell r="Z668" t="str">
            <v>Maloobchod s ovocem a zeleninou</v>
          </cell>
        </row>
        <row r="669">
          <cell r="T669" t="str">
            <v>Maloobchod s masem a masnými výrobky</v>
          </cell>
          <cell r="W669" t="str">
            <v>Maloobchod s masem a masnými výrobky</v>
          </cell>
          <cell r="Z669" t="str">
            <v>Maloobchod s masem a masnými výrobky</v>
          </cell>
        </row>
        <row r="670">
          <cell r="T670" t="str">
            <v>Maloobchod s rybami, korýši a měkkýši</v>
          </cell>
          <cell r="W670" t="str">
            <v>Maloobchod s rybami, korýši a měkkýši</v>
          </cell>
          <cell r="Z670" t="str">
            <v>Maloobchod s rybami, korýši a měkkýši</v>
          </cell>
        </row>
        <row r="671">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T672" t="str">
            <v>Maloobchod s nápoji</v>
          </cell>
          <cell r="W672" t="str">
            <v>Maloobchod s nápoji</v>
          </cell>
          <cell r="Z672" t="str">
            <v>Maloobchod s nápoji</v>
          </cell>
        </row>
        <row r="673">
          <cell r="T673" t="str">
            <v>Maloobchod s tabákovými výrobky</v>
          </cell>
          <cell r="W673" t="str">
            <v>Maloobchod s tabákovými výrobky</v>
          </cell>
          <cell r="Z673" t="str">
            <v>Maloobchod s tabákovými výrobky</v>
          </cell>
        </row>
        <row r="674">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T676" t="str">
            <v>Maloobchod s telekomunikačním zařízením</v>
          </cell>
          <cell r="W676" t="str">
            <v>Maloobchod s telekomunikačním zařízením</v>
          </cell>
          <cell r="Z676" t="str">
            <v>Maloobchod s telekomunikačním zařízením</v>
          </cell>
        </row>
        <row r="677">
          <cell r="T677" t="str">
            <v>Maloobchod s audio- a videozařízením</v>
          </cell>
          <cell r="W677" t="str">
            <v>Maloobchod s audio- a videozařízením</v>
          </cell>
          <cell r="Z677" t="str">
            <v>Maloobchod s audio- a videozařízením</v>
          </cell>
        </row>
        <row r="678">
          <cell r="T678" t="str">
            <v>Maloobchod s textilem</v>
          </cell>
          <cell r="W678" t="str">
            <v>Maloobchod s textilem</v>
          </cell>
          <cell r="Z678" t="str">
            <v>Maloobchod s textilem</v>
          </cell>
        </row>
        <row r="679">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T681" t="str">
            <v>Maloobchod s elektrospotřebiči a elektronikou</v>
          </cell>
          <cell r="W681" t="str">
            <v>Maloobchod s elektrospotřebiči a elektronikou</v>
          </cell>
          <cell r="Z681" t="str">
            <v>Maloobchod s elektrospotřebiči a elektronikou</v>
          </cell>
        </row>
        <row r="682">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T683" t="str">
            <v>Maloobchod s knihami</v>
          </cell>
          <cell r="W683" t="str">
            <v>Maloobchod s knihami</v>
          </cell>
          <cell r="Z683" t="str">
            <v>Maloobchod s knihami</v>
          </cell>
        </row>
        <row r="684">
          <cell r="T684" t="str">
            <v>Maloobchod s novinami, časopisy a papírnickým zbožím</v>
          </cell>
          <cell r="W684" t="str">
            <v>Maloobchod s novinami, časopisy a papírnickým zbožím</v>
          </cell>
          <cell r="Z684" t="str">
            <v>Maloobchod s novinami, časopisy a papírnickým zbožím</v>
          </cell>
        </row>
        <row r="685">
          <cell r="T685" t="str">
            <v>Maloobchod s audio- a videozáznamy</v>
          </cell>
          <cell r="W685" t="str">
            <v>Maloobchod s audio- a videozáznamy</v>
          </cell>
          <cell r="Z685" t="str">
            <v>Maloobchod s audio- a videozáznamy</v>
          </cell>
        </row>
        <row r="686">
          <cell r="T686" t="str">
            <v>Maloobchod se sportovním vybavením</v>
          </cell>
          <cell r="W686" t="str">
            <v>Maloobchod se sportovním vybavením</v>
          </cell>
          <cell r="Z686" t="str">
            <v>Maloobchod se sportovním vybavením</v>
          </cell>
        </row>
        <row r="687">
          <cell r="T687" t="str">
            <v>Maloobchod s hrami a hračkami</v>
          </cell>
          <cell r="W687" t="str">
            <v>Maloobchod s hrami a hračkami</v>
          </cell>
          <cell r="Z687" t="str">
            <v>Maloobchod s hrami a hračkami</v>
          </cell>
        </row>
        <row r="688">
          <cell r="T688" t="str">
            <v>Maloobchod s oděvy</v>
          </cell>
          <cell r="W688" t="str">
            <v>Maloobchod s oděvy</v>
          </cell>
          <cell r="Z688" t="str">
            <v>Maloobchod s oděvy</v>
          </cell>
        </row>
        <row r="689">
          <cell r="T689" t="str">
            <v>Maloobchod s obuví a koženými výrobky</v>
          </cell>
          <cell r="W689" t="str">
            <v>Maloobchod s obuví a koženými výrobky</v>
          </cell>
          <cell r="Z689" t="str">
            <v>Maloobchod s obuví a koženými výrobky</v>
          </cell>
        </row>
        <row r="690">
          <cell r="T690" t="str">
            <v>Maloobchod s farmaceutickými přípravky</v>
          </cell>
          <cell r="W690" t="str">
            <v>Maloobchod s farmaceutickými přípravky</v>
          </cell>
          <cell r="Z690" t="str">
            <v>Maloobchod s farmaceutickými přípravky</v>
          </cell>
        </row>
        <row r="691">
          <cell r="T691" t="str">
            <v>Maloobchod se zdravotnickými a ortopedickými výrobky</v>
          </cell>
          <cell r="W691" t="str">
            <v>Maloobchod se zdravotnickými a ortopedickými výrobky</v>
          </cell>
          <cell r="Z691" t="str">
            <v>Maloobchod se zdravotnickými a ortopedickými výrobky</v>
          </cell>
        </row>
        <row r="692">
          <cell r="T692" t="str">
            <v>Maloobchod s kosmetickými a toaletními výrobky</v>
          </cell>
          <cell r="W692" t="str">
            <v>Maloobchod s kosmetickými a toaletními výrobky</v>
          </cell>
          <cell r="Z692" t="str">
            <v>Maloobchod s kosmetickými a toaletními výrobky</v>
          </cell>
        </row>
        <row r="693">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T694" t="str">
            <v>Maloobchod s hodinami, hodinkami a klenoty</v>
          </cell>
          <cell r="W694" t="str">
            <v>Maloobchod s hodinami, hodinkami a klenoty</v>
          </cell>
          <cell r="Z694" t="str">
            <v>Maloobchod s hodinami, hodinkami a klenoty</v>
          </cell>
        </row>
        <row r="695">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T696" t="str">
            <v>Maloobchod s použitým zbožím v prodejnách</v>
          </cell>
          <cell r="W696" t="str">
            <v>Maloobchod s použitým zbožím v prodejnách</v>
          </cell>
          <cell r="Z696" t="str">
            <v>Maloobchod s použitým zbožím v prodejnách</v>
          </cell>
        </row>
        <row r="697">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T699" t="str">
            <v>Maloobchod s ostatním zbožím ve stáncích a na trzích</v>
          </cell>
          <cell r="W699" t="str">
            <v>Maloobchod s ostatním zbožím ve stáncích a na trzích</v>
          </cell>
          <cell r="Z699" t="str">
            <v>Maloobchod s ostatním zbožím ve stáncích a na trzích</v>
          </cell>
        </row>
        <row r="700">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T701" t="str">
            <v>Ostatní maloobchod mimo prodejny, stánky a trhy</v>
          </cell>
          <cell r="W701" t="str">
            <v>Ostatní maloobchod mimo prodejny, stánky a trhy</v>
          </cell>
          <cell r="Z701" t="str">
            <v>Ostatní maloobchod mimo prodejny, stánky a trhy</v>
          </cell>
        </row>
        <row r="702">
          <cell r="T702" t="str">
            <v>Městská a příměstská pozemní osobní doprava</v>
          </cell>
          <cell r="W702" t="str">
            <v>Městská a příměstská pozemní osobní doprava</v>
          </cell>
          <cell r="Z702" t="str">
            <v>Městská a příměstská pozemní osobní doprava</v>
          </cell>
        </row>
        <row r="703">
          <cell r="T703" t="str">
            <v>Taxislužba a pronájem osobních vozů s řidičem</v>
          </cell>
          <cell r="W703" t="str">
            <v>Taxislužba a pronájem osobních vozů s řidičem</v>
          </cell>
          <cell r="Z703" t="str">
            <v>Taxislužba a pronájem osobních vozů s řidičem</v>
          </cell>
        </row>
        <row r="704">
          <cell r="T704" t="str">
            <v>Ostatní pozemní osobní doprava j. n.</v>
          </cell>
          <cell r="W704" t="str">
            <v>Ostatní pozemní osobní doprava j. n.</v>
          </cell>
          <cell r="Z704" t="str">
            <v>Ostatní pozemní osobní doprava j. n.</v>
          </cell>
        </row>
        <row r="705">
          <cell r="T705" t="str">
            <v>Silniční nákladní doprava</v>
          </cell>
          <cell r="W705" t="str">
            <v>Silniční nákladní doprava</v>
          </cell>
          <cell r="Z705" t="str">
            <v>Silniční nákladní doprava</v>
          </cell>
        </row>
        <row r="706">
          <cell r="T706" t="str">
            <v>Stěhovací služby</v>
          </cell>
          <cell r="W706" t="str">
            <v>Stěhovací služby</v>
          </cell>
          <cell r="Z706" t="str">
            <v>Stěhovací služby</v>
          </cell>
        </row>
        <row r="707">
          <cell r="T707" t="str">
            <v>Těžba černého uhlí</v>
          </cell>
          <cell r="W707" t="str">
            <v>Těžba černého uhlí</v>
          </cell>
          <cell r="Z707" t="str">
            <v>Těžba černého uhlí</v>
          </cell>
        </row>
        <row r="708">
          <cell r="T708" t="str">
            <v>Úprava černého uhlí</v>
          </cell>
          <cell r="W708" t="str">
            <v>Úprava černého uhlí</v>
          </cell>
          <cell r="Z708" t="str">
            <v>Úprava černého uhlí</v>
          </cell>
        </row>
        <row r="709">
          <cell r="T709" t="str">
            <v>Letecká nákladní doprava</v>
          </cell>
          <cell r="W709" t="str">
            <v>Letecká nákladní doprava</v>
          </cell>
          <cell r="Z709" t="str">
            <v>Letecká nákladní doprava</v>
          </cell>
        </row>
        <row r="710">
          <cell r="T710" t="str">
            <v>Kosmická doprava</v>
          </cell>
          <cell r="W710" t="str">
            <v>Kosmická doprava</v>
          </cell>
          <cell r="Z710" t="str">
            <v>Kosmická doprava</v>
          </cell>
        </row>
        <row r="711">
          <cell r="T711" t="str">
            <v>Těžba hnědého uhlí, kromě lignitu</v>
          </cell>
          <cell r="W711" t="str">
            <v>Těžba hnědého uhlí, kromě lignitu</v>
          </cell>
          <cell r="Z711" t="str">
            <v>Těžba hnědého uhlí, kromě lignitu</v>
          </cell>
        </row>
        <row r="712">
          <cell r="T712" t="str">
            <v>Úprava hnědého uhlí, kromě lignitu</v>
          </cell>
          <cell r="W712" t="str">
            <v>Úprava hnědého uhlí, kromě lignitu</v>
          </cell>
          <cell r="Z712" t="str">
            <v>Úprava hnědého uhlí, kromě lignitu</v>
          </cell>
        </row>
        <row r="713">
          <cell r="T713" t="str">
            <v>Těžba lignitu</v>
          </cell>
          <cell r="W713" t="str">
            <v>Těžba lignitu</v>
          </cell>
          <cell r="Z713" t="str">
            <v>Těžba lignitu</v>
          </cell>
        </row>
        <row r="714">
          <cell r="T714" t="str">
            <v>Úprava lignitu</v>
          </cell>
          <cell r="W714" t="str">
            <v>Úprava lignitu</v>
          </cell>
          <cell r="Z714" t="str">
            <v>Úprava lignitu</v>
          </cell>
        </row>
        <row r="715">
          <cell r="T715" t="str">
            <v>Činnosti související s pozemní dopravou</v>
          </cell>
          <cell r="W715" t="str">
            <v>Činnosti související s pozemní dopravou</v>
          </cell>
          <cell r="Z715" t="str">
            <v>Činnosti související s pozemní dopravou</v>
          </cell>
        </row>
        <row r="716">
          <cell r="T716" t="str">
            <v>Činnosti související s vodní dopravou</v>
          </cell>
          <cell r="W716" t="str">
            <v>Činnosti související s vodní dopravou</v>
          </cell>
          <cell r="Z716" t="str">
            <v>Činnosti související s vodní dopravou</v>
          </cell>
        </row>
        <row r="717">
          <cell r="T717" t="str">
            <v>Činnosti související s leteckou dopravou</v>
          </cell>
          <cell r="W717" t="str">
            <v>Činnosti související s leteckou dopravou</v>
          </cell>
          <cell r="Z717" t="str">
            <v>Činnosti související s leteckou dopravou</v>
          </cell>
        </row>
        <row r="718">
          <cell r="T718" t="str">
            <v>Manipulace s nákladem</v>
          </cell>
          <cell r="W718" t="str">
            <v>Manipulace s nákladem</v>
          </cell>
          <cell r="Z718" t="str">
            <v>Manipulace s nákladem</v>
          </cell>
        </row>
        <row r="719">
          <cell r="T719" t="str">
            <v>Ostatní vedlejší činnosti v dopravě</v>
          </cell>
          <cell r="W719" t="str">
            <v>Ostatní vedlejší činnosti v dopravě</v>
          </cell>
          <cell r="Z719" t="str">
            <v>Ostatní vedlejší činnosti v dopravě</v>
          </cell>
        </row>
        <row r="720">
          <cell r="T720" t="str">
            <v>Poskytování cateringových služeb</v>
          </cell>
          <cell r="W720" t="str">
            <v>Poskytování cateringových služeb</v>
          </cell>
          <cell r="Z720" t="str">
            <v>Poskytování cateringových služeb</v>
          </cell>
        </row>
        <row r="721">
          <cell r="T721" t="str">
            <v>Poskytování ostatních stravovacích služeb</v>
          </cell>
          <cell r="W721" t="str">
            <v>Poskytování ostatních stravovacích služeb</v>
          </cell>
          <cell r="Z721" t="str">
            <v>Poskytování ostatních stravovacích služeb</v>
          </cell>
        </row>
        <row r="722">
          <cell r="T722" t="str">
            <v>Vydávání knih</v>
          </cell>
          <cell r="W722" t="str">
            <v>Vydávání knih</v>
          </cell>
          <cell r="Z722" t="str">
            <v>Vydávání knih</v>
          </cell>
        </row>
        <row r="723">
          <cell r="T723" t="str">
            <v>Vydávání adresářů a jiných seznamů</v>
          </cell>
          <cell r="W723" t="str">
            <v>Vydávání adresářů a jiných seznamů</v>
          </cell>
          <cell r="Z723" t="str">
            <v>Vydávání adresářů a jiných seznamů</v>
          </cell>
        </row>
        <row r="724">
          <cell r="T724" t="str">
            <v>Vydávání novin</v>
          </cell>
          <cell r="W724" t="str">
            <v>Vydávání novin</v>
          </cell>
          <cell r="Z724" t="str">
            <v>Vydávání novin</v>
          </cell>
        </row>
        <row r="725">
          <cell r="T725" t="str">
            <v>Vydávání časopisů a ostatních periodických publikací</v>
          </cell>
          <cell r="W725" t="str">
            <v>Vydávání časopisů a ostatních periodických publikací</v>
          </cell>
          <cell r="Z725" t="str">
            <v>Vydávání časopisů a ostatních periodických publikací</v>
          </cell>
        </row>
        <row r="726">
          <cell r="T726" t="str">
            <v>Ostatní vydavatelské činnosti</v>
          </cell>
          <cell r="W726" t="str">
            <v>Ostatní vydavatelské činnosti</v>
          </cell>
          <cell r="Z726" t="str">
            <v>Ostatní vydavatelské činnosti</v>
          </cell>
        </row>
        <row r="727">
          <cell r="T727" t="str">
            <v>Vydávání počítačových her</v>
          </cell>
          <cell r="W727" t="str">
            <v>Vydávání počítačových her</v>
          </cell>
          <cell r="Z727" t="str">
            <v>Vydávání počítačových her</v>
          </cell>
        </row>
        <row r="728">
          <cell r="T728" t="str">
            <v>Ostatní vydávání softwaru</v>
          </cell>
          <cell r="W728" t="str">
            <v>Ostatní vydávání softwaru</v>
          </cell>
          <cell r="Z728" t="str">
            <v>Ostatní vydávání softwaru</v>
          </cell>
        </row>
        <row r="729">
          <cell r="T729" t="str">
            <v>Produkce filmů, videozáznamů a televizních programů</v>
          </cell>
          <cell r="W729" t="str">
            <v>Produkce filmů, videozáznamů a televizních programů</v>
          </cell>
          <cell r="Z729" t="str">
            <v>Produkce filmů, videozáznamů a televizních programů</v>
          </cell>
        </row>
        <row r="730">
          <cell r="T730" t="str">
            <v>Postprodukce filmů, videozáznamů a televizních programů</v>
          </cell>
          <cell r="W730" t="str">
            <v>Postprodukce filmů, videozáznamů a televizních programů</v>
          </cell>
          <cell r="Z730" t="str">
            <v>Postprodukce filmů, videozáznamů a televizních programů</v>
          </cell>
        </row>
        <row r="731">
          <cell r="T731" t="str">
            <v>Distribuce filmů, videozáznamů a televizních programů</v>
          </cell>
          <cell r="W731" t="str">
            <v>Distribuce filmů, videozáznamů a televizních programů</v>
          </cell>
          <cell r="Z731" t="str">
            <v>Distribuce filmů, videozáznamů a televizních programů</v>
          </cell>
        </row>
        <row r="732">
          <cell r="T732" t="str">
            <v>Promítání filmů</v>
          </cell>
          <cell r="W732" t="str">
            <v>Promítání filmů</v>
          </cell>
          <cell r="Z732" t="str">
            <v>Promítání filmů</v>
          </cell>
        </row>
        <row r="733">
          <cell r="T733" t="str">
            <v>Programování</v>
          </cell>
          <cell r="W733" t="str">
            <v>Programování</v>
          </cell>
          <cell r="Z733" t="str">
            <v>Programování</v>
          </cell>
        </row>
        <row r="734">
          <cell r="T734" t="str">
            <v>Poradenství v oblasti informačních technologií</v>
          </cell>
          <cell r="W734" t="str">
            <v>Poradenství v oblasti informačních technologií</v>
          </cell>
          <cell r="Z734" t="str">
            <v>Poradenství v oblasti informačních technologií</v>
          </cell>
        </row>
        <row r="735">
          <cell r="T735" t="str">
            <v>Správa počítačového vybavení</v>
          </cell>
          <cell r="W735" t="str">
            <v>Správa počítačového vybavení</v>
          </cell>
          <cell r="Z735" t="str">
            <v>Správa počítačového vybavení</v>
          </cell>
        </row>
        <row r="736">
          <cell r="T736" t="str">
            <v>Ostatní činnosti v oblasti informačních technologií</v>
          </cell>
          <cell r="W736" t="str">
            <v>Ostatní činnosti v oblasti informačních technologií</v>
          </cell>
          <cell r="Z736" t="str">
            <v>Ostatní činnosti v oblasti informačních technologií</v>
          </cell>
        </row>
        <row r="737">
          <cell r="T737" t="str">
            <v>Činnosti související se zpracováním dat a hostingem</v>
          </cell>
          <cell r="W737" t="str">
            <v>Činnosti související se zpracováním dat a hostingem</v>
          </cell>
          <cell r="Z737" t="str">
            <v>Činnosti související se zpracováním dat a hostingem</v>
          </cell>
        </row>
        <row r="738">
          <cell r="T738" t="str">
            <v>Činnosti související s webovými portály</v>
          </cell>
          <cell r="W738" t="str">
            <v>Činnosti související s webovými portály</v>
          </cell>
          <cell r="Z738" t="str">
            <v>Činnosti související s webovými portály</v>
          </cell>
        </row>
        <row r="739">
          <cell r="T739" t="str">
            <v>Činnosti zpravodajských tiskových kanceláří a agentur</v>
          </cell>
          <cell r="W739" t="str">
            <v>Činnosti zpravodajských tiskových kanceláří a agentur</v>
          </cell>
          <cell r="Z739" t="str">
            <v>Činnosti zpravodajských tiskových kanceláří a agentur</v>
          </cell>
        </row>
        <row r="740">
          <cell r="T740" t="str">
            <v>Ostatní informační činnosti j. n.</v>
          </cell>
          <cell r="W740" t="str">
            <v>Ostatní informační činnosti j. n.</v>
          </cell>
          <cell r="Z740" t="str">
            <v>Ostatní informační činnosti j. n.</v>
          </cell>
        </row>
        <row r="741">
          <cell r="T741" t="str">
            <v>Centrální bankovnictví</v>
          </cell>
          <cell r="W741" t="str">
            <v>Centrální bankovnictví</v>
          </cell>
          <cell r="Z741" t="str">
            <v>Centrální bankovnictví</v>
          </cell>
        </row>
        <row r="742">
          <cell r="T742" t="str">
            <v>Ostatní peněžní zprostředkování</v>
          </cell>
          <cell r="W742" t="str">
            <v>Ostatní peněžní zprostředkování</v>
          </cell>
          <cell r="Z742" t="str">
            <v>Ostatní peněžní zprostředkování</v>
          </cell>
        </row>
        <row r="743">
          <cell r="T743" t="str">
            <v>Finanční leasing</v>
          </cell>
          <cell r="W743" t="str">
            <v>Finanční leasing</v>
          </cell>
          <cell r="Z743" t="str">
            <v>Finanční leasing</v>
          </cell>
        </row>
        <row r="744">
          <cell r="T744" t="str">
            <v>Ostatní poskytování úvěrů</v>
          </cell>
          <cell r="W744" t="str">
            <v>Ostatní poskytování úvěrů</v>
          </cell>
          <cell r="Z744" t="str">
            <v>Ostatní poskytování úvěrů</v>
          </cell>
        </row>
        <row r="745">
          <cell r="T745" t="str">
            <v>Ostatní finanční zprostředkování j. n.</v>
          </cell>
          <cell r="W745" t="str">
            <v>Ostatní finanční zprostředkování j. n.</v>
          </cell>
          <cell r="Z745" t="str">
            <v>Ostatní finanční zprostředkování j. n.</v>
          </cell>
        </row>
        <row r="746">
          <cell r="T746" t="str">
            <v>životní pojištění</v>
          </cell>
          <cell r="W746" t="str">
            <v>životní pojištění</v>
          </cell>
          <cell r="Z746" t="str">
            <v>životní pojištění</v>
          </cell>
        </row>
        <row r="747">
          <cell r="T747" t="str">
            <v>Neživotní pojištění</v>
          </cell>
          <cell r="W747" t="str">
            <v>Neživotní pojištění</v>
          </cell>
          <cell r="Z747" t="str">
            <v>Neživotní pojištění</v>
          </cell>
        </row>
        <row r="748">
          <cell r="T748" t="str">
            <v>Řízení a správa finančních trhů</v>
          </cell>
          <cell r="W748" t="str">
            <v>Řízení a správa finančních trhů</v>
          </cell>
          <cell r="Z748" t="str">
            <v>Řízení a správa finančních trhů</v>
          </cell>
        </row>
        <row r="749">
          <cell r="T749" t="str">
            <v>Obchodování s cennými papíry a komoditami na burzách</v>
          </cell>
          <cell r="W749" t="str">
            <v>Obchodování s cennými papíry a komoditami na burzách</v>
          </cell>
          <cell r="Z749" t="str">
            <v>Obchodování s cennými papíry a komoditami na burzách</v>
          </cell>
        </row>
        <row r="750">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T751" t="str">
            <v>Vyhodnocování rizik a škod</v>
          </cell>
          <cell r="W751" t="str">
            <v>Vyhodnocování rizik a škod</v>
          </cell>
          <cell r="Z751" t="str">
            <v>Vyhodnocování rizik a škod</v>
          </cell>
        </row>
        <row r="752">
          <cell r="T752" t="str">
            <v>Činnosti zástupců pojišťovny a makléřů</v>
          </cell>
          <cell r="W752" t="str">
            <v>Činnosti zástupců pojišťovny a makléřů</v>
          </cell>
          <cell r="Z752" t="str">
            <v>Činnosti zástupců pojišťovny a makléřů</v>
          </cell>
        </row>
        <row r="753">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T754" t="str">
            <v>Zprostředkovatelské činnosti realitních agentur</v>
          </cell>
          <cell r="W754" t="str">
            <v>Zprostředkovatelské činnosti realitních agentur</v>
          </cell>
          <cell r="Z754" t="str">
            <v>Zprostředkovatelské činnosti realitních agentur</v>
          </cell>
        </row>
        <row r="755">
          <cell r="T755" t="str">
            <v>Správa nemovitostí na základě smlouvy</v>
          </cell>
          <cell r="W755" t="str">
            <v>Správa nemovitostí na základě smlouvy</v>
          </cell>
          <cell r="Z755" t="str">
            <v>Správa nemovitostí na základě smlouvy</v>
          </cell>
        </row>
        <row r="756">
          <cell r="T756" t="str">
            <v>Poradenství v oblasti vztahů s veřejností a komunikace</v>
          </cell>
          <cell r="W756" t="str">
            <v>Poradenství v oblasti vztahů s veřejností a komunikace</v>
          </cell>
          <cell r="Z756" t="str">
            <v>Poradenství v oblasti vztahů s veřejností a komunikace</v>
          </cell>
        </row>
        <row r="757">
          <cell r="T757" t="str">
            <v>Ostatní poradenství v oblasti podnikání a řízení</v>
          </cell>
          <cell r="W757" t="str">
            <v>Ostatní poradenství v oblasti podnikání a řízení</v>
          </cell>
          <cell r="Z757" t="str">
            <v>Ostatní poradenství v oblasti podnikání a řízení</v>
          </cell>
        </row>
        <row r="758">
          <cell r="T758" t="str">
            <v>Těžba železných rud</v>
          </cell>
          <cell r="W758" t="str">
            <v>Těžba železných rud</v>
          </cell>
          <cell r="Z758" t="str">
            <v>Těžba železných rud</v>
          </cell>
        </row>
        <row r="759">
          <cell r="T759" t="str">
            <v>Úprava železných rud</v>
          </cell>
          <cell r="W759" t="str">
            <v>Úprava železných rud</v>
          </cell>
          <cell r="Z759" t="str">
            <v>Úprava železných rud</v>
          </cell>
        </row>
        <row r="760">
          <cell r="T760" t="str">
            <v>Architektonické činnosti</v>
          </cell>
          <cell r="W760" t="str">
            <v>Architektonické činnosti</v>
          </cell>
          <cell r="Z760" t="str">
            <v>Architektonické činnosti</v>
          </cell>
        </row>
        <row r="761">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T762" t="str">
            <v>Výzkum a vývoj v oblasti biotechnologie</v>
          </cell>
          <cell r="W762" t="str">
            <v>Výzkum a vývoj v oblasti biotechnologie</v>
          </cell>
          <cell r="Z762" t="str">
            <v>Výzkum a vývoj v oblasti biotechnologie</v>
          </cell>
        </row>
        <row r="763">
          <cell r="T763" t="str">
            <v>Těžba uranových a thoriových rud</v>
          </cell>
          <cell r="W763" t="str">
            <v>Těžba uranových a thoriových rud</v>
          </cell>
          <cell r="Z763" t="str">
            <v>Těžba uranových a thoriových rud</v>
          </cell>
        </row>
        <row r="764">
          <cell r="T764" t="str">
            <v>Úprava uranových a thoriových rud</v>
          </cell>
          <cell r="W764" t="str">
            <v>Úprava uranových a thoriových rud</v>
          </cell>
          <cell r="Z764" t="str">
            <v>Úprava uranových a thoriových rud</v>
          </cell>
        </row>
        <row r="765">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T766" t="str">
            <v>Těžba ostatních neželezných rud</v>
          </cell>
          <cell r="W766" t="str">
            <v>Těžba ostatních neželezných rud</v>
          </cell>
          <cell r="Z766" t="str">
            <v>Těžba ostatních neželezných rud</v>
          </cell>
        </row>
        <row r="767">
          <cell r="T767" t="str">
            <v>Úprava ostatních neželezných rud</v>
          </cell>
          <cell r="W767" t="str">
            <v>Úprava ostatních neželezných rud</v>
          </cell>
          <cell r="Z767" t="str">
            <v>Úprava ostatních neželezných rud</v>
          </cell>
        </row>
        <row r="768">
          <cell r="T768" t="str">
            <v>Činnosti reklamních agentur</v>
          </cell>
          <cell r="W768" t="str">
            <v>Činnosti reklamních agentur</v>
          </cell>
          <cell r="Z768" t="str">
            <v>Činnosti reklamních agentur</v>
          </cell>
        </row>
        <row r="769">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T771" t="str">
            <v>Pronájem a leasing nákladních automobilů</v>
          </cell>
          <cell r="W771" t="str">
            <v>Pronájem a leasing nákladních automobilů</v>
          </cell>
          <cell r="Z771" t="str">
            <v>Pronájem a leasing nákladních automobilů</v>
          </cell>
        </row>
        <row r="772">
          <cell r="T772" t="str">
            <v>Pronájem a leasing rekreačních a sportovních potřeb</v>
          </cell>
          <cell r="W772" t="str">
            <v>Pronájem a leasing rekreačních a sportovních potřeb</v>
          </cell>
          <cell r="Z772" t="str">
            <v>Pronájem a leasing rekreačních a sportovních potřeb</v>
          </cell>
        </row>
        <row r="773">
          <cell r="T773" t="str">
            <v>Pronájem videokazet a disků</v>
          </cell>
          <cell r="W773" t="str">
            <v>Pronájem videokazet a disků</v>
          </cell>
          <cell r="Z773" t="str">
            <v>Pronájem videokazet a disků</v>
          </cell>
        </row>
        <row r="774">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T775" t="str">
            <v>Pronájem a leasing zemědělských strojů a zařízení</v>
          </cell>
          <cell r="W775" t="str">
            <v>Pronájem a leasing zemědělských strojů a zařízení</v>
          </cell>
          <cell r="Z775" t="str">
            <v>Pronájem a leasing zemědělských strojů a zařízení</v>
          </cell>
        </row>
        <row r="776">
          <cell r="T776" t="str">
            <v>Pronájem a leasing stavebních strojů a zařízení</v>
          </cell>
          <cell r="W776" t="str">
            <v>Pronájem a leasing stavebních strojů a zařízení</v>
          </cell>
          <cell r="Z776" t="str">
            <v>Pronájem a leasing stavebních strojů a zařízení</v>
          </cell>
        </row>
        <row r="777">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T778" t="str">
            <v>Pronájem a leasing vodních dopravních prostředků</v>
          </cell>
          <cell r="W778" t="str">
            <v>Pronájem a leasing vodních dopravních prostředků</v>
          </cell>
          <cell r="Z778" t="str">
            <v>Pronájem a leasing vodních dopravních prostředků</v>
          </cell>
        </row>
        <row r="779">
          <cell r="T779" t="str">
            <v>Pronájem a leasing leteckých dopravních prostředků</v>
          </cell>
          <cell r="W779" t="str">
            <v>Pronájem a leasing leteckých dopravních prostředků</v>
          </cell>
          <cell r="Z779" t="str">
            <v>Pronájem a leasing leteckých dopravních prostředků</v>
          </cell>
        </row>
        <row r="780">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T781" t="str">
            <v>Činnosti cestovních agentur</v>
          </cell>
          <cell r="W781" t="str">
            <v>Činnosti cestovních agentur</v>
          </cell>
          <cell r="Z781" t="str">
            <v>Činnosti cestovních agentur</v>
          </cell>
        </row>
        <row r="782">
          <cell r="T782" t="str">
            <v>Činnosti cestovních kanceláří</v>
          </cell>
          <cell r="W782" t="str">
            <v>Činnosti cestovních kanceláří</v>
          </cell>
          <cell r="Z782" t="str">
            <v>Činnosti cestovních kanceláří</v>
          </cell>
        </row>
        <row r="783">
          <cell r="T783" t="str">
            <v>Všeobecný úklid budov</v>
          </cell>
          <cell r="W783" t="str">
            <v>Všeobecný úklid budov</v>
          </cell>
          <cell r="Z783" t="str">
            <v>Všeobecný úklid budov</v>
          </cell>
        </row>
        <row r="784">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T785" t="str">
            <v>Ostatní úklidové činnosti</v>
          </cell>
          <cell r="W785" t="str">
            <v>Ostatní úklidové činnosti</v>
          </cell>
          <cell r="Z785" t="str">
            <v>Ostatní úklidové činnosti</v>
          </cell>
        </row>
        <row r="786">
          <cell r="T786" t="str">
            <v>Univerzální administrativní činnosti</v>
          </cell>
          <cell r="W786" t="str">
            <v>Univerzální administrativní činnosti</v>
          </cell>
          <cell r="Z786" t="str">
            <v>Univerzální administrativní činnosti</v>
          </cell>
        </row>
        <row r="787">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T788" t="str">
            <v>Inkasní činnosti, ověřování solventnosti zákazníka</v>
          </cell>
          <cell r="W788" t="str">
            <v>Inkasní činnosti, ověřování solventnosti zákazníka</v>
          </cell>
          <cell r="Z788" t="str">
            <v>Inkasní činnosti, ověřování solventnosti zákazníka</v>
          </cell>
        </row>
        <row r="789">
          <cell r="T789" t="str">
            <v>Balicí činnosti</v>
          </cell>
          <cell r="W789" t="str">
            <v>Balicí činnosti</v>
          </cell>
          <cell r="Z789" t="str">
            <v>Balicí činnosti</v>
          </cell>
        </row>
        <row r="790">
          <cell r="T790" t="str">
            <v>Ostatní podpůrné činnosti pro podnikání j. n.</v>
          </cell>
          <cell r="W790" t="str">
            <v>Ostatní podpůrné činnosti pro podnikání j. n.</v>
          </cell>
          <cell r="Z790" t="str">
            <v>Ostatní podpůrné činnosti pro podnikání j. n.</v>
          </cell>
        </row>
        <row r="791">
          <cell r="T791" t="str">
            <v>Všeobecné činnosti veřejné správy</v>
          </cell>
          <cell r="W791" t="str">
            <v>Všeobecné činnosti veřejné správy</v>
          </cell>
          <cell r="Z791" t="str">
            <v>Všeobecné činnosti veřejné správy</v>
          </cell>
        </row>
        <row r="792">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T793" t="str">
            <v>Regulace a podpora podnikatelského prostředí</v>
          </cell>
          <cell r="W793" t="str">
            <v>Regulace a podpora podnikatelského prostředí</v>
          </cell>
          <cell r="Z793" t="str">
            <v>Regulace a podpora podnikatelského prostředí</v>
          </cell>
        </row>
        <row r="794">
          <cell r="T794" t="str">
            <v>Činnosti v oblasti zahraničních věcí</v>
          </cell>
          <cell r="W794" t="str">
            <v>Činnosti v oblasti zahraničních věcí</v>
          </cell>
          <cell r="Z794" t="str">
            <v>Činnosti v oblasti zahraničních věcí</v>
          </cell>
        </row>
        <row r="795">
          <cell r="T795" t="str">
            <v>Činnosti v oblasti obrany</v>
          </cell>
          <cell r="W795" t="str">
            <v>Činnosti v oblasti obrany</v>
          </cell>
          <cell r="Z795" t="str">
            <v>Činnosti v oblasti obrany</v>
          </cell>
        </row>
        <row r="796">
          <cell r="T796" t="str">
            <v>Činnosti v oblasti spravedlnosti a soudnictví</v>
          </cell>
          <cell r="W796" t="str">
            <v>Činnosti v oblasti spravedlnosti a soudnictví</v>
          </cell>
          <cell r="Z796" t="str">
            <v>Činnosti v oblasti spravedlnosti a soudnictví</v>
          </cell>
        </row>
        <row r="797">
          <cell r="T797" t="str">
            <v>Činnosti v oblasti veřejného pořádku a bezpečnosti</v>
          </cell>
          <cell r="W797" t="str">
            <v>Činnosti v oblasti veřejného pořádku a bezpečnosti</v>
          </cell>
          <cell r="Z797" t="str">
            <v>Činnosti v oblasti veřejného pořádku a bezpečnosti</v>
          </cell>
        </row>
        <row r="798">
          <cell r="T798" t="str">
            <v>Činnosti v oblasti protipožární ochrany</v>
          </cell>
          <cell r="W798" t="str">
            <v>Činnosti v oblasti protipožární ochrany</v>
          </cell>
          <cell r="Z798" t="str">
            <v>Činnosti v oblasti protipožární ochrany</v>
          </cell>
        </row>
        <row r="799">
          <cell r="T799" t="str">
            <v>Sekundární všeobecné vzdělávání</v>
          </cell>
          <cell r="W799" t="str">
            <v>Sekundární všeobecné vzdělávání</v>
          </cell>
          <cell r="Z799" t="str">
            <v>Sekundární všeobecné vzdělávání</v>
          </cell>
        </row>
        <row r="800">
          <cell r="T800" t="str">
            <v>Sekundární odborné vzdělávání</v>
          </cell>
          <cell r="W800" t="str">
            <v>Sekundární odborné vzdělávání</v>
          </cell>
          <cell r="Z800" t="str">
            <v>Sekundární odborné vzdělávání</v>
          </cell>
        </row>
        <row r="801">
          <cell r="T801" t="str">
            <v>Postsekundární nikoli terciární vzdělávání</v>
          </cell>
          <cell r="W801" t="str">
            <v>Postsekundární nikoli terciární vzdělávání</v>
          </cell>
          <cell r="Z801" t="str">
            <v>Postsekundární nikoli terciární vzdělávání</v>
          </cell>
        </row>
        <row r="802">
          <cell r="T802" t="str">
            <v>Terciární vzdělávání</v>
          </cell>
          <cell r="W802" t="str">
            <v>Terciární vzdělávání</v>
          </cell>
          <cell r="Z802" t="str">
            <v>Terciární vzdělávání</v>
          </cell>
        </row>
        <row r="803">
          <cell r="T803" t="str">
            <v>Sportovní a rekreační vzdělávání</v>
          </cell>
          <cell r="W803" t="str">
            <v>Sportovní a rekreační vzdělávání</v>
          </cell>
          <cell r="Z803" t="str">
            <v>Sportovní a rekreační vzdělávání</v>
          </cell>
        </row>
        <row r="804">
          <cell r="T804" t="str">
            <v>Umělecké vzdělávání</v>
          </cell>
          <cell r="W804" t="str">
            <v>Umělecké vzdělávání</v>
          </cell>
          <cell r="Z804" t="str">
            <v>Umělecké vzdělávání</v>
          </cell>
        </row>
        <row r="805">
          <cell r="T805" t="str">
            <v>Činnosti autoškol a jiných škol řízení</v>
          </cell>
          <cell r="W805" t="str">
            <v>Činnosti autoškol a jiných škol řízení</v>
          </cell>
          <cell r="Z805" t="str">
            <v>Činnosti autoškol a jiných škol řízení</v>
          </cell>
        </row>
        <row r="806">
          <cell r="T806" t="str">
            <v>Ostatní vzdělávání j. n.</v>
          </cell>
          <cell r="W806" t="str">
            <v>Ostatní vzdělávání j. n.</v>
          </cell>
          <cell r="Z806" t="str">
            <v>Ostatní vzdělávání j. n.</v>
          </cell>
        </row>
        <row r="807">
          <cell r="T807" t="str">
            <v>Všeobecná ambulantní zdravotní péče</v>
          </cell>
          <cell r="W807" t="str">
            <v>Všeobecná ambulantní zdravotní péče</v>
          </cell>
          <cell r="Z807" t="str">
            <v>Všeobecná ambulantní zdravotní péče</v>
          </cell>
        </row>
        <row r="808">
          <cell r="T808" t="str">
            <v>Specializovaná ambulantní zdravotní péče</v>
          </cell>
          <cell r="W808" t="str">
            <v>Specializovaná ambulantní zdravotní péče</v>
          </cell>
          <cell r="Z808" t="str">
            <v>Specializovaná ambulantní zdravotní péče</v>
          </cell>
        </row>
        <row r="809">
          <cell r="T809" t="str">
            <v>Zubní péče</v>
          </cell>
          <cell r="W809" t="str">
            <v>Zubní péče</v>
          </cell>
          <cell r="Z809" t="str">
            <v>Zubní péče</v>
          </cell>
        </row>
        <row r="810">
          <cell r="T810" t="str">
            <v>Sociální služby poskytované dětem</v>
          </cell>
          <cell r="W810" t="str">
            <v>Sociální služby poskytované dětem</v>
          </cell>
          <cell r="Z810" t="str">
            <v>Sociální služby poskytované dětem</v>
          </cell>
        </row>
        <row r="811">
          <cell r="T811" t="str">
            <v>Ostatní ambulantní nebo terénní sociální služby j. n.</v>
          </cell>
          <cell r="W811" t="str">
            <v>Ostatní ambulantní nebo terénní sociální služby j. n.</v>
          </cell>
          <cell r="Z811" t="str">
            <v>Ostatní ambulantní nebo terénní sociální služby j. n.</v>
          </cell>
        </row>
        <row r="812">
          <cell r="T812" t="str">
            <v>Scénická umění</v>
          </cell>
          <cell r="W812" t="str">
            <v>Scénická umění</v>
          </cell>
          <cell r="Z812" t="str">
            <v>Scénická umění</v>
          </cell>
        </row>
        <row r="813">
          <cell r="T813" t="str">
            <v>Podpůrné činnosti pro scénická umění</v>
          </cell>
          <cell r="W813" t="str">
            <v>Podpůrné činnosti pro scénická umění</v>
          </cell>
          <cell r="Z813" t="str">
            <v>Podpůrné činnosti pro scénická umění</v>
          </cell>
        </row>
        <row r="814">
          <cell r="T814" t="str">
            <v>Umělecká tvorba</v>
          </cell>
          <cell r="W814" t="str">
            <v>Umělecká tvorba</v>
          </cell>
          <cell r="Z814" t="str">
            <v>Umělecká tvorba</v>
          </cell>
        </row>
        <row r="815">
          <cell r="T815" t="str">
            <v>Provozování kulturních zařízení</v>
          </cell>
          <cell r="W815" t="str">
            <v>Provozování kulturních zařízení</v>
          </cell>
          <cell r="Z815" t="str">
            <v>Provozování kulturních zařízení</v>
          </cell>
        </row>
        <row r="816">
          <cell r="T816" t="str">
            <v>Činnosti knihoven a archivů</v>
          </cell>
          <cell r="W816" t="str">
            <v>Činnosti knihoven a archivů</v>
          </cell>
          <cell r="Z816" t="str">
            <v>Činnosti knihoven a archivů</v>
          </cell>
        </row>
        <row r="817">
          <cell r="T817" t="str">
            <v>Činnosti muzeí</v>
          </cell>
          <cell r="W817" t="str">
            <v>Činnosti muzeí</v>
          </cell>
          <cell r="Z817" t="str">
            <v>Činnosti muzeí</v>
          </cell>
        </row>
        <row r="818">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T820" t="str">
            <v>Provozování sportovních zařízení</v>
          </cell>
          <cell r="W820" t="str">
            <v>Provozování sportovních zařízení</v>
          </cell>
          <cell r="Z820" t="str">
            <v>Provozování sportovních zařízení</v>
          </cell>
        </row>
        <row r="821">
          <cell r="T821" t="str">
            <v>Činnosti sportovních klubů</v>
          </cell>
          <cell r="W821" t="str">
            <v>Činnosti sportovních klubů</v>
          </cell>
          <cell r="Z821" t="str">
            <v>Činnosti sportovních klubů</v>
          </cell>
        </row>
        <row r="822">
          <cell r="T822" t="str">
            <v>Činnosti fitcenter</v>
          </cell>
          <cell r="W822" t="str">
            <v>Činnosti fitcenter</v>
          </cell>
          <cell r="Z822" t="str">
            <v>Činnosti fitcenter</v>
          </cell>
        </row>
        <row r="823">
          <cell r="T823" t="str">
            <v>Ostatní sportovní činnosti</v>
          </cell>
          <cell r="W823" t="str">
            <v>Ostatní sportovní činnosti</v>
          </cell>
          <cell r="Z823" t="str">
            <v>Ostatní sportovní činnosti</v>
          </cell>
        </row>
        <row r="824">
          <cell r="T824" t="str">
            <v>Činnosti lunaparků a zábavních parků</v>
          </cell>
          <cell r="W824" t="str">
            <v>Činnosti lunaparků a zábavních parků</v>
          </cell>
          <cell r="Z824" t="str">
            <v>Činnosti lunaparků a zábavních parků</v>
          </cell>
        </row>
        <row r="825">
          <cell r="T825" t="str">
            <v>Ostatní zábavní a rekreační činnosti j. n.</v>
          </cell>
          <cell r="W825" t="str">
            <v>Ostatní zábavní a rekreační činnosti j. n.</v>
          </cell>
          <cell r="Z825" t="str">
            <v>Ostatní zábavní a rekreační činnosti j. n.</v>
          </cell>
        </row>
        <row r="826">
          <cell r="T826" t="str">
            <v>Činnosti podnikatelských a zaměstnavatelských organizací</v>
          </cell>
          <cell r="W826" t="str">
            <v>Činnosti podnikatelských a zaměstnavatelských organizací</v>
          </cell>
          <cell r="Z826" t="str">
            <v>Činnosti podnikatelských a zaměstnavatelských organizací</v>
          </cell>
        </row>
        <row r="827">
          <cell r="T827" t="str">
            <v>Činnosti profesních organizací</v>
          </cell>
          <cell r="W827" t="str">
            <v>Činnosti profesních organizací</v>
          </cell>
          <cell r="Z827" t="str">
            <v>Činnosti profesních organizací</v>
          </cell>
        </row>
        <row r="828">
          <cell r="T828" t="str">
            <v>Činnosti náboženských organizací</v>
          </cell>
          <cell r="W828" t="str">
            <v>Činnosti náboženských organizací</v>
          </cell>
          <cell r="Z828" t="str">
            <v>Činnosti náboženských organizací</v>
          </cell>
        </row>
        <row r="829">
          <cell r="T829" t="str">
            <v>Činnosti politických stran a organizací</v>
          </cell>
          <cell r="W829" t="str">
            <v>Činnosti politických stran a organizací</v>
          </cell>
          <cell r="Z829" t="str">
            <v>Činnosti politických stran a organizací</v>
          </cell>
        </row>
        <row r="830">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T831" t="str">
            <v>Opravy počítačů a periferních zařízení</v>
          </cell>
          <cell r="W831" t="str">
            <v>Opravy počítačů a periferních zařízení</v>
          </cell>
          <cell r="Z831" t="str">
            <v>Opravy počítačů a periferních zařízení</v>
          </cell>
        </row>
        <row r="832">
          <cell r="T832" t="str">
            <v>Opravy komunikačních zařízení</v>
          </cell>
          <cell r="W832" t="str">
            <v>Opravy komunikačních zařízení</v>
          </cell>
          <cell r="Z832" t="str">
            <v>Opravy komunikačních zařízení</v>
          </cell>
        </row>
        <row r="833">
          <cell r="T833" t="str">
            <v>Opravy spotřební elektroniky</v>
          </cell>
          <cell r="W833" t="str">
            <v>Opravy spotřební elektroniky</v>
          </cell>
          <cell r="Z833" t="str">
            <v>Opravy spotřební elektroniky</v>
          </cell>
        </row>
        <row r="834">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T835" t="str">
            <v>Opravy obuvi a kožených výrobků</v>
          </cell>
          <cell r="W835" t="str">
            <v>Opravy obuvi a kožených výrobků</v>
          </cell>
          <cell r="Z835" t="str">
            <v>Opravy obuvi a kožených výrobků</v>
          </cell>
        </row>
        <row r="836">
          <cell r="T836" t="str">
            <v>Opravy nábytku a bytového zařízení</v>
          </cell>
          <cell r="W836" t="str">
            <v>Opravy nábytku a bytového zařízení</v>
          </cell>
          <cell r="Z836" t="str">
            <v>Opravy nábytku a bytového zařízení</v>
          </cell>
        </row>
        <row r="837">
          <cell r="T837" t="str">
            <v>Opravy hodin, hodinek a klenotnických výrobků</v>
          </cell>
          <cell r="W837" t="str">
            <v>Opravy hodin, hodinek a klenotnických výrobků</v>
          </cell>
          <cell r="Z837" t="str">
            <v>Opravy hodin, hodinek a klenotnických výrobků</v>
          </cell>
        </row>
        <row r="838">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T840" t="str">
            <v>Kadeřnické, kosmetické a podobné činnosti</v>
          </cell>
          <cell r="W840" t="str">
            <v>Kadeřnické, kosmetické a podobné činnosti</v>
          </cell>
          <cell r="Z840" t="str">
            <v>Kadeřnické, kosmetické a podobné činnosti</v>
          </cell>
        </row>
        <row r="841">
          <cell r="T841" t="str">
            <v>Pohřební a související činnosti</v>
          </cell>
          <cell r="W841" t="str">
            <v>Pohřební a související činnosti</v>
          </cell>
          <cell r="Z841" t="str">
            <v>Pohřební a související činnosti</v>
          </cell>
        </row>
        <row r="842">
          <cell r="T842" t="str">
            <v>Činnosti pro osobní a fyzickou pohodu</v>
          </cell>
          <cell r="W842" t="str">
            <v>Činnosti pro osobní a fyzickou pohodu</v>
          </cell>
          <cell r="Z842" t="str">
            <v>Činnosti pro osobní a fyzickou pohodu</v>
          </cell>
        </row>
        <row r="843">
          <cell r="T843" t="str">
            <v>Poskytování ostatních osobních služeb j. n.</v>
          </cell>
          <cell r="W843" t="str">
            <v>Poskytování ostatních osobních služeb j. n.</v>
          </cell>
          <cell r="Z843" t="str">
            <v>Poskytování ostatních osobních služeb j. n.</v>
          </cell>
        </row>
        <row r="844">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T845" t="str">
            <v>Výroba obuvi s usňovým svrškem</v>
          </cell>
          <cell r="W845" t="str">
            <v>Výroba obuvi s usňovým svrškem</v>
          </cell>
          <cell r="Z845" t="str">
            <v>Výroba obuvi s usňovým svrškem</v>
          </cell>
        </row>
        <row r="846">
          <cell r="T846" t="str">
            <v>Výroba obuvi z ostatních materiálů</v>
          </cell>
          <cell r="W846" t="str">
            <v>Výroba obuvi z ostatních materiálů</v>
          </cell>
          <cell r="Z846" t="str">
            <v>Výroba obuvi z ostatních materiálů</v>
          </cell>
        </row>
        <row r="847">
          <cell r="T847" t="str">
            <v>Výroba chemických buničin</v>
          </cell>
          <cell r="W847" t="str">
            <v>Výroba chemických buničin</v>
          </cell>
          <cell r="Z847" t="str">
            <v>Výroba chemických buničin</v>
          </cell>
        </row>
        <row r="848">
          <cell r="T848" t="str">
            <v>Výroba mechanických vláknin</v>
          </cell>
          <cell r="W848" t="str">
            <v>Výroba mechanických vláknin</v>
          </cell>
          <cell r="Z848" t="str">
            <v>Výroba mechanických vláknin</v>
          </cell>
        </row>
        <row r="849">
          <cell r="T849" t="str">
            <v>Výroba ostatních papírenských vláknin</v>
          </cell>
          <cell r="W849" t="str">
            <v>Výroba ostatních papírenských vláknin</v>
          </cell>
          <cell r="Z849" t="str">
            <v>Výroba ostatních papírenských vláknin</v>
          </cell>
        </row>
        <row r="850">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T853" t="str">
            <v>Výroba jiných chemických výrobků j. n.</v>
          </cell>
          <cell r="W853" t="str">
            <v>Výroba jiných chemických výrobků j. n.</v>
          </cell>
          <cell r="Z853" t="str">
            <v>Výroba jiných chemických výrobků j. n.</v>
          </cell>
        </row>
        <row r="854">
          <cell r="T854" t="str">
            <v>Výroba surového železa, oceli a feroslitin</v>
          </cell>
          <cell r="W854" t="str">
            <v>Výroba surového železa, oceli a feroslitin</v>
          </cell>
          <cell r="Z854" t="str">
            <v>Výroba surového železa, oceli a feroslitin</v>
          </cell>
        </row>
        <row r="855">
          <cell r="T855" t="str">
            <v>Výroba plochých výrobků (kromě pásky za studena)</v>
          </cell>
          <cell r="W855" t="str">
            <v>Výroba plochých výrobků (kromě pásky za studena)</v>
          </cell>
          <cell r="Z855" t="str">
            <v>Výroba plochých výrobků (kromě pásky za studena)</v>
          </cell>
        </row>
        <row r="856">
          <cell r="T856" t="str">
            <v>Tváření výrobků za tepla</v>
          </cell>
          <cell r="W856" t="str">
            <v>Tváření výrobků za tepla</v>
          </cell>
          <cell r="Z856" t="str">
            <v>Tváření výrobků za tepla</v>
          </cell>
        </row>
        <row r="857">
          <cell r="T857" t="str">
            <v>Výroba odlitků z litiny s lupínkovým grafitem</v>
          </cell>
          <cell r="W857" t="str">
            <v>Výroba odlitků z litiny s lupínkovým grafitem</v>
          </cell>
          <cell r="Z857" t="str">
            <v>Výroba odlitků z litiny s lupínkovým grafitem</v>
          </cell>
        </row>
        <row r="858">
          <cell r="T858" t="str">
            <v>Výroba odlitků z litiny s kuličkovým grafitem</v>
          </cell>
          <cell r="W858" t="str">
            <v>Výroba odlitků z litiny s kuličkovým grafitem</v>
          </cell>
          <cell r="Z858" t="str">
            <v>Výroba odlitků z litiny s kuličkovým grafitem</v>
          </cell>
        </row>
        <row r="859">
          <cell r="T859" t="str">
            <v>Výroba ostatních odlitků z litiny</v>
          </cell>
          <cell r="W859" t="str">
            <v>Výroba ostatních odlitků z litiny</v>
          </cell>
          <cell r="Z859" t="str">
            <v>Výroba ostatních odlitků z litiny</v>
          </cell>
        </row>
        <row r="860">
          <cell r="T860" t="str">
            <v>Výroba odlitků z uhlíkatých ocelí</v>
          </cell>
          <cell r="W860" t="str">
            <v>Výroba odlitků z uhlíkatých ocelí</v>
          </cell>
          <cell r="Z860" t="str">
            <v>Výroba odlitků z uhlíkatých ocelí</v>
          </cell>
        </row>
        <row r="861">
          <cell r="T861" t="str">
            <v>Výroba odlitků z legovaných ocelí</v>
          </cell>
          <cell r="W861" t="str">
            <v>Výroba odlitků z legovaných ocelí</v>
          </cell>
          <cell r="Z861" t="str">
            <v>Výroba odlitků z legovaných ocelí</v>
          </cell>
        </row>
        <row r="862">
          <cell r="T862" t="str">
            <v>Opravy a údržba kolejových vozidel</v>
          </cell>
          <cell r="W862" t="str">
            <v>Opravy a údržba kolejových vozidel</v>
          </cell>
          <cell r="Z862" t="str">
            <v>Opravy a údržba kolejových vozidel</v>
          </cell>
        </row>
        <row r="863">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T864" t="str">
            <v>Výroba a rozvod tepla a klimatizovaného vzduchu,výroba ledu</v>
          </cell>
          <cell r="W864" t="str">
            <v>Výroba a rozvod tepla a klimatizovaného vzduchu,výroba ledu</v>
          </cell>
          <cell r="Z864" t="str">
            <v>Výroba a rozvod tepla a klimatizovaného vzduchu,výroba ledu</v>
          </cell>
        </row>
        <row r="865">
          <cell r="T865" t="str">
            <v>Výroba tepla</v>
          </cell>
          <cell r="W865" t="str">
            <v>Výroba tepla</v>
          </cell>
          <cell r="Z865" t="str">
            <v>Výroba tepla</v>
          </cell>
        </row>
        <row r="866">
          <cell r="T866" t="str">
            <v>Rozvod tepla</v>
          </cell>
          <cell r="W866" t="str">
            <v>Rozvod tepla</v>
          </cell>
          <cell r="Z866" t="str">
            <v>Rozvod tepla</v>
          </cell>
        </row>
        <row r="867">
          <cell r="T867" t="str">
            <v>Výroba klimatizovaného vzduchu</v>
          </cell>
          <cell r="W867" t="str">
            <v>Výroba klimatizovaného vzduchu</v>
          </cell>
          <cell r="Z867" t="str">
            <v>Výroba klimatizovaného vzduchu</v>
          </cell>
        </row>
        <row r="868">
          <cell r="T868" t="str">
            <v>Rozvod klimatizovaného vzduchu</v>
          </cell>
          <cell r="W868" t="str">
            <v>Rozvod klimatizovaného vzduchu</v>
          </cell>
          <cell r="Z868" t="str">
            <v>Rozvod klimatizovaného vzduchu</v>
          </cell>
        </row>
        <row r="869">
          <cell r="T869" t="str">
            <v>Výroba chladicí vody</v>
          </cell>
          <cell r="W869" t="str">
            <v>Výroba chladicí vody</v>
          </cell>
          <cell r="Z869" t="str">
            <v>Výroba chladicí vody</v>
          </cell>
        </row>
        <row r="870">
          <cell r="T870" t="str">
            <v>Rozvod chladicí vody</v>
          </cell>
          <cell r="W870" t="str">
            <v>Rozvod chladicí vody</v>
          </cell>
          <cell r="Z870" t="str">
            <v>Rozvod chladicí vody</v>
          </cell>
        </row>
        <row r="871">
          <cell r="T871" t="str">
            <v>Výroba ledu</v>
          </cell>
          <cell r="W871" t="str">
            <v>Výroba ledu</v>
          </cell>
          <cell r="Z871" t="str">
            <v>Výroba ledu</v>
          </cell>
        </row>
        <row r="872">
          <cell r="T872" t="str">
            <v>Výstavba nebytových budov</v>
          </cell>
          <cell r="W872" t="str">
            <v>Výstavba nebytových budov</v>
          </cell>
          <cell r="Z872" t="str">
            <v>Výstavba nebytových budov</v>
          </cell>
        </row>
        <row r="873">
          <cell r="T873" t="str">
            <v>Výstavba inženýrských sítí pro kapaliny</v>
          </cell>
          <cell r="W873" t="str">
            <v>Výstavba inženýrských sítí pro kapaliny</v>
          </cell>
          <cell r="Z873" t="str">
            <v>Výstavba inženýrských sítí pro kapaliny</v>
          </cell>
        </row>
        <row r="874">
          <cell r="T874" t="str">
            <v>Výstavba inženýrských sítí pro plyny</v>
          </cell>
          <cell r="W874" t="str">
            <v>Výstavba inženýrských sítí pro plyny</v>
          </cell>
          <cell r="Z874" t="str">
            <v>Výstavba inženýrských sítí pro plyny</v>
          </cell>
        </row>
        <row r="875">
          <cell r="T875" t="str">
            <v>Sklenářské práce</v>
          </cell>
          <cell r="W875" t="str">
            <v>Sklenářské práce</v>
          </cell>
          <cell r="Z875" t="str">
            <v>Sklenářské práce</v>
          </cell>
        </row>
        <row r="876">
          <cell r="T876" t="str">
            <v>Malířské a natěračské práce</v>
          </cell>
          <cell r="W876" t="str">
            <v>Malířské a natěračské práce</v>
          </cell>
          <cell r="Z876" t="str">
            <v>Malířské a natěračské práce</v>
          </cell>
        </row>
        <row r="877">
          <cell r="T877" t="str">
            <v>Montáž a demontáž lešení a bednění</v>
          </cell>
          <cell r="W877" t="str">
            <v>Montáž a demontáž lešení a bednění</v>
          </cell>
          <cell r="Z877" t="str">
            <v>Montáž a demontáž lešení a bednění</v>
          </cell>
        </row>
        <row r="878">
          <cell r="T878" t="str">
            <v>Jiné specializované stavební činnosti j. n.</v>
          </cell>
          <cell r="W878" t="str">
            <v>Jiné specializované stavební činnosti j. n.</v>
          </cell>
          <cell r="Z878" t="str">
            <v>Jiné specializované stavební činnosti j. n.</v>
          </cell>
        </row>
        <row r="879">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T881" t="str">
            <v>Velkoobchod s oděvy</v>
          </cell>
          <cell r="W881" t="str">
            <v>Velkoobchod s oděvy</v>
          </cell>
          <cell r="Z881" t="str">
            <v>Velkoobchod s oděvy</v>
          </cell>
        </row>
        <row r="882">
          <cell r="T882" t="str">
            <v>Velkoobchod s obuví</v>
          </cell>
          <cell r="W882" t="str">
            <v>Velkoobchod s obuví</v>
          </cell>
          <cell r="Z882" t="str">
            <v>Velkoobchod s obuví</v>
          </cell>
        </row>
        <row r="883">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T884" t="str">
            <v>Velkoobchod s pracími a čisticími prostředky</v>
          </cell>
          <cell r="W884" t="str">
            <v>Velkoobchod s pracími a čisticími prostředky</v>
          </cell>
          <cell r="Z884" t="str">
            <v>Velkoobchod s pracími a čisticími prostředky</v>
          </cell>
        </row>
        <row r="885">
          <cell r="T885" t="str">
            <v>Velkoobchod s pevnými palivy a příbuznými výrobky</v>
          </cell>
          <cell r="W885" t="str">
            <v>Velkoobchod s pevnými palivy a příbuznými výrobky</v>
          </cell>
          <cell r="Z885" t="str">
            <v>Velkoobchod s pevnými palivy a příbuznými výrobky</v>
          </cell>
        </row>
        <row r="886">
          <cell r="T886" t="str">
            <v>Velkoobchod s kapalnými palivy a příbuznými výrobky</v>
          </cell>
          <cell r="W886" t="str">
            <v>Velkoobchod s kapalnými palivy a příbuznými výrobky</v>
          </cell>
          <cell r="Z886" t="str">
            <v>Velkoobchod s kapalnými palivy a příbuznými výrobky</v>
          </cell>
        </row>
        <row r="887">
          <cell r="T887" t="str">
            <v>Velkoobchod s plynnými palivy a příbuznými výrobky</v>
          </cell>
          <cell r="W887" t="str">
            <v>Velkoobchod s plynnými palivy a příbuznými výrobky</v>
          </cell>
          <cell r="Z887" t="str">
            <v>Velkoobchod s plynnými palivy a příbuznými výrobky</v>
          </cell>
        </row>
        <row r="888">
          <cell r="T888" t="str">
            <v>Velkoobchod s papírenskými meziprodukty</v>
          </cell>
          <cell r="W888" t="str">
            <v>Velkoobchod s papírenskými meziprodukty</v>
          </cell>
          <cell r="Z888" t="str">
            <v>Velkoobchod s papírenskými meziprodukty</v>
          </cell>
        </row>
        <row r="889">
          <cell r="T889" t="str">
            <v>Velkoobchod s ostatními meziprodukty j. n.</v>
          </cell>
          <cell r="W889" t="str">
            <v>Velkoobchod s ostatními meziprodukty j. n.</v>
          </cell>
          <cell r="Z889" t="str">
            <v>Velkoobchod s ostatními meziprodukty j. n.</v>
          </cell>
        </row>
        <row r="890">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T891" t="str">
            <v>Maloobchod s pevnými palivy</v>
          </cell>
          <cell r="W891" t="str">
            <v>Maloobchod s pevnými palivy</v>
          </cell>
          <cell r="Z891" t="str">
            <v>Maloobchod s pevnými palivy</v>
          </cell>
        </row>
        <row r="892">
          <cell r="T892" t="str">
            <v>Maloobchod s kapalnými palivy (kromě pohonných hmot)</v>
          </cell>
          <cell r="W892" t="str">
            <v>Maloobchod s kapalnými palivy (kromě pohonných hmot)</v>
          </cell>
          <cell r="Z892" t="str">
            <v>Maloobchod s kapalnými palivy (kromě pohonných hmot)</v>
          </cell>
        </row>
        <row r="893">
          <cell r="T893" t="str">
            <v>Maloobchod s plynnými palivy (kromě pohonných hmot)</v>
          </cell>
          <cell r="W893" t="str">
            <v>Maloobchod s plynnými palivy (kromě pohonných hmot)</v>
          </cell>
          <cell r="Z893" t="str">
            <v>Maloobchod s plynnými palivy (kromě pohonných hmot)</v>
          </cell>
        </row>
        <row r="894">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T895" t="str">
            <v>Maloobchod prostřednictvím internetu</v>
          </cell>
          <cell r="W895" t="str">
            <v>Maloobchod prostřednictvím internetu</v>
          </cell>
          <cell r="Z895" t="str">
            <v>Maloobchod prostřednictvím internetu</v>
          </cell>
        </row>
        <row r="896">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T897" t="str">
            <v>Meziměstská pravidelná pozemní osobní doprava</v>
          </cell>
          <cell r="W897" t="str">
            <v>Meziměstská pravidelná pozemní osobní doprava</v>
          </cell>
          <cell r="Z897" t="str">
            <v>Meziměstská pravidelná pozemní osobní doprava</v>
          </cell>
        </row>
        <row r="898">
          <cell r="T898" t="str">
            <v>Osobní doprava lanovkou nebo vlekem</v>
          </cell>
          <cell r="W898" t="str">
            <v>Osobní doprava lanovkou nebo vlekem</v>
          </cell>
          <cell r="Z898" t="str">
            <v>Osobní doprava lanovkou nebo vlekem</v>
          </cell>
        </row>
        <row r="899">
          <cell r="T899" t="str">
            <v>Nepravidelná pozemní osobní doprava</v>
          </cell>
          <cell r="W899" t="str">
            <v>Nepravidelná pozemní osobní doprava</v>
          </cell>
          <cell r="Z899" t="str">
            <v>Nepravidelná pozemní osobní doprava</v>
          </cell>
        </row>
        <row r="900">
          <cell r="T900" t="str">
            <v>Jiná pozemní osobní doprava j. n.</v>
          </cell>
          <cell r="W900" t="str">
            <v>Jiná pozemní osobní doprava j. n.</v>
          </cell>
          <cell r="Z900" t="str">
            <v>Jiná pozemní osobní doprava j. n.</v>
          </cell>
        </row>
        <row r="901">
          <cell r="T901" t="str">
            <v>Potrubní doprava ropovodem</v>
          </cell>
          <cell r="W901" t="str">
            <v>Potrubní doprava ropovodem</v>
          </cell>
          <cell r="Z901" t="str">
            <v>Potrubní doprava ropovodem</v>
          </cell>
        </row>
        <row r="902">
          <cell r="T902" t="str">
            <v>Potrubní doprava plynovodem</v>
          </cell>
          <cell r="W902" t="str">
            <v>Potrubní doprava plynovodem</v>
          </cell>
          <cell r="Z902" t="str">
            <v>Potrubní doprava plynovodem</v>
          </cell>
        </row>
        <row r="903">
          <cell r="T903" t="str">
            <v>Potrubní doprava ostatní</v>
          </cell>
          <cell r="W903" t="str">
            <v>Potrubní doprava ostatní</v>
          </cell>
          <cell r="Z903" t="str">
            <v>Potrubní doprava ostatní</v>
          </cell>
        </row>
        <row r="904">
          <cell r="T904" t="str">
            <v>Vnitrostátní pravidelná letecká osobní doprava</v>
          </cell>
          <cell r="W904" t="str">
            <v>Vnitrostátní pravidelná letecká osobní doprava</v>
          </cell>
          <cell r="Z904" t="str">
            <v>Vnitrostátní pravidelná letecká osobní doprava</v>
          </cell>
        </row>
        <row r="905">
          <cell r="T905" t="str">
            <v>Vnitrostátní nepravidelná letecká osobní doprava</v>
          </cell>
          <cell r="W905" t="str">
            <v>Vnitrostátní nepravidelná letecká osobní doprava</v>
          </cell>
          <cell r="Z905" t="str">
            <v>Vnitrostátní nepravidelná letecká osobní doprava</v>
          </cell>
        </row>
        <row r="906">
          <cell r="T906" t="str">
            <v>Mezinárodní pravidelná letecká osobní doprava</v>
          </cell>
          <cell r="W906" t="str">
            <v>Mezinárodní pravidelná letecká osobní doprava</v>
          </cell>
          <cell r="Z906" t="str">
            <v>Mezinárodní pravidelná letecká osobní doprava</v>
          </cell>
        </row>
        <row r="907">
          <cell r="T907" t="str">
            <v>Mezinárodní nepravidelná letecká osobní doprava</v>
          </cell>
          <cell r="W907" t="str">
            <v>Mezinárodní nepravidelná letecká osobní doprava</v>
          </cell>
          <cell r="Z907" t="str">
            <v>Mezinárodní nepravidelná letecká osobní doprava</v>
          </cell>
        </row>
        <row r="908">
          <cell r="T908" t="str">
            <v>Ostatní letecká osobní doprava</v>
          </cell>
          <cell r="W908" t="str">
            <v>Ostatní letecká osobní doprava</v>
          </cell>
          <cell r="Z908" t="str">
            <v>Ostatní letecká osobní doprava</v>
          </cell>
        </row>
        <row r="909">
          <cell r="T909" t="str">
            <v>Hotely</v>
          </cell>
          <cell r="W909" t="str">
            <v>Hotely</v>
          </cell>
          <cell r="Z909" t="str">
            <v>Hotely</v>
          </cell>
        </row>
        <row r="910">
          <cell r="T910" t="str">
            <v>Motely, botely</v>
          </cell>
          <cell r="W910" t="str">
            <v>Motely, botely</v>
          </cell>
          <cell r="Z910" t="str">
            <v>Motely, botely</v>
          </cell>
        </row>
        <row r="911">
          <cell r="T911" t="str">
            <v>Ostatní podobná ubytovací zařízení</v>
          </cell>
          <cell r="W911" t="str">
            <v>Ostatní podobná ubytovací zařízení</v>
          </cell>
          <cell r="Z911" t="str">
            <v>Ostatní podobná ubytovací zařízení</v>
          </cell>
        </row>
        <row r="912">
          <cell r="T912" t="str">
            <v>Ubytování v zařízených pronájmech</v>
          </cell>
          <cell r="W912" t="str">
            <v>Ubytování v zařízených pronájmech</v>
          </cell>
          <cell r="Z912" t="str">
            <v>Ubytování v zařízených pronájmech</v>
          </cell>
        </row>
        <row r="913">
          <cell r="T913" t="str">
            <v>Ubytování ve vysokoškolských kolejích, domovech mládeže</v>
          </cell>
          <cell r="W913" t="str">
            <v>Ubytování ve vysokoškolských kolejích, domovech mládeže</v>
          </cell>
          <cell r="Z913" t="str">
            <v>Ubytování ve vysokoškolských kolejích, domovech mládeže</v>
          </cell>
        </row>
        <row r="914">
          <cell r="T914" t="str">
            <v>Ostatní ubytování j. n.</v>
          </cell>
          <cell r="W914" t="str">
            <v>Ostatní ubytování j. n.</v>
          </cell>
          <cell r="Z914" t="str">
            <v>Ostatní ubytování j. n.</v>
          </cell>
        </row>
        <row r="915">
          <cell r="T915" t="str">
            <v>Stravování v závodních kuchyních</v>
          </cell>
          <cell r="W915" t="str">
            <v>Stravování v závodních kuchyních</v>
          </cell>
          <cell r="Z915" t="str">
            <v>Stravování v závodních kuchyních</v>
          </cell>
        </row>
        <row r="916">
          <cell r="T916" t="str">
            <v>Stravování ve školních zařízeních, menzách</v>
          </cell>
          <cell r="W916" t="str">
            <v>Stravování ve školních zařízeních, menzách</v>
          </cell>
          <cell r="Z916" t="str">
            <v>Stravování ve školních zařízeních, menzách</v>
          </cell>
        </row>
        <row r="917">
          <cell r="T917" t="str">
            <v>Poskytování jiných stravovacích služeb j. n.</v>
          </cell>
          <cell r="W917" t="str">
            <v>Poskytování jiných stravovacích služeb j. n.</v>
          </cell>
          <cell r="Z917" t="str">
            <v>Poskytování jiných stravovacích služeb j. n.</v>
          </cell>
        </row>
        <row r="918">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T919" t="str">
            <v>Pronájem pevné telekomunikační sítě</v>
          </cell>
          <cell r="W919" t="str">
            <v>Pronájem pevné telekomunikační sítě</v>
          </cell>
          <cell r="Z919" t="str">
            <v>Pronájem pevné telekomunikační sítě</v>
          </cell>
        </row>
        <row r="920">
          <cell r="T920" t="str">
            <v>Přenos dat přes pevnou telekomunikační síť</v>
          </cell>
          <cell r="W920" t="str">
            <v>Přenos dat přes pevnou telekomunikační síť</v>
          </cell>
          <cell r="Z920" t="str">
            <v>Přenos dat přes pevnou telekomunikační síť</v>
          </cell>
        </row>
        <row r="921">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T924" t="str">
            <v>Pronájem bezdrátové telekomunikační sítě</v>
          </cell>
          <cell r="W924" t="str">
            <v>Pronájem bezdrátové telekomunikační sítě</v>
          </cell>
          <cell r="Z924" t="str">
            <v>Pronájem bezdrátové telekomunikační sítě</v>
          </cell>
        </row>
        <row r="925">
          <cell r="T925" t="str">
            <v>Přenos dat přes bezdrátovou telekomunikační síť</v>
          </cell>
          <cell r="W925" t="str">
            <v>Přenos dat přes bezdrátovou telekomunikační síť</v>
          </cell>
          <cell r="Z925" t="str">
            <v>Přenos dat přes bezdrátovou telekomunikační síť</v>
          </cell>
        </row>
        <row r="926">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T929" t="str">
            <v>Poskytování obchodních úvěrů</v>
          </cell>
          <cell r="W929" t="str">
            <v>Poskytování obchodních úvěrů</v>
          </cell>
          <cell r="Z929" t="str">
            <v>Poskytování obchodních úvěrů</v>
          </cell>
        </row>
        <row r="930">
          <cell r="T930" t="str">
            <v>Činnosti zastaváren</v>
          </cell>
          <cell r="W930" t="str">
            <v>Činnosti zastaváren</v>
          </cell>
          <cell r="Z930" t="str">
            <v>Činnosti zastaváren</v>
          </cell>
        </row>
        <row r="931">
          <cell r="T931" t="str">
            <v>Ostatní poskytování úvěrů j. n.</v>
          </cell>
          <cell r="W931" t="str">
            <v>Ostatní poskytování úvěrů j. n.</v>
          </cell>
          <cell r="Z931" t="str">
            <v>Ostatní poskytování úvěrů j. n.</v>
          </cell>
        </row>
        <row r="932">
          <cell r="T932" t="str">
            <v>Faktoringové činnosti</v>
          </cell>
          <cell r="W932" t="str">
            <v>Faktoringové činnosti</v>
          </cell>
          <cell r="Z932" t="str">
            <v>Faktoringové činnosti</v>
          </cell>
        </row>
        <row r="933">
          <cell r="T933" t="str">
            <v>Obchodování s cennými papíry na vlastní účet</v>
          </cell>
          <cell r="W933" t="str">
            <v>Obchodování s cennými papíry na vlastní účet</v>
          </cell>
          <cell r="Z933" t="str">
            <v>Obchodování s cennými papíry na vlastní účet</v>
          </cell>
        </row>
        <row r="934">
          <cell r="T934" t="str">
            <v>Jiné finanční zprostředkování j. n.</v>
          </cell>
          <cell r="W934" t="str">
            <v>Jiné finanční zprostředkování j. n.</v>
          </cell>
          <cell r="Z934" t="str">
            <v>Jiné finanční zprostředkování j. n.</v>
          </cell>
        </row>
        <row r="935">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T939" t="str">
            <v>Geologický průzkum</v>
          </cell>
          <cell r="W939" t="str">
            <v>Geologický průzkum</v>
          </cell>
          <cell r="Z939" t="str">
            <v>Geologický průzkum</v>
          </cell>
        </row>
        <row r="940">
          <cell r="T940" t="str">
            <v>Zeměměřické a kartografické činnosti</v>
          </cell>
          <cell r="W940" t="str">
            <v>Zeměměřické a kartografické činnosti</v>
          </cell>
          <cell r="Z940" t="str">
            <v>Zeměměřické a kartografické činnosti</v>
          </cell>
        </row>
        <row r="941">
          <cell r="T941" t="str">
            <v>Hydrometeorologické a meteorologické činnosti</v>
          </cell>
          <cell r="W941" t="str">
            <v>Hydrometeorologické a meteorologické činnosti</v>
          </cell>
          <cell r="Z941" t="str">
            <v>Hydrometeorologické a meteorologické činnosti</v>
          </cell>
        </row>
        <row r="942">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T943" t="str">
            <v>Zkoušky a analýzy vyhrazených technických zařízení</v>
          </cell>
          <cell r="W943" t="str">
            <v>Zkoušky a analýzy vyhrazených technických zařízení</v>
          </cell>
          <cell r="Z943" t="str">
            <v>Zkoušky a analýzy vyhrazených technických zařízení</v>
          </cell>
        </row>
        <row r="944">
          <cell r="T944" t="str">
            <v>Ostatní technické zkouky a analýzy</v>
          </cell>
          <cell r="W944" t="str">
            <v>Ostatní technické zkouky a analýzy</v>
          </cell>
          <cell r="Z944" t="str">
            <v>Ostatní technické zkouky a analýzy</v>
          </cell>
        </row>
        <row r="945">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T946" t="str">
            <v>Výzkum a vývoj v oblasti lékařských věd</v>
          </cell>
          <cell r="W946" t="str">
            <v>Výzkum a vývoj v oblasti lékařských věd</v>
          </cell>
          <cell r="Z946" t="str">
            <v>Výzkum a vývoj v oblasti lékařských věd</v>
          </cell>
        </row>
        <row r="947">
          <cell r="T947" t="str">
            <v>Výzkum a vývoj v oblasti technických věd</v>
          </cell>
          <cell r="W947" t="str">
            <v>Výzkum a vývoj v oblasti technických věd</v>
          </cell>
          <cell r="Z947" t="str">
            <v>Výzkum a vývoj v oblasti technických věd</v>
          </cell>
        </row>
        <row r="948">
          <cell r="T948" t="str">
            <v>Výzkum a vývoj v oblasti jiných přírodních věd</v>
          </cell>
          <cell r="W948" t="str">
            <v>Výzkum a vývoj v oblasti jiných přírodních věd</v>
          </cell>
          <cell r="Z948" t="str">
            <v>Výzkum a vývoj v oblasti jiných přírodních věd</v>
          </cell>
        </row>
        <row r="949">
          <cell r="T949" t="str">
            <v>Ostatní profesní,vědecké a technické činnosti j.n.</v>
          </cell>
          <cell r="W949" t="str">
            <v>Ostatní profesní,vědecké a technické činnosti j.n.</v>
          </cell>
          <cell r="Z949" t="str">
            <v>Ostatní profesní,vědecké a technické činnosti j.n.</v>
          </cell>
        </row>
        <row r="950">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T951" t="str">
            <v>Poradenství v oblasti požární ochrany</v>
          </cell>
          <cell r="W951" t="str">
            <v>Poradenství v oblasti požární ochrany</v>
          </cell>
          <cell r="Z951" t="str">
            <v>Poradenství v oblasti požární ochrany</v>
          </cell>
        </row>
        <row r="952">
          <cell r="T952" t="str">
            <v>Jiné profesní, vědecké a technické činnosti j. n.</v>
          </cell>
          <cell r="W952" t="str">
            <v>Jiné profesní, vědecké a technické činnosti j. n.</v>
          </cell>
          <cell r="Z952" t="str">
            <v>Jiné profesní, vědecké a technické činnosti j. n.</v>
          </cell>
        </row>
        <row r="953">
          <cell r="T953" t="str">
            <v>Průvodcovské činnosti</v>
          </cell>
          <cell r="W953" t="str">
            <v>Průvodcovské činnosti</v>
          </cell>
          <cell r="Z953" t="str">
            <v>Průvodcovské činnosti</v>
          </cell>
        </row>
        <row r="954">
          <cell r="T954" t="str">
            <v>Ostatní rezervační a související činnosti j. n.</v>
          </cell>
          <cell r="W954" t="str">
            <v>Ostatní rezervační a související činnosti j. n.</v>
          </cell>
          <cell r="Z954" t="str">
            <v>Ostatní rezervační a související činnosti j. n.</v>
          </cell>
        </row>
        <row r="955">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T957" t="str">
            <v>Ostatní činnosti v oblasti zahraničních věcí</v>
          </cell>
          <cell r="W957" t="str">
            <v>Ostatní činnosti v oblasti zahraničních věcí</v>
          </cell>
          <cell r="Z957" t="str">
            <v>Ostatní činnosti v oblasti zahraničních věcí</v>
          </cell>
        </row>
        <row r="958">
          <cell r="T958" t="str">
            <v>Základní vzdělávání na druhém stupni základních škol</v>
          </cell>
          <cell r="W958" t="str">
            <v>Základní vzdělávání na druhém stupni základních škol</v>
          </cell>
          <cell r="Z958" t="str">
            <v>Základní vzdělávání na druhém stupni základních škol</v>
          </cell>
        </row>
        <row r="959">
          <cell r="T959" t="str">
            <v>Střední všeobecné vzdělávání</v>
          </cell>
          <cell r="W959" t="str">
            <v>Střední všeobecné vzdělávání</v>
          </cell>
          <cell r="Z959" t="str">
            <v>Střední všeobecné vzdělávání</v>
          </cell>
        </row>
        <row r="960">
          <cell r="T960" t="str">
            <v>Střední odborné vzdělávání na učilištích</v>
          </cell>
          <cell r="W960" t="str">
            <v>Střední odborné vzdělávání na učilištích</v>
          </cell>
          <cell r="Z960" t="str">
            <v>Střední odborné vzdělávání na učilištích</v>
          </cell>
        </row>
        <row r="961">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T962" t="str">
            <v>Činnosti autoškol</v>
          </cell>
          <cell r="W962" t="str">
            <v>Činnosti autoškol</v>
          </cell>
          <cell r="Z962" t="str">
            <v>Činnosti autoškol</v>
          </cell>
        </row>
        <row r="963">
          <cell r="T963" t="str">
            <v>Činnosti leteckých škol</v>
          </cell>
          <cell r="W963" t="str">
            <v>Činnosti leteckých škol</v>
          </cell>
          <cell r="Z963" t="str">
            <v>Činnosti leteckých škol</v>
          </cell>
        </row>
        <row r="964">
          <cell r="T964" t="str">
            <v>Činnosti ostatních škol řízení</v>
          </cell>
          <cell r="W964" t="str">
            <v>Činnosti ostatních škol řízení</v>
          </cell>
          <cell r="Z964" t="str">
            <v>Činnosti ostatních škol řízení</v>
          </cell>
        </row>
        <row r="965">
          <cell r="T965" t="str">
            <v>Vzdělávání v jazykových školách</v>
          </cell>
          <cell r="W965" t="str">
            <v>Vzdělávání v jazykových školách</v>
          </cell>
          <cell r="Z965" t="str">
            <v>Vzdělávání v jazykových školách</v>
          </cell>
        </row>
        <row r="966">
          <cell r="T966" t="str">
            <v>Environmentální vzdělávání</v>
          </cell>
          <cell r="W966" t="str">
            <v>Environmentální vzdělávání</v>
          </cell>
          <cell r="Z966" t="str">
            <v>Environmentální vzdělávání</v>
          </cell>
        </row>
        <row r="967">
          <cell r="T967" t="str">
            <v>Inovační vzdělávání</v>
          </cell>
          <cell r="W967" t="str">
            <v>Inovační vzdělávání</v>
          </cell>
          <cell r="Z967" t="str">
            <v>Inovační vzdělávání</v>
          </cell>
        </row>
        <row r="968">
          <cell r="T968" t="str">
            <v>Jiné vzdělávání j. n.</v>
          </cell>
          <cell r="W968" t="str">
            <v>Jiné vzdělávání j. n.</v>
          </cell>
          <cell r="Z968" t="str">
            <v>Jiné vzdělávání j. n.</v>
          </cell>
        </row>
        <row r="969">
          <cell r="T969" t="str">
            <v>Činnosti související s ochranou veřejného zdraví</v>
          </cell>
          <cell r="W969" t="str">
            <v>Činnosti související s ochranou veřejného zdraví</v>
          </cell>
          <cell r="Z969" t="str">
            <v>Činnosti související s ochranou veřejného zdraví</v>
          </cell>
        </row>
        <row r="970">
          <cell r="T970" t="str">
            <v>Ostatní činnosti související se zdravotní péčí j. n.</v>
          </cell>
          <cell r="W970" t="str">
            <v>Ostatní činnosti související se zdravotní péčí j. n.</v>
          </cell>
          <cell r="Z970" t="str">
            <v>Ostatní činnosti související se zdravotní péčí j. n.</v>
          </cell>
        </row>
        <row r="971">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T973" t="str">
            <v>Sociální péče v domovech pro seniory</v>
          </cell>
          <cell r="W973" t="str">
            <v>Sociální péče v domovech pro seniory</v>
          </cell>
          <cell r="Z973" t="str">
            <v>Sociální péče v domovech pro seniory</v>
          </cell>
        </row>
        <row r="974">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T976" t="str">
            <v>Ambulantní nebo terénní sociální služby pro seniory</v>
          </cell>
          <cell r="W976" t="str">
            <v>Ambulantní nebo terénní sociální služby pro seniory</v>
          </cell>
          <cell r="Z976" t="str">
            <v>Ambulantní nebo terénní sociální služby pro seniory</v>
          </cell>
        </row>
        <row r="977">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T978" t="str">
            <v>Sociální služby pro uprchlíky, oběti katastrof</v>
          </cell>
          <cell r="W978" t="str">
            <v>Sociální služby pro uprchlíky, oběti katastrof</v>
          </cell>
          <cell r="Z978" t="str">
            <v>Sociální služby pro uprchlíky, oběti katastrof</v>
          </cell>
        </row>
        <row r="979">
          <cell r="T979" t="str">
            <v>Sociální prevence</v>
          </cell>
          <cell r="W979" t="str">
            <v>Sociální prevence</v>
          </cell>
          <cell r="Z979" t="str">
            <v>Sociální prevence</v>
          </cell>
        </row>
        <row r="980">
          <cell r="T980" t="str">
            <v>Sociální rehabilitace</v>
          </cell>
          <cell r="W980" t="str">
            <v>Sociální rehabilitace</v>
          </cell>
          <cell r="Z980" t="str">
            <v>Sociální rehabilitace</v>
          </cell>
        </row>
        <row r="981">
          <cell r="T981" t="str">
            <v>Jiné ambulantní nebo terénní sociální služby j. n.</v>
          </cell>
          <cell r="W981" t="str">
            <v>Jiné ambulantní nebo terénní sociální služby j. n.</v>
          </cell>
          <cell r="Z981" t="str">
            <v>Jiné ambulantní nebo terénní sociální služby j. n.</v>
          </cell>
        </row>
        <row r="982">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T983" t="str">
            <v>Činnosti botanických a zoologických zahrad</v>
          </cell>
          <cell r="W983" t="str">
            <v>Činnosti botanických a zoologických zahrad</v>
          </cell>
          <cell r="Z983" t="str">
            <v>Činnosti botanických a zoologických zahrad</v>
          </cell>
        </row>
        <row r="984">
          <cell r="T984" t="str">
            <v>Činnosti přírodních rezervací a národních parků</v>
          </cell>
          <cell r="W984" t="str">
            <v>Činnosti přírodních rezervací a národních parků</v>
          </cell>
          <cell r="Z984" t="str">
            <v>Činnosti přírodních rezervací a národních parků</v>
          </cell>
        </row>
        <row r="985">
          <cell r="T985" t="str">
            <v>Činnosti organizací dětí a mládeže</v>
          </cell>
          <cell r="W985" t="str">
            <v>Činnosti organizací dětí a mládeže</v>
          </cell>
          <cell r="Z985" t="str">
            <v>Činnosti organizací dětí a mládeže</v>
          </cell>
        </row>
        <row r="986">
          <cell r="T986" t="str">
            <v>Činnosti organizací na podporu kulturní činnosti</v>
          </cell>
          <cell r="W986" t="str">
            <v>Činnosti organizací na podporu kulturní činnosti</v>
          </cell>
          <cell r="Z986" t="str">
            <v>Činnosti organizací na podporu kulturní činnosti</v>
          </cell>
        </row>
        <row r="987">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T988" t="str">
            <v>Činnosti spotřebitelských organizací</v>
          </cell>
          <cell r="W988" t="str">
            <v>Činnosti spotřebitelských organizací</v>
          </cell>
          <cell r="Z988" t="str">
            <v>Činnosti spotřebitelských organizací</v>
          </cell>
        </row>
        <row r="989">
          <cell r="T989" t="str">
            <v>Činnosti environmentálních a ekologických hnutí</v>
          </cell>
          <cell r="W989" t="str">
            <v>Činnosti environmentálních a ekologických hnutí</v>
          </cell>
          <cell r="Z989" t="str">
            <v>Činnosti environmentálních a ekologických hnutí</v>
          </cell>
        </row>
        <row r="990">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T991" t="str">
            <v>Činnosti občanských iniciativ, protestních hnutí</v>
          </cell>
          <cell r="W991" t="str">
            <v>Činnosti občanských iniciativ, protestních hnutí</v>
          </cell>
          <cell r="Z991" t="str">
            <v>Činnosti občanských iniciativ, protestních hnutí</v>
          </cell>
        </row>
        <row r="992">
          <cell r="T992" t="str">
            <v>Činnosti ostatních organizací j. n.</v>
          </cell>
          <cell r="W992" t="str">
            <v>Činnosti ostatních organizací j. n.</v>
          </cell>
          <cell r="Z992" t="str">
            <v>Činnosti ostatních organizací j. 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FU"/>
      <sheetName val="XML export"/>
      <sheetName val="UVOD"/>
      <sheetName val="ZAKL_DATA"/>
      <sheetName val="XML_export"/>
      <sheetName val="DAP1"/>
      <sheetName val="DAP2"/>
      <sheetName val="DAP3"/>
      <sheetName val="DAP4"/>
      <sheetName val="ZAV"/>
      <sheetName val="1Př1"/>
      <sheetName val="1Př2"/>
      <sheetName val="2Př"/>
      <sheetName val="3Př"/>
      <sheetName val="4Př"/>
      <sheetName val="3Př_a"/>
      <sheetName val="6Př"/>
      <sheetName val="Př_b"/>
      <sheetName val="Příl_děti"/>
      <sheetName val="Potvr_ZAM"/>
      <sheetName val="Prohl_manž"/>
      <sheetName val="Zálohy"/>
    </sheetNames>
    <sheetDataSet>
      <sheetData sheetId="0">
        <row r="3">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T4" t="str">
            <v>Lesnictví a těžba dřeva</v>
          </cell>
          <cell r="W4" t="str">
            <v>Lesnictví a těžba dřeva</v>
          </cell>
          <cell r="Z4" t="str">
            <v>Lesnictví a těžba dřeva</v>
          </cell>
        </row>
        <row r="5">
          <cell r="T5" t="str">
            <v>Rybolov a akvakultura</v>
          </cell>
          <cell r="W5" t="str">
            <v>Rybolov a akvakultura</v>
          </cell>
          <cell r="Z5" t="str">
            <v>Rybolov a akvakultura</v>
          </cell>
        </row>
        <row r="6">
          <cell r="T6" t="str">
            <v>Těžba a úprava černého a hnědého uhlí</v>
          </cell>
          <cell r="W6" t="str">
            <v>Těžba a úprava černého a hnědého uhlí</v>
          </cell>
          <cell r="Z6" t="str">
            <v>Těžba a úprava černého a hnědého uhlí</v>
          </cell>
        </row>
        <row r="7">
          <cell r="T7" t="str">
            <v>Těžba ropy a zemního plynu</v>
          </cell>
          <cell r="W7" t="str">
            <v>Těžba ropy a zemního plynu</v>
          </cell>
          <cell r="Z7" t="str">
            <v>Těžba ropy a zemního plynu</v>
          </cell>
        </row>
        <row r="8">
          <cell r="T8" t="str">
            <v>Těžba a úprava rud</v>
          </cell>
          <cell r="W8" t="str">
            <v>Těžba a úprava rud</v>
          </cell>
          <cell r="Z8" t="str">
            <v>Těžba a úprava rud</v>
          </cell>
        </row>
        <row r="9">
          <cell r="T9" t="str">
            <v>Ostatní těžba a dobývání</v>
          </cell>
          <cell r="W9" t="str">
            <v>Ostatní těžba a dobývání</v>
          </cell>
          <cell r="Z9" t="str">
            <v>Ostatní těžba a dobývání</v>
          </cell>
        </row>
        <row r="10">
          <cell r="T10" t="str">
            <v>Podpůrné činnosti při těžbě</v>
          </cell>
          <cell r="W10" t="str">
            <v>Podpůrné činnosti při těžbě</v>
          </cell>
          <cell r="Z10" t="str">
            <v>Podpůrné činnosti při těžbě</v>
          </cell>
        </row>
        <row r="11">
          <cell r="T11" t="str">
            <v>Výroba potravinářských výrobků</v>
          </cell>
          <cell r="W11" t="str">
            <v>Výroba potravinářských výrobků</v>
          </cell>
          <cell r="Z11" t="str">
            <v>Výroba potravinářských výrobků</v>
          </cell>
        </row>
        <row r="12">
          <cell r="T12" t="str">
            <v>Výroba nápojů</v>
          </cell>
          <cell r="W12" t="str">
            <v>Výroba nápojů</v>
          </cell>
          <cell r="Z12" t="str">
            <v>Výroba nápojů</v>
          </cell>
        </row>
        <row r="13">
          <cell r="T13" t="str">
            <v>Pěstování plodin jiných než trvalých</v>
          </cell>
          <cell r="W13" t="str">
            <v>Pěstování plodin jiných než trvalých</v>
          </cell>
          <cell r="Z13" t="str">
            <v>Pěstování plodin jiných než trvalých</v>
          </cell>
        </row>
        <row r="14">
          <cell r="T14" t="str">
            <v>Výroba tabákových výrobků</v>
          </cell>
          <cell r="W14" t="str">
            <v>Výroba tabákových výrobků</v>
          </cell>
          <cell r="Z14" t="str">
            <v>Výroba tabákových výrobků</v>
          </cell>
        </row>
        <row r="15">
          <cell r="T15" t="str">
            <v>Pěstování trvalých plodin</v>
          </cell>
          <cell r="W15" t="str">
            <v>Pěstování trvalých plodin</v>
          </cell>
          <cell r="Z15" t="str">
            <v>Pěstování trvalých plodin</v>
          </cell>
        </row>
        <row r="16">
          <cell r="T16" t="str">
            <v>Výroba textilií</v>
          </cell>
          <cell r="W16" t="str">
            <v>Výroba textilií</v>
          </cell>
          <cell r="Z16" t="str">
            <v>Výroba textilií</v>
          </cell>
        </row>
        <row r="17">
          <cell r="T17" t="str">
            <v>Množení rostlin</v>
          </cell>
          <cell r="W17" t="str">
            <v>Množení rostlin</v>
          </cell>
          <cell r="Z17" t="str">
            <v>Množení rostlin</v>
          </cell>
        </row>
        <row r="18">
          <cell r="T18" t="str">
            <v>Výroba oděvů</v>
          </cell>
          <cell r="W18" t="str">
            <v>Výroba oděvů</v>
          </cell>
          <cell r="Z18" t="str">
            <v>Výroba oděvů</v>
          </cell>
        </row>
        <row r="19">
          <cell r="T19" t="str">
            <v>živočišná výroba</v>
          </cell>
          <cell r="W19" t="str">
            <v>živočišná výroba</v>
          </cell>
          <cell r="Z19" t="str">
            <v>živočišná výroba</v>
          </cell>
        </row>
        <row r="20">
          <cell r="T20" t="str">
            <v>Výroba usní a souvisejících výrobků</v>
          </cell>
          <cell r="W20" t="str">
            <v>Výroba usní a souvisejících výrobků</v>
          </cell>
          <cell r="Z20" t="str">
            <v>Výroba usní a souvisejících výrobků</v>
          </cell>
        </row>
        <row r="21">
          <cell r="T21" t="str">
            <v>Smíšené hospodářství</v>
          </cell>
          <cell r="W21" t="str">
            <v>Smíšené hospodářství</v>
          </cell>
          <cell r="Z21" t="str">
            <v>Smíšené hospodářství</v>
          </cell>
        </row>
        <row r="22">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T24" t="str">
            <v>Výroba papíru a výrobků z papíru</v>
          </cell>
          <cell r="W24" t="str">
            <v>Výroba papíru a výrobků z papíru</v>
          </cell>
          <cell r="Z24" t="str">
            <v>Výroba papíru a výrobků z papíru</v>
          </cell>
        </row>
        <row r="25">
          <cell r="T25" t="str">
            <v>Lov a odchyt divokých zvířat a související činnosti</v>
          </cell>
          <cell r="W25" t="str">
            <v>Lov a odchyt divokých zvířat a související činnosti</v>
          </cell>
          <cell r="Z25" t="str">
            <v>Lov a odchyt divokých zvířat a související činnosti</v>
          </cell>
        </row>
        <row r="26">
          <cell r="T26" t="str">
            <v>Tisk a rozmnožování nahraných nosičů</v>
          </cell>
          <cell r="W26" t="str">
            <v>Tisk a rozmnožování nahraných nosičů</v>
          </cell>
          <cell r="Z26" t="str">
            <v>Tisk a rozmnožování nahraných nosičů</v>
          </cell>
        </row>
        <row r="27">
          <cell r="T27" t="str">
            <v>Výroba koksu a rafinovaných ropných produktů</v>
          </cell>
          <cell r="W27" t="str">
            <v>Výroba koksu a rafinovaných ropných produktů</v>
          </cell>
          <cell r="Z27" t="str">
            <v>Výroba koksu a rafinovaných ropných produktů</v>
          </cell>
        </row>
        <row r="28">
          <cell r="T28" t="str">
            <v>Výroba chemických látek a chemických přípravků</v>
          </cell>
          <cell r="W28" t="str">
            <v>Výroba chemických látek a chemických přípravků</v>
          </cell>
          <cell r="Z28" t="str">
            <v>Výroba chemických látek a chemických přípravků</v>
          </cell>
        </row>
        <row r="29">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T30" t="str">
            <v>Lesní hospodářství a jiné činnosti v oblasti lesnictví</v>
          </cell>
          <cell r="W30" t="str">
            <v>Lesní hospodářství a jiné činnosti v oblasti lesnictví</v>
          </cell>
          <cell r="Z30" t="str">
            <v>Lesní hospodářství a jiné činnosti v oblasti lesnictví</v>
          </cell>
        </row>
        <row r="31">
          <cell r="T31" t="str">
            <v>Výroba pryžových a plastových výrobků</v>
          </cell>
          <cell r="W31" t="str">
            <v>Výroba pryžových a plastových výrobků</v>
          </cell>
          <cell r="Z31" t="str">
            <v>Výroba pryžových a plastových výrobků</v>
          </cell>
        </row>
        <row r="32">
          <cell r="T32" t="str">
            <v>Těžba dřeva</v>
          </cell>
          <cell r="W32" t="str">
            <v>Těžba dřeva</v>
          </cell>
          <cell r="Z32" t="str">
            <v>Těžba dřeva</v>
          </cell>
        </row>
        <row r="33">
          <cell r="T33" t="str">
            <v>Výroba ostatních nekovových minerálních výrobků</v>
          </cell>
          <cell r="W33" t="str">
            <v>Výroba ostatních nekovových minerálních výrobků</v>
          </cell>
          <cell r="Z33" t="str">
            <v>Výroba ostatních nekovových minerálních výrobků</v>
          </cell>
        </row>
        <row r="34">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T36" t="str">
            <v>Podpůrné činnosti pro lesnictví</v>
          </cell>
          <cell r="W36" t="str">
            <v>Podpůrné činnosti pro lesnictví</v>
          </cell>
          <cell r="Z36" t="str">
            <v>Podpůrné činnosti pro lesnictví</v>
          </cell>
        </row>
        <row r="37">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T39" t="str">
            <v>Výroba elektrických zařízení</v>
          </cell>
          <cell r="W39" t="str">
            <v>Výroba elektrických zařízení</v>
          </cell>
          <cell r="Z39" t="str">
            <v>Výroba elektrických zařízení</v>
          </cell>
        </row>
        <row r="40">
          <cell r="T40" t="str">
            <v>Výroba strojů a zařízení j. n.</v>
          </cell>
          <cell r="W40" t="str">
            <v>Výroba strojů a zařízení j. n.</v>
          </cell>
          <cell r="Z40" t="str">
            <v>Výroba strojů a zařízení j. n.</v>
          </cell>
        </row>
        <row r="41">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T42" t="str">
            <v>Výroba ostatních dopravních prostředků a zařízení</v>
          </cell>
          <cell r="W42" t="str">
            <v>Výroba ostatních dopravních prostředků a zařízení</v>
          </cell>
          <cell r="Z42" t="str">
            <v>Výroba ostatních dopravních prostředků a zařízení</v>
          </cell>
        </row>
        <row r="43">
          <cell r="T43" t="str">
            <v>Výroba nábytku</v>
          </cell>
          <cell r="W43" t="str">
            <v>Výroba nábytku</v>
          </cell>
          <cell r="Z43" t="str">
            <v>Výroba nábytku</v>
          </cell>
        </row>
        <row r="44">
          <cell r="T44" t="str">
            <v>Rybolov</v>
          </cell>
          <cell r="W44" t="str">
            <v>Rybolov</v>
          </cell>
          <cell r="Z44" t="str">
            <v>Rybolov</v>
          </cell>
        </row>
        <row r="45">
          <cell r="T45" t="str">
            <v>Ostatní zpracovatelský průmysl</v>
          </cell>
          <cell r="W45" t="str">
            <v>Ostatní zpracovatelský průmysl</v>
          </cell>
          <cell r="Z45" t="str">
            <v>Ostatní zpracovatelský průmysl</v>
          </cell>
        </row>
        <row r="46">
          <cell r="T46" t="str">
            <v>Akvakultura</v>
          </cell>
          <cell r="W46" t="str">
            <v>Akvakultura</v>
          </cell>
          <cell r="Z46" t="str">
            <v>Akvakultura</v>
          </cell>
        </row>
        <row r="47">
          <cell r="T47" t="str">
            <v>Opravy a instalace strojů a zařízení</v>
          </cell>
          <cell r="W47" t="str">
            <v>Opravy a instalace strojů a zařízení</v>
          </cell>
          <cell r="Z47" t="str">
            <v>Opravy a instalace strojů a zařízení</v>
          </cell>
        </row>
        <row r="48">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T49" t="str">
            <v>Shromažďování, úprava a rozvod vody</v>
          </cell>
          <cell r="W49" t="str">
            <v>Shromažďování, úprava a rozvod vody</v>
          </cell>
          <cell r="Z49" t="str">
            <v>Shromažďování, úprava a rozvod vody</v>
          </cell>
        </row>
        <row r="50">
          <cell r="T50" t="str">
            <v>Činnosti související s odpadními vodami</v>
          </cell>
          <cell r="W50" t="str">
            <v>Činnosti související s odpadními vodami</v>
          </cell>
          <cell r="Z50" t="str">
            <v>Činnosti související s odpadními vodami</v>
          </cell>
        </row>
        <row r="51">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T52" t="str">
            <v>Sanace a jiné činnosti související s odpady</v>
          </cell>
          <cell r="W52" t="str">
            <v>Sanace a jiné činnosti související s odpady</v>
          </cell>
          <cell r="Z52" t="str">
            <v>Sanace a jiné činnosti související s odpady</v>
          </cell>
        </row>
        <row r="53">
          <cell r="T53" t="str">
            <v>Výstavba budov</v>
          </cell>
          <cell r="W53" t="str">
            <v>Výstavba budov</v>
          </cell>
          <cell r="Z53" t="str">
            <v>Výstavba budov</v>
          </cell>
        </row>
        <row r="54">
          <cell r="T54" t="str">
            <v>Inženýrské stavitelství</v>
          </cell>
          <cell r="W54" t="str">
            <v>Inženýrské stavitelství</v>
          </cell>
          <cell r="Z54" t="str">
            <v>Inženýrské stavitelství</v>
          </cell>
        </row>
        <row r="55">
          <cell r="T55" t="str">
            <v>Specializované stavební činnosti</v>
          </cell>
          <cell r="W55" t="str">
            <v>Specializované stavební činnosti</v>
          </cell>
          <cell r="Z55" t="str">
            <v>Specializované stavební činnosti</v>
          </cell>
        </row>
        <row r="56">
          <cell r="T56" t="str">
            <v>Velkoobchod, maloobchod a opravy motorových vozidel</v>
          </cell>
          <cell r="W56" t="str">
            <v>Velkoobchod, maloobchod a opravy motorových vozidel</v>
          </cell>
          <cell r="Z56" t="str">
            <v>Velkoobchod, maloobchod a opravy motorových vozidel</v>
          </cell>
        </row>
        <row r="57">
          <cell r="T57" t="str">
            <v>Velkoobchod, kromě motorových vozidel</v>
          </cell>
          <cell r="W57" t="str">
            <v>Velkoobchod, kromě motorových vozidel</v>
          </cell>
          <cell r="Z57" t="str">
            <v>Velkoobchod, kromě motorových vozidel</v>
          </cell>
        </row>
        <row r="58">
          <cell r="T58" t="str">
            <v>Maloobchod, kromě motorových vozidel</v>
          </cell>
          <cell r="W58" t="str">
            <v>Maloobchod, kromě motorových vozidel</v>
          </cell>
          <cell r="Z58" t="str">
            <v>Maloobchod, kromě motorových vozidel</v>
          </cell>
        </row>
        <row r="59">
          <cell r="T59" t="str">
            <v>Pozemní a potrubní doprava</v>
          </cell>
          <cell r="W59" t="str">
            <v>Pozemní a potrubní doprava</v>
          </cell>
          <cell r="Z59" t="str">
            <v>Pozemní a potrubní doprava</v>
          </cell>
        </row>
        <row r="60">
          <cell r="T60" t="str">
            <v>Vodní doprava</v>
          </cell>
          <cell r="W60" t="str">
            <v>Vodní doprava</v>
          </cell>
          <cell r="Z60" t="str">
            <v>Vodní doprava</v>
          </cell>
        </row>
        <row r="61">
          <cell r="T61" t="str">
            <v>Letecká doprava</v>
          </cell>
          <cell r="W61" t="str">
            <v>Letecká doprava</v>
          </cell>
          <cell r="Z61" t="str">
            <v>Letecká doprava</v>
          </cell>
        </row>
        <row r="62">
          <cell r="T62" t="str">
            <v>Těžba a úprava černého uhlí</v>
          </cell>
          <cell r="W62" t="str">
            <v>Těžba a úprava černého uhlí</v>
          </cell>
          <cell r="Z62" t="str">
            <v>Těžba a úprava černého uhlí</v>
          </cell>
        </row>
        <row r="63">
          <cell r="T63" t="str">
            <v>Skladování a vedlejší činnosti v dopravě</v>
          </cell>
          <cell r="W63" t="str">
            <v>Skladování a vedlejší činnosti v dopravě</v>
          </cell>
          <cell r="Z63" t="str">
            <v>Skladování a vedlejší činnosti v dopravě</v>
          </cell>
        </row>
        <row r="64">
          <cell r="T64" t="str">
            <v>Těžba a úprava hnědého uhlí</v>
          </cell>
          <cell r="W64" t="str">
            <v>Těžba a úprava hnědého uhlí</v>
          </cell>
          <cell r="Z64" t="str">
            <v>Těžba a úprava hnědého uhlí</v>
          </cell>
        </row>
        <row r="65">
          <cell r="T65" t="str">
            <v>Poštovní a kurýrní činnosti</v>
          </cell>
          <cell r="W65" t="str">
            <v>Poštovní a kurýrní činnosti</v>
          </cell>
          <cell r="Z65" t="str">
            <v>Poštovní a kurýrní činnosti</v>
          </cell>
        </row>
        <row r="66">
          <cell r="T66" t="str">
            <v>Ubytování</v>
          </cell>
          <cell r="W66" t="str">
            <v>Ubytování</v>
          </cell>
          <cell r="Z66" t="str">
            <v>Ubytování</v>
          </cell>
        </row>
        <row r="67">
          <cell r="T67" t="str">
            <v>Stravování a pohostinství</v>
          </cell>
          <cell r="W67" t="str">
            <v>Stravování a pohostinství</v>
          </cell>
          <cell r="Z67" t="str">
            <v>Stravování a pohostinství</v>
          </cell>
        </row>
        <row r="68">
          <cell r="T68" t="str">
            <v>Vydavatelské činnosti</v>
          </cell>
          <cell r="W68" t="str">
            <v>Vydavatelské činnosti</v>
          </cell>
          <cell r="Z68" t="str">
            <v>Vydavatelské činnosti</v>
          </cell>
        </row>
        <row r="69">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T70" t="str">
            <v>Tvorba programů a vysílání</v>
          </cell>
          <cell r="W70" t="str">
            <v>Tvorba programů a vysílání</v>
          </cell>
          <cell r="Z70" t="str">
            <v>Tvorba programů a vysílání</v>
          </cell>
        </row>
        <row r="71">
          <cell r="T71" t="str">
            <v>Telekomunikační činnosti</v>
          </cell>
          <cell r="W71" t="str">
            <v>Telekomunikační činnosti</v>
          </cell>
          <cell r="Z71" t="str">
            <v>Telekomunikační činnosti</v>
          </cell>
        </row>
        <row r="72">
          <cell r="T72" t="str">
            <v>Těžba ropy</v>
          </cell>
          <cell r="W72" t="str">
            <v>Těžba ropy</v>
          </cell>
          <cell r="Z72" t="str">
            <v>Těžba ropy</v>
          </cell>
        </row>
        <row r="73">
          <cell r="T73" t="str">
            <v>Činnosti v oblasti informačních technologií</v>
          </cell>
          <cell r="W73" t="str">
            <v>Činnosti v oblasti informačních technologií</v>
          </cell>
          <cell r="Z73" t="str">
            <v>Činnosti v oblasti informačních technologií</v>
          </cell>
        </row>
        <row r="74">
          <cell r="T74" t="str">
            <v>Těžba zemního plynu</v>
          </cell>
          <cell r="W74" t="str">
            <v>Těžba zemního plynu</v>
          </cell>
          <cell r="Z74" t="str">
            <v>Těžba zemního plynu</v>
          </cell>
        </row>
        <row r="75">
          <cell r="T75" t="str">
            <v>Informační činnosti</v>
          </cell>
          <cell r="W75" t="str">
            <v>Informační činnosti</v>
          </cell>
          <cell r="Z75" t="str">
            <v>Informační činnosti</v>
          </cell>
        </row>
        <row r="76">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T78" t="str">
            <v>Ostatní finanční činnosti</v>
          </cell>
          <cell r="W78" t="str">
            <v>Ostatní finanční činnosti</v>
          </cell>
          <cell r="Z78" t="str">
            <v>Ostatní finanční činnosti</v>
          </cell>
        </row>
        <row r="79">
          <cell r="T79" t="str">
            <v>Činnosti v oblasti nemovitostí</v>
          </cell>
          <cell r="W79" t="str">
            <v>Činnosti v oblasti nemovitostí</v>
          </cell>
          <cell r="Z79" t="str">
            <v>Činnosti v oblasti nemovitostí</v>
          </cell>
        </row>
        <row r="80">
          <cell r="T80" t="str">
            <v>Právní a účetnické činnosti</v>
          </cell>
          <cell r="W80" t="str">
            <v>Právní a účetnické činnosti</v>
          </cell>
          <cell r="Z80" t="str">
            <v>Právní a účetnické činnosti</v>
          </cell>
        </row>
        <row r="81">
          <cell r="T81" t="str">
            <v>Činnosti vedení podniků; poradenství v oblasti řízení</v>
          </cell>
          <cell r="W81" t="str">
            <v>Činnosti vedení podniků; poradenství v oblasti řízení</v>
          </cell>
          <cell r="Z81" t="str">
            <v>Činnosti vedení podniků; poradenství v oblasti řízení</v>
          </cell>
        </row>
        <row r="82">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T83" t="str">
            <v>Těžba a úprava železných rud</v>
          </cell>
          <cell r="W83" t="str">
            <v>Těžba a úprava železných rud</v>
          </cell>
          <cell r="Z83" t="str">
            <v>Těžba a úprava železných rud</v>
          </cell>
        </row>
        <row r="84">
          <cell r="T84" t="str">
            <v>Výzkum a vývoj</v>
          </cell>
          <cell r="W84" t="str">
            <v>Výzkum a vývoj</v>
          </cell>
          <cell r="Z84" t="str">
            <v>Výzkum a vývoj</v>
          </cell>
        </row>
        <row r="85">
          <cell r="T85" t="str">
            <v>Těžba a úprava neželezných rud</v>
          </cell>
          <cell r="W85" t="str">
            <v>Těžba a úprava neželezných rud</v>
          </cell>
          <cell r="Z85" t="str">
            <v>Těžba a úprava neželezných rud</v>
          </cell>
        </row>
        <row r="86">
          <cell r="T86" t="str">
            <v>Reklama a průzkum trhu</v>
          </cell>
          <cell r="W86" t="str">
            <v>Reklama a průzkum trhu</v>
          </cell>
          <cell r="Z86" t="str">
            <v>Reklama a průzkum trhu</v>
          </cell>
        </row>
        <row r="87">
          <cell r="T87" t="str">
            <v>Ostatní profesní, vědecké a technické činnosti</v>
          </cell>
          <cell r="W87" t="str">
            <v>Ostatní profesní, vědecké a technické činnosti</v>
          </cell>
          <cell r="Z87" t="str">
            <v>Ostatní profesní, vědecké a technické činnosti</v>
          </cell>
        </row>
        <row r="88">
          <cell r="T88" t="str">
            <v>Veterinární činnosti</v>
          </cell>
          <cell r="W88" t="str">
            <v>Veterinární činnosti</v>
          </cell>
          <cell r="Z88" t="str">
            <v>Veterinární činnosti</v>
          </cell>
        </row>
        <row r="89">
          <cell r="T89" t="str">
            <v>Činnosti v oblasti pronájmu a operativního leasingu</v>
          </cell>
          <cell r="W89" t="str">
            <v>Činnosti v oblasti pronájmu a operativního leasingu</v>
          </cell>
          <cell r="Z89" t="str">
            <v>Činnosti v oblasti pronájmu a operativního leasingu</v>
          </cell>
        </row>
        <row r="90">
          <cell r="T90" t="str">
            <v>Činnosti související se zaměstnáním</v>
          </cell>
          <cell r="W90" t="str">
            <v>Činnosti související se zaměstnáním</v>
          </cell>
          <cell r="Z90" t="str">
            <v>Činnosti související se zaměstnáním</v>
          </cell>
        </row>
        <row r="91">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T92" t="str">
            <v>Bezpečnostní a pátrací činnosti</v>
          </cell>
          <cell r="W92" t="str">
            <v>Bezpečnostní a pátrací činnosti</v>
          </cell>
          <cell r="Z92" t="str">
            <v>Bezpečnostní a pátrací činnosti</v>
          </cell>
        </row>
        <row r="93">
          <cell r="T93" t="str">
            <v>Činnosti související se stavbami a úpravou krajiny</v>
          </cell>
          <cell r="W93" t="str">
            <v>Činnosti související se stavbami a úpravou krajiny</v>
          </cell>
          <cell r="Z93" t="str">
            <v>Činnosti související se stavbami a úpravou krajiny</v>
          </cell>
        </row>
        <row r="94">
          <cell r="T94" t="str">
            <v>Dobývání kamene, písků a jílů</v>
          </cell>
          <cell r="W94" t="str">
            <v>Dobývání kamene, písků a jílů</v>
          </cell>
          <cell r="Z94" t="str">
            <v>Dobývání kamene, písků a jílů</v>
          </cell>
        </row>
        <row r="95">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T96" t="str">
            <v>Veřejná správa a obrana; povinné sociální zabezpečení</v>
          </cell>
          <cell r="W96" t="str">
            <v>Veřejná správa a obrana; povinné sociální zabezpečení</v>
          </cell>
          <cell r="Z96" t="str">
            <v>Veřejná správa a obrana; povinné sociální zabezpečení</v>
          </cell>
        </row>
        <row r="97">
          <cell r="T97" t="str">
            <v>Vzdělávání</v>
          </cell>
          <cell r="W97" t="str">
            <v>Vzdělávání</v>
          </cell>
          <cell r="Z97" t="str">
            <v>Vzdělávání</v>
          </cell>
        </row>
        <row r="98">
          <cell r="T98" t="str">
            <v>Zdravotní péče</v>
          </cell>
          <cell r="W98" t="str">
            <v>Zdravotní péče</v>
          </cell>
          <cell r="Z98" t="str">
            <v>Zdravotní péče</v>
          </cell>
        </row>
        <row r="99">
          <cell r="T99" t="str">
            <v>Pobytové služby sociální péče</v>
          </cell>
          <cell r="W99" t="str">
            <v>Pobytové služby sociální péče</v>
          </cell>
          <cell r="Z99" t="str">
            <v>Pobytové služby sociální péče</v>
          </cell>
        </row>
        <row r="100">
          <cell r="T100" t="str">
            <v>Ambulantní nebo terénní sociální služby</v>
          </cell>
          <cell r="W100" t="str">
            <v>Ambulantní nebo terénní sociální služby</v>
          </cell>
          <cell r="Z100" t="str">
            <v>Ambulantní nebo terénní sociální služby</v>
          </cell>
        </row>
        <row r="101">
          <cell r="T101" t="str">
            <v>Těžba a dobývání j. n.</v>
          </cell>
          <cell r="W101" t="str">
            <v>Těžba a dobývání j. n.</v>
          </cell>
          <cell r="Z101" t="str">
            <v>Těžba a dobývání j. n.</v>
          </cell>
        </row>
        <row r="102">
          <cell r="T102" t="str">
            <v>Tvůrčí, umělecké a zábavní činnosti</v>
          </cell>
          <cell r="W102" t="str">
            <v>Tvůrčí, umělecké a zábavní činnosti</v>
          </cell>
          <cell r="Z102" t="str">
            <v>Tvůrčí, umělecké a zábavní činnosti</v>
          </cell>
        </row>
        <row r="103">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T104" t="str">
            <v>Podpůrné činnosti při těžbě ropy a zemního plynu</v>
          </cell>
          <cell r="W104" t="str">
            <v>Podpůrné činnosti při těžbě ropy a zemního plynu</v>
          </cell>
          <cell r="Z104" t="str">
            <v>Podpůrné činnosti při těžbě ropy a zemního plynu</v>
          </cell>
        </row>
        <row r="105">
          <cell r="T105" t="str">
            <v>Činnosti heren, kasin a sázkových kanceláří</v>
          </cell>
          <cell r="W105" t="str">
            <v>Činnosti heren, kasin a sázkových kanceláří</v>
          </cell>
          <cell r="Z105" t="str">
            <v>Činnosti heren, kasin a sázkových kanceláří</v>
          </cell>
        </row>
        <row r="106">
          <cell r="T106" t="str">
            <v>Sportovní, zábavní a rekreační činnosti</v>
          </cell>
          <cell r="W106" t="str">
            <v>Sportovní, zábavní a rekreační činnosti</v>
          </cell>
          <cell r="Z106" t="str">
            <v>Sportovní, zábavní a rekreační činnosti</v>
          </cell>
        </row>
        <row r="107">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T109" t="str">
            <v>Poskytování ostatních osobních služeb</v>
          </cell>
          <cell r="W109" t="str">
            <v>Poskytování ostatních osobních služeb</v>
          </cell>
          <cell r="Z109" t="str">
            <v>Poskytování ostatních osobních služeb</v>
          </cell>
        </row>
        <row r="110">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T112" t="str">
            <v>Činnosti exteritoriálních organizací a orgánů</v>
          </cell>
          <cell r="W112" t="str">
            <v>Činnosti exteritoriálních organizací a orgánů</v>
          </cell>
          <cell r="Z112" t="str">
            <v>Činnosti exteritoriálních organizací a orgánů</v>
          </cell>
        </row>
        <row r="113">
          <cell r="T113" t="str">
            <v>Podpůrné činnosti při ostatní těžbě a dobývání</v>
          </cell>
          <cell r="W113" t="str">
            <v>Podpůrné činnosti při ostatní těžbě a dobývání</v>
          </cell>
          <cell r="Z113" t="str">
            <v>Podpůrné činnosti při ostatní těžbě a dobývání</v>
          </cell>
        </row>
        <row r="114">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T115" t="str">
            <v>Zpracování a konzervování ryb, korýšů a měkkýšů</v>
          </cell>
          <cell r="W115" t="str">
            <v>Zpracování a konzervování ryb, korýšů a měkkýšů</v>
          </cell>
          <cell r="Z115" t="str">
            <v>Zpracování a konzervování ryb, korýšů a měkkýšů</v>
          </cell>
        </row>
        <row r="116">
          <cell r="T116" t="str">
            <v>Zpracování a konzervování ovoce a zeleniny</v>
          </cell>
          <cell r="W116" t="str">
            <v>Zpracování a konzervování ovoce a zeleniny</v>
          </cell>
          <cell r="Z116" t="str">
            <v>Zpracování a konzervování ovoce a zeleniny</v>
          </cell>
        </row>
        <row r="117">
          <cell r="T117" t="str">
            <v>Výroba rostlinných a živočišných olejů a tuků</v>
          </cell>
          <cell r="W117" t="str">
            <v>Výroba rostlinných a živočišných olejů a tuků</v>
          </cell>
          <cell r="Z117" t="str">
            <v>Výroba rostlinných a živočišných olejů a tuků</v>
          </cell>
        </row>
        <row r="118">
          <cell r="T118" t="str">
            <v>Výroba mléčných výrobků</v>
          </cell>
          <cell r="W118" t="str">
            <v>Výroba mléčných výrobků</v>
          </cell>
          <cell r="Z118" t="str">
            <v>Výroba mléčných výrobků</v>
          </cell>
        </row>
        <row r="119">
          <cell r="T119" t="str">
            <v>Výroba mlýnských a škrobárenských výrobků</v>
          </cell>
          <cell r="W119" t="str">
            <v>Výroba mlýnských a škrobárenských výrobků</v>
          </cell>
          <cell r="Z119" t="str">
            <v>Výroba mlýnských a škrobárenských výrobků</v>
          </cell>
        </row>
        <row r="120">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T121" t="str">
            <v>Výroba ostatních potravinářských výrobků</v>
          </cell>
          <cell r="W121" t="str">
            <v>Výroba ostatních potravinářských výrobků</v>
          </cell>
          <cell r="Z121" t="str">
            <v>Výroba ostatních potravinářských výrobků</v>
          </cell>
        </row>
        <row r="122">
          <cell r="T122" t="str">
            <v>Výroba průmyslových krmiv</v>
          </cell>
          <cell r="W122" t="str">
            <v>Výroba průmyslových krmiv</v>
          </cell>
          <cell r="Z122" t="str">
            <v>Výroba průmyslových krmiv</v>
          </cell>
        </row>
        <row r="123">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T124" t="str">
            <v>Pěstování rýže</v>
          </cell>
          <cell r="W124" t="str">
            <v>Pěstování rýže</v>
          </cell>
          <cell r="Z124" t="str">
            <v>Pěstování rýže</v>
          </cell>
        </row>
        <row r="125">
          <cell r="T125" t="str">
            <v>Pěstování zeleniny a melounů, kořenů a hlíz</v>
          </cell>
          <cell r="W125" t="str">
            <v>Pěstování zeleniny a melounů, kořenů a hlíz</v>
          </cell>
          <cell r="Z125" t="str">
            <v>Pěstování zeleniny a melounů, kořenů a hlíz</v>
          </cell>
        </row>
        <row r="126">
          <cell r="T126" t="str">
            <v>Pěstování tabáku</v>
          </cell>
          <cell r="W126" t="str">
            <v>Pěstování tabáku</v>
          </cell>
          <cell r="Z126" t="str">
            <v>Pěstování tabáku</v>
          </cell>
        </row>
        <row r="127">
          <cell r="T127" t="str">
            <v>Pěstování přadných rostlin</v>
          </cell>
          <cell r="W127" t="str">
            <v>Pěstování přadných rostlin</v>
          </cell>
          <cell r="Z127" t="str">
            <v>Pěstování přadných rostlin</v>
          </cell>
        </row>
        <row r="128">
          <cell r="T128" t="str">
            <v>Pěstování ostatních plodin jiných než trvalých</v>
          </cell>
          <cell r="W128" t="str">
            <v>Pěstování ostatních plodin jiných než trvalých</v>
          </cell>
          <cell r="Z128" t="str">
            <v>Pěstování ostatních plodin jiných než trvalých</v>
          </cell>
        </row>
        <row r="129">
          <cell r="T129" t="str">
            <v>Pěstování vinných hroznů</v>
          </cell>
          <cell r="W129" t="str">
            <v>Pěstování vinných hroznů</v>
          </cell>
          <cell r="Z129" t="str">
            <v>Pěstování vinných hroznů</v>
          </cell>
        </row>
        <row r="130">
          <cell r="T130" t="str">
            <v>Pěstování tropického a subtropického ovoce</v>
          </cell>
          <cell r="W130" t="str">
            <v>Pěstování tropického a subtropického ovoce</v>
          </cell>
          <cell r="Z130" t="str">
            <v>Pěstování tropického a subtropického ovoce</v>
          </cell>
        </row>
        <row r="131">
          <cell r="T131" t="str">
            <v>Pěstování citrusových plodů</v>
          </cell>
          <cell r="W131" t="str">
            <v>Pěstování citrusových plodů</v>
          </cell>
          <cell r="Z131" t="str">
            <v>Pěstování citrusových plodů</v>
          </cell>
        </row>
        <row r="132">
          <cell r="T132" t="str">
            <v>Pěstování jádrového a peckového ovoce</v>
          </cell>
          <cell r="W132" t="str">
            <v>Pěstování jádrového a peckového ovoce</v>
          </cell>
          <cell r="Z132" t="str">
            <v>Pěstování jádrového a peckového ovoce</v>
          </cell>
        </row>
        <row r="133">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T134" t="str">
            <v>Pěstování olejnatých plodů</v>
          </cell>
          <cell r="W134" t="str">
            <v>Pěstování olejnatých plodů</v>
          </cell>
          <cell r="Z134" t="str">
            <v>Pěstování olejnatých plodů</v>
          </cell>
        </row>
        <row r="135">
          <cell r="T135" t="str">
            <v>Pěstování rostlin pro výrobu nápojů</v>
          </cell>
          <cell r="W135" t="str">
            <v>Pěstování rostlin pro výrobu nápojů</v>
          </cell>
          <cell r="Z135" t="str">
            <v>Pěstování rostlin pro výrobu nápojů</v>
          </cell>
        </row>
        <row r="136">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T137" t="str">
            <v>Pěstování ostatních trvalých plodin</v>
          </cell>
          <cell r="W137" t="str">
            <v>Pěstování ostatních trvalých plodin</v>
          </cell>
          <cell r="Z137" t="str">
            <v>Pěstování ostatních trvalých plodin</v>
          </cell>
        </row>
        <row r="138">
          <cell r="T138" t="str">
            <v>Úprava a spřádání textilních vláken a příze</v>
          </cell>
          <cell r="W138" t="str">
            <v>Úprava a spřádání textilních vláken a příze</v>
          </cell>
          <cell r="Z138" t="str">
            <v>Úprava a spřádání textilních vláken a příze</v>
          </cell>
        </row>
        <row r="139">
          <cell r="T139" t="str">
            <v>Tkaní textilií</v>
          </cell>
          <cell r="W139" t="str">
            <v>Tkaní textilií</v>
          </cell>
          <cell r="Z139" t="str">
            <v>Tkaní textilií</v>
          </cell>
        </row>
        <row r="140">
          <cell r="T140" t="str">
            <v>Konečná úprava textilií</v>
          </cell>
          <cell r="W140" t="str">
            <v>Konečná úprava textilií</v>
          </cell>
          <cell r="Z140" t="str">
            <v>Konečná úprava textilií</v>
          </cell>
        </row>
        <row r="141">
          <cell r="T141" t="str">
            <v>Výroba ostatních textilií</v>
          </cell>
          <cell r="W141" t="str">
            <v>Výroba ostatních textilií</v>
          </cell>
          <cell r="Z141" t="str">
            <v>Výroba ostatních textilií</v>
          </cell>
        </row>
        <row r="142">
          <cell r="T142" t="str">
            <v>Pěstování cukrové třtiny</v>
          </cell>
          <cell r="W142" t="str">
            <v>Pěstování cukrové třtiny</v>
          </cell>
          <cell r="Z142" t="str">
            <v>Pěstování cukrové třtiny</v>
          </cell>
        </row>
        <row r="143">
          <cell r="T143" t="str">
            <v>Výroba oděvů, kromě kožešinových výrobků</v>
          </cell>
          <cell r="W143" t="str">
            <v>Výroba oděvů, kromě kožešinových výrobků</v>
          </cell>
          <cell r="Z143" t="str">
            <v>Výroba oděvů, kromě kožešinových výrobků</v>
          </cell>
        </row>
        <row r="144">
          <cell r="T144" t="str">
            <v>Chov mléčného skotu</v>
          </cell>
          <cell r="W144" t="str">
            <v>Chov mléčného skotu</v>
          </cell>
          <cell r="Z144" t="str">
            <v>Chov mléčného skotu</v>
          </cell>
        </row>
        <row r="145">
          <cell r="T145" t="str">
            <v>Výroba kožešinových výrobků</v>
          </cell>
          <cell r="W145" t="str">
            <v>Výroba kožešinových výrobků</v>
          </cell>
          <cell r="Z145" t="str">
            <v>Výroba kožešinových výrobků</v>
          </cell>
        </row>
        <row r="146">
          <cell r="T146" t="str">
            <v>Chov jiného skotu</v>
          </cell>
          <cell r="W146" t="str">
            <v>Chov jiného skotu</v>
          </cell>
          <cell r="Z146" t="str">
            <v>Chov jiného skotu</v>
          </cell>
        </row>
        <row r="147">
          <cell r="T147" t="str">
            <v>Výroba pletených a háčkovaných oděvů</v>
          </cell>
          <cell r="W147" t="str">
            <v>Výroba pletených a háčkovaných oděvů</v>
          </cell>
          <cell r="Z147" t="str">
            <v>Výroba pletených a háčkovaných oděvů</v>
          </cell>
        </row>
        <row r="148">
          <cell r="T148" t="str">
            <v>Chov koní a jiných koňovitých</v>
          </cell>
          <cell r="W148" t="str">
            <v>Chov koní a jiných koňovitých</v>
          </cell>
          <cell r="Z148" t="str">
            <v>Chov koní a jiných koňovitých</v>
          </cell>
        </row>
        <row r="149">
          <cell r="T149" t="str">
            <v>Chov velbloudů a velbloudovitých</v>
          </cell>
          <cell r="W149" t="str">
            <v>Chov velbloudů a velbloudovitých</v>
          </cell>
          <cell r="Z149" t="str">
            <v>Chov velbloudů a velbloudovitých</v>
          </cell>
        </row>
        <row r="150">
          <cell r="T150" t="str">
            <v>Chov ovcí a koz</v>
          </cell>
          <cell r="W150" t="str">
            <v>Chov ovcí a koz</v>
          </cell>
          <cell r="Z150" t="str">
            <v>Chov ovcí a koz</v>
          </cell>
        </row>
        <row r="151">
          <cell r="T151" t="str">
            <v>Chov prasat</v>
          </cell>
          <cell r="W151" t="str">
            <v>Chov prasat</v>
          </cell>
          <cell r="Z151" t="str">
            <v>Chov prasat</v>
          </cell>
        </row>
        <row r="152">
          <cell r="T152" t="str">
            <v>Chov drůbeže</v>
          </cell>
          <cell r="W152" t="str">
            <v>Chov drůbeže</v>
          </cell>
          <cell r="Z152" t="str">
            <v>Chov drůbeže</v>
          </cell>
        </row>
        <row r="153">
          <cell r="T153" t="str">
            <v>Chov ostatních zvířat</v>
          </cell>
          <cell r="W153" t="str">
            <v>Chov ostatních zvířat</v>
          </cell>
          <cell r="Z153" t="str">
            <v>Chov ostatních zvířat</v>
          </cell>
        </row>
        <row r="154">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T155" t="str">
            <v>Výroba obuvi</v>
          </cell>
          <cell r="W155" t="str">
            <v>Výroba obuvi</v>
          </cell>
          <cell r="Z155" t="str">
            <v>Výroba obuvi</v>
          </cell>
        </row>
        <row r="156">
          <cell r="T156" t="str">
            <v>Výroba pilařská a impregnace dřeva</v>
          </cell>
          <cell r="W156" t="str">
            <v>Výroba pilařská a impregnace dřeva</v>
          </cell>
          <cell r="Z156" t="str">
            <v>Výroba pilařská a impregnace dřeva</v>
          </cell>
        </row>
        <row r="157">
          <cell r="T157" t="str">
            <v>Podpůrné činnosti pro rostlinnou výrobu</v>
          </cell>
          <cell r="W157" t="str">
            <v>Podpůrné činnosti pro rostlinnou výrobu</v>
          </cell>
          <cell r="Z157" t="str">
            <v>Podpůrné činnosti pro rostlinnou výrobu</v>
          </cell>
        </row>
        <row r="158">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T159" t="str">
            <v>Podpůrné činnosti pro živočišnou výrobu</v>
          </cell>
          <cell r="W159" t="str">
            <v>Podpůrné činnosti pro živočišnou výrobu</v>
          </cell>
          <cell r="Z159" t="str">
            <v>Podpůrné činnosti pro živočišnou výrobu</v>
          </cell>
        </row>
        <row r="160">
          <cell r="T160" t="str">
            <v>Posklizňové činnosti</v>
          </cell>
          <cell r="W160" t="str">
            <v>Posklizňové činnosti</v>
          </cell>
          <cell r="Z160" t="str">
            <v>Posklizňové činnosti</v>
          </cell>
        </row>
        <row r="161">
          <cell r="T161" t="str">
            <v>Zpracování osiva pro účely množení</v>
          </cell>
          <cell r="W161" t="str">
            <v>Zpracování osiva pro účely množení</v>
          </cell>
          <cell r="Z161" t="str">
            <v>Zpracování osiva pro účely množení</v>
          </cell>
        </row>
        <row r="162">
          <cell r="T162" t="str">
            <v>Výroba buničiny, papíru a lepenky</v>
          </cell>
          <cell r="W162" t="str">
            <v>Výroba buničiny, papíru a lepenky</v>
          </cell>
          <cell r="Z162" t="str">
            <v>Výroba buničiny, papíru a lepenky</v>
          </cell>
        </row>
        <row r="163">
          <cell r="T163" t="str">
            <v>Výroba výrobků z papíru a lepenky</v>
          </cell>
          <cell r="W163" t="str">
            <v>Výroba výrobků z papíru a lepenky</v>
          </cell>
          <cell r="Z163" t="str">
            <v>Výroba výrobků z papíru a lepenky</v>
          </cell>
        </row>
        <row r="164">
          <cell r="T164" t="str">
            <v>Tisk a činnosti související s tiskem</v>
          </cell>
          <cell r="W164" t="str">
            <v>Tisk a činnosti související s tiskem</v>
          </cell>
          <cell r="Z164" t="str">
            <v>Tisk a činnosti související s tiskem</v>
          </cell>
        </row>
        <row r="165">
          <cell r="T165" t="str">
            <v>Rozmnožování nahraných nosičů</v>
          </cell>
          <cell r="W165" t="str">
            <v>Rozmnožování nahraných nosičů</v>
          </cell>
          <cell r="Z165" t="str">
            <v>Rozmnožování nahraných nosičů</v>
          </cell>
        </row>
        <row r="166">
          <cell r="T166" t="str">
            <v>Výroba koksárenských produktů</v>
          </cell>
          <cell r="W166" t="str">
            <v>Výroba koksárenských produktů</v>
          </cell>
          <cell r="Z166" t="str">
            <v>Výroba koksárenských produktů</v>
          </cell>
        </row>
        <row r="167">
          <cell r="T167" t="str">
            <v>Výroba rafinovaných ropných produktů</v>
          </cell>
          <cell r="W167" t="str">
            <v>Výroba rafinovaných ropných produktů</v>
          </cell>
          <cell r="Z167" t="str">
            <v>Výroba rafinovaných ropných produktů</v>
          </cell>
        </row>
        <row r="168">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T169" t="str">
            <v>Výroba pesticidů a jiných agrochemických přípravků</v>
          </cell>
          <cell r="W169" t="str">
            <v>Výroba pesticidů a jiných agrochemických přípravků</v>
          </cell>
          <cell r="Z169" t="str">
            <v>Výroba pesticidů a jiných agrochemických přípravků</v>
          </cell>
        </row>
        <row r="170">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T172" t="str">
            <v>Výroba ostatních chemických výrobků</v>
          </cell>
          <cell r="W172" t="str">
            <v>Výroba ostatních chemických výrobků</v>
          </cell>
          <cell r="Z172" t="str">
            <v>Výroba ostatních chemických výrobků</v>
          </cell>
        </row>
        <row r="173">
          <cell r="T173" t="str">
            <v>Výroba chemických vláken</v>
          </cell>
          <cell r="W173" t="str">
            <v>Výroba chemických vláken</v>
          </cell>
          <cell r="Z173" t="str">
            <v>Výroba chemických vláken</v>
          </cell>
        </row>
        <row r="174">
          <cell r="T174" t="str">
            <v>Výroba základních farmaceutických výrobků</v>
          </cell>
          <cell r="W174" t="str">
            <v>Výroba základních farmaceutických výrobků</v>
          </cell>
          <cell r="Z174" t="str">
            <v>Výroba základních farmaceutických výrobků</v>
          </cell>
        </row>
        <row r="175">
          <cell r="T175" t="str">
            <v>Výroba farmaceutických přípravků</v>
          </cell>
          <cell r="W175" t="str">
            <v>Výroba farmaceutických přípravků</v>
          </cell>
          <cell r="Z175" t="str">
            <v>Výroba farmaceutických přípravků</v>
          </cell>
        </row>
        <row r="176">
          <cell r="T176" t="str">
            <v>Výroba pryžových výrobků</v>
          </cell>
          <cell r="W176" t="str">
            <v>Výroba pryžových výrobků</v>
          </cell>
          <cell r="Z176" t="str">
            <v>Výroba pryžových výrobků</v>
          </cell>
        </row>
        <row r="177">
          <cell r="T177" t="str">
            <v>Výroba plastových výrobků</v>
          </cell>
          <cell r="W177" t="str">
            <v>Výroba plastových výrobků</v>
          </cell>
          <cell r="Z177" t="str">
            <v>Výroba plastových výrobků</v>
          </cell>
        </row>
        <row r="178">
          <cell r="T178" t="str">
            <v>Výroba skla a skleněných výrobků</v>
          </cell>
          <cell r="W178" t="str">
            <v>Výroba skla a skleněných výrobků</v>
          </cell>
          <cell r="Z178" t="str">
            <v>Výroba skla a skleněných výrobků</v>
          </cell>
        </row>
        <row r="179">
          <cell r="T179" t="str">
            <v>Výroba žáruvzdorných výrobků</v>
          </cell>
          <cell r="W179" t="str">
            <v>Výroba žáruvzdorných výrobků</v>
          </cell>
          <cell r="Z179" t="str">
            <v>Výroba žáruvzdorných výrobků</v>
          </cell>
        </row>
        <row r="180">
          <cell r="T180" t="str">
            <v>Výroba stavebních výrobků z jílovitých materiálů</v>
          </cell>
          <cell r="W180" t="str">
            <v>Výroba stavebních výrobků z jílovitých materiálů</v>
          </cell>
          <cell r="Z180" t="str">
            <v>Výroba stavebních výrobků z jílovitých materiálů</v>
          </cell>
        </row>
        <row r="181">
          <cell r="T181" t="str">
            <v>Výroba ostatních porcelánových a keramických výrobků</v>
          </cell>
          <cell r="W181" t="str">
            <v>Výroba ostatních porcelánových a keramických výrobků</v>
          </cell>
          <cell r="Z181" t="str">
            <v>Výroba ostatních porcelánových a keramických výrobků</v>
          </cell>
        </row>
        <row r="182">
          <cell r="T182" t="str">
            <v>Výroba cementu, vápna a sádry</v>
          </cell>
          <cell r="W182" t="str">
            <v>Výroba cementu, vápna a sádry</v>
          </cell>
          <cell r="Z182" t="str">
            <v>Výroba cementu, vápna a sádry</v>
          </cell>
        </row>
        <row r="183">
          <cell r="T183" t="str">
            <v>Výroba betonových, cementových a sádrových výrobků</v>
          </cell>
          <cell r="W183" t="str">
            <v>Výroba betonových, cementových a sádrových výrobků</v>
          </cell>
          <cell r="Z183" t="str">
            <v>Výroba betonových, cementových a sádrových výrobků</v>
          </cell>
        </row>
        <row r="184">
          <cell r="T184" t="str">
            <v>Řezání, tvarování a konečná úprava kamenů</v>
          </cell>
          <cell r="W184" t="str">
            <v>Řezání, tvarování a konečná úprava kamenů</v>
          </cell>
          <cell r="Z184" t="str">
            <v>Řezání, tvarování a konečná úprava kamenů</v>
          </cell>
        </row>
        <row r="185">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T189" t="str">
            <v>Výroba a hutní zpracování drahých a neželezných kovů</v>
          </cell>
          <cell r="W189" t="str">
            <v>Výroba a hutní zpracování drahých a neželezných kovů</v>
          </cell>
          <cell r="Z189" t="str">
            <v>Výroba a hutní zpracování drahých a neželezných kovů</v>
          </cell>
        </row>
        <row r="190">
          <cell r="T190" t="str">
            <v>Slévárenství</v>
          </cell>
          <cell r="W190" t="str">
            <v>Slévárenství</v>
          </cell>
          <cell r="Z190" t="str">
            <v>Slévárenství</v>
          </cell>
        </row>
        <row r="191">
          <cell r="T191" t="str">
            <v>Výroba konstrukčních kovových výrobků</v>
          </cell>
          <cell r="W191" t="str">
            <v>Výroba konstrukčních kovových výrobků</v>
          </cell>
          <cell r="Z191" t="str">
            <v>Výroba konstrukčních kovových výrobků</v>
          </cell>
        </row>
        <row r="192">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T193" t="str">
            <v>Výroba parních kotlů, kromě kotlů pro ústřední topení</v>
          </cell>
          <cell r="W193" t="str">
            <v>Výroba parních kotlů, kromě kotlů pro ústřední topení</v>
          </cell>
          <cell r="Z193" t="str">
            <v>Výroba parních kotlů, kromě kotlů pro ústřední topení</v>
          </cell>
        </row>
        <row r="194">
          <cell r="T194" t="str">
            <v>Výroba zbraní a střeliva</v>
          </cell>
          <cell r="W194" t="str">
            <v>Výroba zbraní a střeliva</v>
          </cell>
          <cell r="Z194" t="str">
            <v>Výroba zbraní a střeliva</v>
          </cell>
        </row>
        <row r="195">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T196" t="str">
            <v>Povrchová úprava a zušlechťování kovů; obrábění</v>
          </cell>
          <cell r="W196" t="str">
            <v>Povrchová úprava a zušlechťování kovů; obrábění</v>
          </cell>
          <cell r="Z196" t="str">
            <v>Povrchová úprava a zušlechťování kovů; obrábění</v>
          </cell>
        </row>
        <row r="197">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T198" t="str">
            <v>Výroba ostatních kovodělných výrobků</v>
          </cell>
          <cell r="W198" t="str">
            <v>Výroba ostatních kovodělných výrobků</v>
          </cell>
          <cell r="Z198" t="str">
            <v>Výroba ostatních kovodělných výrobků</v>
          </cell>
        </row>
        <row r="199">
          <cell r="T199" t="str">
            <v>Výroba elektronických součástek a desek</v>
          </cell>
          <cell r="W199" t="str">
            <v>Výroba elektronických součástek a desek</v>
          </cell>
          <cell r="Z199" t="str">
            <v>Výroba elektronických součástek a desek</v>
          </cell>
        </row>
        <row r="200">
          <cell r="T200" t="str">
            <v>Výroba počítačů a periferních zařízení</v>
          </cell>
          <cell r="W200" t="str">
            <v>Výroba počítačů a periferních zařízení</v>
          </cell>
          <cell r="Z200" t="str">
            <v>Výroba počítačů a periferních zařízení</v>
          </cell>
        </row>
        <row r="201">
          <cell r="T201" t="str">
            <v>Výroba komunikačních zařízení</v>
          </cell>
          <cell r="W201" t="str">
            <v>Výroba komunikačních zařízení</v>
          </cell>
          <cell r="Z201" t="str">
            <v>Výroba komunikačních zařízení</v>
          </cell>
        </row>
        <row r="202">
          <cell r="T202" t="str">
            <v>Výroba spotřební elektroniky</v>
          </cell>
          <cell r="W202" t="str">
            <v>Výroba spotřební elektroniky</v>
          </cell>
          <cell r="Z202" t="str">
            <v>Výroba spotřební elektroniky</v>
          </cell>
        </row>
        <row r="203">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T206" t="str">
            <v>Výroba magnetických a optických médií</v>
          </cell>
          <cell r="W206" t="str">
            <v>Výroba magnetických a optických médií</v>
          </cell>
          <cell r="Z206" t="str">
            <v>Výroba magnetických a optických médií</v>
          </cell>
        </row>
        <row r="207">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T208" t="str">
            <v>Výroba baterií a akumulátorů</v>
          </cell>
          <cell r="W208" t="str">
            <v>Výroba baterií a akumulátorů</v>
          </cell>
          <cell r="Z208" t="str">
            <v>Výroba baterií a akumulátorů</v>
          </cell>
        </row>
        <row r="209">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T210" t="str">
            <v>Výroba elektrických osvětlovacích zařízení</v>
          </cell>
          <cell r="W210" t="str">
            <v>Výroba elektrických osvětlovacích zařízení</v>
          </cell>
          <cell r="Z210" t="str">
            <v>Výroba elektrických osvětlovacích zařízení</v>
          </cell>
        </row>
        <row r="211">
          <cell r="T211" t="str">
            <v>Výroba spotřebičů převážně pro domácnost</v>
          </cell>
          <cell r="W211" t="str">
            <v>Výroba spotřebičů převážně pro domácnost</v>
          </cell>
          <cell r="Z211" t="str">
            <v>Výroba spotřebičů převážně pro domácnost</v>
          </cell>
        </row>
        <row r="212">
          <cell r="T212" t="str">
            <v>Výroba ostatních elektrických zařízení</v>
          </cell>
          <cell r="W212" t="str">
            <v>Výroba ostatních elektrických zařízení</v>
          </cell>
          <cell r="Z212" t="str">
            <v>Výroba ostatních elektrických zařízení</v>
          </cell>
        </row>
        <row r="213">
          <cell r="T213" t="str">
            <v>Výroba strojů a zařízení pro všeobecné účely</v>
          </cell>
          <cell r="W213" t="str">
            <v>Výroba strojů a zařízení pro všeobecné účely</v>
          </cell>
          <cell r="Z213" t="str">
            <v>Výroba strojů a zařízení pro všeobecné účely</v>
          </cell>
        </row>
        <row r="214">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T215" t="str">
            <v>Výroba zemědělských a lesnických strojů</v>
          </cell>
          <cell r="W215" t="str">
            <v>Výroba zemědělských a lesnických strojů</v>
          </cell>
          <cell r="Z215" t="str">
            <v>Výroba zemědělských a lesnických strojů</v>
          </cell>
        </row>
        <row r="216">
          <cell r="T216" t="str">
            <v>Výroba kovoobráběcích a ostatních obráběcích strojů</v>
          </cell>
          <cell r="W216" t="str">
            <v>Výroba kovoobráběcích a ostatních obráběcích strojů</v>
          </cell>
          <cell r="Z216" t="str">
            <v>Výroba kovoobráběcích a ostatních obráběcích strojů</v>
          </cell>
        </row>
        <row r="217">
          <cell r="T217" t="str">
            <v>Výroba ostatních strojů pro speciální účely</v>
          </cell>
          <cell r="W217" t="str">
            <v>Výroba ostatních strojů pro speciální účely</v>
          </cell>
          <cell r="Z217" t="str">
            <v>Výroba ostatních strojů pro speciální účely</v>
          </cell>
        </row>
        <row r="218">
          <cell r="T218" t="str">
            <v>Výroba motorových vozidel a jejich motorů</v>
          </cell>
          <cell r="W218" t="str">
            <v>Výroba motorových vozidel a jejich motorů</v>
          </cell>
          <cell r="Z218" t="str">
            <v>Výroba motorových vozidel a jejich motorů</v>
          </cell>
        </row>
        <row r="219">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T221" t="str">
            <v>Stavba lodí a člunů</v>
          </cell>
          <cell r="W221" t="str">
            <v>Stavba lodí a člunů</v>
          </cell>
          <cell r="Z221" t="str">
            <v>Stavba lodí a člunů</v>
          </cell>
        </row>
        <row r="222">
          <cell r="T222" t="str">
            <v>Výroba železničních lokomotiv a vozového parku</v>
          </cell>
          <cell r="W222" t="str">
            <v>Výroba železničních lokomotiv a vozového parku</v>
          </cell>
          <cell r="Z222" t="str">
            <v>Výroba železničních lokomotiv a vozového parku</v>
          </cell>
        </row>
        <row r="223">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T224" t="str">
            <v>Výroba vojenských bojových vozidel</v>
          </cell>
          <cell r="W224" t="str">
            <v>Výroba vojenských bojových vozidel</v>
          </cell>
          <cell r="Z224" t="str">
            <v>Výroba vojenských bojových vozidel</v>
          </cell>
        </row>
        <row r="225">
          <cell r="T225" t="str">
            <v>Výroba dopravních prostředků a zařízení j. n.</v>
          </cell>
          <cell r="W225" t="str">
            <v>Výroba dopravních prostředků a zařízení j. n.</v>
          </cell>
          <cell r="Z225" t="str">
            <v>Výroba dopravních prostředků a zařízení j. n.</v>
          </cell>
        </row>
        <row r="226">
          <cell r="T226" t="str">
            <v>Mořský rybolov</v>
          </cell>
          <cell r="W226" t="str">
            <v>Mořský rybolov</v>
          </cell>
          <cell r="Z226" t="str">
            <v>Mořský rybolov</v>
          </cell>
        </row>
        <row r="227">
          <cell r="T227" t="str">
            <v>Sladkovodní rybolov</v>
          </cell>
          <cell r="W227" t="str">
            <v>Sladkovodní rybolov</v>
          </cell>
          <cell r="Z227" t="str">
            <v>Sladkovodní rybolov</v>
          </cell>
        </row>
        <row r="228">
          <cell r="T228" t="str">
            <v>Výroba klenotů, bižuterie a příbuzných výrobků</v>
          </cell>
          <cell r="W228" t="str">
            <v>Výroba klenotů, bižuterie a příbuzných výrobků</v>
          </cell>
          <cell r="Z228" t="str">
            <v>Výroba klenotů, bižuterie a příbuzných výrobků</v>
          </cell>
        </row>
        <row r="229">
          <cell r="T229" t="str">
            <v>Mořská akvakultura</v>
          </cell>
          <cell r="W229" t="str">
            <v>Mořská akvakultura</v>
          </cell>
          <cell r="Z229" t="str">
            <v>Mořská akvakultura</v>
          </cell>
        </row>
        <row r="230">
          <cell r="T230" t="str">
            <v>Výroba hudebních nástrojů</v>
          </cell>
          <cell r="W230" t="str">
            <v>Výroba hudebních nástrojů</v>
          </cell>
          <cell r="Z230" t="str">
            <v>Výroba hudebních nástrojů</v>
          </cell>
        </row>
        <row r="231">
          <cell r="T231" t="str">
            <v>Sladkovodní akvakultura</v>
          </cell>
          <cell r="W231" t="str">
            <v>Sladkovodní akvakultura</v>
          </cell>
          <cell r="Z231" t="str">
            <v>Sladkovodní akvakultura</v>
          </cell>
        </row>
        <row r="232">
          <cell r="T232" t="str">
            <v>Výroba sportovních potřeb</v>
          </cell>
          <cell r="W232" t="str">
            <v>Výroba sportovních potřeb</v>
          </cell>
          <cell r="Z232" t="str">
            <v>Výroba sportovních potřeb</v>
          </cell>
        </row>
        <row r="233">
          <cell r="T233" t="str">
            <v>Výroba her a hraček</v>
          </cell>
          <cell r="W233" t="str">
            <v>Výroba her a hraček</v>
          </cell>
          <cell r="Z233" t="str">
            <v>Výroba her a hraček</v>
          </cell>
        </row>
        <row r="234">
          <cell r="T234" t="str">
            <v>Výroba lékařských a dentálních nástrojů a potřeb</v>
          </cell>
          <cell r="W234" t="str">
            <v>Výroba lékařských a dentálních nástrojů a potřeb</v>
          </cell>
          <cell r="Z234" t="str">
            <v>Výroba lékařských a dentálních nástrojů a potřeb</v>
          </cell>
        </row>
        <row r="235">
          <cell r="T235" t="str">
            <v>Zpracovatelský průmysl j. n.</v>
          </cell>
          <cell r="W235" t="str">
            <v>Zpracovatelský průmysl j. n.</v>
          </cell>
          <cell r="Z235" t="str">
            <v>Zpracovatelský průmysl j. n.</v>
          </cell>
        </row>
        <row r="236">
          <cell r="T236" t="str">
            <v>Opravy kovodělných výrobků, strojů a zařízení</v>
          </cell>
          <cell r="W236" t="str">
            <v>Opravy kovodělných výrobků, strojů a zařízení</v>
          </cell>
          <cell r="Z236" t="str">
            <v>Opravy kovodělných výrobků, strojů a zařízení</v>
          </cell>
        </row>
        <row r="237">
          <cell r="T237" t="str">
            <v>Instalace průmyslových strojů a zařízení</v>
          </cell>
          <cell r="W237" t="str">
            <v>Instalace průmyslových strojů a zařízení</v>
          </cell>
          <cell r="Z237" t="str">
            <v>Instalace průmyslových strojů a zařízení</v>
          </cell>
        </row>
        <row r="238">
          <cell r="T238" t="str">
            <v>Výroba, přenos a rozvod elektřiny</v>
          </cell>
          <cell r="W238" t="str">
            <v>Výroba, přenos a rozvod elektřiny</v>
          </cell>
          <cell r="Z238" t="str">
            <v>Výroba, přenos a rozvod elektřiny</v>
          </cell>
        </row>
        <row r="239">
          <cell r="T239" t="str">
            <v>Výroba plynu; rozvod plynných paliv prostřednictvím sítí</v>
          </cell>
          <cell r="W239" t="str">
            <v>Výroba plynu; rozvod plynných paliv prostřednictvím sítí</v>
          </cell>
          <cell r="Z239" t="str">
            <v>Výroba plynu; rozvod plynných paliv prostřednictvím sítí</v>
          </cell>
        </row>
        <row r="240">
          <cell r="T240" t="str">
            <v>Výroba a rozvod tepla a klimatizovaného vzduchu, výroba ledu</v>
          </cell>
          <cell r="W240" t="str">
            <v>Výroba a rozvod tepla a klimatizovaného vzduchu, výroba ledu</v>
          </cell>
          <cell r="Z240" t="str">
            <v>Výroba a rozvod tepla a klimatizovaného vzduchu, výroba ledu</v>
          </cell>
        </row>
        <row r="241">
          <cell r="T241" t="str">
            <v>Shromažďování a sběr odpadů</v>
          </cell>
          <cell r="W241" t="str">
            <v>Shromažďování a sběr odpadů</v>
          </cell>
          <cell r="Z241" t="str">
            <v>Shromažďování a sběr odpadů</v>
          </cell>
        </row>
        <row r="242">
          <cell r="T242" t="str">
            <v>Odstraňování odpadů</v>
          </cell>
          <cell r="W242" t="str">
            <v>Odstraňování odpadů</v>
          </cell>
          <cell r="Z242" t="str">
            <v>Odstraňování odpadů</v>
          </cell>
        </row>
        <row r="243">
          <cell r="T243" t="str">
            <v>Úprava odpadů k dalšímu využití</v>
          </cell>
          <cell r="W243" t="str">
            <v>Úprava odpadů k dalšímu využití</v>
          </cell>
          <cell r="Z243" t="str">
            <v>Úprava odpadů k dalšímu využití</v>
          </cell>
        </row>
        <row r="244">
          <cell r="T244" t="str">
            <v>Developerská činnost</v>
          </cell>
          <cell r="W244" t="str">
            <v>Developerská činnost</v>
          </cell>
          <cell r="Z244" t="str">
            <v>Developerská činnost</v>
          </cell>
        </row>
        <row r="245">
          <cell r="T245" t="str">
            <v>Výstavba bytových a nebytových budov</v>
          </cell>
          <cell r="W245" t="str">
            <v>Výstavba bytových a nebytových budov</v>
          </cell>
          <cell r="Z245" t="str">
            <v>Výstavba bytových a nebytových budov</v>
          </cell>
        </row>
        <row r="246">
          <cell r="T246" t="str">
            <v>Výstavba silnic a železnic</v>
          </cell>
          <cell r="W246" t="str">
            <v>Výstavba silnic a železnic</v>
          </cell>
          <cell r="Z246" t="str">
            <v>Výstavba silnic a železnic</v>
          </cell>
        </row>
        <row r="247">
          <cell r="T247" t="str">
            <v>Výstavba inženýrských sítí</v>
          </cell>
          <cell r="W247" t="str">
            <v>Výstavba inženýrských sítí</v>
          </cell>
          <cell r="Z247" t="str">
            <v>Výstavba inženýrských sítí</v>
          </cell>
        </row>
        <row r="248">
          <cell r="T248" t="str">
            <v>Výstavba ostatních staveb</v>
          </cell>
          <cell r="W248" t="str">
            <v>Výstavba ostatních staveb</v>
          </cell>
          <cell r="Z248" t="str">
            <v>Výstavba ostatních staveb</v>
          </cell>
        </row>
        <row r="249">
          <cell r="T249" t="str">
            <v>Demolice a příprava staveniště</v>
          </cell>
          <cell r="W249" t="str">
            <v>Demolice a příprava staveniště</v>
          </cell>
          <cell r="Z249" t="str">
            <v>Demolice a příprava staveniště</v>
          </cell>
        </row>
        <row r="250">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T251" t="str">
            <v>Kompletační a dokončovací práce</v>
          </cell>
          <cell r="W251" t="str">
            <v>Kompletační a dokončovací práce</v>
          </cell>
          <cell r="Z251" t="str">
            <v>Kompletační a dokončovací práce</v>
          </cell>
        </row>
        <row r="252">
          <cell r="T252" t="str">
            <v>Ostatní specializované stavební činnosti</v>
          </cell>
          <cell r="W252" t="str">
            <v>Ostatní specializované stavební činnosti</v>
          </cell>
          <cell r="Z252" t="str">
            <v>Ostatní specializované stavební činnosti</v>
          </cell>
        </row>
        <row r="253">
          <cell r="T253" t="str">
            <v>Obchod s motorovými vozidly, kromě motocyklů</v>
          </cell>
          <cell r="W253" t="str">
            <v>Obchod s motorovými vozidly, kromě motocyklů</v>
          </cell>
          <cell r="Z253" t="str">
            <v>Obchod s motorovými vozidly, kromě motocyklů</v>
          </cell>
        </row>
        <row r="254">
          <cell r="T254" t="str">
            <v>Opravy a údržba motorových vozidel, kromě motocyklů</v>
          </cell>
          <cell r="W254" t="str">
            <v>Opravy a údržba motorových vozidel, kromě motocyklů</v>
          </cell>
          <cell r="Z254" t="str">
            <v>Opravy a údržba motorových vozidel, kromě motocyklů</v>
          </cell>
        </row>
        <row r="255">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T257" t="str">
            <v>Zprostředkování velkoobchodu a velkoobchod v zastoupení</v>
          </cell>
          <cell r="W257" t="str">
            <v>Zprostředkování velkoobchodu a velkoobchod v zastoupení</v>
          </cell>
          <cell r="Z257" t="str">
            <v>Zprostředkování velkoobchodu a velkoobchod v zastoupení</v>
          </cell>
        </row>
        <row r="258">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T259" t="str">
            <v>Velkoobchod s potravinami, nápoji a tabákovými výrobky</v>
          </cell>
          <cell r="W259" t="str">
            <v>Velkoobchod s potravinami, nápoji a tabákovými výrobky</v>
          </cell>
          <cell r="Z259" t="str">
            <v>Velkoobchod s potravinami, nápoji a tabákovými výrobky</v>
          </cell>
        </row>
        <row r="260">
          <cell r="T260" t="str">
            <v>Velkoobchod s výrobky převážně pro domácnost</v>
          </cell>
          <cell r="W260" t="str">
            <v>Velkoobchod s výrobky převážně pro domácnost</v>
          </cell>
          <cell r="Z260" t="str">
            <v>Velkoobchod s výrobky převážně pro domácnost</v>
          </cell>
        </row>
        <row r="261">
          <cell r="T261" t="str">
            <v>Velkoobchod s počítačovým a komunikačním zařízením</v>
          </cell>
          <cell r="W261" t="str">
            <v>Velkoobchod s počítačovým a komunikačním zařízením</v>
          </cell>
          <cell r="Z261" t="str">
            <v>Velkoobchod s počítačovým a komunikačním zařízením</v>
          </cell>
        </row>
        <row r="262">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T263" t="str">
            <v>Ostatní specializovaný velkoobchod</v>
          </cell>
          <cell r="W263" t="str">
            <v>Ostatní specializovaný velkoobchod</v>
          </cell>
          <cell r="Z263" t="str">
            <v>Ostatní specializovaný velkoobchod</v>
          </cell>
        </row>
        <row r="264">
          <cell r="T264" t="str">
            <v>Nespecializovaný velkoobchod</v>
          </cell>
          <cell r="W264" t="str">
            <v>Nespecializovaný velkoobchod</v>
          </cell>
          <cell r="Z264" t="str">
            <v>Nespecializovaný velkoobchod</v>
          </cell>
        </row>
        <row r="265">
          <cell r="T265" t="str">
            <v>Maloobchod v nespecializovaných prodejnách</v>
          </cell>
          <cell r="W265" t="str">
            <v>Maloobchod v nespecializovaných prodejnách</v>
          </cell>
          <cell r="Z265" t="str">
            <v>Maloobchod v nespecializovaných prodejnách</v>
          </cell>
        </row>
        <row r="266">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T272" t="str">
            <v>Maloobchod ve stáncích a na trzích</v>
          </cell>
          <cell r="W272" t="str">
            <v>Maloobchod ve stáncích a na trzích</v>
          </cell>
          <cell r="Z272" t="str">
            <v>Maloobchod ve stáncích a na trzích</v>
          </cell>
        </row>
        <row r="273">
          <cell r="T273" t="str">
            <v>Maloobchod mimo prodejny, stánky a trhy</v>
          </cell>
          <cell r="W273" t="str">
            <v>Maloobchod mimo prodejny, stánky a trhy</v>
          </cell>
          <cell r="Z273" t="str">
            <v>Maloobchod mimo prodejny, stánky a trhy</v>
          </cell>
        </row>
        <row r="274">
          <cell r="T274" t="str">
            <v>železniční osobní doprava meziměstská</v>
          </cell>
          <cell r="W274" t="str">
            <v>železniční osobní doprava meziměstská</v>
          </cell>
          <cell r="Z274" t="str">
            <v>železniční osobní doprava meziměstská</v>
          </cell>
        </row>
        <row r="275">
          <cell r="T275" t="str">
            <v>železniční nákladní doprava</v>
          </cell>
          <cell r="W275" t="str">
            <v>železniční nákladní doprava</v>
          </cell>
          <cell r="Z275" t="str">
            <v>železniční nákladní doprava</v>
          </cell>
        </row>
        <row r="276">
          <cell r="T276" t="str">
            <v>Ostatní pozemní osobní doprava</v>
          </cell>
          <cell r="W276" t="str">
            <v>Ostatní pozemní osobní doprava</v>
          </cell>
          <cell r="Z276" t="str">
            <v>Ostatní pozemní osobní doprava</v>
          </cell>
        </row>
        <row r="277">
          <cell r="T277" t="str">
            <v>Silniční nákladní doprava a stěhovací služby</v>
          </cell>
          <cell r="W277" t="str">
            <v>Silniční nákladní doprava a stěhovací služby</v>
          </cell>
          <cell r="Z277" t="str">
            <v>Silniční nákladní doprava a stěhovací služby</v>
          </cell>
        </row>
        <row r="278">
          <cell r="T278" t="str">
            <v>Potrubní doprava</v>
          </cell>
          <cell r="W278" t="str">
            <v>Potrubní doprava</v>
          </cell>
          <cell r="Z278" t="str">
            <v>Potrubní doprava</v>
          </cell>
        </row>
        <row r="279">
          <cell r="T279" t="str">
            <v>Námořní a pobřežní osobní doprava</v>
          </cell>
          <cell r="W279" t="str">
            <v>Námořní a pobřežní osobní doprava</v>
          </cell>
          <cell r="Z279" t="str">
            <v>Námořní a pobřežní osobní doprava</v>
          </cell>
        </row>
        <row r="280">
          <cell r="T280" t="str">
            <v>Námořní a pobřežní nákladní doprava</v>
          </cell>
          <cell r="W280" t="str">
            <v>Námořní a pobřežní nákladní doprava</v>
          </cell>
          <cell r="Z280" t="str">
            <v>Námořní a pobřežní nákladní doprava</v>
          </cell>
        </row>
        <row r="281">
          <cell r="T281" t="str">
            <v>Vnitrozemská vodní osobní doprava</v>
          </cell>
          <cell r="W281" t="str">
            <v>Vnitrozemská vodní osobní doprava</v>
          </cell>
          <cell r="Z281" t="str">
            <v>Vnitrozemská vodní osobní doprava</v>
          </cell>
        </row>
        <row r="282">
          <cell r="T282" t="str">
            <v>Vnitrozemská vodní nákladní doprava</v>
          </cell>
          <cell r="W282" t="str">
            <v>Vnitrozemská vodní nákladní doprava</v>
          </cell>
          <cell r="Z282" t="str">
            <v>Vnitrozemská vodní nákladní doprava</v>
          </cell>
        </row>
        <row r="283">
          <cell r="T283" t="str">
            <v>Letecká osobní doprava</v>
          </cell>
          <cell r="W283" t="str">
            <v>Letecká osobní doprava</v>
          </cell>
          <cell r="Z283" t="str">
            <v>Letecká osobní doprava</v>
          </cell>
        </row>
        <row r="284">
          <cell r="T284" t="str">
            <v>Letecká nákladní doprava a kosmická doprava</v>
          </cell>
          <cell r="W284" t="str">
            <v>Letecká nákladní doprava a kosmická doprava</v>
          </cell>
          <cell r="Z284" t="str">
            <v>Letecká nákladní doprava a kosmická doprava</v>
          </cell>
        </row>
        <row r="285">
          <cell r="T285" t="str">
            <v>Skladování</v>
          </cell>
          <cell r="W285" t="str">
            <v>Skladování</v>
          </cell>
          <cell r="Z285" t="str">
            <v>Skladování</v>
          </cell>
        </row>
        <row r="286">
          <cell r="T286" t="str">
            <v>Vedlejší činnosti v dopravě</v>
          </cell>
          <cell r="W286" t="str">
            <v>Vedlejší činnosti v dopravě</v>
          </cell>
          <cell r="Z286" t="str">
            <v>Vedlejší činnosti v dopravě</v>
          </cell>
        </row>
        <row r="287">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T288" t="str">
            <v>Ostatní poštovní a kurýrní činnosti</v>
          </cell>
          <cell r="W288" t="str">
            <v>Ostatní poštovní a kurýrní činnosti</v>
          </cell>
          <cell r="Z288" t="str">
            <v>Ostatní poštovní a kurýrní činnosti</v>
          </cell>
        </row>
        <row r="289">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T290" t="str">
            <v>Rekreační a ostatní krátkodobé ubytování</v>
          </cell>
          <cell r="W290" t="str">
            <v>Rekreační a ostatní krátkodobé ubytování</v>
          </cell>
          <cell r="Z290" t="str">
            <v>Rekreační a ostatní krátkodobé ubytování</v>
          </cell>
        </row>
        <row r="291">
          <cell r="T291" t="str">
            <v>Kempy a tábořiště</v>
          </cell>
          <cell r="W291" t="str">
            <v>Kempy a tábořiště</v>
          </cell>
          <cell r="Z291" t="str">
            <v>Kempy a tábořiště</v>
          </cell>
        </row>
        <row r="292">
          <cell r="T292" t="str">
            <v>Ostatní ubytování</v>
          </cell>
          <cell r="W292" t="str">
            <v>Ostatní ubytování</v>
          </cell>
          <cell r="Z292" t="str">
            <v>Ostatní ubytování</v>
          </cell>
        </row>
        <row r="293">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T295" t="str">
            <v>Pohostinství</v>
          </cell>
          <cell r="W295" t="str">
            <v>Pohostinství</v>
          </cell>
          <cell r="Z295" t="str">
            <v>Pohostinství</v>
          </cell>
        </row>
        <row r="296">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T297" t="str">
            <v>Vydávání softwaru</v>
          </cell>
          <cell r="W297" t="str">
            <v>Vydávání softwaru</v>
          </cell>
          <cell r="Z297" t="str">
            <v>Vydávání softwaru</v>
          </cell>
        </row>
        <row r="298">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T300" t="str">
            <v>Rozhlasové vysílání</v>
          </cell>
          <cell r="W300" t="str">
            <v>Rozhlasové vysílání</v>
          </cell>
          <cell r="Z300" t="str">
            <v>Rozhlasové vysílání</v>
          </cell>
        </row>
        <row r="301">
          <cell r="T301" t="str">
            <v>Tvorba televizních programů a televizní vysílání</v>
          </cell>
          <cell r="W301" t="str">
            <v>Tvorba televizních programů a televizní vysílání</v>
          </cell>
          <cell r="Z301" t="str">
            <v>Tvorba televizních programů a televizní vysílání</v>
          </cell>
        </row>
        <row r="302">
          <cell r="T302" t="str">
            <v>Činnosti související s pevnou telekomunikační sítí</v>
          </cell>
          <cell r="W302" t="str">
            <v>Činnosti související s pevnou telekomunikační sítí</v>
          </cell>
          <cell r="Z302" t="str">
            <v>Činnosti související s pevnou telekomunikační sítí</v>
          </cell>
        </row>
        <row r="303">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T304" t="str">
            <v>Činnosti související se satelitní telekomunikační sítí</v>
          </cell>
          <cell r="W304" t="str">
            <v>Činnosti související se satelitní telekomunikační sítí</v>
          </cell>
          <cell r="Z304" t="str">
            <v>Činnosti související se satelitní telekomunikační sítí</v>
          </cell>
        </row>
        <row r="305">
          <cell r="T305" t="str">
            <v>Ostatní telekomunikační činnosti</v>
          </cell>
          <cell r="W305" t="str">
            <v>Ostatní telekomunikační činnosti</v>
          </cell>
          <cell r="Z305" t="str">
            <v>Ostatní telekomunikační činnosti</v>
          </cell>
        </row>
        <row r="306">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T307" t="str">
            <v>Ostatní informační činnosti</v>
          </cell>
          <cell r="W307" t="str">
            <v>Ostatní informační činnosti</v>
          </cell>
          <cell r="Z307" t="str">
            <v>Ostatní informační činnosti</v>
          </cell>
        </row>
        <row r="308">
          <cell r="T308" t="str">
            <v>Peněžní zprostředkování</v>
          </cell>
          <cell r="W308" t="str">
            <v>Peněžní zprostředkování</v>
          </cell>
          <cell r="Z308" t="str">
            <v>Peněžní zprostředkování</v>
          </cell>
        </row>
        <row r="309">
          <cell r="T309" t="str">
            <v>Činnosti holdingových společností</v>
          </cell>
          <cell r="W309" t="str">
            <v>Činnosti holdingových společností</v>
          </cell>
          <cell r="Z309" t="str">
            <v>Činnosti holdingových společností</v>
          </cell>
        </row>
        <row r="310">
          <cell r="T310" t="str">
            <v>Činnosti trustů, fondů a podobných finančních subjektů</v>
          </cell>
          <cell r="W310" t="str">
            <v>Činnosti trustů, fondů a podobných finančních subjektů</v>
          </cell>
          <cell r="Z310" t="str">
            <v>Činnosti trustů, fondů a podobných finančních subjektů</v>
          </cell>
        </row>
        <row r="311">
          <cell r="T311" t="str">
            <v>Ostatní finanční zprostředkování</v>
          </cell>
          <cell r="W311" t="str">
            <v>Ostatní finanční zprostředkování</v>
          </cell>
          <cell r="Z311" t="str">
            <v>Ostatní finanční zprostředkování</v>
          </cell>
        </row>
        <row r="312">
          <cell r="T312" t="str">
            <v>Pojištění</v>
          </cell>
          <cell r="W312" t="str">
            <v>Pojištění</v>
          </cell>
          <cell r="Z312" t="str">
            <v>Pojištění</v>
          </cell>
        </row>
        <row r="313">
          <cell r="T313" t="str">
            <v>Zajištění</v>
          </cell>
          <cell r="W313" t="str">
            <v>Zajištění</v>
          </cell>
          <cell r="Z313" t="str">
            <v>Zajištění</v>
          </cell>
        </row>
        <row r="314">
          <cell r="T314" t="str">
            <v>Penzijní financování</v>
          </cell>
          <cell r="W314" t="str">
            <v>Penzijní financování</v>
          </cell>
          <cell r="Z314" t="str">
            <v>Penzijní financování</v>
          </cell>
        </row>
        <row r="315">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T317" t="str">
            <v>Správa fondů</v>
          </cell>
          <cell r="W317" t="str">
            <v>Správa fondů</v>
          </cell>
          <cell r="Z317" t="str">
            <v>Správa fondů</v>
          </cell>
        </row>
        <row r="318">
          <cell r="T318" t="str">
            <v>Nákup a následný prodej vlastních nemovitostí</v>
          </cell>
          <cell r="W318" t="str">
            <v>Nákup a následný prodej vlastních nemovitostí</v>
          </cell>
          <cell r="Z318" t="str">
            <v>Nákup a následný prodej vlastních nemovitostí</v>
          </cell>
        </row>
        <row r="319">
          <cell r="T319" t="str">
            <v>Pronájem a správa vlastních nebo pronajatých nemovitostí</v>
          </cell>
          <cell r="W319" t="str">
            <v>Pronájem a správa vlastních nebo pronajatých nemovitostí</v>
          </cell>
          <cell r="Z319" t="str">
            <v>Pronájem a správa vlastních nebo pronajatých nemovitostí</v>
          </cell>
        </row>
        <row r="320">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T321" t="str">
            <v>Právní činnosti</v>
          </cell>
          <cell r="W321" t="str">
            <v>Právní činnosti</v>
          </cell>
          <cell r="Z321" t="str">
            <v>Právní činnosti</v>
          </cell>
        </row>
        <row r="322">
          <cell r="T322" t="str">
            <v>Účetnické a auditorské činnosti; daňové poradenství</v>
          </cell>
          <cell r="W322" t="str">
            <v>Účetnické a auditorské činnosti; daňové poradenství</v>
          </cell>
          <cell r="Z322" t="str">
            <v>Účetnické a auditorské činnosti; daňové poradenství</v>
          </cell>
        </row>
        <row r="323">
          <cell r="T323" t="str">
            <v>Činnosti vedení podniků</v>
          </cell>
          <cell r="W323" t="str">
            <v>Činnosti vedení podniků</v>
          </cell>
          <cell r="Z323" t="str">
            <v>Činnosti vedení podniků</v>
          </cell>
        </row>
        <row r="324">
          <cell r="T324" t="str">
            <v>Poradenství v oblasti řízení</v>
          </cell>
          <cell r="W324" t="str">
            <v>Poradenství v oblasti řízení</v>
          </cell>
          <cell r="Z324" t="str">
            <v>Poradenství v oblasti řízení</v>
          </cell>
        </row>
        <row r="325">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T326" t="str">
            <v>Technické zkoušky a analýzy</v>
          </cell>
          <cell r="W326" t="str">
            <v>Technické zkoušky a analýzy</v>
          </cell>
          <cell r="Z326" t="str">
            <v>Technické zkoušky a analýzy</v>
          </cell>
        </row>
        <row r="327">
          <cell r="T327" t="str">
            <v>Výzkum a vývoj v oblasti přírodních a technických věd</v>
          </cell>
          <cell r="W327" t="str">
            <v>Výzkum a vývoj v oblasti přírodních a technických věd</v>
          </cell>
          <cell r="Z327" t="str">
            <v>Výzkum a vývoj v oblasti přírodních a technických věd</v>
          </cell>
        </row>
        <row r="328">
          <cell r="T328" t="str">
            <v>Těžba a úprava uranových a thoriových rud</v>
          </cell>
          <cell r="W328" t="str">
            <v>Těžba a úprava uranových a thoriových rud</v>
          </cell>
          <cell r="Z328" t="str">
            <v>Těžba a úprava uranových a thoriových rud</v>
          </cell>
        </row>
        <row r="329">
          <cell r="T329" t="str">
            <v>Výzkum a vývoj v oblasti společenských a humanitních věd</v>
          </cell>
          <cell r="W329" t="str">
            <v>Výzkum a vývoj v oblasti společenských a humanitních věd</v>
          </cell>
          <cell r="Z329" t="str">
            <v>Výzkum a vývoj v oblasti společenských a humanitních věd</v>
          </cell>
        </row>
        <row r="330">
          <cell r="T330" t="str">
            <v>Těžba a úprava ostatních neželezných rud</v>
          </cell>
          <cell r="W330" t="str">
            <v>Těžba a úprava ostatních neželezných rud</v>
          </cell>
          <cell r="Z330" t="str">
            <v>Těžba a úprava ostatních neželezných rud</v>
          </cell>
        </row>
        <row r="331">
          <cell r="T331" t="str">
            <v>Reklamní činnosti</v>
          </cell>
          <cell r="W331" t="str">
            <v>Reklamní činnosti</v>
          </cell>
          <cell r="Z331" t="str">
            <v>Reklamní činnosti</v>
          </cell>
        </row>
        <row r="332">
          <cell r="T332" t="str">
            <v>Průzkum trhu a veřejného mínění</v>
          </cell>
          <cell r="W332" t="str">
            <v>Průzkum trhu a veřejného mínění</v>
          </cell>
          <cell r="Z332" t="str">
            <v>Průzkum trhu a veřejného mínění</v>
          </cell>
        </row>
        <row r="333">
          <cell r="T333" t="str">
            <v>Specializované návrhářské činnosti</v>
          </cell>
          <cell r="W333" t="str">
            <v>Specializované návrhářské činnosti</v>
          </cell>
          <cell r="Z333" t="str">
            <v>Specializované návrhářské činnosti</v>
          </cell>
        </row>
        <row r="334">
          <cell r="T334" t="str">
            <v>Fotografické činnosti</v>
          </cell>
          <cell r="W334" t="str">
            <v>Fotografické činnosti</v>
          </cell>
          <cell r="Z334" t="str">
            <v>Fotografické činnosti</v>
          </cell>
        </row>
        <row r="335">
          <cell r="T335" t="str">
            <v>Překladatelské a tlumočnické činnosti</v>
          </cell>
          <cell r="W335" t="str">
            <v>Překladatelské a tlumočnické činnosti</v>
          </cell>
          <cell r="Z335" t="str">
            <v>Překladatelské a tlumočnické činnosti</v>
          </cell>
        </row>
        <row r="336">
          <cell r="T336" t="str">
            <v>Ostatní profesní, vědecké a technické činnosti j. n.</v>
          </cell>
          <cell r="W336" t="str">
            <v>Ostatní profesní, vědecké a technické činnosti j. n.</v>
          </cell>
          <cell r="Z336" t="str">
            <v>Ostatní profesní, vědecké a technické činnosti j. n.</v>
          </cell>
        </row>
        <row r="337">
          <cell r="T337" t="str">
            <v>Pronájem a leasing motorových vozidel, kromě motocyklů</v>
          </cell>
          <cell r="W337" t="str">
            <v>Pronájem a leasing motorových vozidel, kromě motocyklů</v>
          </cell>
          <cell r="Z337" t="str">
            <v>Pronájem a leasing motorových vozidel, kromě motocyklů</v>
          </cell>
        </row>
        <row r="338">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T339" t="str">
            <v>Pronájem a leasing ostatních strojů, zařízení a výrobků</v>
          </cell>
          <cell r="W339" t="str">
            <v>Pronájem a leasing ostatních strojů, zařízení a výrobků</v>
          </cell>
          <cell r="Z339" t="str">
            <v>Pronájem a leasing ostatních strojů, zařízení a výrobků</v>
          </cell>
        </row>
        <row r="340">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T341" t="str">
            <v>Činnosti agentur zprostředkujících zaměstnání</v>
          </cell>
          <cell r="W341" t="str">
            <v>Činnosti agentur zprostředkujících zaměstnání</v>
          </cell>
          <cell r="Z341" t="str">
            <v>Činnosti agentur zprostředkujících zaměstnání</v>
          </cell>
        </row>
        <row r="342">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T343" t="str">
            <v>Ostatní poskytování lidských zdrojů</v>
          </cell>
          <cell r="W343" t="str">
            <v>Ostatní poskytování lidských zdrojů</v>
          </cell>
          <cell r="Z343" t="str">
            <v>Ostatní poskytování lidských zdrojů</v>
          </cell>
        </row>
        <row r="344">
          <cell r="T344" t="str">
            <v>Činnosti cestovních agentur a cestovních kanceláří</v>
          </cell>
          <cell r="W344" t="str">
            <v>Činnosti cestovních agentur a cestovních kanceláří</v>
          </cell>
          <cell r="Z344" t="str">
            <v>Činnosti cestovních agentur a cestovních kanceláří</v>
          </cell>
        </row>
        <row r="345">
          <cell r="T345" t="str">
            <v>Ostatní rezervační a související činnosti</v>
          </cell>
          <cell r="W345" t="str">
            <v>Ostatní rezervační a související činnosti</v>
          </cell>
          <cell r="Z345" t="str">
            <v>Ostatní rezervační a související činnosti</v>
          </cell>
        </row>
        <row r="346">
          <cell r="T346" t="str">
            <v>Činnosti soukromých bezpečnostních agentur</v>
          </cell>
          <cell r="W346" t="str">
            <v>Činnosti soukromých bezpečnostních agentur</v>
          </cell>
          <cell r="Z346" t="str">
            <v>Činnosti soukromých bezpečnostních agentur</v>
          </cell>
        </row>
        <row r="347">
          <cell r="T347" t="str">
            <v>Činnosti související s provozem bezpečnostních systémů</v>
          </cell>
          <cell r="W347" t="str">
            <v>Činnosti související s provozem bezpečnostních systémů</v>
          </cell>
          <cell r="Z347" t="str">
            <v>Činnosti související s provozem bezpečnostních systémů</v>
          </cell>
        </row>
        <row r="348">
          <cell r="T348" t="str">
            <v>Pátrací činnosti</v>
          </cell>
          <cell r="W348" t="str">
            <v>Pátrací činnosti</v>
          </cell>
          <cell r="Z348" t="str">
            <v>Pátrací činnosti</v>
          </cell>
        </row>
        <row r="349">
          <cell r="T349" t="str">
            <v>Kombinované pomocné činnosti</v>
          </cell>
          <cell r="W349" t="str">
            <v>Kombinované pomocné činnosti</v>
          </cell>
          <cell r="Z349" t="str">
            <v>Kombinované pomocné činnosti</v>
          </cell>
        </row>
        <row r="350">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T351" t="str">
            <v>Úklidové činnosti</v>
          </cell>
          <cell r="W351" t="str">
            <v>Úklidové činnosti</v>
          </cell>
          <cell r="Z351" t="str">
            <v>Úklidové činnosti</v>
          </cell>
        </row>
        <row r="352">
          <cell r="T352" t="str">
            <v>Provoz pískoven a štěrkopískoven; těžba jílů a kaolinu</v>
          </cell>
          <cell r="W352" t="str">
            <v>Provoz pískoven a štěrkopískoven; těžba jílů a kaolinu</v>
          </cell>
          <cell r="Z352" t="str">
            <v>Provoz pískoven a štěrkopískoven; těžba jílů a kaolinu</v>
          </cell>
        </row>
        <row r="353">
          <cell r="T353" t="str">
            <v>Činnosti související s úpravou krajiny</v>
          </cell>
          <cell r="W353" t="str">
            <v>Činnosti související s úpravou krajiny</v>
          </cell>
          <cell r="Z353" t="str">
            <v>Činnosti související s úpravou krajiny</v>
          </cell>
        </row>
        <row r="354">
          <cell r="T354" t="str">
            <v>Administrativní a kancelářské činnosti</v>
          </cell>
          <cell r="W354" t="str">
            <v>Administrativní a kancelářské činnosti</v>
          </cell>
          <cell r="Z354" t="str">
            <v>Administrativní a kancelářské činnosti</v>
          </cell>
        </row>
        <row r="355">
          <cell r="T355" t="str">
            <v>Činnosti zprostředkovatelských středisek po telefonu</v>
          </cell>
          <cell r="W355" t="str">
            <v>Činnosti zprostředkovatelských středisek po telefonu</v>
          </cell>
          <cell r="Z355" t="str">
            <v>Činnosti zprostředkovatelských středisek po telefonu</v>
          </cell>
        </row>
        <row r="356">
          <cell r="T356" t="str">
            <v>Pořádání konferencí a hospodářských výstav</v>
          </cell>
          <cell r="W356" t="str">
            <v>Pořádání konferencí a hospodářských výstav</v>
          </cell>
          <cell r="Z356" t="str">
            <v>Pořádání konferencí a hospodářských výstav</v>
          </cell>
        </row>
        <row r="357">
          <cell r="T357" t="str">
            <v>Podpůrné činnosti pro podnikání j. n.</v>
          </cell>
          <cell r="W357" t="str">
            <v>Podpůrné činnosti pro podnikání j. n.</v>
          </cell>
          <cell r="Z357" t="str">
            <v>Podpůrné činnosti pro podnikání j. n.</v>
          </cell>
        </row>
        <row r="358">
          <cell r="T358" t="str">
            <v>Veřejná správa a hospodářská a sociální politika</v>
          </cell>
          <cell r="W358" t="str">
            <v>Veřejná správa a hospodářská a sociální politika</v>
          </cell>
          <cell r="Z358" t="str">
            <v>Veřejná správa a hospodářská a sociální politika</v>
          </cell>
        </row>
        <row r="359">
          <cell r="T359" t="str">
            <v>Činnosti pro společnost jako celek</v>
          </cell>
          <cell r="W359" t="str">
            <v>Činnosti pro společnost jako celek</v>
          </cell>
          <cell r="Z359" t="str">
            <v>Činnosti pro společnost jako celek</v>
          </cell>
        </row>
        <row r="360">
          <cell r="T360" t="str">
            <v>Činnosti v oblasti povinného sociálního zabezpečení</v>
          </cell>
          <cell r="W360" t="str">
            <v>Činnosti v oblasti povinného sociálního zabezpečení</v>
          </cell>
          <cell r="Z360" t="str">
            <v>Činnosti v oblasti povinného sociálního zabezpečení</v>
          </cell>
        </row>
        <row r="361">
          <cell r="T361" t="str">
            <v>Předškolní vzdělávání</v>
          </cell>
          <cell r="W361" t="str">
            <v>Předškolní vzdělávání</v>
          </cell>
          <cell r="Z361" t="str">
            <v>Předškolní vzdělávání</v>
          </cell>
        </row>
        <row r="362">
          <cell r="T362" t="str">
            <v>Primární vzdělávání</v>
          </cell>
          <cell r="W362" t="str">
            <v>Primární vzdělávání</v>
          </cell>
          <cell r="Z362" t="str">
            <v>Primární vzdělávání</v>
          </cell>
        </row>
        <row r="363">
          <cell r="T363" t="str">
            <v>Sekundární vzdělávání</v>
          </cell>
          <cell r="W363" t="str">
            <v>Sekundární vzdělávání</v>
          </cell>
          <cell r="Z363" t="str">
            <v>Sekundární vzdělávání</v>
          </cell>
        </row>
        <row r="364">
          <cell r="T364" t="str">
            <v>Postsekundární vzdělávání</v>
          </cell>
          <cell r="W364" t="str">
            <v>Postsekundární vzdělávání</v>
          </cell>
          <cell r="Z364" t="str">
            <v>Postsekundární vzdělávání</v>
          </cell>
        </row>
        <row r="365">
          <cell r="T365" t="str">
            <v>Ostatní vzdělávání</v>
          </cell>
          <cell r="W365" t="str">
            <v>Ostatní vzdělávání</v>
          </cell>
          <cell r="Z365" t="str">
            <v>Ostatní vzdělávání</v>
          </cell>
        </row>
        <row r="366">
          <cell r="T366" t="str">
            <v>Podpůrné činnosti ve vzdělávání</v>
          </cell>
          <cell r="W366" t="str">
            <v>Podpůrné činnosti ve vzdělávání</v>
          </cell>
          <cell r="Z366" t="str">
            <v>Podpůrné činnosti ve vzdělávání</v>
          </cell>
        </row>
        <row r="367">
          <cell r="T367" t="str">
            <v>Ústavní zdravotní péče</v>
          </cell>
          <cell r="W367" t="str">
            <v>Ústavní zdravotní péče</v>
          </cell>
          <cell r="Z367" t="str">
            <v>Ústavní zdravotní péče</v>
          </cell>
        </row>
        <row r="368">
          <cell r="T368" t="str">
            <v>Ambulantní a zubní zdravotní péče</v>
          </cell>
          <cell r="W368" t="str">
            <v>Ambulantní a zubní zdravotní péče</v>
          </cell>
          <cell r="Z368" t="str">
            <v>Ambulantní a zubní zdravotní péče</v>
          </cell>
        </row>
        <row r="369">
          <cell r="T369" t="str">
            <v>Ostatní činnosti související se zdravotní péčí</v>
          </cell>
          <cell r="W369" t="str">
            <v>Ostatní činnosti související se zdravotní péčí</v>
          </cell>
          <cell r="Z369" t="str">
            <v>Ostatní činnosti související se zdravotní péčí</v>
          </cell>
        </row>
        <row r="370">
          <cell r="T370" t="str">
            <v>Ústavní sociální péče</v>
          </cell>
          <cell r="W370" t="str">
            <v>Ústavní sociální péče</v>
          </cell>
          <cell r="Z370" t="str">
            <v>Ústavní sociální péče</v>
          </cell>
        </row>
        <row r="371">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T374" t="str">
            <v>Ostatní pobytové služby sociální péče</v>
          </cell>
          <cell r="W374" t="str">
            <v>Ostatní pobytové služby sociální péče</v>
          </cell>
          <cell r="Z374" t="str">
            <v>Ostatní pobytové služby sociální péče</v>
          </cell>
        </row>
        <row r="375">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T376" t="str">
            <v>Ostatní ambulantní nebo terénní sociální služby</v>
          </cell>
          <cell r="W376" t="str">
            <v>Ostatní ambulantní nebo terénní sociální služby</v>
          </cell>
          <cell r="Z376" t="str">
            <v>Ostatní ambulantní nebo terénní sociální služby</v>
          </cell>
        </row>
        <row r="377">
          <cell r="T377" t="str">
            <v>Těžba chemických minerálů a minerálů pro výrobu hnojiv</v>
          </cell>
          <cell r="W377" t="str">
            <v>Těžba chemických minerálů a minerálů pro výrobu hnojiv</v>
          </cell>
          <cell r="Z377" t="str">
            <v>Těžba chemických minerálů a minerálů pro výrobu hnojiv</v>
          </cell>
        </row>
        <row r="378">
          <cell r="T378" t="str">
            <v>Těžba rašeliny</v>
          </cell>
          <cell r="W378" t="str">
            <v>Těžba rašeliny</v>
          </cell>
          <cell r="Z378" t="str">
            <v>Těžba rašeliny</v>
          </cell>
        </row>
        <row r="379">
          <cell r="T379" t="str">
            <v>Těžba soli</v>
          </cell>
          <cell r="W379" t="str">
            <v>Těžba soli</v>
          </cell>
          <cell r="Z379" t="str">
            <v>Těžba soli</v>
          </cell>
        </row>
        <row r="380">
          <cell r="T380" t="str">
            <v>Ostatní těžba a dobývání j. n.</v>
          </cell>
          <cell r="W380" t="str">
            <v>Ostatní těžba a dobývání j. n.</v>
          </cell>
          <cell r="Z380" t="str">
            <v>Ostatní těžba a dobývání j. n.</v>
          </cell>
        </row>
        <row r="381">
          <cell r="T381" t="str">
            <v>Sportovní činnosti</v>
          </cell>
          <cell r="W381" t="str">
            <v>Sportovní činnosti</v>
          </cell>
          <cell r="Z381" t="str">
            <v>Sportovní činnosti</v>
          </cell>
        </row>
        <row r="382">
          <cell r="T382" t="str">
            <v>Ostatní zábavní a rekreační činnosti</v>
          </cell>
          <cell r="W382" t="str">
            <v>Ostatní zábavní a rekreační činnosti</v>
          </cell>
          <cell r="Z382" t="str">
            <v>Ostatní zábavní a rekreační činnosti</v>
          </cell>
        </row>
        <row r="383">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T384" t="str">
            <v>Činnosti odborových svazů</v>
          </cell>
          <cell r="W384" t="str">
            <v>Činnosti odborových svazů</v>
          </cell>
          <cell r="Z384" t="str">
            <v>Činnosti odborových svazů</v>
          </cell>
        </row>
        <row r="385">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T386" t="str">
            <v>Opravy počítačů a komunikačních zařízení</v>
          </cell>
          <cell r="W386" t="str">
            <v>Opravy počítačů a komunikačních zařízení</v>
          </cell>
          <cell r="Z386" t="str">
            <v>Opravy počítačů a komunikačních zařízení</v>
          </cell>
        </row>
        <row r="387">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T390" t="str">
            <v>Zpracování a konzervování masa, kromě drůbežího</v>
          </cell>
          <cell r="W390" t="str">
            <v>Zpracování a konzervování masa, kromě drůbežího</v>
          </cell>
          <cell r="Z390" t="str">
            <v>Zpracování a konzervování masa, kromě drůbežího</v>
          </cell>
        </row>
        <row r="391">
          <cell r="T391" t="str">
            <v>Zpracování a konzervování drůbežího masa</v>
          </cell>
          <cell r="W391" t="str">
            <v>Zpracování a konzervování drůbežího masa</v>
          </cell>
          <cell r="Z391" t="str">
            <v>Zpracování a konzervování drůbežího masa</v>
          </cell>
        </row>
        <row r="392">
          <cell r="T392" t="str">
            <v>Výroba masných výrobků a výrobků z drůbežího masa</v>
          </cell>
          <cell r="W392" t="str">
            <v>Výroba masných výrobků a výrobků z drůbežího masa</v>
          </cell>
          <cell r="Z392" t="str">
            <v>Výroba masných výrobků a výrobků z drůbežího masa</v>
          </cell>
        </row>
        <row r="393">
          <cell r="T393" t="str">
            <v>Zpracování a konzervování brambor</v>
          </cell>
          <cell r="W393" t="str">
            <v>Zpracování a konzervování brambor</v>
          </cell>
          <cell r="Z393" t="str">
            <v>Zpracování a konzervování brambor</v>
          </cell>
        </row>
        <row r="394">
          <cell r="T394" t="str">
            <v>Výroba ovocných a zeleninových šťáv</v>
          </cell>
          <cell r="W394" t="str">
            <v>Výroba ovocných a zeleninových šťáv</v>
          </cell>
          <cell r="Z394" t="str">
            <v>Výroba ovocných a zeleninových šťáv</v>
          </cell>
        </row>
        <row r="395">
          <cell r="T395" t="str">
            <v>Ostatní zpracování a konzervování ovoce a zeleniny</v>
          </cell>
          <cell r="W395" t="str">
            <v>Ostatní zpracování a konzervování ovoce a zeleniny</v>
          </cell>
          <cell r="Z395" t="str">
            <v>Ostatní zpracování a konzervování ovoce a zeleniny</v>
          </cell>
        </row>
        <row r="396">
          <cell r="T396" t="str">
            <v>Výroba olejů a tuků</v>
          </cell>
          <cell r="W396" t="str">
            <v>Výroba olejů a tuků</v>
          </cell>
          <cell r="Z396" t="str">
            <v>Výroba olejů a tuků</v>
          </cell>
        </row>
        <row r="397">
          <cell r="T397" t="str">
            <v>Výroba margarínu a podobných jedlých tuků</v>
          </cell>
          <cell r="W397" t="str">
            <v>Výroba margarínu a podobných jedlých tuků</v>
          </cell>
          <cell r="Z397" t="str">
            <v>Výroba margarínu a podobných jedlých tuků</v>
          </cell>
        </row>
        <row r="398">
          <cell r="T398" t="str">
            <v>Zpracování mléka, výroba mléčných výrobků a sýrů</v>
          </cell>
          <cell r="W398" t="str">
            <v>Zpracování mléka, výroba mléčných výrobků a sýrů</v>
          </cell>
          <cell r="Z398" t="str">
            <v>Zpracování mléka, výroba mléčných výrobků a sýrů</v>
          </cell>
        </row>
        <row r="399">
          <cell r="T399" t="str">
            <v>Výroba zmrzliny</v>
          </cell>
          <cell r="W399" t="str">
            <v>Výroba zmrzliny</v>
          </cell>
          <cell r="Z399" t="str">
            <v>Výroba zmrzliny</v>
          </cell>
        </row>
        <row r="400">
          <cell r="T400" t="str">
            <v>Výroba mlýnských výrobků</v>
          </cell>
          <cell r="W400" t="str">
            <v>Výroba mlýnských výrobků</v>
          </cell>
          <cell r="Z400" t="str">
            <v>Výroba mlýnských výrobků</v>
          </cell>
        </row>
        <row r="401">
          <cell r="T401" t="str">
            <v>Výroba škrobárenských výrobků</v>
          </cell>
          <cell r="W401" t="str">
            <v>Výroba škrobárenských výrobků</v>
          </cell>
          <cell r="Z401" t="str">
            <v>Výroba škrobárenských výrobků</v>
          </cell>
        </row>
        <row r="402">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T405" t="str">
            <v>Výroba cukru</v>
          </cell>
          <cell r="W405" t="str">
            <v>Výroba cukru</v>
          </cell>
          <cell r="Z405" t="str">
            <v>Výroba cukru</v>
          </cell>
        </row>
        <row r="406">
          <cell r="T406" t="str">
            <v>Výroba kakaa, čokolády a cukrovinek</v>
          </cell>
          <cell r="W406" t="str">
            <v>Výroba kakaa, čokolády a cukrovinek</v>
          </cell>
          <cell r="Z406" t="str">
            <v>Výroba kakaa, čokolády a cukrovinek</v>
          </cell>
        </row>
        <row r="407">
          <cell r="T407" t="str">
            <v>Zpracování čaje a kávy</v>
          </cell>
          <cell r="W407" t="str">
            <v>Zpracování čaje a kávy</v>
          </cell>
          <cell r="Z407" t="str">
            <v>Zpracování čaje a kávy</v>
          </cell>
        </row>
        <row r="408">
          <cell r="T408" t="str">
            <v>Výroba koření a aromatických výtažků</v>
          </cell>
          <cell r="W408" t="str">
            <v>Výroba koření a aromatických výtažků</v>
          </cell>
          <cell r="Z408" t="str">
            <v>Výroba koření a aromatických výtažků</v>
          </cell>
        </row>
        <row r="409">
          <cell r="T409" t="str">
            <v>Výroba hotových pokrmů</v>
          </cell>
          <cell r="W409" t="str">
            <v>Výroba hotových pokrmů</v>
          </cell>
          <cell r="Z409" t="str">
            <v>Výroba hotových pokrmů</v>
          </cell>
        </row>
        <row r="410">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T411" t="str">
            <v>Výroba ostatních potravinářských výrobků j. n.</v>
          </cell>
          <cell r="W411" t="str">
            <v>Výroba ostatních potravinářských výrobků j. n.</v>
          </cell>
          <cell r="Z411" t="str">
            <v>Výroba ostatních potravinářských výrobků j. n.</v>
          </cell>
        </row>
        <row r="412">
          <cell r="T412" t="str">
            <v>Výroba průmyslových krmiv pro hospodářská zvířata</v>
          </cell>
          <cell r="W412" t="str">
            <v>Výroba průmyslových krmiv pro hospodářská zvířata</v>
          </cell>
          <cell r="Z412" t="str">
            <v>Výroba průmyslových krmiv pro hospodářská zvířata</v>
          </cell>
        </row>
        <row r="413">
          <cell r="T413" t="str">
            <v>Výroba průmyslových krmiv pro zvířata v zájmovém chovu</v>
          </cell>
          <cell r="W413" t="str">
            <v>Výroba průmyslových krmiv pro zvířata v zájmovém chovu</v>
          </cell>
          <cell r="Z413" t="str">
            <v>Výroba průmyslových krmiv pro zvířata v zájmovém chovu</v>
          </cell>
        </row>
        <row r="414">
          <cell r="T414" t="str">
            <v>Destilace, rektifikace a míchání lihovin</v>
          </cell>
          <cell r="W414" t="str">
            <v>Destilace, rektifikace a míchání lihovin</v>
          </cell>
          <cell r="Z414" t="str">
            <v>Destilace, rektifikace a míchání lihovin</v>
          </cell>
        </row>
        <row r="415">
          <cell r="T415" t="str">
            <v>Výroba vína z vinných hroznů</v>
          </cell>
          <cell r="W415" t="str">
            <v>Výroba vína z vinných hroznů</v>
          </cell>
          <cell r="Z415" t="str">
            <v>Výroba vína z vinných hroznů</v>
          </cell>
        </row>
        <row r="416">
          <cell r="T416" t="str">
            <v>Výroba jablečného vína a jiných ovocných vín</v>
          </cell>
          <cell r="W416" t="str">
            <v>Výroba jablečného vína a jiných ovocných vín</v>
          </cell>
          <cell r="Z416" t="str">
            <v>Výroba jablečného vína a jiných ovocných vín</v>
          </cell>
        </row>
        <row r="417">
          <cell r="T417" t="str">
            <v>Výroba ostatních nedestilovaných kvašených nápojů</v>
          </cell>
          <cell r="W417" t="str">
            <v>Výroba ostatních nedestilovaných kvašených nápojů</v>
          </cell>
          <cell r="Z417" t="str">
            <v>Výroba ostatních nedestilovaných kvašených nápojů</v>
          </cell>
        </row>
        <row r="418">
          <cell r="T418" t="str">
            <v>Výroba piva</v>
          </cell>
          <cell r="W418" t="str">
            <v>Výroba piva</v>
          </cell>
          <cell r="Z418" t="str">
            <v>Výroba piva</v>
          </cell>
        </row>
        <row r="419">
          <cell r="T419" t="str">
            <v>Výroba sladu</v>
          </cell>
          <cell r="W419" t="str">
            <v>Výroba sladu</v>
          </cell>
          <cell r="Z419" t="str">
            <v>Výroba sladu</v>
          </cell>
        </row>
        <row r="420">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T421" t="str">
            <v>Výroba pletených a háčkovaných materiálů</v>
          </cell>
          <cell r="W421" t="str">
            <v>Výroba pletených a háčkovaných materiálů</v>
          </cell>
          <cell r="Z421" t="str">
            <v>Výroba pletených a háčkovaných materiálů</v>
          </cell>
        </row>
        <row r="422">
          <cell r="T422" t="str">
            <v>Výroba konfekčních textilních výrobků, kromě oděvů</v>
          </cell>
          <cell r="W422" t="str">
            <v>Výroba konfekčních textilních výrobků, kromě oděvů</v>
          </cell>
          <cell r="Z422" t="str">
            <v>Výroba konfekčních textilních výrobků, kromě oděvů</v>
          </cell>
        </row>
        <row r="423">
          <cell r="T423" t="str">
            <v>Výroba koberců a kobercových předložek</v>
          </cell>
          <cell r="W423" t="str">
            <v>Výroba koberců a kobercových předložek</v>
          </cell>
          <cell r="Z423" t="str">
            <v>Výroba koberců a kobercových předložek</v>
          </cell>
        </row>
        <row r="424">
          <cell r="T424" t="str">
            <v>Výroba lan, provazů a síťovaných výrobků</v>
          </cell>
          <cell r="W424" t="str">
            <v>Výroba lan, provazů a síťovaných výrobků</v>
          </cell>
          <cell r="Z424" t="str">
            <v>Výroba lan, provazů a síťovaných výrobků</v>
          </cell>
        </row>
        <row r="425">
          <cell r="T425" t="str">
            <v>Výroba netkaných textilií a výrobků z nich, kromě oděvů</v>
          </cell>
          <cell r="W425" t="str">
            <v>Výroba netkaných textilií a výrobků z nich, kromě oděvů</v>
          </cell>
          <cell r="Z425" t="str">
            <v>Výroba netkaných textilií a výrobků z nich, kromě oděvů</v>
          </cell>
        </row>
        <row r="426">
          <cell r="T426" t="str">
            <v>Výroba ostatních technických a průmyslových textilií</v>
          </cell>
          <cell r="W426" t="str">
            <v>Výroba ostatních technických a průmyslových textilií</v>
          </cell>
          <cell r="Z426" t="str">
            <v>Výroba ostatních technických a průmyslových textilií</v>
          </cell>
        </row>
        <row r="427">
          <cell r="T427" t="str">
            <v>Výroba ostatních textilií j. n.</v>
          </cell>
          <cell r="W427" t="str">
            <v>Výroba ostatních textilií j. n.</v>
          </cell>
          <cell r="Z427" t="str">
            <v>Výroba ostatních textilií j. n.</v>
          </cell>
        </row>
        <row r="428">
          <cell r="T428" t="str">
            <v>Výroba kožených oděvů</v>
          </cell>
          <cell r="W428" t="str">
            <v>Výroba kožených oděvů</v>
          </cell>
          <cell r="Z428" t="str">
            <v>Výroba kožených oděvů</v>
          </cell>
        </row>
        <row r="429">
          <cell r="T429" t="str">
            <v>Výroba pracovních oděvů</v>
          </cell>
          <cell r="W429" t="str">
            <v>Výroba pracovních oděvů</v>
          </cell>
          <cell r="Z429" t="str">
            <v>Výroba pracovních oděvů</v>
          </cell>
        </row>
        <row r="430">
          <cell r="T430" t="str">
            <v>Výroba ostatních svrchních oděvů</v>
          </cell>
          <cell r="W430" t="str">
            <v>Výroba ostatních svrchních oděvů</v>
          </cell>
          <cell r="Z430" t="str">
            <v>Výroba ostatních svrchních oděvů</v>
          </cell>
        </row>
        <row r="431">
          <cell r="T431" t="str">
            <v>Výroba osobního prádla</v>
          </cell>
          <cell r="W431" t="str">
            <v>Výroba osobního prádla</v>
          </cell>
          <cell r="Z431" t="str">
            <v>Výroba osobního prádla</v>
          </cell>
        </row>
        <row r="432">
          <cell r="T432" t="str">
            <v>Výroba ostatních oděvů a oděvních doplňků</v>
          </cell>
          <cell r="W432" t="str">
            <v>Výroba ostatních oděvů a oděvních doplňků</v>
          </cell>
          <cell r="Z432" t="str">
            <v>Výroba ostatních oděvů a oděvních doplňků</v>
          </cell>
        </row>
        <row r="433">
          <cell r="T433" t="str">
            <v>Výroba pletených a háčkovaných punčochových výrobků</v>
          </cell>
          <cell r="W433" t="str">
            <v>Výroba pletených a háčkovaných punčochových výrobků</v>
          </cell>
          <cell r="Z433" t="str">
            <v>Výroba pletených a háčkovaných punčochových výrobků</v>
          </cell>
        </row>
        <row r="434">
          <cell r="T434" t="str">
            <v>Výroba ostatních pletených a háčkovaných oděvů</v>
          </cell>
          <cell r="W434" t="str">
            <v>Výroba ostatních pletených a háčkovaných oděvů</v>
          </cell>
          <cell r="Z434" t="str">
            <v>Výroba ostatních pletených a háčkovaných oděvů</v>
          </cell>
        </row>
        <row r="435">
          <cell r="T435" t="str">
            <v>Chov drobných hospodářských zvířat</v>
          </cell>
          <cell r="W435" t="str">
            <v>Chov drobných hospodářských zvířat</v>
          </cell>
          <cell r="Z435" t="str">
            <v>Chov drobných hospodářských zvířat</v>
          </cell>
        </row>
        <row r="436">
          <cell r="T436" t="str">
            <v>Chov kožešinových zvířat</v>
          </cell>
          <cell r="W436" t="str">
            <v>Chov kožešinových zvířat</v>
          </cell>
          <cell r="Z436" t="str">
            <v>Chov kožešinových zvířat</v>
          </cell>
        </row>
        <row r="437">
          <cell r="T437" t="str">
            <v>Chov zvířat pro zájmový chov</v>
          </cell>
          <cell r="W437" t="str">
            <v>Chov zvířat pro zájmový chov</v>
          </cell>
          <cell r="Z437" t="str">
            <v>Chov zvířat pro zájmový chov</v>
          </cell>
        </row>
        <row r="438">
          <cell r="T438" t="str">
            <v>Chov ostatních zvířat j. n.</v>
          </cell>
          <cell r="W438" t="str">
            <v>Chov ostatních zvířat j. n.</v>
          </cell>
          <cell r="Z438" t="str">
            <v>Chov ostatních zvířat j. n.</v>
          </cell>
        </row>
        <row r="439">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T440" t="str">
            <v>Výroba brašnářských, sedlářských a podobných výrobků</v>
          </cell>
          <cell r="W440" t="str">
            <v>Výroba brašnářských, sedlářských a podobných výrobků</v>
          </cell>
          <cell r="Z440" t="str">
            <v>Výroba brašnářských, sedlářských a podobných výrobků</v>
          </cell>
        </row>
        <row r="441">
          <cell r="T441" t="str">
            <v>Výroba dýh a desek na bázi dřeva</v>
          </cell>
          <cell r="W441" t="str">
            <v>Výroba dýh a desek na bázi dřeva</v>
          </cell>
          <cell r="Z441" t="str">
            <v>Výroba dýh a desek na bázi dřeva</v>
          </cell>
        </row>
        <row r="442">
          <cell r="T442" t="str">
            <v>Výroba sestavených parketových podlah</v>
          </cell>
          <cell r="W442" t="str">
            <v>Výroba sestavených parketových podlah</v>
          </cell>
          <cell r="Z442" t="str">
            <v>Výroba sestavených parketových podlah</v>
          </cell>
        </row>
        <row r="443">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T444" t="str">
            <v>Výroba dřevěných obalů</v>
          </cell>
          <cell r="W444" t="str">
            <v>Výroba dřevěných obalů</v>
          </cell>
          <cell r="Z444" t="str">
            <v>Výroba dřevěných obalů</v>
          </cell>
        </row>
        <row r="445">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T446" t="str">
            <v>Výroba buničiny</v>
          </cell>
          <cell r="W446" t="str">
            <v>Výroba buničiny</v>
          </cell>
          <cell r="Z446" t="str">
            <v>Výroba buničiny</v>
          </cell>
        </row>
        <row r="447">
          <cell r="T447" t="str">
            <v>Výroba papíru a lepenky</v>
          </cell>
          <cell r="W447" t="str">
            <v>Výroba papíru a lepenky</v>
          </cell>
          <cell r="Z447" t="str">
            <v>Výroba papíru a lepenky</v>
          </cell>
        </row>
        <row r="448">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T450" t="str">
            <v>Výroba kancelářských potřeb z papíru</v>
          </cell>
          <cell r="W450" t="str">
            <v>Výroba kancelářských potřeb z papíru</v>
          </cell>
          <cell r="Z450" t="str">
            <v>Výroba kancelářských potřeb z papíru</v>
          </cell>
        </row>
        <row r="451">
          <cell r="T451" t="str">
            <v>Výroba tapet</v>
          </cell>
          <cell r="W451" t="str">
            <v>Výroba tapet</v>
          </cell>
          <cell r="Z451" t="str">
            <v>Výroba tapet</v>
          </cell>
        </row>
        <row r="452">
          <cell r="T452" t="str">
            <v>Výroba ostatních výrobků z papíru a lepenky</v>
          </cell>
          <cell r="W452" t="str">
            <v>Výroba ostatních výrobků z papíru a lepenky</v>
          </cell>
          <cell r="Z452" t="str">
            <v>Výroba ostatních výrobků z papíru a lepenky</v>
          </cell>
        </row>
        <row r="453">
          <cell r="T453" t="str">
            <v>Tisk novin</v>
          </cell>
          <cell r="W453" t="str">
            <v>Tisk novin</v>
          </cell>
          <cell r="Z453" t="str">
            <v>Tisk novin</v>
          </cell>
        </row>
        <row r="454">
          <cell r="T454" t="str">
            <v>Tisk ostatní, kromě novin</v>
          </cell>
          <cell r="W454" t="str">
            <v>Tisk ostatní, kromě novin</v>
          </cell>
          <cell r="Z454" t="str">
            <v>Tisk ostatní, kromě novin</v>
          </cell>
        </row>
        <row r="455">
          <cell r="T455" t="str">
            <v>Příprava tisku a digitálních dat</v>
          </cell>
          <cell r="W455" t="str">
            <v>Příprava tisku a digitálních dat</v>
          </cell>
          <cell r="Z455" t="str">
            <v>Příprava tisku a digitálních dat</v>
          </cell>
        </row>
        <row r="456">
          <cell r="T456" t="str">
            <v>Vázání a související činnosti</v>
          </cell>
          <cell r="W456" t="str">
            <v>Vázání a související činnosti</v>
          </cell>
          <cell r="Z456" t="str">
            <v>Vázání a související činnosti</v>
          </cell>
        </row>
        <row r="457">
          <cell r="T457" t="str">
            <v>Výroba technických plynů</v>
          </cell>
          <cell r="W457" t="str">
            <v>Výroba technických plynů</v>
          </cell>
          <cell r="Z457" t="str">
            <v>Výroba technických plynů</v>
          </cell>
        </row>
        <row r="458">
          <cell r="T458" t="str">
            <v>Výroba barviv a pigmentů</v>
          </cell>
          <cell r="W458" t="str">
            <v>Výroba barviv a pigmentů</v>
          </cell>
          <cell r="Z458" t="str">
            <v>Výroba barviv a pigmentů</v>
          </cell>
        </row>
        <row r="459">
          <cell r="T459" t="str">
            <v>Výroba jiných základních anorganických chemických látek</v>
          </cell>
          <cell r="W459" t="str">
            <v>Výroba jiných základních anorganických chemických látek</v>
          </cell>
          <cell r="Z459" t="str">
            <v>Výroba jiných základních anorganických chemických látek</v>
          </cell>
        </row>
        <row r="460">
          <cell r="T460" t="str">
            <v>Výroba jiných základních organických chemických látek</v>
          </cell>
          <cell r="W460" t="str">
            <v>Výroba jiných základních organických chemických látek</v>
          </cell>
          <cell r="Z460" t="str">
            <v>Výroba jiných základních organických chemických látek</v>
          </cell>
        </row>
        <row r="461">
          <cell r="T461" t="str">
            <v>Výroba hnojiv a dusíkatých sloučenin</v>
          </cell>
          <cell r="W461" t="str">
            <v>Výroba hnojiv a dusíkatých sloučenin</v>
          </cell>
          <cell r="Z461" t="str">
            <v>Výroba hnojiv a dusíkatých sloučenin</v>
          </cell>
        </row>
        <row r="462">
          <cell r="T462" t="str">
            <v>Výroba plastů v primárních formách</v>
          </cell>
          <cell r="W462" t="str">
            <v>Výroba plastů v primárních formách</v>
          </cell>
          <cell r="Z462" t="str">
            <v>Výroba plastů v primárních formách</v>
          </cell>
        </row>
        <row r="463">
          <cell r="T463" t="str">
            <v>Výroba syntetického kaučuku v primárních formách</v>
          </cell>
          <cell r="W463" t="str">
            <v>Výroba syntetického kaučuku v primárních formách</v>
          </cell>
          <cell r="Z463" t="str">
            <v>Výroba syntetického kaučuku v primárních formách</v>
          </cell>
        </row>
        <row r="464">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T465" t="str">
            <v>Výroba parfémů a toaletních přípravků</v>
          </cell>
          <cell r="W465" t="str">
            <v>Výroba parfémů a toaletních přípravků</v>
          </cell>
          <cell r="Z465" t="str">
            <v>Výroba parfémů a toaletních přípravků</v>
          </cell>
        </row>
        <row r="466">
          <cell r="T466" t="str">
            <v>Výroba výbušnin</v>
          </cell>
          <cell r="W466" t="str">
            <v>Výroba výbušnin</v>
          </cell>
          <cell r="Z466" t="str">
            <v>Výroba výbušnin</v>
          </cell>
        </row>
        <row r="467">
          <cell r="T467" t="str">
            <v>Výroba klihů</v>
          </cell>
          <cell r="W467" t="str">
            <v>Výroba klihů</v>
          </cell>
          <cell r="Z467" t="str">
            <v>Výroba klihů</v>
          </cell>
        </row>
        <row r="468">
          <cell r="T468" t="str">
            <v>Výroba vonných silic</v>
          </cell>
          <cell r="W468" t="str">
            <v>Výroba vonných silic</v>
          </cell>
          <cell r="Z468" t="str">
            <v>Výroba vonných silic</v>
          </cell>
        </row>
        <row r="469">
          <cell r="T469" t="str">
            <v>Výroba ostatních chemických výrobků j. n.</v>
          </cell>
          <cell r="W469" t="str">
            <v>Výroba ostatních chemických výrobků j. n.</v>
          </cell>
          <cell r="Z469" t="str">
            <v>Výroba ostatních chemických výrobků j. n.</v>
          </cell>
        </row>
        <row r="470">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T471" t="str">
            <v>Výroba ostatních pryžových výrobků</v>
          </cell>
          <cell r="W471" t="str">
            <v>Výroba ostatních pryžových výrobků</v>
          </cell>
          <cell r="Z471" t="str">
            <v>Výroba ostatních pryžových výrobků</v>
          </cell>
        </row>
        <row r="472">
          <cell r="T472" t="str">
            <v>Výroba plastových desek, fólií, hadic, trubek a profilů</v>
          </cell>
          <cell r="W472" t="str">
            <v>Výroba plastových desek, fólií, hadic, trubek a profilů</v>
          </cell>
          <cell r="Z472" t="str">
            <v>Výroba plastových desek, fólií, hadic, trubek a profilů</v>
          </cell>
        </row>
        <row r="473">
          <cell r="T473" t="str">
            <v>Výroba plastových obalů</v>
          </cell>
          <cell r="W473" t="str">
            <v>Výroba plastových obalů</v>
          </cell>
          <cell r="Z473" t="str">
            <v>Výroba plastových obalů</v>
          </cell>
        </row>
        <row r="474">
          <cell r="T474" t="str">
            <v>Výroba plastových výrobků pro stavebnictví</v>
          </cell>
          <cell r="W474" t="str">
            <v>Výroba plastových výrobků pro stavebnictví</v>
          </cell>
          <cell r="Z474" t="str">
            <v>Výroba plastových výrobků pro stavebnictví</v>
          </cell>
        </row>
        <row r="475">
          <cell r="T475" t="str">
            <v>Výroba ostatních plastových výrobků</v>
          </cell>
          <cell r="W475" t="str">
            <v>Výroba ostatních plastových výrobků</v>
          </cell>
          <cell r="Z475" t="str">
            <v>Výroba ostatních plastových výrobků</v>
          </cell>
        </row>
        <row r="476">
          <cell r="T476" t="str">
            <v>Výroba plochého skla</v>
          </cell>
          <cell r="W476" t="str">
            <v>Výroba plochého skla</v>
          </cell>
          <cell r="Z476" t="str">
            <v>Výroba plochého skla</v>
          </cell>
        </row>
        <row r="477">
          <cell r="T477" t="str">
            <v>Tvarování a zpracování plochého skla</v>
          </cell>
          <cell r="W477" t="str">
            <v>Tvarování a zpracování plochého skla</v>
          </cell>
          <cell r="Z477" t="str">
            <v>Tvarování a zpracování plochého skla</v>
          </cell>
        </row>
        <row r="478">
          <cell r="T478" t="str">
            <v>Výroba dutého skla</v>
          </cell>
          <cell r="W478" t="str">
            <v>Výroba dutého skla</v>
          </cell>
          <cell r="Z478" t="str">
            <v>Výroba dutého skla</v>
          </cell>
        </row>
        <row r="479">
          <cell r="T479" t="str">
            <v>Výroba skleněných vláken</v>
          </cell>
          <cell r="W479" t="str">
            <v>Výroba skleněných vláken</v>
          </cell>
          <cell r="Z479" t="str">
            <v>Výroba skleněných vláken</v>
          </cell>
        </row>
        <row r="480">
          <cell r="T480" t="str">
            <v>Výroba a zpracování ostatního skla vč. technického</v>
          </cell>
          <cell r="W480" t="str">
            <v>Výroba a zpracování ostatního skla vč. technického</v>
          </cell>
          <cell r="Z480" t="str">
            <v>Výroba a zpracování ostatního skla vč. technického</v>
          </cell>
        </row>
        <row r="481">
          <cell r="T481" t="str">
            <v>Výroba keramických obkládaček a dlaždic</v>
          </cell>
          <cell r="W481" t="str">
            <v>Výroba keramických obkládaček a dlaždic</v>
          </cell>
          <cell r="Z481" t="str">
            <v>Výroba keramických obkládaček a dlaždic</v>
          </cell>
        </row>
        <row r="482">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T484" t="str">
            <v>Výroba keramických sanitárních výrobků</v>
          </cell>
          <cell r="W484" t="str">
            <v>Výroba keramických sanitárních výrobků</v>
          </cell>
          <cell r="Z484" t="str">
            <v>Výroba keramických sanitárních výrobků</v>
          </cell>
        </row>
        <row r="485">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T486" t="str">
            <v>Výroba ostatních technických keramických výrobků</v>
          </cell>
          <cell r="W486" t="str">
            <v>Výroba ostatních technických keramických výrobků</v>
          </cell>
          <cell r="Z486" t="str">
            <v>Výroba ostatních technických keramických výrobků</v>
          </cell>
        </row>
        <row r="487">
          <cell r="T487" t="str">
            <v>Výroba ostatních keramických výrobků</v>
          </cell>
          <cell r="W487" t="str">
            <v>Výroba ostatních keramických výrobků</v>
          </cell>
          <cell r="Z487" t="str">
            <v>Výroba ostatních keramických výrobků</v>
          </cell>
        </row>
        <row r="488">
          <cell r="T488" t="str">
            <v>Výroba cementu</v>
          </cell>
          <cell r="W488" t="str">
            <v>Výroba cementu</v>
          </cell>
          <cell r="Z488" t="str">
            <v>Výroba cementu</v>
          </cell>
        </row>
        <row r="489">
          <cell r="T489" t="str">
            <v>Výroba vápna a sádry</v>
          </cell>
          <cell r="W489" t="str">
            <v>Výroba vápna a sádry</v>
          </cell>
          <cell r="Z489" t="str">
            <v>Výroba vápna a sádry</v>
          </cell>
        </row>
        <row r="490">
          <cell r="T490" t="str">
            <v>Výroba betonových výrobků pro stavební účely</v>
          </cell>
          <cell r="W490" t="str">
            <v>Výroba betonových výrobků pro stavební účely</v>
          </cell>
          <cell r="Z490" t="str">
            <v>Výroba betonových výrobků pro stavební účely</v>
          </cell>
        </row>
        <row r="491">
          <cell r="T491" t="str">
            <v>Výroba sádrových výrobků pro stavební účely</v>
          </cell>
          <cell r="W491" t="str">
            <v>Výroba sádrových výrobků pro stavební účely</v>
          </cell>
          <cell r="Z491" t="str">
            <v>Výroba sádrových výrobků pro stavební účely</v>
          </cell>
        </row>
        <row r="492">
          <cell r="T492" t="str">
            <v>Výroba betonu připraveného k lití</v>
          </cell>
          <cell r="W492" t="str">
            <v>Výroba betonu připraveného k lití</v>
          </cell>
          <cell r="Z492" t="str">
            <v>Výroba betonu připraveného k lití</v>
          </cell>
        </row>
        <row r="493">
          <cell r="T493" t="str">
            <v>Výroba malt</v>
          </cell>
          <cell r="W493" t="str">
            <v>Výroba malt</v>
          </cell>
          <cell r="Z493" t="str">
            <v>Výroba malt</v>
          </cell>
        </row>
        <row r="494">
          <cell r="T494" t="str">
            <v>Výroba vláknitých cementů</v>
          </cell>
          <cell r="W494" t="str">
            <v>Výroba vláknitých cementů</v>
          </cell>
          <cell r="Z494" t="str">
            <v>Výroba vláknitých cementů</v>
          </cell>
        </row>
        <row r="495">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T496" t="str">
            <v>Výroba brusiv</v>
          </cell>
          <cell r="W496" t="str">
            <v>Výroba brusiv</v>
          </cell>
          <cell r="Z496" t="str">
            <v>Výroba brusiv</v>
          </cell>
        </row>
        <row r="497">
          <cell r="T497" t="str">
            <v>Výroba ostatních nekovových minerálních výrobků j.n.</v>
          </cell>
          <cell r="W497" t="str">
            <v>Výroba ostatních nekovových minerálních výrobků j.n.</v>
          </cell>
          <cell r="Z497" t="str">
            <v>Výroba ostatních nekovových minerálních výrobků j.n.</v>
          </cell>
        </row>
        <row r="498">
          <cell r="T498" t="str">
            <v>Tažení tyčí za studena</v>
          </cell>
          <cell r="W498" t="str">
            <v>Tažení tyčí za studena</v>
          </cell>
          <cell r="Z498" t="str">
            <v>Tažení tyčí za studena</v>
          </cell>
        </row>
        <row r="499">
          <cell r="T499" t="str">
            <v>Válcování ocelových úzkých pásů za studena</v>
          </cell>
          <cell r="W499" t="str">
            <v>Válcování ocelových úzkých pásů za studena</v>
          </cell>
          <cell r="Z499" t="str">
            <v>Válcování ocelových úzkých pásů za studena</v>
          </cell>
        </row>
        <row r="500">
          <cell r="T500" t="str">
            <v>Tváření ocelových profilů za studena</v>
          </cell>
          <cell r="W500" t="str">
            <v>Tváření ocelových profilů za studena</v>
          </cell>
          <cell r="Z500" t="str">
            <v>Tváření ocelových profilů za studena</v>
          </cell>
        </row>
        <row r="501">
          <cell r="T501" t="str">
            <v>Tažení ocelového drátu za studena</v>
          </cell>
          <cell r="W501" t="str">
            <v>Tažení ocelového drátu za studena</v>
          </cell>
          <cell r="Z501" t="str">
            <v>Tažení ocelového drátu za studena</v>
          </cell>
        </row>
        <row r="502">
          <cell r="T502" t="str">
            <v>Výroba a hutní zpracování drahých kovů</v>
          </cell>
          <cell r="W502" t="str">
            <v>Výroba a hutní zpracování drahých kovů</v>
          </cell>
          <cell r="Z502" t="str">
            <v>Výroba a hutní zpracování drahých kovů</v>
          </cell>
        </row>
        <row r="503">
          <cell r="T503" t="str">
            <v>Výroba a hutní zpracování hliníku</v>
          </cell>
          <cell r="W503" t="str">
            <v>Výroba a hutní zpracování hliníku</v>
          </cell>
          <cell r="Z503" t="str">
            <v>Výroba a hutní zpracování hliníku</v>
          </cell>
        </row>
        <row r="504">
          <cell r="T504" t="str">
            <v>Výroba a hutní zpracování olova, zinku a cínu</v>
          </cell>
          <cell r="W504" t="str">
            <v>Výroba a hutní zpracování olova, zinku a cínu</v>
          </cell>
          <cell r="Z504" t="str">
            <v>Výroba a hutní zpracování olova, zinku a cínu</v>
          </cell>
        </row>
        <row r="505">
          <cell r="T505" t="str">
            <v>Výroba a hutní zpracování mědi</v>
          </cell>
          <cell r="W505" t="str">
            <v>Výroba a hutní zpracování mědi</v>
          </cell>
          <cell r="Z505" t="str">
            <v>Výroba a hutní zpracování mědi</v>
          </cell>
        </row>
        <row r="506">
          <cell r="T506" t="str">
            <v>Výroba a hutní zpracování ostatních neželezných kovů</v>
          </cell>
          <cell r="W506" t="str">
            <v>Výroba a hutní zpracování ostatních neželezných kovů</v>
          </cell>
          <cell r="Z506" t="str">
            <v>Výroba a hutní zpracování ostatních neželezných kovů</v>
          </cell>
        </row>
        <row r="507">
          <cell r="T507" t="str">
            <v>Zpracování jaderného paliva</v>
          </cell>
          <cell r="W507" t="str">
            <v>Zpracování jaderného paliva</v>
          </cell>
          <cell r="Z507" t="str">
            <v>Zpracování jaderného paliva</v>
          </cell>
        </row>
        <row r="508">
          <cell r="T508" t="str">
            <v>Výroba odlitků z litiny</v>
          </cell>
          <cell r="W508" t="str">
            <v>Výroba odlitků z litiny</v>
          </cell>
          <cell r="Z508" t="str">
            <v>Výroba odlitků z litiny</v>
          </cell>
        </row>
        <row r="509">
          <cell r="T509" t="str">
            <v>Výroba odlitků z oceli</v>
          </cell>
          <cell r="W509" t="str">
            <v>Výroba odlitků z oceli</v>
          </cell>
          <cell r="Z509" t="str">
            <v>Výroba odlitků z oceli</v>
          </cell>
        </row>
        <row r="510">
          <cell r="T510" t="str">
            <v>Výroba odlitků z lehkých neželezných kovů</v>
          </cell>
          <cell r="W510" t="str">
            <v>Výroba odlitků z lehkých neželezných kovů</v>
          </cell>
          <cell r="Z510" t="str">
            <v>Výroba odlitků z lehkých neželezných kovů</v>
          </cell>
        </row>
        <row r="511">
          <cell r="T511" t="str">
            <v>Výroba odlitků z ostatních neželezných kovů</v>
          </cell>
          <cell r="W511" t="str">
            <v>Výroba odlitků z ostatních neželezných kovů</v>
          </cell>
          <cell r="Z511" t="str">
            <v>Výroba odlitků z ostatních neželezných kovů</v>
          </cell>
        </row>
        <row r="512">
          <cell r="T512" t="str">
            <v>Výroba kovových konstrukcí a jejich dílů</v>
          </cell>
          <cell r="W512" t="str">
            <v>Výroba kovových konstrukcí a jejich dílů</v>
          </cell>
          <cell r="Z512" t="str">
            <v>Výroba kovových konstrukcí a jejich dílů</v>
          </cell>
        </row>
        <row r="513">
          <cell r="T513" t="str">
            <v>Výroba kovových dveří a oken</v>
          </cell>
          <cell r="W513" t="str">
            <v>Výroba kovových dveří a oken</v>
          </cell>
          <cell r="Z513" t="str">
            <v>Výroba kovových dveří a oken</v>
          </cell>
        </row>
        <row r="514">
          <cell r="T514" t="str">
            <v>Výroba radiátorů a kotlů k ústřednímu topení</v>
          </cell>
          <cell r="W514" t="str">
            <v>Výroba radiátorů a kotlů k ústřednímu topení</v>
          </cell>
          <cell r="Z514" t="str">
            <v>Výroba radiátorů a kotlů k ústřednímu topení</v>
          </cell>
        </row>
        <row r="515">
          <cell r="T515" t="str">
            <v>Výroba kovových nádrží a zásobníků</v>
          </cell>
          <cell r="W515" t="str">
            <v>Výroba kovových nádrží a zásobníků</v>
          </cell>
          <cell r="Z515" t="str">
            <v>Výroba kovových nádrží a zásobníků</v>
          </cell>
        </row>
        <row r="516">
          <cell r="T516" t="str">
            <v>Povrchová úprava a zušlechťování kovů</v>
          </cell>
          <cell r="W516" t="str">
            <v>Povrchová úprava a zušlechťování kovů</v>
          </cell>
          <cell r="Z516" t="str">
            <v>Povrchová úprava a zušlechťování kovů</v>
          </cell>
        </row>
        <row r="517">
          <cell r="T517" t="str">
            <v>Obrábění</v>
          </cell>
          <cell r="W517" t="str">
            <v>Obrábění</v>
          </cell>
          <cell r="Z517" t="str">
            <v>Obrábění</v>
          </cell>
        </row>
        <row r="518">
          <cell r="T518" t="str">
            <v>Výroba nožířských výrobků</v>
          </cell>
          <cell r="W518" t="str">
            <v>Výroba nožířských výrobků</v>
          </cell>
          <cell r="Z518" t="str">
            <v>Výroba nožířských výrobků</v>
          </cell>
        </row>
        <row r="519">
          <cell r="T519" t="str">
            <v>Výroba zámků a kování</v>
          </cell>
          <cell r="W519" t="str">
            <v>Výroba zámků a kování</v>
          </cell>
          <cell r="Z519" t="str">
            <v>Výroba zámků a kování</v>
          </cell>
        </row>
        <row r="520">
          <cell r="T520" t="str">
            <v>Výroba nástrojů a nářadí</v>
          </cell>
          <cell r="W520" t="str">
            <v>Výroba nástrojů a nářadí</v>
          </cell>
          <cell r="Z520" t="str">
            <v>Výroba nástrojů a nářadí</v>
          </cell>
        </row>
        <row r="521">
          <cell r="T521" t="str">
            <v>Výroba ocelových sudů a podobných nádob</v>
          </cell>
          <cell r="W521" t="str">
            <v>Výroba ocelových sudů a podobných nádob</v>
          </cell>
          <cell r="Z521" t="str">
            <v>Výroba ocelových sudů a podobných nádob</v>
          </cell>
        </row>
        <row r="522">
          <cell r="T522" t="str">
            <v>Výroba drobných kovových obalů</v>
          </cell>
          <cell r="W522" t="str">
            <v>Výroba drobných kovových obalů</v>
          </cell>
          <cell r="Z522" t="str">
            <v>Výroba drobných kovových obalů</v>
          </cell>
        </row>
        <row r="523">
          <cell r="T523" t="str">
            <v>Výroba drátěných výrobků, řetězů a pružin</v>
          </cell>
          <cell r="W523" t="str">
            <v>Výroba drátěných výrobků, řetězů a pružin</v>
          </cell>
          <cell r="Z523" t="str">
            <v>Výroba drátěných výrobků, řetězů a pružin</v>
          </cell>
        </row>
        <row r="524">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T525" t="str">
            <v>Výroba ostatních kovodělných výrobků j. n.</v>
          </cell>
          <cell r="W525" t="str">
            <v>Výroba ostatních kovodělných výrobků j. n.</v>
          </cell>
          <cell r="Z525" t="str">
            <v>Výroba ostatních kovodělných výrobků j. n.</v>
          </cell>
        </row>
        <row r="526">
          <cell r="T526" t="str">
            <v>Výroba elektronických součástek</v>
          </cell>
          <cell r="W526" t="str">
            <v>Výroba elektronických součástek</v>
          </cell>
          <cell r="Z526" t="str">
            <v>Výroba elektronických součástek</v>
          </cell>
        </row>
        <row r="527">
          <cell r="T527" t="str">
            <v>Výroba osazených elektronických desek</v>
          </cell>
          <cell r="W527" t="str">
            <v>Výroba osazených elektronických desek</v>
          </cell>
          <cell r="Z527" t="str">
            <v>Výroba osazených elektronických desek</v>
          </cell>
        </row>
        <row r="528">
          <cell r="T528" t="str">
            <v>Výroba měřicích, zkušebních a navigačních přístrojů</v>
          </cell>
          <cell r="W528" t="str">
            <v>Výroba měřicích, zkušebních a navigačních přístrojů</v>
          </cell>
          <cell r="Z528" t="str">
            <v>Výroba měřicích, zkušebních a navigačních přístrojů</v>
          </cell>
        </row>
        <row r="529">
          <cell r="T529" t="str">
            <v>Výroba časoměrných přístrojů</v>
          </cell>
          <cell r="W529" t="str">
            <v>Výroba časoměrných přístrojů</v>
          </cell>
          <cell r="Z529" t="str">
            <v>Výroba časoměrných přístrojů</v>
          </cell>
        </row>
        <row r="530">
          <cell r="T530" t="str">
            <v>Výroba elektrických motorů, generátorů a transformátorů</v>
          </cell>
          <cell r="W530" t="str">
            <v>Výroba elektrických motorů, generátorů a transformátorů</v>
          </cell>
          <cell r="Z530" t="str">
            <v>Výroba elektrických motorů, generátorů a transformátorů</v>
          </cell>
        </row>
        <row r="531">
          <cell r="T531" t="str">
            <v>Výroba elektrických rozvodných a kontrolních zařízení</v>
          </cell>
          <cell r="W531" t="str">
            <v>Výroba elektrických rozvodných a kontrolních zařízení</v>
          </cell>
          <cell r="Z531" t="str">
            <v>Výroba elektrických rozvodných a kontrolních zařízení</v>
          </cell>
        </row>
        <row r="532">
          <cell r="T532" t="str">
            <v>Výroba optických kabelů</v>
          </cell>
          <cell r="W532" t="str">
            <v>Výroba optických kabelů</v>
          </cell>
          <cell r="Z532" t="str">
            <v>Výroba optických kabelů</v>
          </cell>
        </row>
        <row r="533">
          <cell r="T533" t="str">
            <v>Výroba elektrických vodičů a kabelů j. n.</v>
          </cell>
          <cell r="W533" t="str">
            <v>Výroba elektrických vodičů a kabelů j. n.</v>
          </cell>
          <cell r="Z533" t="str">
            <v>Výroba elektrických vodičů a kabelů j. n.</v>
          </cell>
        </row>
        <row r="534">
          <cell r="T534" t="str">
            <v>Výroba elektroinstalačních zařízení</v>
          </cell>
          <cell r="W534" t="str">
            <v>Výroba elektroinstalačních zařízení</v>
          </cell>
          <cell r="Z534" t="str">
            <v>Výroba elektroinstalačních zařízení</v>
          </cell>
        </row>
        <row r="535">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T538" t="str">
            <v>Výroba hydraulických a pneumatických zařízení</v>
          </cell>
          <cell r="W538" t="str">
            <v>Výroba hydraulických a pneumatických zařízení</v>
          </cell>
          <cell r="Z538" t="str">
            <v>Výroba hydraulických a pneumatických zařízení</v>
          </cell>
        </row>
        <row r="539">
          <cell r="T539" t="str">
            <v>Výroba ostatních čerpadel a kompresorů</v>
          </cell>
          <cell r="W539" t="str">
            <v>Výroba ostatních čerpadel a kompresorů</v>
          </cell>
          <cell r="Z539" t="str">
            <v>Výroba ostatních čerpadel a kompresorů</v>
          </cell>
        </row>
        <row r="540">
          <cell r="T540" t="str">
            <v>Výroba ostatních potrubních armatur</v>
          </cell>
          <cell r="W540" t="str">
            <v>Výroba ostatních potrubních armatur</v>
          </cell>
          <cell r="Z540" t="str">
            <v>Výroba ostatních potrubních armatur</v>
          </cell>
        </row>
        <row r="541">
          <cell r="T541" t="str">
            <v>Výroba ložisek, ozubených kol, převodů a hnacích prvků</v>
          </cell>
          <cell r="W541" t="str">
            <v>Výroba ložisek, ozubených kol, převodů a hnacích prvků</v>
          </cell>
          <cell r="Z541" t="str">
            <v>Výroba ložisek, ozubených kol, převodů a hnacích prvků</v>
          </cell>
        </row>
        <row r="542">
          <cell r="T542" t="str">
            <v>Výroba pecí a hořáků pro topeniště</v>
          </cell>
          <cell r="W542" t="str">
            <v>Výroba pecí a hořáků pro topeniště</v>
          </cell>
          <cell r="Z542" t="str">
            <v>Výroba pecí a hořáků pro topeniště</v>
          </cell>
        </row>
        <row r="543">
          <cell r="T543" t="str">
            <v>Výroba zdvihacích a manipulačních zařízení</v>
          </cell>
          <cell r="W543" t="str">
            <v>Výroba zdvihacích a manipulačních zařízení</v>
          </cell>
          <cell r="Z543" t="str">
            <v>Výroba zdvihacích a manipulačních zařízení</v>
          </cell>
        </row>
        <row r="544">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T545" t="str">
            <v>Výroba ručních mechanizovaných nástrojů</v>
          </cell>
          <cell r="W545" t="str">
            <v>Výroba ručních mechanizovaných nástrojů</v>
          </cell>
          <cell r="Z545" t="str">
            <v>Výroba ručních mechanizovaných nástrojů</v>
          </cell>
        </row>
        <row r="546">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T548" t="str">
            <v>Výroba kovoobráběcích strojů</v>
          </cell>
          <cell r="W548" t="str">
            <v>Výroba kovoobráběcích strojů</v>
          </cell>
          <cell r="Z548" t="str">
            <v>Výroba kovoobráběcích strojů</v>
          </cell>
        </row>
        <row r="549">
          <cell r="T549" t="str">
            <v>Výroba ostatních obráběcích strojů</v>
          </cell>
          <cell r="W549" t="str">
            <v>Výroba ostatních obráběcích strojů</v>
          </cell>
          <cell r="Z549" t="str">
            <v>Výroba ostatních obráběcích strojů</v>
          </cell>
        </row>
        <row r="550">
          <cell r="T550" t="str">
            <v>Výroba strojů pro metalurgii</v>
          </cell>
          <cell r="W550" t="str">
            <v>Výroba strojů pro metalurgii</v>
          </cell>
          <cell r="Z550" t="str">
            <v>Výroba strojů pro metalurgii</v>
          </cell>
        </row>
        <row r="551">
          <cell r="T551" t="str">
            <v>Výroba strojů pro těžbu, dobývání a stavebnictví</v>
          </cell>
          <cell r="W551" t="str">
            <v>Výroba strojů pro těžbu, dobývání a stavebnictví</v>
          </cell>
          <cell r="Z551" t="str">
            <v>Výroba strojů pro těžbu, dobývání a stavebnictví</v>
          </cell>
        </row>
        <row r="552">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T554" t="str">
            <v>Výroba strojů a přístrojů na výrobu papíru a lepenky</v>
          </cell>
          <cell r="W554" t="str">
            <v>Výroba strojů a přístrojů na výrobu papíru a lepenky</v>
          </cell>
          <cell r="Z554" t="str">
            <v>Výroba strojů a přístrojů na výrobu papíru a lepenky</v>
          </cell>
        </row>
        <row r="555">
          <cell r="T555" t="str">
            <v>Výroba strojů na výrobu plastů a pryže</v>
          </cell>
          <cell r="W555" t="str">
            <v>Výroba strojů na výrobu plastů a pryže</v>
          </cell>
          <cell r="Z555" t="str">
            <v>Výroba strojů na výrobu plastů a pryže</v>
          </cell>
        </row>
        <row r="556">
          <cell r="T556" t="str">
            <v>Výroba ostatních strojů pro speciální účely j. n.</v>
          </cell>
          <cell r="W556" t="str">
            <v>Výroba ostatních strojů pro speciální účely j. n.</v>
          </cell>
          <cell r="Z556" t="str">
            <v>Výroba ostatních strojů pro speciální účely j. n.</v>
          </cell>
        </row>
        <row r="557">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T559" t="str">
            <v>Stavba lodí a plavidel</v>
          </cell>
          <cell r="W559" t="str">
            <v>Stavba lodí a plavidel</v>
          </cell>
          <cell r="Z559" t="str">
            <v>Stavba lodí a plavidel</v>
          </cell>
        </row>
        <row r="560">
          <cell r="T560" t="str">
            <v>Stavba rekreačních a sportovních člunů</v>
          </cell>
          <cell r="W560" t="str">
            <v>Stavba rekreačních a sportovních člunů</v>
          </cell>
          <cell r="Z560" t="str">
            <v>Stavba rekreačních a sportovních člunů</v>
          </cell>
        </row>
        <row r="561">
          <cell r="T561" t="str">
            <v>Výroba motocyklů</v>
          </cell>
          <cell r="W561" t="str">
            <v>Výroba motocyklů</v>
          </cell>
          <cell r="Z561" t="str">
            <v>Výroba motocyklů</v>
          </cell>
        </row>
        <row r="562">
          <cell r="T562" t="str">
            <v>Výroba jízdních kol a vozíků pro invalidy</v>
          </cell>
          <cell r="W562" t="str">
            <v>Výroba jízdních kol a vozíků pro invalidy</v>
          </cell>
          <cell r="Z562" t="str">
            <v>Výroba jízdních kol a vozíků pro invalidy</v>
          </cell>
        </row>
        <row r="563">
          <cell r="T563" t="str">
            <v>Výroba ostatních dopravních prostředků a zařízení j. n.</v>
          </cell>
          <cell r="W563" t="str">
            <v>Výroba ostatních dopravních prostředků a zařízení j. n.</v>
          </cell>
          <cell r="Z563" t="str">
            <v>Výroba ostatních dopravních prostředků a zařízení j. n.</v>
          </cell>
        </row>
        <row r="564">
          <cell r="T564" t="str">
            <v>Výroba kancelářského nábytku a zařízení obchodů</v>
          </cell>
          <cell r="W564" t="str">
            <v>Výroba kancelářského nábytku a zařízení obchodů</v>
          </cell>
          <cell r="Z564" t="str">
            <v>Výroba kancelářského nábytku a zařízení obchodů</v>
          </cell>
        </row>
        <row r="565">
          <cell r="T565" t="str">
            <v>Výroba kuchyňského nábytku</v>
          </cell>
          <cell r="W565" t="str">
            <v>Výroba kuchyňského nábytku</v>
          </cell>
          <cell r="Z565" t="str">
            <v>Výroba kuchyňského nábytku</v>
          </cell>
        </row>
        <row r="566">
          <cell r="T566" t="str">
            <v>Výroba matrací</v>
          </cell>
          <cell r="W566" t="str">
            <v>Výroba matrací</v>
          </cell>
          <cell r="Z566" t="str">
            <v>Výroba matrací</v>
          </cell>
        </row>
        <row r="567">
          <cell r="T567" t="str">
            <v>Výroba ostatního nábytku</v>
          </cell>
          <cell r="W567" t="str">
            <v>Výroba ostatního nábytku</v>
          </cell>
          <cell r="Z567" t="str">
            <v>Výroba ostatního nábytku</v>
          </cell>
        </row>
        <row r="568">
          <cell r="T568" t="str">
            <v>Ražení mincí</v>
          </cell>
          <cell r="W568" t="str">
            <v>Ražení mincí</v>
          </cell>
          <cell r="Z568" t="str">
            <v>Ražení mincí</v>
          </cell>
        </row>
        <row r="569">
          <cell r="T569" t="str">
            <v>Výroba klenotů a příbuzných výrobků</v>
          </cell>
          <cell r="W569" t="str">
            <v>Výroba klenotů a příbuzných výrobků</v>
          </cell>
          <cell r="Z569" t="str">
            <v>Výroba klenotů a příbuzných výrobků</v>
          </cell>
        </row>
        <row r="570">
          <cell r="T570" t="str">
            <v>Výroba bižuterie a příbuzných výrobků</v>
          </cell>
          <cell r="W570" t="str">
            <v>Výroba bižuterie a příbuzných výrobků</v>
          </cell>
          <cell r="Z570" t="str">
            <v>Výroba bižuterie a příbuzných výrobků</v>
          </cell>
        </row>
        <row r="571">
          <cell r="T571" t="str">
            <v>Výroba košťat a kartáčnických výrobků</v>
          </cell>
          <cell r="W571" t="str">
            <v>Výroba košťat a kartáčnických výrobků</v>
          </cell>
          <cell r="Z571" t="str">
            <v>Výroba košťat a kartáčnických výrobků</v>
          </cell>
        </row>
        <row r="572">
          <cell r="T572" t="str">
            <v>Ostatní zpracovatelský průmysl j. n.</v>
          </cell>
          <cell r="W572" t="str">
            <v>Ostatní zpracovatelský průmysl j. n.</v>
          </cell>
          <cell r="Z572" t="str">
            <v>Ostatní zpracovatelský průmysl j. n.</v>
          </cell>
        </row>
        <row r="573">
          <cell r="T573" t="str">
            <v>Opravy kovodělných výrobků</v>
          </cell>
          <cell r="W573" t="str">
            <v>Opravy kovodělných výrobků</v>
          </cell>
          <cell r="Z573" t="str">
            <v>Opravy kovodělných výrobků</v>
          </cell>
        </row>
        <row r="574">
          <cell r="T574" t="str">
            <v>Opravy strojů</v>
          </cell>
          <cell r="W574" t="str">
            <v>Opravy strojů</v>
          </cell>
          <cell r="Z574" t="str">
            <v>Opravy strojů</v>
          </cell>
        </row>
        <row r="575">
          <cell r="T575" t="str">
            <v>Opravy elektronických a optických přístrojů a zařízení</v>
          </cell>
          <cell r="W575" t="str">
            <v>Opravy elektronických a optických přístrojů a zařízení</v>
          </cell>
          <cell r="Z575" t="str">
            <v>Opravy elektronických a optických přístrojů a zařízení</v>
          </cell>
        </row>
        <row r="576">
          <cell r="T576" t="str">
            <v>Opravy elektrických zařízen</v>
          </cell>
          <cell r="W576" t="str">
            <v>Opravy elektrických zařízen</v>
          </cell>
          <cell r="Z576" t="str">
            <v>Opravy elektrických zařízen</v>
          </cell>
        </row>
        <row r="577">
          <cell r="T577" t="str">
            <v>Opravy a údržba lodí a člunů</v>
          </cell>
          <cell r="W577" t="str">
            <v>Opravy a údržba lodí a člunů</v>
          </cell>
          <cell r="Z577" t="str">
            <v>Opravy a údržba lodí a člunů</v>
          </cell>
        </row>
        <row r="578">
          <cell r="T578" t="str">
            <v>Opravy a údržba letadel a kosmických lodí</v>
          </cell>
          <cell r="W578" t="str">
            <v>Opravy a údržba letadel a kosmických lodí</v>
          </cell>
          <cell r="Z578" t="str">
            <v>Opravy a údržba letadel a kosmických lodí</v>
          </cell>
        </row>
        <row r="579">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T580" t="str">
            <v>Opravy ostatních zařízení</v>
          </cell>
          <cell r="W580" t="str">
            <v>Opravy ostatních zařízení</v>
          </cell>
          <cell r="Z580" t="str">
            <v>Opravy ostatních zařízení</v>
          </cell>
        </row>
        <row r="581">
          <cell r="T581" t="str">
            <v>Výroba elektřiny</v>
          </cell>
          <cell r="W581" t="str">
            <v>Výroba elektřiny</v>
          </cell>
          <cell r="Z581" t="str">
            <v>Výroba elektřiny</v>
          </cell>
        </row>
        <row r="582">
          <cell r="T582" t="str">
            <v>Přenos elektřiny</v>
          </cell>
          <cell r="W582" t="str">
            <v>Přenos elektřiny</v>
          </cell>
          <cell r="Z582" t="str">
            <v>Přenos elektřiny</v>
          </cell>
        </row>
        <row r="583">
          <cell r="T583" t="str">
            <v>Rozvod elektřiny</v>
          </cell>
          <cell r="W583" t="str">
            <v>Rozvod elektřiny</v>
          </cell>
          <cell r="Z583" t="str">
            <v>Rozvod elektřiny</v>
          </cell>
        </row>
        <row r="584">
          <cell r="T584" t="str">
            <v>Obchod s elektřinou</v>
          </cell>
          <cell r="W584" t="str">
            <v>Obchod s elektřinou</v>
          </cell>
          <cell r="Z584" t="str">
            <v>Obchod s elektřinou</v>
          </cell>
        </row>
        <row r="585">
          <cell r="T585" t="str">
            <v>Výroba plynu</v>
          </cell>
          <cell r="W585" t="str">
            <v>Výroba plynu</v>
          </cell>
          <cell r="Z585" t="str">
            <v>Výroba plynu</v>
          </cell>
        </row>
        <row r="586">
          <cell r="T586" t="str">
            <v>Rozvod plynných paliv prostřednictvím sítí</v>
          </cell>
          <cell r="W586" t="str">
            <v>Rozvod plynných paliv prostřednictvím sítí</v>
          </cell>
          <cell r="Z586" t="str">
            <v>Rozvod plynných paliv prostřednictvím sítí</v>
          </cell>
        </row>
        <row r="587">
          <cell r="T587" t="str">
            <v>Obchod s plynem prostřednictvím sítí</v>
          </cell>
          <cell r="W587" t="str">
            <v>Obchod s plynem prostřednictvím sítí</v>
          </cell>
          <cell r="Z587" t="str">
            <v>Obchod s plynem prostřednictvím sítí</v>
          </cell>
        </row>
        <row r="588">
          <cell r="T588" t="str">
            <v>Shromažďování a sběr odpadů, kromě nebezpečných</v>
          </cell>
          <cell r="W588" t="str">
            <v>Shromažďování a sběr odpadů, kromě nebezpečných</v>
          </cell>
          <cell r="Z588" t="str">
            <v>Shromažďování a sběr odpadů, kromě nebezpečných</v>
          </cell>
        </row>
        <row r="589">
          <cell r="T589" t="str">
            <v>Shromažďování a sběr nebezpečných odpadů</v>
          </cell>
          <cell r="W589" t="str">
            <v>Shromažďování a sběr nebezpečných odpadů</v>
          </cell>
          <cell r="Z589" t="str">
            <v>Shromažďování a sběr nebezpečných odpadů</v>
          </cell>
        </row>
        <row r="590">
          <cell r="T590" t="str">
            <v>Odstraňování odpadů, kromě nebezpečných</v>
          </cell>
          <cell r="W590" t="str">
            <v>Odstraňování odpadů, kromě nebezpečných</v>
          </cell>
          <cell r="Z590" t="str">
            <v>Odstraňování odpadů, kromě nebezpečných</v>
          </cell>
        </row>
        <row r="591">
          <cell r="T591" t="str">
            <v>Odstraňování nebezpečných odpadů</v>
          </cell>
          <cell r="W591" t="str">
            <v>Odstraňování nebezpečných odpadů</v>
          </cell>
          <cell r="Z591" t="str">
            <v>Odstraňování nebezpečných odpadů</v>
          </cell>
        </row>
        <row r="592">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T594" t="str">
            <v>Výstavba bytových budov</v>
          </cell>
          <cell r="W594" t="str">
            <v>Výstavba bytových budov</v>
          </cell>
          <cell r="Z594" t="str">
            <v>Výstavba bytových budov</v>
          </cell>
        </row>
        <row r="595">
          <cell r="T595" t="str">
            <v>Výstavba silnic a dálnic</v>
          </cell>
          <cell r="W595" t="str">
            <v>Výstavba silnic a dálnic</v>
          </cell>
          <cell r="Z595" t="str">
            <v>Výstavba silnic a dálnic</v>
          </cell>
        </row>
        <row r="596">
          <cell r="T596" t="str">
            <v>Výstavba železnic a podzemních drah</v>
          </cell>
          <cell r="W596" t="str">
            <v>Výstavba železnic a podzemních drah</v>
          </cell>
          <cell r="Z596" t="str">
            <v>Výstavba železnic a podzemních drah</v>
          </cell>
        </row>
        <row r="597">
          <cell r="T597" t="str">
            <v>Výstavba mostů a tunelů</v>
          </cell>
          <cell r="W597" t="str">
            <v>Výstavba mostů a tunelů</v>
          </cell>
          <cell r="Z597" t="str">
            <v>Výstavba mostů a tunelů</v>
          </cell>
        </row>
        <row r="598">
          <cell r="T598" t="str">
            <v>Výstavba inženýrských sítí pro kapaliny a plyny</v>
          </cell>
          <cell r="W598" t="str">
            <v>Výstavba inženýrských sítí pro kapaliny a plyny</v>
          </cell>
          <cell r="Z598" t="str">
            <v>Výstavba inženýrských sítí pro kapaliny a plyny</v>
          </cell>
        </row>
        <row r="599">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T600" t="str">
            <v>Výstavba vodních děl</v>
          </cell>
          <cell r="W600" t="str">
            <v>Výstavba vodních děl</v>
          </cell>
          <cell r="Z600" t="str">
            <v>Výstavba vodních děl</v>
          </cell>
        </row>
        <row r="601">
          <cell r="T601" t="str">
            <v>Výstavba ostatních staveb j. n.</v>
          </cell>
          <cell r="W601" t="str">
            <v>Výstavba ostatních staveb j. n.</v>
          </cell>
          <cell r="Z601" t="str">
            <v>Výstavba ostatních staveb j. n.</v>
          </cell>
        </row>
        <row r="602">
          <cell r="T602" t="str">
            <v>Demolice</v>
          </cell>
          <cell r="W602" t="str">
            <v>Demolice</v>
          </cell>
          <cell r="Z602" t="str">
            <v>Demolice</v>
          </cell>
        </row>
        <row r="603">
          <cell r="T603" t="str">
            <v>Příprava staveniště</v>
          </cell>
          <cell r="W603" t="str">
            <v>Příprava staveniště</v>
          </cell>
          <cell r="Z603" t="str">
            <v>Příprava staveniště</v>
          </cell>
        </row>
        <row r="604">
          <cell r="T604" t="str">
            <v>Průzkumné vrtné práce</v>
          </cell>
          <cell r="W604" t="str">
            <v>Průzkumné vrtné práce</v>
          </cell>
          <cell r="Z604" t="str">
            <v>Průzkumné vrtné práce</v>
          </cell>
        </row>
        <row r="605">
          <cell r="T605" t="str">
            <v>Elektrické instalace</v>
          </cell>
          <cell r="W605" t="str">
            <v>Elektrické instalace</v>
          </cell>
          <cell r="Z605" t="str">
            <v>Elektrické instalace</v>
          </cell>
        </row>
        <row r="606">
          <cell r="T606" t="str">
            <v>Instalace vody, odpadu, plynu, topení a klimatizace</v>
          </cell>
          <cell r="W606" t="str">
            <v>Instalace vody, odpadu, plynu, topení a klimatizace</v>
          </cell>
          <cell r="Z606" t="str">
            <v>Instalace vody, odpadu, plynu, topení a klimatizace</v>
          </cell>
        </row>
        <row r="607">
          <cell r="T607" t="str">
            <v>Ostatní stavební instalace</v>
          </cell>
          <cell r="W607" t="str">
            <v>Ostatní stavební instalace</v>
          </cell>
          <cell r="Z607" t="str">
            <v>Ostatní stavební instalace</v>
          </cell>
        </row>
        <row r="608">
          <cell r="T608" t="str">
            <v>Omítkářské práce</v>
          </cell>
          <cell r="W608" t="str">
            <v>Omítkářské práce</v>
          </cell>
          <cell r="Z608" t="str">
            <v>Omítkářské práce</v>
          </cell>
        </row>
        <row r="609">
          <cell r="T609" t="str">
            <v>Truhlářské práce</v>
          </cell>
          <cell r="W609" t="str">
            <v>Truhlářské práce</v>
          </cell>
          <cell r="Z609" t="str">
            <v>Truhlářské práce</v>
          </cell>
        </row>
        <row r="610">
          <cell r="T610" t="str">
            <v>Obkládání stěn a pokládání podlahových krytin</v>
          </cell>
          <cell r="W610" t="str">
            <v>Obkládání stěn a pokládání podlahových krytin</v>
          </cell>
          <cell r="Z610" t="str">
            <v>Obkládání stěn a pokládání podlahových krytin</v>
          </cell>
        </row>
        <row r="611">
          <cell r="T611" t="str">
            <v>Sklenářské, malířské a natěračské práce</v>
          </cell>
          <cell r="W611" t="str">
            <v>Sklenářské, malířské a natěračské práce</v>
          </cell>
          <cell r="Z611" t="str">
            <v>Sklenářské, malířské a natěračské práce</v>
          </cell>
        </row>
        <row r="612">
          <cell r="T612" t="str">
            <v>Ostatní kompletační a dokončovací práce</v>
          </cell>
          <cell r="W612" t="str">
            <v>Ostatní kompletační a dokončovací práce</v>
          </cell>
          <cell r="Z612" t="str">
            <v>Ostatní kompletační a dokončovací práce</v>
          </cell>
        </row>
        <row r="613">
          <cell r="T613" t="str">
            <v>Pokrývačské práce</v>
          </cell>
          <cell r="W613" t="str">
            <v>Pokrývačské práce</v>
          </cell>
          <cell r="Z613" t="str">
            <v>Pokrývačské práce</v>
          </cell>
        </row>
        <row r="614">
          <cell r="T614" t="str">
            <v>Ostatní specializované stavební činnosti j. n.</v>
          </cell>
          <cell r="W614" t="str">
            <v>Ostatní specializované stavební činnosti j. n.</v>
          </cell>
          <cell r="Z614" t="str">
            <v>Ostatní specializované stavební činnosti j. n.</v>
          </cell>
        </row>
        <row r="615">
          <cell r="T615" t="str">
            <v>Obchod s automobily a jinými lehkými motorovými vozidly</v>
          </cell>
          <cell r="W615" t="str">
            <v>Obchod s automobily a jinými lehkými motorovými vozidly</v>
          </cell>
          <cell r="Z615" t="str">
            <v>Obchod s automobily a jinými lehkými motorovými vozidly</v>
          </cell>
        </row>
        <row r="616">
          <cell r="T616" t="str">
            <v>Obchod s ostatními motorovými vozidly, kromě motocyklů</v>
          </cell>
          <cell r="W616" t="str">
            <v>Obchod s ostatními motorovými vozidly, kromě motocyklů</v>
          </cell>
          <cell r="Z616" t="str">
            <v>Obchod s ostatními motorovými vozidly, kromě motocyklů</v>
          </cell>
        </row>
        <row r="617">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T626" t="str">
            <v>Zprostř.specializ.velkoob.a specializ.velkoob.v zast.s ost.výrobky</v>
          </cell>
          <cell r="W626" t="str">
            <v>Zprostř.specializ.velkoob.a specializ.velkoob.v zast.s ost.výrobky</v>
          </cell>
          <cell r="Z626" t="str">
            <v>Zprostř.specializ.velkoob.a specializ.velkoob.v zast.s ost.výrobky</v>
          </cell>
        </row>
        <row r="627">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T628" t="str">
            <v>Velkoobchod s obilím, surovým tabákem, osivy a krmivy</v>
          </cell>
          <cell r="W628" t="str">
            <v>Velkoobchod s obilím, surovým tabákem, osivy a krmivy</v>
          </cell>
          <cell r="Z628" t="str">
            <v>Velkoobchod s obilím, surovým tabákem, osivy a krmivy</v>
          </cell>
        </row>
        <row r="629">
          <cell r="T629" t="str">
            <v>Velkoobchod s květinami a jinými rostlinami</v>
          </cell>
          <cell r="W629" t="str">
            <v>Velkoobchod s květinami a jinými rostlinami</v>
          </cell>
          <cell r="Z629" t="str">
            <v>Velkoobchod s květinami a jinými rostlinami</v>
          </cell>
        </row>
        <row r="630">
          <cell r="T630" t="str">
            <v>Velkoobchod s živými zvířaty</v>
          </cell>
          <cell r="W630" t="str">
            <v>Velkoobchod s živými zvířaty</v>
          </cell>
          <cell r="Z630" t="str">
            <v>Velkoobchod s živými zvířaty</v>
          </cell>
        </row>
        <row r="631">
          <cell r="T631" t="str">
            <v>Velkoobchod se surovými kůžemi, kožešinami a usněmi</v>
          </cell>
          <cell r="W631" t="str">
            <v>Velkoobchod se surovými kůžemi, kožešinami a usněmi</v>
          </cell>
          <cell r="Z631" t="str">
            <v>Velkoobchod se surovými kůžemi, kožešinami a usněmi</v>
          </cell>
        </row>
        <row r="632">
          <cell r="T632" t="str">
            <v>Velkoobchod s ovocem a zeleninou</v>
          </cell>
          <cell r="W632" t="str">
            <v>Velkoobchod s ovocem a zeleninou</v>
          </cell>
          <cell r="Z632" t="str">
            <v>Velkoobchod s ovocem a zeleninou</v>
          </cell>
        </row>
        <row r="633">
          <cell r="T633" t="str">
            <v>Velkoobchod s masem a masnými výrobky</v>
          </cell>
          <cell r="W633" t="str">
            <v>Velkoobchod s masem a masnými výrobky</v>
          </cell>
          <cell r="Z633" t="str">
            <v>Velkoobchod s masem a masnými výrobky</v>
          </cell>
        </row>
        <row r="634">
          <cell r="T634" t="str">
            <v>Velkoobchod s mléčnými výrobky, vejci, jedlými oleji a tuky</v>
          </cell>
          <cell r="W634" t="str">
            <v>Velkoobchod s mléčnými výrobky, vejci, jedlými oleji a tuky</v>
          </cell>
          <cell r="Z634" t="str">
            <v>Velkoobchod s mléčnými výrobky, vejci, jedlými oleji a tuky</v>
          </cell>
        </row>
        <row r="635">
          <cell r="T635" t="str">
            <v>Velkoobchod s nápoji</v>
          </cell>
          <cell r="W635" t="str">
            <v>Velkoobchod s nápoji</v>
          </cell>
          <cell r="Z635" t="str">
            <v>Velkoobchod s nápoji</v>
          </cell>
        </row>
        <row r="636">
          <cell r="T636" t="str">
            <v>Velkoobchod s tabákovými výrobky</v>
          </cell>
          <cell r="W636" t="str">
            <v>Velkoobchod s tabákovými výrobky</v>
          </cell>
          <cell r="Z636" t="str">
            <v>Velkoobchod s tabákovými výrobky</v>
          </cell>
        </row>
        <row r="637">
          <cell r="T637" t="str">
            <v>Velkoobchod s cukrem, čokoládou a cukrovinkami</v>
          </cell>
          <cell r="W637" t="str">
            <v>Velkoobchod s cukrem, čokoládou a cukrovinkami</v>
          </cell>
          <cell r="Z637" t="str">
            <v>Velkoobchod s cukrem, čokoládou a cukrovinkami</v>
          </cell>
        </row>
        <row r="638">
          <cell r="T638" t="str">
            <v>Velkoobchod s kávou, čajem, kakaem a kořením</v>
          </cell>
          <cell r="W638" t="str">
            <v>Velkoobchod s kávou, čajem, kakaem a kořením</v>
          </cell>
          <cell r="Z638" t="str">
            <v>Velkoobchod s kávou, čajem, kakaem a kořením</v>
          </cell>
        </row>
        <row r="639">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T641" t="str">
            <v>Velkoobchod s textilem</v>
          </cell>
          <cell r="W641" t="str">
            <v>Velkoobchod s textilem</v>
          </cell>
          <cell r="Z641" t="str">
            <v>Velkoobchod s textilem</v>
          </cell>
        </row>
        <row r="642">
          <cell r="T642" t="str">
            <v>Velkoobchod s oděvy a obuví</v>
          </cell>
          <cell r="W642" t="str">
            <v>Velkoobchod s oděvy a obuví</v>
          </cell>
          <cell r="Z642" t="str">
            <v>Velkoobchod s oděvy a obuví</v>
          </cell>
        </row>
        <row r="643">
          <cell r="T643" t="str">
            <v>Velkoobchod s elektrospotřebiči a elektronikou</v>
          </cell>
          <cell r="W643" t="str">
            <v>Velkoobchod s elektrospotřebiči a elektronikou</v>
          </cell>
          <cell r="Z643" t="str">
            <v>Velkoobchod s elektrospotřebiči a elektronikou</v>
          </cell>
        </row>
        <row r="644">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T645" t="str">
            <v>Velkoobchod s kosmetickými výrobky</v>
          </cell>
          <cell r="W645" t="str">
            <v>Velkoobchod s kosmetickými výrobky</v>
          </cell>
          <cell r="Z645" t="str">
            <v>Velkoobchod s kosmetickými výrobky</v>
          </cell>
        </row>
        <row r="646">
          <cell r="T646" t="str">
            <v>Velkoobchod s farmaceutickými výrobky</v>
          </cell>
          <cell r="W646" t="str">
            <v>Velkoobchod s farmaceutickými výrobky</v>
          </cell>
          <cell r="Z646" t="str">
            <v>Velkoobchod s farmaceutickými výrobky</v>
          </cell>
        </row>
        <row r="647">
          <cell r="T647" t="str">
            <v>Velkoobchod s nábytkem, koberci a svítidly</v>
          </cell>
          <cell r="W647" t="str">
            <v>Velkoobchod s nábytkem, koberci a svítidly</v>
          </cell>
          <cell r="Z647" t="str">
            <v>Velkoobchod s nábytkem, koberci a svítidly</v>
          </cell>
        </row>
        <row r="648">
          <cell r="T648" t="str">
            <v>Velkoobchod s hodinami, hodinkami a klenoty</v>
          </cell>
          <cell r="W648" t="str">
            <v>Velkoobchod s hodinami, hodinkami a klenoty</v>
          </cell>
          <cell r="Z648" t="str">
            <v>Velkoobchod s hodinami, hodinkami a klenoty</v>
          </cell>
        </row>
        <row r="649">
          <cell r="T649" t="str">
            <v>Velkoobchod s ostatními výrobky převážně pro domácnost</v>
          </cell>
          <cell r="W649" t="str">
            <v>Velkoobchod s ostatními výrobky převážně pro domácnost</v>
          </cell>
          <cell r="Z649" t="str">
            <v>Velkoobchod s ostatními výrobky převážně pro domácnost</v>
          </cell>
        </row>
        <row r="650">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T653" t="str">
            <v>Velkoobchod s obráběcími stroji</v>
          </cell>
          <cell r="W653" t="str">
            <v>Velkoobchod s obráběcími stroji</v>
          </cell>
          <cell r="Z653" t="str">
            <v>Velkoobchod s obráběcími stroji</v>
          </cell>
        </row>
        <row r="654">
          <cell r="T654" t="str">
            <v>Velkoobchod s těžebními a stavebními stroji a zařízením</v>
          </cell>
          <cell r="W654" t="str">
            <v>Velkoobchod s těžebními a stavebními stroji a zařízením</v>
          </cell>
          <cell r="Z654" t="str">
            <v>Velkoobchod s těžebními a stavebními stroji a zařízením</v>
          </cell>
        </row>
        <row r="655">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T656" t="str">
            <v>Velkoobchod s kancelářským nábytkem</v>
          </cell>
          <cell r="W656" t="str">
            <v>Velkoobchod s kancelářským nábytkem</v>
          </cell>
          <cell r="Z656" t="str">
            <v>Velkoobchod s kancelářským nábytkem</v>
          </cell>
        </row>
        <row r="657">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T658" t="str">
            <v>Velkoobchod s ostatními stroji a zařízením</v>
          </cell>
          <cell r="W658" t="str">
            <v>Velkoobchod s ostatními stroji a zařízením</v>
          </cell>
          <cell r="Z658" t="str">
            <v>Velkoobchod s ostatními stroji a zařízením</v>
          </cell>
        </row>
        <row r="659">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T660" t="str">
            <v>Velkoobchod s rudami, kovy a hutními výrobky</v>
          </cell>
          <cell r="W660" t="str">
            <v>Velkoobchod s rudami, kovy a hutními výrobky</v>
          </cell>
          <cell r="Z660" t="str">
            <v>Velkoobchod s rudami, kovy a hutními výrobky</v>
          </cell>
        </row>
        <row r="661">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T663" t="str">
            <v>Velkoobchod s chemickými výrobky</v>
          </cell>
          <cell r="W663" t="str">
            <v>Velkoobchod s chemickými výrobky</v>
          </cell>
          <cell r="Z663" t="str">
            <v>Velkoobchod s chemickými výrobky</v>
          </cell>
        </row>
        <row r="664">
          <cell r="T664" t="str">
            <v>Velkoobchod s ostatními meziprodukty</v>
          </cell>
          <cell r="W664" t="str">
            <v>Velkoobchod s ostatními meziprodukty</v>
          </cell>
          <cell r="Z664" t="str">
            <v>Velkoobchod s ostatními meziprodukty</v>
          </cell>
        </row>
        <row r="665">
          <cell r="T665" t="str">
            <v>Velkoobchod s odpadem a šrotem</v>
          </cell>
          <cell r="W665" t="str">
            <v>Velkoobchod s odpadem a šrotem</v>
          </cell>
          <cell r="Z665" t="str">
            <v>Velkoobchod s odpadem a šrotem</v>
          </cell>
        </row>
        <row r="666">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T667" t="str">
            <v>Ostatní maloobchod v nespecializovaných prodejnách</v>
          </cell>
          <cell r="W667" t="str">
            <v>Ostatní maloobchod v nespecializovaných prodejnách</v>
          </cell>
          <cell r="Z667" t="str">
            <v>Ostatní maloobchod v nespecializovaných prodejnách</v>
          </cell>
        </row>
        <row r="668">
          <cell r="T668" t="str">
            <v>Maloobchod s ovocem a zeleninou</v>
          </cell>
          <cell r="W668" t="str">
            <v>Maloobchod s ovocem a zeleninou</v>
          </cell>
          <cell r="Z668" t="str">
            <v>Maloobchod s ovocem a zeleninou</v>
          </cell>
        </row>
        <row r="669">
          <cell r="T669" t="str">
            <v>Maloobchod s masem a masnými výrobky</v>
          </cell>
          <cell r="W669" t="str">
            <v>Maloobchod s masem a masnými výrobky</v>
          </cell>
          <cell r="Z669" t="str">
            <v>Maloobchod s masem a masnými výrobky</v>
          </cell>
        </row>
        <row r="670">
          <cell r="T670" t="str">
            <v>Maloobchod s rybami, korýši a měkkýši</v>
          </cell>
          <cell r="W670" t="str">
            <v>Maloobchod s rybami, korýši a měkkýši</v>
          </cell>
          <cell r="Z670" t="str">
            <v>Maloobchod s rybami, korýši a měkkýši</v>
          </cell>
        </row>
        <row r="671">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T672" t="str">
            <v>Maloobchod s nápoji</v>
          </cell>
          <cell r="W672" t="str">
            <v>Maloobchod s nápoji</v>
          </cell>
          <cell r="Z672" t="str">
            <v>Maloobchod s nápoji</v>
          </cell>
        </row>
        <row r="673">
          <cell r="T673" t="str">
            <v>Maloobchod s tabákovými výrobky</v>
          </cell>
          <cell r="W673" t="str">
            <v>Maloobchod s tabákovými výrobky</v>
          </cell>
          <cell r="Z673" t="str">
            <v>Maloobchod s tabákovými výrobky</v>
          </cell>
        </row>
        <row r="674">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T676" t="str">
            <v>Maloobchod s telekomunikačním zařízením</v>
          </cell>
          <cell r="W676" t="str">
            <v>Maloobchod s telekomunikačním zařízením</v>
          </cell>
          <cell r="Z676" t="str">
            <v>Maloobchod s telekomunikačním zařízením</v>
          </cell>
        </row>
        <row r="677">
          <cell r="T677" t="str">
            <v>Maloobchod s audio- a videozařízením</v>
          </cell>
          <cell r="W677" t="str">
            <v>Maloobchod s audio- a videozařízením</v>
          </cell>
          <cell r="Z677" t="str">
            <v>Maloobchod s audio- a videozařízením</v>
          </cell>
        </row>
        <row r="678">
          <cell r="T678" t="str">
            <v>Maloobchod s textilem</v>
          </cell>
          <cell r="W678" t="str">
            <v>Maloobchod s textilem</v>
          </cell>
          <cell r="Z678" t="str">
            <v>Maloobchod s textilem</v>
          </cell>
        </row>
        <row r="679">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T681" t="str">
            <v>Maloobchod s elektrospotřebiči a elektronikou</v>
          </cell>
          <cell r="W681" t="str">
            <v>Maloobchod s elektrospotřebiči a elektronikou</v>
          </cell>
          <cell r="Z681" t="str">
            <v>Maloobchod s elektrospotřebiči a elektronikou</v>
          </cell>
        </row>
        <row r="682">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T683" t="str">
            <v>Maloobchod s knihami</v>
          </cell>
          <cell r="W683" t="str">
            <v>Maloobchod s knihami</v>
          </cell>
          <cell r="Z683" t="str">
            <v>Maloobchod s knihami</v>
          </cell>
        </row>
        <row r="684">
          <cell r="T684" t="str">
            <v>Maloobchod s novinami, časopisy a papírnickým zbožím</v>
          </cell>
          <cell r="W684" t="str">
            <v>Maloobchod s novinami, časopisy a papírnickým zbožím</v>
          </cell>
          <cell r="Z684" t="str">
            <v>Maloobchod s novinami, časopisy a papírnickým zbožím</v>
          </cell>
        </row>
        <row r="685">
          <cell r="T685" t="str">
            <v>Maloobchod s audio- a videozáznamy</v>
          </cell>
          <cell r="W685" t="str">
            <v>Maloobchod s audio- a videozáznamy</v>
          </cell>
          <cell r="Z685" t="str">
            <v>Maloobchod s audio- a videozáznamy</v>
          </cell>
        </row>
        <row r="686">
          <cell r="T686" t="str">
            <v>Maloobchod se sportovním vybavením</v>
          </cell>
          <cell r="W686" t="str">
            <v>Maloobchod se sportovním vybavením</v>
          </cell>
          <cell r="Z686" t="str">
            <v>Maloobchod se sportovním vybavením</v>
          </cell>
        </row>
        <row r="687">
          <cell r="T687" t="str">
            <v>Maloobchod s hrami a hračkami</v>
          </cell>
          <cell r="W687" t="str">
            <v>Maloobchod s hrami a hračkami</v>
          </cell>
          <cell r="Z687" t="str">
            <v>Maloobchod s hrami a hračkami</v>
          </cell>
        </row>
        <row r="688">
          <cell r="T688" t="str">
            <v>Maloobchod s oděvy</v>
          </cell>
          <cell r="W688" t="str">
            <v>Maloobchod s oděvy</v>
          </cell>
          <cell r="Z688" t="str">
            <v>Maloobchod s oděvy</v>
          </cell>
        </row>
        <row r="689">
          <cell r="T689" t="str">
            <v>Maloobchod s obuví a koženými výrobky</v>
          </cell>
          <cell r="W689" t="str">
            <v>Maloobchod s obuví a koženými výrobky</v>
          </cell>
          <cell r="Z689" t="str">
            <v>Maloobchod s obuví a koženými výrobky</v>
          </cell>
        </row>
        <row r="690">
          <cell r="T690" t="str">
            <v>Maloobchod s farmaceutickými přípravky</v>
          </cell>
          <cell r="W690" t="str">
            <v>Maloobchod s farmaceutickými přípravky</v>
          </cell>
          <cell r="Z690" t="str">
            <v>Maloobchod s farmaceutickými přípravky</v>
          </cell>
        </row>
        <row r="691">
          <cell r="T691" t="str">
            <v>Maloobchod se zdravotnickými a ortopedickými výrobky</v>
          </cell>
          <cell r="W691" t="str">
            <v>Maloobchod se zdravotnickými a ortopedickými výrobky</v>
          </cell>
          <cell r="Z691" t="str">
            <v>Maloobchod se zdravotnickými a ortopedickými výrobky</v>
          </cell>
        </row>
        <row r="692">
          <cell r="T692" t="str">
            <v>Maloobchod s kosmetickými a toaletními výrobky</v>
          </cell>
          <cell r="W692" t="str">
            <v>Maloobchod s kosmetickými a toaletními výrobky</v>
          </cell>
          <cell r="Z692" t="str">
            <v>Maloobchod s kosmetickými a toaletními výrobky</v>
          </cell>
        </row>
        <row r="693">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T694" t="str">
            <v>Maloobchod s hodinami, hodinkami a klenoty</v>
          </cell>
          <cell r="W694" t="str">
            <v>Maloobchod s hodinami, hodinkami a klenoty</v>
          </cell>
          <cell r="Z694" t="str">
            <v>Maloobchod s hodinami, hodinkami a klenoty</v>
          </cell>
        </row>
        <row r="695">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T696" t="str">
            <v>Maloobchod s použitým zbožím v prodejnách</v>
          </cell>
          <cell r="W696" t="str">
            <v>Maloobchod s použitým zbožím v prodejnách</v>
          </cell>
          <cell r="Z696" t="str">
            <v>Maloobchod s použitým zbožím v prodejnách</v>
          </cell>
        </row>
        <row r="697">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T699" t="str">
            <v>Maloobchod s ostatním zbožím ve stáncích a na trzích</v>
          </cell>
          <cell r="W699" t="str">
            <v>Maloobchod s ostatním zbožím ve stáncích a na trzích</v>
          </cell>
          <cell r="Z699" t="str">
            <v>Maloobchod s ostatním zbožím ve stáncích a na trzích</v>
          </cell>
        </row>
        <row r="700">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T701" t="str">
            <v>Ostatní maloobchod mimo prodejny, stánky a trhy</v>
          </cell>
          <cell r="W701" t="str">
            <v>Ostatní maloobchod mimo prodejny, stánky a trhy</v>
          </cell>
          <cell r="Z701" t="str">
            <v>Ostatní maloobchod mimo prodejny, stánky a trhy</v>
          </cell>
        </row>
        <row r="702">
          <cell r="T702" t="str">
            <v>Městská a příměstská pozemní osobní doprava</v>
          </cell>
          <cell r="W702" t="str">
            <v>Městská a příměstská pozemní osobní doprava</v>
          </cell>
          <cell r="Z702" t="str">
            <v>Městská a příměstská pozemní osobní doprava</v>
          </cell>
        </row>
        <row r="703">
          <cell r="T703" t="str">
            <v>Taxislužba a pronájem osobních vozů s řidičem</v>
          </cell>
          <cell r="W703" t="str">
            <v>Taxislužba a pronájem osobních vozů s řidičem</v>
          </cell>
          <cell r="Z703" t="str">
            <v>Taxislužba a pronájem osobních vozů s řidičem</v>
          </cell>
        </row>
        <row r="704">
          <cell r="T704" t="str">
            <v>Ostatní pozemní osobní doprava j. n.</v>
          </cell>
          <cell r="W704" t="str">
            <v>Ostatní pozemní osobní doprava j. n.</v>
          </cell>
          <cell r="Z704" t="str">
            <v>Ostatní pozemní osobní doprava j. n.</v>
          </cell>
        </row>
        <row r="705">
          <cell r="T705" t="str">
            <v>Silniční nákladní doprava</v>
          </cell>
          <cell r="W705" t="str">
            <v>Silniční nákladní doprava</v>
          </cell>
          <cell r="Z705" t="str">
            <v>Silniční nákladní doprava</v>
          </cell>
        </row>
        <row r="706">
          <cell r="T706" t="str">
            <v>Stěhovací služby</v>
          </cell>
          <cell r="W706" t="str">
            <v>Stěhovací služby</v>
          </cell>
          <cell r="Z706" t="str">
            <v>Stěhovací služby</v>
          </cell>
        </row>
        <row r="707">
          <cell r="T707" t="str">
            <v>Těžba černého uhlí</v>
          </cell>
          <cell r="W707" t="str">
            <v>Těžba černého uhlí</v>
          </cell>
          <cell r="Z707" t="str">
            <v>Těžba černého uhlí</v>
          </cell>
        </row>
        <row r="708">
          <cell r="T708" t="str">
            <v>Úprava černého uhlí</v>
          </cell>
          <cell r="W708" t="str">
            <v>Úprava černého uhlí</v>
          </cell>
          <cell r="Z708" t="str">
            <v>Úprava černého uhlí</v>
          </cell>
        </row>
        <row r="709">
          <cell r="T709" t="str">
            <v>Letecká nákladní doprava</v>
          </cell>
          <cell r="W709" t="str">
            <v>Letecká nákladní doprava</v>
          </cell>
          <cell r="Z709" t="str">
            <v>Letecká nákladní doprava</v>
          </cell>
        </row>
        <row r="710">
          <cell r="T710" t="str">
            <v>Kosmická doprava</v>
          </cell>
          <cell r="W710" t="str">
            <v>Kosmická doprava</v>
          </cell>
          <cell r="Z710" t="str">
            <v>Kosmická doprava</v>
          </cell>
        </row>
        <row r="711">
          <cell r="T711" t="str">
            <v>Těžba hnědého uhlí, kromě lignitu</v>
          </cell>
          <cell r="W711" t="str">
            <v>Těžba hnědého uhlí, kromě lignitu</v>
          </cell>
          <cell r="Z711" t="str">
            <v>Těžba hnědého uhlí, kromě lignitu</v>
          </cell>
        </row>
        <row r="712">
          <cell r="T712" t="str">
            <v>Úprava hnědého uhlí, kromě lignitu</v>
          </cell>
          <cell r="W712" t="str">
            <v>Úprava hnědého uhlí, kromě lignitu</v>
          </cell>
          <cell r="Z712" t="str">
            <v>Úprava hnědého uhlí, kromě lignitu</v>
          </cell>
        </row>
        <row r="713">
          <cell r="T713" t="str">
            <v>Těžba lignitu</v>
          </cell>
          <cell r="W713" t="str">
            <v>Těžba lignitu</v>
          </cell>
          <cell r="Z713" t="str">
            <v>Těžba lignitu</v>
          </cell>
        </row>
        <row r="714">
          <cell r="T714" t="str">
            <v>Úprava lignitu</v>
          </cell>
          <cell r="W714" t="str">
            <v>Úprava lignitu</v>
          </cell>
          <cell r="Z714" t="str">
            <v>Úprava lignitu</v>
          </cell>
        </row>
        <row r="715">
          <cell r="T715" t="str">
            <v>Činnosti související s pozemní dopravou</v>
          </cell>
          <cell r="W715" t="str">
            <v>Činnosti související s pozemní dopravou</v>
          </cell>
          <cell r="Z715" t="str">
            <v>Činnosti související s pozemní dopravou</v>
          </cell>
        </row>
        <row r="716">
          <cell r="T716" t="str">
            <v>Činnosti související s vodní dopravou</v>
          </cell>
          <cell r="W716" t="str">
            <v>Činnosti související s vodní dopravou</v>
          </cell>
          <cell r="Z716" t="str">
            <v>Činnosti související s vodní dopravou</v>
          </cell>
        </row>
        <row r="717">
          <cell r="T717" t="str">
            <v>Činnosti související s leteckou dopravou</v>
          </cell>
          <cell r="W717" t="str">
            <v>Činnosti související s leteckou dopravou</v>
          </cell>
          <cell r="Z717" t="str">
            <v>Činnosti související s leteckou dopravou</v>
          </cell>
        </row>
        <row r="718">
          <cell r="T718" t="str">
            <v>Manipulace s nákladem</v>
          </cell>
          <cell r="W718" t="str">
            <v>Manipulace s nákladem</v>
          </cell>
          <cell r="Z718" t="str">
            <v>Manipulace s nákladem</v>
          </cell>
        </row>
        <row r="719">
          <cell r="T719" t="str">
            <v>Ostatní vedlejší činnosti v dopravě</v>
          </cell>
          <cell r="W719" t="str">
            <v>Ostatní vedlejší činnosti v dopravě</v>
          </cell>
          <cell r="Z719" t="str">
            <v>Ostatní vedlejší činnosti v dopravě</v>
          </cell>
        </row>
        <row r="720">
          <cell r="T720" t="str">
            <v>Poskytování cateringových služeb</v>
          </cell>
          <cell r="W720" t="str">
            <v>Poskytování cateringových služeb</v>
          </cell>
          <cell r="Z720" t="str">
            <v>Poskytování cateringových služeb</v>
          </cell>
        </row>
        <row r="721">
          <cell r="T721" t="str">
            <v>Poskytování ostatních stravovacích služeb</v>
          </cell>
          <cell r="W721" t="str">
            <v>Poskytování ostatních stravovacích služeb</v>
          </cell>
          <cell r="Z721" t="str">
            <v>Poskytování ostatních stravovacích služeb</v>
          </cell>
        </row>
        <row r="722">
          <cell r="T722" t="str">
            <v>Vydávání knih</v>
          </cell>
          <cell r="W722" t="str">
            <v>Vydávání knih</v>
          </cell>
          <cell r="Z722" t="str">
            <v>Vydávání knih</v>
          </cell>
        </row>
        <row r="723">
          <cell r="T723" t="str">
            <v>Vydávání adresářů a jiných seznamů</v>
          </cell>
          <cell r="W723" t="str">
            <v>Vydávání adresářů a jiných seznamů</v>
          </cell>
          <cell r="Z723" t="str">
            <v>Vydávání adresářů a jiných seznamů</v>
          </cell>
        </row>
        <row r="724">
          <cell r="T724" t="str">
            <v>Vydávání novin</v>
          </cell>
          <cell r="W724" t="str">
            <v>Vydávání novin</v>
          </cell>
          <cell r="Z724" t="str">
            <v>Vydávání novin</v>
          </cell>
        </row>
        <row r="725">
          <cell r="T725" t="str">
            <v>Vydávání časopisů a ostatních periodických publikací</v>
          </cell>
          <cell r="W725" t="str">
            <v>Vydávání časopisů a ostatních periodických publikací</v>
          </cell>
          <cell r="Z725" t="str">
            <v>Vydávání časopisů a ostatních periodických publikací</v>
          </cell>
        </row>
        <row r="726">
          <cell r="T726" t="str">
            <v>Ostatní vydavatelské činnosti</v>
          </cell>
          <cell r="W726" t="str">
            <v>Ostatní vydavatelské činnosti</v>
          </cell>
          <cell r="Z726" t="str">
            <v>Ostatní vydavatelské činnosti</v>
          </cell>
        </row>
        <row r="727">
          <cell r="T727" t="str">
            <v>Vydávání počítačových her</v>
          </cell>
          <cell r="W727" t="str">
            <v>Vydávání počítačových her</v>
          </cell>
          <cell r="Z727" t="str">
            <v>Vydávání počítačových her</v>
          </cell>
        </row>
        <row r="728">
          <cell r="T728" t="str">
            <v>Ostatní vydávání softwaru</v>
          </cell>
          <cell r="W728" t="str">
            <v>Ostatní vydávání softwaru</v>
          </cell>
          <cell r="Z728" t="str">
            <v>Ostatní vydávání softwaru</v>
          </cell>
        </row>
        <row r="729">
          <cell r="T729" t="str">
            <v>Produkce filmů, videozáznamů a televizních programů</v>
          </cell>
          <cell r="W729" t="str">
            <v>Produkce filmů, videozáznamů a televizních programů</v>
          </cell>
          <cell r="Z729" t="str">
            <v>Produkce filmů, videozáznamů a televizních programů</v>
          </cell>
        </row>
        <row r="730">
          <cell r="T730" t="str">
            <v>Postprodukce filmů, videozáznamů a televizních programů</v>
          </cell>
          <cell r="W730" t="str">
            <v>Postprodukce filmů, videozáznamů a televizních programů</v>
          </cell>
          <cell r="Z730" t="str">
            <v>Postprodukce filmů, videozáznamů a televizních programů</v>
          </cell>
        </row>
        <row r="731">
          <cell r="T731" t="str">
            <v>Distribuce filmů, videozáznamů a televizních programů</v>
          </cell>
          <cell r="W731" t="str">
            <v>Distribuce filmů, videozáznamů a televizních programů</v>
          </cell>
          <cell r="Z731" t="str">
            <v>Distribuce filmů, videozáznamů a televizních programů</v>
          </cell>
        </row>
        <row r="732">
          <cell r="T732" t="str">
            <v>Promítání filmů</v>
          </cell>
          <cell r="W732" t="str">
            <v>Promítání filmů</v>
          </cell>
          <cell r="Z732" t="str">
            <v>Promítání filmů</v>
          </cell>
        </row>
        <row r="733">
          <cell r="T733" t="str">
            <v>Programování</v>
          </cell>
          <cell r="W733" t="str">
            <v>Programování</v>
          </cell>
          <cell r="Z733" t="str">
            <v>Programování</v>
          </cell>
        </row>
        <row r="734">
          <cell r="T734" t="str">
            <v>Poradenství v oblasti informačních technologií</v>
          </cell>
          <cell r="W734" t="str">
            <v>Poradenství v oblasti informačních technologií</v>
          </cell>
          <cell r="Z734" t="str">
            <v>Poradenství v oblasti informačních technologií</v>
          </cell>
        </row>
        <row r="735">
          <cell r="T735" t="str">
            <v>Správa počítačového vybavení</v>
          </cell>
          <cell r="W735" t="str">
            <v>Správa počítačového vybavení</v>
          </cell>
          <cell r="Z735" t="str">
            <v>Správa počítačového vybavení</v>
          </cell>
        </row>
        <row r="736">
          <cell r="T736" t="str">
            <v>Ostatní činnosti v oblasti informačních technologií</v>
          </cell>
          <cell r="W736" t="str">
            <v>Ostatní činnosti v oblasti informačních technologií</v>
          </cell>
          <cell r="Z736" t="str">
            <v>Ostatní činnosti v oblasti informačních technologií</v>
          </cell>
        </row>
        <row r="737">
          <cell r="T737" t="str">
            <v>Činnosti související se zpracováním dat a hostingem</v>
          </cell>
          <cell r="W737" t="str">
            <v>Činnosti související se zpracováním dat a hostingem</v>
          </cell>
          <cell r="Z737" t="str">
            <v>Činnosti související se zpracováním dat a hostingem</v>
          </cell>
        </row>
        <row r="738">
          <cell r="T738" t="str">
            <v>Činnosti související s webovými portály</v>
          </cell>
          <cell r="W738" t="str">
            <v>Činnosti související s webovými portály</v>
          </cell>
          <cell r="Z738" t="str">
            <v>Činnosti související s webovými portály</v>
          </cell>
        </row>
        <row r="739">
          <cell r="T739" t="str">
            <v>Činnosti zpravodajských tiskových kanceláří a agentur</v>
          </cell>
          <cell r="W739" t="str">
            <v>Činnosti zpravodajských tiskových kanceláří a agentur</v>
          </cell>
          <cell r="Z739" t="str">
            <v>Činnosti zpravodajských tiskových kanceláří a agentur</v>
          </cell>
        </row>
        <row r="740">
          <cell r="T740" t="str">
            <v>Ostatní informační činnosti j. n.</v>
          </cell>
          <cell r="W740" t="str">
            <v>Ostatní informační činnosti j. n.</v>
          </cell>
          <cell r="Z740" t="str">
            <v>Ostatní informační činnosti j. n.</v>
          </cell>
        </row>
        <row r="741">
          <cell r="T741" t="str">
            <v>Centrální bankovnictví</v>
          </cell>
          <cell r="W741" t="str">
            <v>Centrální bankovnictví</v>
          </cell>
          <cell r="Z741" t="str">
            <v>Centrální bankovnictví</v>
          </cell>
        </row>
        <row r="742">
          <cell r="T742" t="str">
            <v>Ostatní peněžní zprostředkování</v>
          </cell>
          <cell r="W742" t="str">
            <v>Ostatní peněžní zprostředkování</v>
          </cell>
          <cell r="Z742" t="str">
            <v>Ostatní peněžní zprostředkování</v>
          </cell>
        </row>
        <row r="743">
          <cell r="T743" t="str">
            <v>Finanční leasing</v>
          </cell>
          <cell r="W743" t="str">
            <v>Finanční leasing</v>
          </cell>
          <cell r="Z743" t="str">
            <v>Finanční leasing</v>
          </cell>
        </row>
        <row r="744">
          <cell r="T744" t="str">
            <v>Ostatní poskytování úvěrů</v>
          </cell>
          <cell r="W744" t="str">
            <v>Ostatní poskytování úvěrů</v>
          </cell>
          <cell r="Z744" t="str">
            <v>Ostatní poskytování úvěrů</v>
          </cell>
        </row>
        <row r="745">
          <cell r="T745" t="str">
            <v>Ostatní finanční zprostředkování j. n.</v>
          </cell>
          <cell r="W745" t="str">
            <v>Ostatní finanční zprostředkování j. n.</v>
          </cell>
          <cell r="Z745" t="str">
            <v>Ostatní finanční zprostředkování j. n.</v>
          </cell>
        </row>
        <row r="746">
          <cell r="T746" t="str">
            <v>životní pojištění</v>
          </cell>
          <cell r="W746" t="str">
            <v>životní pojištění</v>
          </cell>
          <cell r="Z746" t="str">
            <v>životní pojištění</v>
          </cell>
        </row>
        <row r="747">
          <cell r="T747" t="str">
            <v>Neživotní pojištění</v>
          </cell>
          <cell r="W747" t="str">
            <v>Neživotní pojištění</v>
          </cell>
          <cell r="Z747" t="str">
            <v>Neživotní pojištění</v>
          </cell>
        </row>
        <row r="748">
          <cell r="T748" t="str">
            <v>Řízení a správa finančních trhů</v>
          </cell>
          <cell r="W748" t="str">
            <v>Řízení a správa finančních trhů</v>
          </cell>
          <cell r="Z748" t="str">
            <v>Řízení a správa finančních trhů</v>
          </cell>
        </row>
        <row r="749">
          <cell r="T749" t="str">
            <v>Obchodování s cennými papíry a komoditami na burzách</v>
          </cell>
          <cell r="W749" t="str">
            <v>Obchodování s cennými papíry a komoditami na burzách</v>
          </cell>
          <cell r="Z749" t="str">
            <v>Obchodování s cennými papíry a komoditami na burzách</v>
          </cell>
        </row>
        <row r="750">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T751" t="str">
            <v>Vyhodnocování rizik a škod</v>
          </cell>
          <cell r="W751" t="str">
            <v>Vyhodnocování rizik a škod</v>
          </cell>
          <cell r="Z751" t="str">
            <v>Vyhodnocování rizik a škod</v>
          </cell>
        </row>
        <row r="752">
          <cell r="T752" t="str">
            <v>Činnosti zástupců pojišťovny a makléřů</v>
          </cell>
          <cell r="W752" t="str">
            <v>Činnosti zástupců pojišťovny a makléřů</v>
          </cell>
          <cell r="Z752" t="str">
            <v>Činnosti zástupců pojišťovny a makléřů</v>
          </cell>
        </row>
        <row r="753">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T754" t="str">
            <v>Zprostředkovatelské činnosti realitních agentur</v>
          </cell>
          <cell r="W754" t="str">
            <v>Zprostředkovatelské činnosti realitních agentur</v>
          </cell>
          <cell r="Z754" t="str">
            <v>Zprostředkovatelské činnosti realitních agentur</v>
          </cell>
        </row>
        <row r="755">
          <cell r="T755" t="str">
            <v>Správa nemovitostí na základě smlouvy</v>
          </cell>
          <cell r="W755" t="str">
            <v>Správa nemovitostí na základě smlouvy</v>
          </cell>
          <cell r="Z755" t="str">
            <v>Správa nemovitostí na základě smlouvy</v>
          </cell>
        </row>
        <row r="756">
          <cell r="T756" t="str">
            <v>Poradenství v oblasti vztahů s veřejností a komunikace</v>
          </cell>
          <cell r="W756" t="str">
            <v>Poradenství v oblasti vztahů s veřejností a komunikace</v>
          </cell>
          <cell r="Z756" t="str">
            <v>Poradenství v oblasti vztahů s veřejností a komunikace</v>
          </cell>
        </row>
        <row r="757">
          <cell r="T757" t="str">
            <v>Ostatní poradenství v oblasti podnikání a řízení</v>
          </cell>
          <cell r="W757" t="str">
            <v>Ostatní poradenství v oblasti podnikání a řízení</v>
          </cell>
          <cell r="Z757" t="str">
            <v>Ostatní poradenství v oblasti podnikání a řízení</v>
          </cell>
        </row>
        <row r="758">
          <cell r="T758" t="str">
            <v>Těžba železných rud</v>
          </cell>
          <cell r="W758" t="str">
            <v>Těžba železných rud</v>
          </cell>
          <cell r="Z758" t="str">
            <v>Těžba železných rud</v>
          </cell>
        </row>
        <row r="759">
          <cell r="T759" t="str">
            <v>Úprava železných rud</v>
          </cell>
          <cell r="W759" t="str">
            <v>Úprava železných rud</v>
          </cell>
          <cell r="Z759" t="str">
            <v>Úprava železných rud</v>
          </cell>
        </row>
        <row r="760">
          <cell r="T760" t="str">
            <v>Architektonické činnosti</v>
          </cell>
          <cell r="W760" t="str">
            <v>Architektonické činnosti</v>
          </cell>
          <cell r="Z760" t="str">
            <v>Architektonické činnosti</v>
          </cell>
        </row>
        <row r="761">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T762" t="str">
            <v>Výzkum a vývoj v oblasti biotechnologie</v>
          </cell>
          <cell r="W762" t="str">
            <v>Výzkum a vývoj v oblasti biotechnologie</v>
          </cell>
          <cell r="Z762" t="str">
            <v>Výzkum a vývoj v oblasti biotechnologie</v>
          </cell>
        </row>
        <row r="763">
          <cell r="T763" t="str">
            <v>Těžba uranových a thoriových rud</v>
          </cell>
          <cell r="W763" t="str">
            <v>Těžba uranových a thoriových rud</v>
          </cell>
          <cell r="Z763" t="str">
            <v>Těžba uranových a thoriových rud</v>
          </cell>
        </row>
        <row r="764">
          <cell r="T764" t="str">
            <v>Úprava uranových a thoriových rud</v>
          </cell>
          <cell r="W764" t="str">
            <v>Úprava uranových a thoriových rud</v>
          </cell>
          <cell r="Z764" t="str">
            <v>Úprava uranových a thoriových rud</v>
          </cell>
        </row>
        <row r="765">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T766" t="str">
            <v>Těžba ostatních neželezných rud</v>
          </cell>
          <cell r="W766" t="str">
            <v>Těžba ostatních neželezných rud</v>
          </cell>
          <cell r="Z766" t="str">
            <v>Těžba ostatních neželezných rud</v>
          </cell>
        </row>
        <row r="767">
          <cell r="T767" t="str">
            <v>Úprava ostatních neželezných rud</v>
          </cell>
          <cell r="W767" t="str">
            <v>Úprava ostatních neželezných rud</v>
          </cell>
          <cell r="Z767" t="str">
            <v>Úprava ostatních neželezných rud</v>
          </cell>
        </row>
        <row r="768">
          <cell r="T768" t="str">
            <v>Činnosti reklamních agentur</v>
          </cell>
          <cell r="W768" t="str">
            <v>Činnosti reklamních agentur</v>
          </cell>
          <cell r="Z768" t="str">
            <v>Činnosti reklamních agentur</v>
          </cell>
        </row>
        <row r="769">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T771" t="str">
            <v>Pronájem a leasing nákladních automobilů</v>
          </cell>
          <cell r="W771" t="str">
            <v>Pronájem a leasing nákladních automobilů</v>
          </cell>
          <cell r="Z771" t="str">
            <v>Pronájem a leasing nákladních automobilů</v>
          </cell>
        </row>
        <row r="772">
          <cell r="T772" t="str">
            <v>Pronájem a leasing rekreačních a sportovních potřeb</v>
          </cell>
          <cell r="W772" t="str">
            <v>Pronájem a leasing rekreačních a sportovních potřeb</v>
          </cell>
          <cell r="Z772" t="str">
            <v>Pronájem a leasing rekreačních a sportovních potřeb</v>
          </cell>
        </row>
        <row r="773">
          <cell r="T773" t="str">
            <v>Pronájem videokazet a disků</v>
          </cell>
          <cell r="W773" t="str">
            <v>Pronájem videokazet a disků</v>
          </cell>
          <cell r="Z773" t="str">
            <v>Pronájem videokazet a disků</v>
          </cell>
        </row>
        <row r="774">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T775" t="str">
            <v>Pronájem a leasing zemědělských strojů a zařízení</v>
          </cell>
          <cell r="W775" t="str">
            <v>Pronájem a leasing zemědělských strojů a zařízení</v>
          </cell>
          <cell r="Z775" t="str">
            <v>Pronájem a leasing zemědělských strojů a zařízení</v>
          </cell>
        </row>
        <row r="776">
          <cell r="T776" t="str">
            <v>Pronájem a leasing stavebních strojů a zařízení</v>
          </cell>
          <cell r="W776" t="str">
            <v>Pronájem a leasing stavebních strojů a zařízení</v>
          </cell>
          <cell r="Z776" t="str">
            <v>Pronájem a leasing stavebních strojů a zařízení</v>
          </cell>
        </row>
        <row r="777">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T778" t="str">
            <v>Pronájem a leasing vodních dopravních prostředků</v>
          </cell>
          <cell r="W778" t="str">
            <v>Pronájem a leasing vodních dopravních prostředků</v>
          </cell>
          <cell r="Z778" t="str">
            <v>Pronájem a leasing vodních dopravních prostředků</v>
          </cell>
        </row>
        <row r="779">
          <cell r="T779" t="str">
            <v>Pronájem a leasing leteckých dopravních prostředků</v>
          </cell>
          <cell r="W779" t="str">
            <v>Pronájem a leasing leteckých dopravních prostředků</v>
          </cell>
          <cell r="Z779" t="str">
            <v>Pronájem a leasing leteckých dopravních prostředků</v>
          </cell>
        </row>
        <row r="780">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T781" t="str">
            <v>Činnosti cestovních agentur</v>
          </cell>
          <cell r="W781" t="str">
            <v>Činnosti cestovních agentur</v>
          </cell>
          <cell r="Z781" t="str">
            <v>Činnosti cestovních agentur</v>
          </cell>
        </row>
        <row r="782">
          <cell r="T782" t="str">
            <v>Činnosti cestovních kanceláří</v>
          </cell>
          <cell r="W782" t="str">
            <v>Činnosti cestovních kanceláří</v>
          </cell>
          <cell r="Z782" t="str">
            <v>Činnosti cestovních kanceláří</v>
          </cell>
        </row>
        <row r="783">
          <cell r="T783" t="str">
            <v>Všeobecný úklid budov</v>
          </cell>
          <cell r="W783" t="str">
            <v>Všeobecný úklid budov</v>
          </cell>
          <cell r="Z783" t="str">
            <v>Všeobecný úklid budov</v>
          </cell>
        </row>
        <row r="784">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T785" t="str">
            <v>Ostatní úklidové činnosti</v>
          </cell>
          <cell r="W785" t="str">
            <v>Ostatní úklidové činnosti</v>
          </cell>
          <cell r="Z785" t="str">
            <v>Ostatní úklidové činnosti</v>
          </cell>
        </row>
        <row r="786">
          <cell r="T786" t="str">
            <v>Univerzální administrativní činnosti</v>
          </cell>
          <cell r="W786" t="str">
            <v>Univerzální administrativní činnosti</v>
          </cell>
          <cell r="Z786" t="str">
            <v>Univerzální administrativní činnosti</v>
          </cell>
        </row>
        <row r="787">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T788" t="str">
            <v>Inkasní činnosti, ověřování solventnosti zákazníka</v>
          </cell>
          <cell r="W788" t="str">
            <v>Inkasní činnosti, ověřování solventnosti zákazníka</v>
          </cell>
          <cell r="Z788" t="str">
            <v>Inkasní činnosti, ověřování solventnosti zákazníka</v>
          </cell>
        </row>
        <row r="789">
          <cell r="T789" t="str">
            <v>Balicí činnosti</v>
          </cell>
          <cell r="W789" t="str">
            <v>Balicí činnosti</v>
          </cell>
          <cell r="Z789" t="str">
            <v>Balicí činnosti</v>
          </cell>
        </row>
        <row r="790">
          <cell r="T790" t="str">
            <v>Ostatní podpůrné činnosti pro podnikání j. n.</v>
          </cell>
          <cell r="W790" t="str">
            <v>Ostatní podpůrné činnosti pro podnikání j. n.</v>
          </cell>
          <cell r="Z790" t="str">
            <v>Ostatní podpůrné činnosti pro podnikání j. n.</v>
          </cell>
        </row>
        <row r="791">
          <cell r="T791" t="str">
            <v>Všeobecné činnosti veřejné správy</v>
          </cell>
          <cell r="W791" t="str">
            <v>Všeobecné činnosti veřejné správy</v>
          </cell>
          <cell r="Z791" t="str">
            <v>Všeobecné činnosti veřejné správy</v>
          </cell>
        </row>
        <row r="792">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T793" t="str">
            <v>Regulace a podpora podnikatelského prostředí</v>
          </cell>
          <cell r="W793" t="str">
            <v>Regulace a podpora podnikatelského prostředí</v>
          </cell>
          <cell r="Z793" t="str">
            <v>Regulace a podpora podnikatelského prostředí</v>
          </cell>
        </row>
        <row r="794">
          <cell r="T794" t="str">
            <v>Činnosti v oblasti zahraničních věcí</v>
          </cell>
          <cell r="W794" t="str">
            <v>Činnosti v oblasti zahraničních věcí</v>
          </cell>
          <cell r="Z794" t="str">
            <v>Činnosti v oblasti zahraničních věcí</v>
          </cell>
        </row>
        <row r="795">
          <cell r="T795" t="str">
            <v>Činnosti v oblasti obrany</v>
          </cell>
          <cell r="W795" t="str">
            <v>Činnosti v oblasti obrany</v>
          </cell>
          <cell r="Z795" t="str">
            <v>Činnosti v oblasti obrany</v>
          </cell>
        </row>
        <row r="796">
          <cell r="T796" t="str">
            <v>Činnosti v oblasti spravedlnosti a soudnictví</v>
          </cell>
          <cell r="W796" t="str">
            <v>Činnosti v oblasti spravedlnosti a soudnictví</v>
          </cell>
          <cell r="Z796" t="str">
            <v>Činnosti v oblasti spravedlnosti a soudnictví</v>
          </cell>
        </row>
        <row r="797">
          <cell r="T797" t="str">
            <v>Činnosti v oblasti veřejného pořádku a bezpečnosti</v>
          </cell>
          <cell r="W797" t="str">
            <v>Činnosti v oblasti veřejného pořádku a bezpečnosti</v>
          </cell>
          <cell r="Z797" t="str">
            <v>Činnosti v oblasti veřejného pořádku a bezpečnosti</v>
          </cell>
        </row>
        <row r="798">
          <cell r="T798" t="str">
            <v>Činnosti v oblasti protipožární ochrany</v>
          </cell>
          <cell r="W798" t="str">
            <v>Činnosti v oblasti protipožární ochrany</v>
          </cell>
          <cell r="Z798" t="str">
            <v>Činnosti v oblasti protipožární ochrany</v>
          </cell>
        </row>
        <row r="799">
          <cell r="T799" t="str">
            <v>Sekundární všeobecné vzdělávání</v>
          </cell>
          <cell r="W799" t="str">
            <v>Sekundární všeobecné vzdělávání</v>
          </cell>
          <cell r="Z799" t="str">
            <v>Sekundární všeobecné vzdělávání</v>
          </cell>
        </row>
        <row r="800">
          <cell r="T800" t="str">
            <v>Sekundární odborné vzdělávání</v>
          </cell>
          <cell r="W800" t="str">
            <v>Sekundární odborné vzdělávání</v>
          </cell>
          <cell r="Z800" t="str">
            <v>Sekundární odborné vzdělávání</v>
          </cell>
        </row>
        <row r="801">
          <cell r="T801" t="str">
            <v>Postsekundární nikoli terciární vzdělávání</v>
          </cell>
          <cell r="W801" t="str">
            <v>Postsekundární nikoli terciární vzdělávání</v>
          </cell>
          <cell r="Z801" t="str">
            <v>Postsekundární nikoli terciární vzdělávání</v>
          </cell>
        </row>
        <row r="802">
          <cell r="T802" t="str">
            <v>Terciární vzdělávání</v>
          </cell>
          <cell r="W802" t="str">
            <v>Terciární vzdělávání</v>
          </cell>
          <cell r="Z802" t="str">
            <v>Terciární vzdělávání</v>
          </cell>
        </row>
        <row r="803">
          <cell r="T803" t="str">
            <v>Sportovní a rekreační vzdělávání</v>
          </cell>
          <cell r="W803" t="str">
            <v>Sportovní a rekreační vzdělávání</v>
          </cell>
          <cell r="Z803" t="str">
            <v>Sportovní a rekreační vzdělávání</v>
          </cell>
        </row>
        <row r="804">
          <cell r="T804" t="str">
            <v>Umělecké vzdělávání</v>
          </cell>
          <cell r="W804" t="str">
            <v>Umělecké vzdělávání</v>
          </cell>
          <cell r="Z804" t="str">
            <v>Umělecké vzdělávání</v>
          </cell>
        </row>
        <row r="805">
          <cell r="T805" t="str">
            <v>Činnosti autoškol a jiných škol řízení</v>
          </cell>
          <cell r="W805" t="str">
            <v>Činnosti autoškol a jiných škol řízení</v>
          </cell>
          <cell r="Z805" t="str">
            <v>Činnosti autoškol a jiných škol řízení</v>
          </cell>
        </row>
        <row r="806">
          <cell r="T806" t="str">
            <v>Ostatní vzdělávání j. n.</v>
          </cell>
          <cell r="W806" t="str">
            <v>Ostatní vzdělávání j. n.</v>
          </cell>
          <cell r="Z806" t="str">
            <v>Ostatní vzdělávání j. n.</v>
          </cell>
        </row>
        <row r="807">
          <cell r="T807" t="str">
            <v>Všeobecná ambulantní zdravotní péče</v>
          </cell>
          <cell r="W807" t="str">
            <v>Všeobecná ambulantní zdravotní péče</v>
          </cell>
          <cell r="Z807" t="str">
            <v>Všeobecná ambulantní zdravotní péče</v>
          </cell>
        </row>
        <row r="808">
          <cell r="T808" t="str">
            <v>Specializovaná ambulantní zdravotní péče</v>
          </cell>
          <cell r="W808" t="str">
            <v>Specializovaná ambulantní zdravotní péče</v>
          </cell>
          <cell r="Z808" t="str">
            <v>Specializovaná ambulantní zdravotní péče</v>
          </cell>
        </row>
        <row r="809">
          <cell r="T809" t="str">
            <v>Zubní péče</v>
          </cell>
          <cell r="W809" t="str">
            <v>Zubní péče</v>
          </cell>
          <cell r="Z809" t="str">
            <v>Zubní péče</v>
          </cell>
        </row>
        <row r="810">
          <cell r="T810" t="str">
            <v>Sociální služby poskytované dětem</v>
          </cell>
          <cell r="W810" t="str">
            <v>Sociální služby poskytované dětem</v>
          </cell>
          <cell r="Z810" t="str">
            <v>Sociální služby poskytované dětem</v>
          </cell>
        </row>
        <row r="811">
          <cell r="T811" t="str">
            <v>Ostatní ambulantní nebo terénní sociální služby j. n.</v>
          </cell>
          <cell r="W811" t="str">
            <v>Ostatní ambulantní nebo terénní sociální služby j. n.</v>
          </cell>
          <cell r="Z811" t="str">
            <v>Ostatní ambulantní nebo terénní sociální služby j. n.</v>
          </cell>
        </row>
        <row r="812">
          <cell r="T812" t="str">
            <v>Scénická umění</v>
          </cell>
          <cell r="W812" t="str">
            <v>Scénická umění</v>
          </cell>
          <cell r="Z812" t="str">
            <v>Scénická umění</v>
          </cell>
        </row>
        <row r="813">
          <cell r="T813" t="str">
            <v>Podpůrné činnosti pro scénická umění</v>
          </cell>
          <cell r="W813" t="str">
            <v>Podpůrné činnosti pro scénická umění</v>
          </cell>
          <cell r="Z813" t="str">
            <v>Podpůrné činnosti pro scénická umění</v>
          </cell>
        </row>
        <row r="814">
          <cell r="T814" t="str">
            <v>Umělecká tvorba</v>
          </cell>
          <cell r="W814" t="str">
            <v>Umělecká tvorba</v>
          </cell>
          <cell r="Z814" t="str">
            <v>Umělecká tvorba</v>
          </cell>
        </row>
        <row r="815">
          <cell r="T815" t="str">
            <v>Provozování kulturních zařízení</v>
          </cell>
          <cell r="W815" t="str">
            <v>Provozování kulturních zařízení</v>
          </cell>
          <cell r="Z815" t="str">
            <v>Provozování kulturních zařízení</v>
          </cell>
        </row>
        <row r="816">
          <cell r="T816" t="str">
            <v>Činnosti knihoven a archivů</v>
          </cell>
          <cell r="W816" t="str">
            <v>Činnosti knihoven a archivů</v>
          </cell>
          <cell r="Z816" t="str">
            <v>Činnosti knihoven a archivů</v>
          </cell>
        </row>
        <row r="817">
          <cell r="T817" t="str">
            <v>Činnosti muzeí</v>
          </cell>
          <cell r="W817" t="str">
            <v>Činnosti muzeí</v>
          </cell>
          <cell r="Z817" t="str">
            <v>Činnosti muzeí</v>
          </cell>
        </row>
        <row r="818">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T820" t="str">
            <v>Provozování sportovních zařízení</v>
          </cell>
          <cell r="W820" t="str">
            <v>Provozování sportovních zařízení</v>
          </cell>
          <cell r="Z820" t="str">
            <v>Provozování sportovních zařízení</v>
          </cell>
        </row>
        <row r="821">
          <cell r="T821" t="str">
            <v>Činnosti sportovních klubů</v>
          </cell>
          <cell r="W821" t="str">
            <v>Činnosti sportovních klubů</v>
          </cell>
          <cell r="Z821" t="str">
            <v>Činnosti sportovních klubů</v>
          </cell>
        </row>
        <row r="822">
          <cell r="T822" t="str">
            <v>Činnosti fitcenter</v>
          </cell>
          <cell r="W822" t="str">
            <v>Činnosti fitcenter</v>
          </cell>
          <cell r="Z822" t="str">
            <v>Činnosti fitcenter</v>
          </cell>
        </row>
        <row r="823">
          <cell r="T823" t="str">
            <v>Ostatní sportovní činnosti</v>
          </cell>
          <cell r="W823" t="str">
            <v>Ostatní sportovní činnosti</v>
          </cell>
          <cell r="Z823" t="str">
            <v>Ostatní sportovní činnosti</v>
          </cell>
        </row>
        <row r="824">
          <cell r="T824" t="str">
            <v>Činnosti lunaparků a zábavních parků</v>
          </cell>
          <cell r="W824" t="str">
            <v>Činnosti lunaparků a zábavních parků</v>
          </cell>
          <cell r="Z824" t="str">
            <v>Činnosti lunaparků a zábavních parků</v>
          </cell>
        </row>
        <row r="825">
          <cell r="T825" t="str">
            <v>Ostatní zábavní a rekreační činnosti j. n.</v>
          </cell>
          <cell r="W825" t="str">
            <v>Ostatní zábavní a rekreační činnosti j. n.</v>
          </cell>
          <cell r="Z825" t="str">
            <v>Ostatní zábavní a rekreační činnosti j. n.</v>
          </cell>
        </row>
        <row r="826">
          <cell r="T826" t="str">
            <v>Činnosti podnikatelských a zaměstnavatelských organizací</v>
          </cell>
          <cell r="W826" t="str">
            <v>Činnosti podnikatelských a zaměstnavatelských organizací</v>
          </cell>
          <cell r="Z826" t="str">
            <v>Činnosti podnikatelských a zaměstnavatelských organizací</v>
          </cell>
        </row>
        <row r="827">
          <cell r="T827" t="str">
            <v>Činnosti profesních organizací</v>
          </cell>
          <cell r="W827" t="str">
            <v>Činnosti profesních organizací</v>
          </cell>
          <cell r="Z827" t="str">
            <v>Činnosti profesních organizací</v>
          </cell>
        </row>
        <row r="828">
          <cell r="T828" t="str">
            <v>Činnosti náboženských organizací</v>
          </cell>
          <cell r="W828" t="str">
            <v>Činnosti náboženských organizací</v>
          </cell>
          <cell r="Z828" t="str">
            <v>Činnosti náboženských organizací</v>
          </cell>
        </row>
        <row r="829">
          <cell r="T829" t="str">
            <v>Činnosti politických stran a organizací</v>
          </cell>
          <cell r="W829" t="str">
            <v>Činnosti politických stran a organizací</v>
          </cell>
          <cell r="Z829" t="str">
            <v>Činnosti politických stran a organizací</v>
          </cell>
        </row>
        <row r="830">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T831" t="str">
            <v>Opravy počítačů a periferních zařízení</v>
          </cell>
          <cell r="W831" t="str">
            <v>Opravy počítačů a periferních zařízení</v>
          </cell>
          <cell r="Z831" t="str">
            <v>Opravy počítačů a periferních zařízení</v>
          </cell>
        </row>
        <row r="832">
          <cell r="T832" t="str">
            <v>Opravy komunikačních zařízení</v>
          </cell>
          <cell r="W832" t="str">
            <v>Opravy komunikačních zařízení</v>
          </cell>
          <cell r="Z832" t="str">
            <v>Opravy komunikačních zařízení</v>
          </cell>
        </row>
        <row r="833">
          <cell r="T833" t="str">
            <v>Opravy spotřební elektroniky</v>
          </cell>
          <cell r="W833" t="str">
            <v>Opravy spotřební elektroniky</v>
          </cell>
          <cell r="Z833" t="str">
            <v>Opravy spotřební elektroniky</v>
          </cell>
        </row>
        <row r="834">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T835" t="str">
            <v>Opravy obuvi a kožených výrobků</v>
          </cell>
          <cell r="W835" t="str">
            <v>Opravy obuvi a kožených výrobků</v>
          </cell>
          <cell r="Z835" t="str">
            <v>Opravy obuvi a kožených výrobků</v>
          </cell>
        </row>
        <row r="836">
          <cell r="T836" t="str">
            <v>Opravy nábytku a bytového zařízení</v>
          </cell>
          <cell r="W836" t="str">
            <v>Opravy nábytku a bytového zařízení</v>
          </cell>
          <cell r="Z836" t="str">
            <v>Opravy nábytku a bytového zařízení</v>
          </cell>
        </row>
        <row r="837">
          <cell r="T837" t="str">
            <v>Opravy hodin, hodinek a klenotnických výrobků</v>
          </cell>
          <cell r="W837" t="str">
            <v>Opravy hodin, hodinek a klenotnických výrobků</v>
          </cell>
          <cell r="Z837" t="str">
            <v>Opravy hodin, hodinek a klenotnických výrobků</v>
          </cell>
        </row>
        <row r="838">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T840" t="str">
            <v>Kadeřnické, kosmetické a podobné činnosti</v>
          </cell>
          <cell r="W840" t="str">
            <v>Kadeřnické, kosmetické a podobné činnosti</v>
          </cell>
          <cell r="Z840" t="str">
            <v>Kadeřnické, kosmetické a podobné činnosti</v>
          </cell>
        </row>
        <row r="841">
          <cell r="T841" t="str">
            <v>Pohřební a související činnosti</v>
          </cell>
          <cell r="W841" t="str">
            <v>Pohřební a související činnosti</v>
          </cell>
          <cell r="Z841" t="str">
            <v>Pohřební a související činnosti</v>
          </cell>
        </row>
        <row r="842">
          <cell r="T842" t="str">
            <v>Činnosti pro osobní a fyzickou pohodu</v>
          </cell>
          <cell r="W842" t="str">
            <v>Činnosti pro osobní a fyzickou pohodu</v>
          </cell>
          <cell r="Z842" t="str">
            <v>Činnosti pro osobní a fyzickou pohodu</v>
          </cell>
        </row>
        <row r="843">
          <cell r="T843" t="str">
            <v>Poskytování ostatních osobních služeb j. n.</v>
          </cell>
          <cell r="W843" t="str">
            <v>Poskytování ostatních osobních služeb j. n.</v>
          </cell>
          <cell r="Z843" t="str">
            <v>Poskytování ostatních osobních služeb j. n.</v>
          </cell>
        </row>
        <row r="844">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T845" t="str">
            <v>Výroba obuvi s usňovým svrškem</v>
          </cell>
          <cell r="W845" t="str">
            <v>Výroba obuvi s usňovým svrškem</v>
          </cell>
          <cell r="Z845" t="str">
            <v>Výroba obuvi s usňovým svrškem</v>
          </cell>
        </row>
        <row r="846">
          <cell r="T846" t="str">
            <v>Výroba obuvi z ostatních materiálů</v>
          </cell>
          <cell r="W846" t="str">
            <v>Výroba obuvi z ostatních materiálů</v>
          </cell>
          <cell r="Z846" t="str">
            <v>Výroba obuvi z ostatních materiálů</v>
          </cell>
        </row>
        <row r="847">
          <cell r="T847" t="str">
            <v>Výroba chemických buničin</v>
          </cell>
          <cell r="W847" t="str">
            <v>Výroba chemických buničin</v>
          </cell>
          <cell r="Z847" t="str">
            <v>Výroba chemických buničin</v>
          </cell>
        </row>
        <row r="848">
          <cell r="T848" t="str">
            <v>Výroba mechanických vláknin</v>
          </cell>
          <cell r="W848" t="str">
            <v>Výroba mechanických vláknin</v>
          </cell>
          <cell r="Z848" t="str">
            <v>Výroba mechanických vláknin</v>
          </cell>
        </row>
        <row r="849">
          <cell r="T849" t="str">
            <v>Výroba ostatních papírenských vláknin</v>
          </cell>
          <cell r="W849" t="str">
            <v>Výroba ostatních papírenských vláknin</v>
          </cell>
          <cell r="Z849" t="str">
            <v>Výroba ostatních papírenských vláknin</v>
          </cell>
        </row>
        <row r="850">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T853" t="str">
            <v>Výroba jiných chemických výrobků j. n.</v>
          </cell>
          <cell r="W853" t="str">
            <v>Výroba jiných chemických výrobků j. n.</v>
          </cell>
          <cell r="Z853" t="str">
            <v>Výroba jiných chemických výrobků j. n.</v>
          </cell>
        </row>
        <row r="854">
          <cell r="T854" t="str">
            <v>Výroba surového železa, oceli a feroslitin</v>
          </cell>
          <cell r="W854" t="str">
            <v>Výroba surového železa, oceli a feroslitin</v>
          </cell>
          <cell r="Z854" t="str">
            <v>Výroba surového železa, oceli a feroslitin</v>
          </cell>
        </row>
        <row r="855">
          <cell r="T855" t="str">
            <v>Výroba plochých výrobků (kromě pásky za studena)</v>
          </cell>
          <cell r="W855" t="str">
            <v>Výroba plochých výrobků (kromě pásky za studena)</v>
          </cell>
          <cell r="Z855" t="str">
            <v>Výroba plochých výrobků (kromě pásky za studena)</v>
          </cell>
        </row>
        <row r="856">
          <cell r="T856" t="str">
            <v>Tváření výrobků za tepla</v>
          </cell>
          <cell r="W856" t="str">
            <v>Tváření výrobků za tepla</v>
          </cell>
          <cell r="Z856" t="str">
            <v>Tváření výrobků za tepla</v>
          </cell>
        </row>
        <row r="857">
          <cell r="T857" t="str">
            <v>Výroba odlitků z litiny s lupínkovým grafitem</v>
          </cell>
          <cell r="W857" t="str">
            <v>Výroba odlitků z litiny s lupínkovým grafitem</v>
          </cell>
          <cell r="Z857" t="str">
            <v>Výroba odlitků z litiny s lupínkovým grafitem</v>
          </cell>
        </row>
        <row r="858">
          <cell r="T858" t="str">
            <v>Výroba odlitků z litiny s kuličkovým grafitem</v>
          </cell>
          <cell r="W858" t="str">
            <v>Výroba odlitků z litiny s kuličkovým grafitem</v>
          </cell>
          <cell r="Z858" t="str">
            <v>Výroba odlitků z litiny s kuličkovým grafitem</v>
          </cell>
        </row>
        <row r="859">
          <cell r="T859" t="str">
            <v>Výroba ostatních odlitků z litiny</v>
          </cell>
          <cell r="W859" t="str">
            <v>Výroba ostatních odlitků z litiny</v>
          </cell>
          <cell r="Z859" t="str">
            <v>Výroba ostatních odlitků z litiny</v>
          </cell>
        </row>
        <row r="860">
          <cell r="T860" t="str">
            <v>Výroba odlitků z uhlíkatých ocelí</v>
          </cell>
          <cell r="W860" t="str">
            <v>Výroba odlitků z uhlíkatých ocelí</v>
          </cell>
          <cell r="Z860" t="str">
            <v>Výroba odlitků z uhlíkatých ocelí</v>
          </cell>
        </row>
        <row r="861">
          <cell r="T861" t="str">
            <v>Výroba odlitků z legovaných ocelí</v>
          </cell>
          <cell r="W861" t="str">
            <v>Výroba odlitků z legovaných ocelí</v>
          </cell>
          <cell r="Z861" t="str">
            <v>Výroba odlitků z legovaných ocelí</v>
          </cell>
        </row>
        <row r="862">
          <cell r="T862" t="str">
            <v>Opravy a údržba kolejových vozidel</v>
          </cell>
          <cell r="W862" t="str">
            <v>Opravy a údržba kolejových vozidel</v>
          </cell>
          <cell r="Z862" t="str">
            <v>Opravy a údržba kolejových vozidel</v>
          </cell>
        </row>
        <row r="863">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T864" t="str">
            <v>Výroba a rozvod tepla a klimatizovaného vzduchu,výroba ledu</v>
          </cell>
          <cell r="W864" t="str">
            <v>Výroba a rozvod tepla a klimatizovaného vzduchu,výroba ledu</v>
          </cell>
          <cell r="Z864" t="str">
            <v>Výroba a rozvod tepla a klimatizovaného vzduchu,výroba ledu</v>
          </cell>
        </row>
        <row r="865">
          <cell r="T865" t="str">
            <v>Výroba tepla</v>
          </cell>
          <cell r="W865" t="str">
            <v>Výroba tepla</v>
          </cell>
          <cell r="Z865" t="str">
            <v>Výroba tepla</v>
          </cell>
        </row>
        <row r="866">
          <cell r="T866" t="str">
            <v>Rozvod tepla</v>
          </cell>
          <cell r="W866" t="str">
            <v>Rozvod tepla</v>
          </cell>
          <cell r="Z866" t="str">
            <v>Rozvod tepla</v>
          </cell>
        </row>
        <row r="867">
          <cell r="T867" t="str">
            <v>Výroba klimatizovaného vzduchu</v>
          </cell>
          <cell r="W867" t="str">
            <v>Výroba klimatizovaného vzduchu</v>
          </cell>
          <cell r="Z867" t="str">
            <v>Výroba klimatizovaného vzduchu</v>
          </cell>
        </row>
        <row r="868">
          <cell r="T868" t="str">
            <v>Rozvod klimatizovaného vzduchu</v>
          </cell>
          <cell r="W868" t="str">
            <v>Rozvod klimatizovaného vzduchu</v>
          </cell>
          <cell r="Z868" t="str">
            <v>Rozvod klimatizovaného vzduchu</v>
          </cell>
        </row>
        <row r="869">
          <cell r="T869" t="str">
            <v>Výroba chladicí vody</v>
          </cell>
          <cell r="W869" t="str">
            <v>Výroba chladicí vody</v>
          </cell>
          <cell r="Z869" t="str">
            <v>Výroba chladicí vody</v>
          </cell>
        </row>
        <row r="870">
          <cell r="T870" t="str">
            <v>Rozvod chladicí vody</v>
          </cell>
          <cell r="W870" t="str">
            <v>Rozvod chladicí vody</v>
          </cell>
          <cell r="Z870" t="str">
            <v>Rozvod chladicí vody</v>
          </cell>
        </row>
        <row r="871">
          <cell r="T871" t="str">
            <v>Výroba ledu</v>
          </cell>
          <cell r="W871" t="str">
            <v>Výroba ledu</v>
          </cell>
          <cell r="Z871" t="str">
            <v>Výroba ledu</v>
          </cell>
        </row>
        <row r="872">
          <cell r="T872" t="str">
            <v>Výstavba nebytových budov</v>
          </cell>
          <cell r="W872" t="str">
            <v>Výstavba nebytových budov</v>
          </cell>
          <cell r="Z872" t="str">
            <v>Výstavba nebytových budov</v>
          </cell>
        </row>
        <row r="873">
          <cell r="T873" t="str">
            <v>Výstavba inženýrských sítí pro kapaliny</v>
          </cell>
          <cell r="W873" t="str">
            <v>Výstavba inženýrských sítí pro kapaliny</v>
          </cell>
          <cell r="Z873" t="str">
            <v>Výstavba inženýrských sítí pro kapaliny</v>
          </cell>
        </row>
        <row r="874">
          <cell r="T874" t="str">
            <v>Výstavba inženýrských sítí pro plyny</v>
          </cell>
          <cell r="W874" t="str">
            <v>Výstavba inženýrských sítí pro plyny</v>
          </cell>
          <cell r="Z874" t="str">
            <v>Výstavba inženýrských sítí pro plyny</v>
          </cell>
        </row>
        <row r="875">
          <cell r="T875" t="str">
            <v>Sklenářské práce</v>
          </cell>
          <cell r="W875" t="str">
            <v>Sklenářské práce</v>
          </cell>
          <cell r="Z875" t="str">
            <v>Sklenářské práce</v>
          </cell>
        </row>
        <row r="876">
          <cell r="T876" t="str">
            <v>Malířské a natěračské práce</v>
          </cell>
          <cell r="W876" t="str">
            <v>Malířské a natěračské práce</v>
          </cell>
          <cell r="Z876" t="str">
            <v>Malířské a natěračské práce</v>
          </cell>
        </row>
        <row r="877">
          <cell r="T877" t="str">
            <v>Montáž a demontáž lešení a bednění</v>
          </cell>
          <cell r="W877" t="str">
            <v>Montáž a demontáž lešení a bednění</v>
          </cell>
          <cell r="Z877" t="str">
            <v>Montáž a demontáž lešení a bednění</v>
          </cell>
        </row>
        <row r="878">
          <cell r="T878" t="str">
            <v>Jiné specializované stavební činnosti j. n.</v>
          </cell>
          <cell r="W878" t="str">
            <v>Jiné specializované stavební činnosti j. n.</v>
          </cell>
          <cell r="Z878" t="str">
            <v>Jiné specializované stavební činnosti j. n.</v>
          </cell>
        </row>
        <row r="879">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T881" t="str">
            <v>Velkoobchod s oděvy</v>
          </cell>
          <cell r="W881" t="str">
            <v>Velkoobchod s oděvy</v>
          </cell>
          <cell r="Z881" t="str">
            <v>Velkoobchod s oděvy</v>
          </cell>
        </row>
        <row r="882">
          <cell r="T882" t="str">
            <v>Velkoobchod s obuví</v>
          </cell>
          <cell r="W882" t="str">
            <v>Velkoobchod s obuví</v>
          </cell>
          <cell r="Z882" t="str">
            <v>Velkoobchod s obuví</v>
          </cell>
        </row>
        <row r="883">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T884" t="str">
            <v>Velkoobchod s pracími a čisticími prostředky</v>
          </cell>
          <cell r="W884" t="str">
            <v>Velkoobchod s pracími a čisticími prostředky</v>
          </cell>
          <cell r="Z884" t="str">
            <v>Velkoobchod s pracími a čisticími prostředky</v>
          </cell>
        </row>
        <row r="885">
          <cell r="T885" t="str">
            <v>Velkoobchod s pevnými palivy a příbuznými výrobky</v>
          </cell>
          <cell r="W885" t="str">
            <v>Velkoobchod s pevnými palivy a příbuznými výrobky</v>
          </cell>
          <cell r="Z885" t="str">
            <v>Velkoobchod s pevnými palivy a příbuznými výrobky</v>
          </cell>
        </row>
        <row r="886">
          <cell r="T886" t="str">
            <v>Velkoobchod s kapalnými palivy a příbuznými výrobky</v>
          </cell>
          <cell r="W886" t="str">
            <v>Velkoobchod s kapalnými palivy a příbuznými výrobky</v>
          </cell>
          <cell r="Z886" t="str">
            <v>Velkoobchod s kapalnými palivy a příbuznými výrobky</v>
          </cell>
        </row>
        <row r="887">
          <cell r="T887" t="str">
            <v>Velkoobchod s plynnými palivy a příbuznými výrobky</v>
          </cell>
          <cell r="W887" t="str">
            <v>Velkoobchod s plynnými palivy a příbuznými výrobky</v>
          </cell>
          <cell r="Z887" t="str">
            <v>Velkoobchod s plynnými palivy a příbuznými výrobky</v>
          </cell>
        </row>
        <row r="888">
          <cell r="T888" t="str">
            <v>Velkoobchod s papírenskými meziprodukty</v>
          </cell>
          <cell r="W888" t="str">
            <v>Velkoobchod s papírenskými meziprodukty</v>
          </cell>
          <cell r="Z888" t="str">
            <v>Velkoobchod s papírenskými meziprodukty</v>
          </cell>
        </row>
        <row r="889">
          <cell r="T889" t="str">
            <v>Velkoobchod s ostatními meziprodukty j. n.</v>
          </cell>
          <cell r="W889" t="str">
            <v>Velkoobchod s ostatními meziprodukty j. n.</v>
          </cell>
          <cell r="Z889" t="str">
            <v>Velkoobchod s ostatními meziprodukty j. n.</v>
          </cell>
        </row>
        <row r="890">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T891" t="str">
            <v>Maloobchod s pevnými palivy</v>
          </cell>
          <cell r="W891" t="str">
            <v>Maloobchod s pevnými palivy</v>
          </cell>
          <cell r="Z891" t="str">
            <v>Maloobchod s pevnými palivy</v>
          </cell>
        </row>
        <row r="892">
          <cell r="T892" t="str">
            <v>Maloobchod s kapalnými palivy (kromě pohonných hmot)</v>
          </cell>
          <cell r="W892" t="str">
            <v>Maloobchod s kapalnými palivy (kromě pohonných hmot)</v>
          </cell>
          <cell r="Z892" t="str">
            <v>Maloobchod s kapalnými palivy (kromě pohonných hmot)</v>
          </cell>
        </row>
        <row r="893">
          <cell r="T893" t="str">
            <v>Maloobchod s plynnými palivy (kromě pohonných hmot)</v>
          </cell>
          <cell r="W893" t="str">
            <v>Maloobchod s plynnými palivy (kromě pohonných hmot)</v>
          </cell>
          <cell r="Z893" t="str">
            <v>Maloobchod s plynnými palivy (kromě pohonných hmot)</v>
          </cell>
        </row>
        <row r="894">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T895" t="str">
            <v>Maloobchod prostřednictvím internetu</v>
          </cell>
          <cell r="W895" t="str">
            <v>Maloobchod prostřednictvím internetu</v>
          </cell>
          <cell r="Z895" t="str">
            <v>Maloobchod prostřednictvím internetu</v>
          </cell>
        </row>
        <row r="896">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T897" t="str">
            <v>Meziměstská pravidelná pozemní osobní doprava</v>
          </cell>
          <cell r="W897" t="str">
            <v>Meziměstská pravidelná pozemní osobní doprava</v>
          </cell>
          <cell r="Z897" t="str">
            <v>Meziměstská pravidelná pozemní osobní doprava</v>
          </cell>
        </row>
        <row r="898">
          <cell r="T898" t="str">
            <v>Osobní doprava lanovkou nebo vlekem</v>
          </cell>
          <cell r="W898" t="str">
            <v>Osobní doprava lanovkou nebo vlekem</v>
          </cell>
          <cell r="Z898" t="str">
            <v>Osobní doprava lanovkou nebo vlekem</v>
          </cell>
        </row>
        <row r="899">
          <cell r="T899" t="str">
            <v>Nepravidelná pozemní osobní doprava</v>
          </cell>
          <cell r="W899" t="str">
            <v>Nepravidelná pozemní osobní doprava</v>
          </cell>
          <cell r="Z899" t="str">
            <v>Nepravidelná pozemní osobní doprava</v>
          </cell>
        </row>
        <row r="900">
          <cell r="T900" t="str">
            <v>Jiná pozemní osobní doprava j. n.</v>
          </cell>
          <cell r="W900" t="str">
            <v>Jiná pozemní osobní doprava j. n.</v>
          </cell>
          <cell r="Z900" t="str">
            <v>Jiná pozemní osobní doprava j. n.</v>
          </cell>
        </row>
        <row r="901">
          <cell r="T901" t="str">
            <v>Potrubní doprava ropovodem</v>
          </cell>
          <cell r="W901" t="str">
            <v>Potrubní doprava ropovodem</v>
          </cell>
          <cell r="Z901" t="str">
            <v>Potrubní doprava ropovodem</v>
          </cell>
        </row>
        <row r="902">
          <cell r="T902" t="str">
            <v>Potrubní doprava plynovodem</v>
          </cell>
          <cell r="W902" t="str">
            <v>Potrubní doprava plynovodem</v>
          </cell>
          <cell r="Z902" t="str">
            <v>Potrubní doprava plynovodem</v>
          </cell>
        </row>
        <row r="903">
          <cell r="T903" t="str">
            <v>Potrubní doprava ostatní</v>
          </cell>
          <cell r="W903" t="str">
            <v>Potrubní doprava ostatní</v>
          </cell>
          <cell r="Z903" t="str">
            <v>Potrubní doprava ostatní</v>
          </cell>
        </row>
        <row r="904">
          <cell r="T904" t="str">
            <v>Vnitrostátní pravidelná letecká osobní doprava</v>
          </cell>
          <cell r="W904" t="str">
            <v>Vnitrostátní pravidelná letecká osobní doprava</v>
          </cell>
          <cell r="Z904" t="str">
            <v>Vnitrostátní pravidelná letecká osobní doprava</v>
          </cell>
        </row>
        <row r="905">
          <cell r="T905" t="str">
            <v>Vnitrostátní nepravidelná letecká osobní doprava</v>
          </cell>
          <cell r="W905" t="str">
            <v>Vnitrostátní nepravidelná letecká osobní doprava</v>
          </cell>
          <cell r="Z905" t="str">
            <v>Vnitrostátní nepravidelná letecká osobní doprava</v>
          </cell>
        </row>
        <row r="906">
          <cell r="T906" t="str">
            <v>Mezinárodní pravidelná letecká osobní doprava</v>
          </cell>
          <cell r="W906" t="str">
            <v>Mezinárodní pravidelná letecká osobní doprava</v>
          </cell>
          <cell r="Z906" t="str">
            <v>Mezinárodní pravidelná letecká osobní doprava</v>
          </cell>
        </row>
        <row r="907">
          <cell r="T907" t="str">
            <v>Mezinárodní nepravidelná letecká osobní doprava</v>
          </cell>
          <cell r="W907" t="str">
            <v>Mezinárodní nepravidelná letecká osobní doprava</v>
          </cell>
          <cell r="Z907" t="str">
            <v>Mezinárodní nepravidelná letecká osobní doprava</v>
          </cell>
        </row>
        <row r="908">
          <cell r="T908" t="str">
            <v>Ostatní letecká osobní doprava</v>
          </cell>
          <cell r="W908" t="str">
            <v>Ostatní letecká osobní doprava</v>
          </cell>
          <cell r="Z908" t="str">
            <v>Ostatní letecká osobní doprava</v>
          </cell>
        </row>
        <row r="909">
          <cell r="T909" t="str">
            <v>Hotely</v>
          </cell>
          <cell r="W909" t="str">
            <v>Hotely</v>
          </cell>
          <cell r="Z909" t="str">
            <v>Hotely</v>
          </cell>
        </row>
        <row r="910">
          <cell r="T910" t="str">
            <v>Motely, botely</v>
          </cell>
          <cell r="W910" t="str">
            <v>Motely, botely</v>
          </cell>
          <cell r="Z910" t="str">
            <v>Motely, botely</v>
          </cell>
        </row>
        <row r="911">
          <cell r="T911" t="str">
            <v>Ostatní podobná ubytovací zařízení</v>
          </cell>
          <cell r="W911" t="str">
            <v>Ostatní podobná ubytovací zařízení</v>
          </cell>
          <cell r="Z911" t="str">
            <v>Ostatní podobná ubytovací zařízení</v>
          </cell>
        </row>
        <row r="912">
          <cell r="T912" t="str">
            <v>Ubytování v zařízených pronájmech</v>
          </cell>
          <cell r="W912" t="str">
            <v>Ubytování v zařízených pronájmech</v>
          </cell>
          <cell r="Z912" t="str">
            <v>Ubytování v zařízených pronájmech</v>
          </cell>
        </row>
        <row r="913">
          <cell r="T913" t="str">
            <v>Ubytování ve vysokoškolských kolejích, domovech mládeže</v>
          </cell>
          <cell r="W913" t="str">
            <v>Ubytování ve vysokoškolských kolejích, domovech mládeže</v>
          </cell>
          <cell r="Z913" t="str">
            <v>Ubytování ve vysokoškolských kolejích, domovech mládeže</v>
          </cell>
        </row>
        <row r="914">
          <cell r="T914" t="str">
            <v>Ostatní ubytování j. n.</v>
          </cell>
          <cell r="W914" t="str">
            <v>Ostatní ubytování j. n.</v>
          </cell>
          <cell r="Z914" t="str">
            <v>Ostatní ubytování j. n.</v>
          </cell>
        </row>
        <row r="915">
          <cell r="T915" t="str">
            <v>Stravování v závodních kuchyních</v>
          </cell>
          <cell r="W915" t="str">
            <v>Stravování v závodních kuchyních</v>
          </cell>
          <cell r="Z915" t="str">
            <v>Stravování v závodních kuchyních</v>
          </cell>
        </row>
        <row r="916">
          <cell r="T916" t="str">
            <v>Stravování ve školních zařízeních, menzách</v>
          </cell>
          <cell r="W916" t="str">
            <v>Stravování ve školních zařízeních, menzách</v>
          </cell>
          <cell r="Z916" t="str">
            <v>Stravování ve školních zařízeních, menzách</v>
          </cell>
        </row>
        <row r="917">
          <cell r="T917" t="str">
            <v>Poskytování jiných stravovacích služeb j. n.</v>
          </cell>
          <cell r="W917" t="str">
            <v>Poskytování jiných stravovacích služeb j. n.</v>
          </cell>
          <cell r="Z917" t="str">
            <v>Poskytování jiných stravovacích služeb j. n.</v>
          </cell>
        </row>
        <row r="918">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T919" t="str">
            <v>Pronájem pevné telekomunikační sítě</v>
          </cell>
          <cell r="W919" t="str">
            <v>Pronájem pevné telekomunikační sítě</v>
          </cell>
          <cell r="Z919" t="str">
            <v>Pronájem pevné telekomunikační sítě</v>
          </cell>
        </row>
        <row r="920">
          <cell r="T920" t="str">
            <v>Přenos dat přes pevnou telekomunikační síť</v>
          </cell>
          <cell r="W920" t="str">
            <v>Přenos dat přes pevnou telekomunikační síť</v>
          </cell>
          <cell r="Z920" t="str">
            <v>Přenos dat přes pevnou telekomunikační síť</v>
          </cell>
        </row>
        <row r="921">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T924" t="str">
            <v>Pronájem bezdrátové telekomunikační sítě</v>
          </cell>
          <cell r="W924" t="str">
            <v>Pronájem bezdrátové telekomunikační sítě</v>
          </cell>
          <cell r="Z924" t="str">
            <v>Pronájem bezdrátové telekomunikační sítě</v>
          </cell>
        </row>
        <row r="925">
          <cell r="T925" t="str">
            <v>Přenos dat přes bezdrátovou telekomunikační síť</v>
          </cell>
          <cell r="W925" t="str">
            <v>Přenos dat přes bezdrátovou telekomunikační síť</v>
          </cell>
          <cell r="Z925" t="str">
            <v>Přenos dat přes bezdrátovou telekomunikační síť</v>
          </cell>
        </row>
        <row r="926">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T929" t="str">
            <v>Poskytování obchodních úvěrů</v>
          </cell>
          <cell r="W929" t="str">
            <v>Poskytování obchodních úvěrů</v>
          </cell>
          <cell r="Z929" t="str">
            <v>Poskytování obchodních úvěrů</v>
          </cell>
        </row>
        <row r="930">
          <cell r="T930" t="str">
            <v>Činnosti zastaváren</v>
          </cell>
          <cell r="W930" t="str">
            <v>Činnosti zastaváren</v>
          </cell>
          <cell r="Z930" t="str">
            <v>Činnosti zastaváren</v>
          </cell>
        </row>
        <row r="931">
          <cell r="T931" t="str">
            <v>Ostatní poskytování úvěrů j. n.</v>
          </cell>
          <cell r="W931" t="str">
            <v>Ostatní poskytování úvěrů j. n.</v>
          </cell>
          <cell r="Z931" t="str">
            <v>Ostatní poskytování úvěrů j. n.</v>
          </cell>
        </row>
        <row r="932">
          <cell r="T932" t="str">
            <v>Faktoringové činnosti</v>
          </cell>
          <cell r="W932" t="str">
            <v>Faktoringové činnosti</v>
          </cell>
          <cell r="Z932" t="str">
            <v>Faktoringové činnosti</v>
          </cell>
        </row>
        <row r="933">
          <cell r="T933" t="str">
            <v>Obchodování s cennými papíry na vlastní účet</v>
          </cell>
          <cell r="W933" t="str">
            <v>Obchodování s cennými papíry na vlastní účet</v>
          </cell>
          <cell r="Z933" t="str">
            <v>Obchodování s cennými papíry na vlastní účet</v>
          </cell>
        </row>
        <row r="934">
          <cell r="T934" t="str">
            <v>Jiné finanční zprostředkování j. n.</v>
          </cell>
          <cell r="W934" t="str">
            <v>Jiné finanční zprostředkování j. n.</v>
          </cell>
          <cell r="Z934" t="str">
            <v>Jiné finanční zprostředkování j. n.</v>
          </cell>
        </row>
        <row r="935">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T939" t="str">
            <v>Geologický průzkum</v>
          </cell>
          <cell r="W939" t="str">
            <v>Geologický průzkum</v>
          </cell>
          <cell r="Z939" t="str">
            <v>Geologický průzkum</v>
          </cell>
        </row>
        <row r="940">
          <cell r="T940" t="str">
            <v>Zeměměřické a kartografické činnosti</v>
          </cell>
          <cell r="W940" t="str">
            <v>Zeměměřické a kartografické činnosti</v>
          </cell>
          <cell r="Z940" t="str">
            <v>Zeměměřické a kartografické činnosti</v>
          </cell>
        </row>
        <row r="941">
          <cell r="T941" t="str">
            <v>Hydrometeorologické a meteorologické činnosti</v>
          </cell>
          <cell r="W941" t="str">
            <v>Hydrometeorologické a meteorologické činnosti</v>
          </cell>
          <cell r="Z941" t="str">
            <v>Hydrometeorologické a meteorologické činnosti</v>
          </cell>
        </row>
        <row r="942">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T943" t="str">
            <v>Zkoušky a analýzy vyhrazených technických zařízení</v>
          </cell>
          <cell r="W943" t="str">
            <v>Zkoušky a analýzy vyhrazených technických zařízení</v>
          </cell>
          <cell r="Z943" t="str">
            <v>Zkoušky a analýzy vyhrazených technických zařízení</v>
          </cell>
        </row>
        <row r="944">
          <cell r="T944" t="str">
            <v>Ostatní technické zkouky a analýzy</v>
          </cell>
          <cell r="W944" t="str">
            <v>Ostatní technické zkouky a analýzy</v>
          </cell>
          <cell r="Z944" t="str">
            <v>Ostatní technické zkouky a analýzy</v>
          </cell>
        </row>
        <row r="945">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T946" t="str">
            <v>Výzkum a vývoj v oblasti lékařských věd</v>
          </cell>
          <cell r="W946" t="str">
            <v>Výzkum a vývoj v oblasti lékařských věd</v>
          </cell>
          <cell r="Z946" t="str">
            <v>Výzkum a vývoj v oblasti lékařských věd</v>
          </cell>
        </row>
        <row r="947">
          <cell r="T947" t="str">
            <v>Výzkum a vývoj v oblasti technických věd</v>
          </cell>
          <cell r="W947" t="str">
            <v>Výzkum a vývoj v oblasti technických věd</v>
          </cell>
          <cell r="Z947" t="str">
            <v>Výzkum a vývoj v oblasti technických věd</v>
          </cell>
        </row>
        <row r="948">
          <cell r="T948" t="str">
            <v>Výzkum a vývoj v oblasti jiných přírodních věd</v>
          </cell>
          <cell r="W948" t="str">
            <v>Výzkum a vývoj v oblasti jiných přírodních věd</v>
          </cell>
          <cell r="Z948" t="str">
            <v>Výzkum a vývoj v oblasti jiných přírodních věd</v>
          </cell>
        </row>
        <row r="949">
          <cell r="T949" t="str">
            <v>Ostatní profesní,vědecké a technické činnosti j.n.</v>
          </cell>
          <cell r="W949" t="str">
            <v>Ostatní profesní,vědecké a technické činnosti j.n.</v>
          </cell>
          <cell r="Z949" t="str">
            <v>Ostatní profesní,vědecké a technické činnosti j.n.</v>
          </cell>
        </row>
        <row r="950">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T951" t="str">
            <v>Poradenství v oblasti požární ochrany</v>
          </cell>
          <cell r="W951" t="str">
            <v>Poradenství v oblasti požární ochrany</v>
          </cell>
          <cell r="Z951" t="str">
            <v>Poradenství v oblasti požární ochrany</v>
          </cell>
        </row>
        <row r="952">
          <cell r="T952" t="str">
            <v>Jiné profesní, vědecké a technické činnosti j. n.</v>
          </cell>
          <cell r="W952" t="str">
            <v>Jiné profesní, vědecké a technické činnosti j. n.</v>
          </cell>
          <cell r="Z952" t="str">
            <v>Jiné profesní, vědecké a technické činnosti j. n.</v>
          </cell>
        </row>
        <row r="953">
          <cell r="T953" t="str">
            <v>Průvodcovské činnosti</v>
          </cell>
          <cell r="W953" t="str">
            <v>Průvodcovské činnosti</v>
          </cell>
          <cell r="Z953" t="str">
            <v>Průvodcovské činnosti</v>
          </cell>
        </row>
        <row r="954">
          <cell r="T954" t="str">
            <v>Ostatní rezervační a související činnosti j. n.</v>
          </cell>
          <cell r="W954" t="str">
            <v>Ostatní rezervační a související činnosti j. n.</v>
          </cell>
          <cell r="Z954" t="str">
            <v>Ostatní rezervační a související činnosti j. n.</v>
          </cell>
        </row>
        <row r="955">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T957" t="str">
            <v>Ostatní činnosti v oblasti zahraničních věcí</v>
          </cell>
          <cell r="W957" t="str">
            <v>Ostatní činnosti v oblasti zahraničních věcí</v>
          </cell>
          <cell r="Z957" t="str">
            <v>Ostatní činnosti v oblasti zahraničních věcí</v>
          </cell>
        </row>
        <row r="958">
          <cell r="T958" t="str">
            <v>Základní vzdělávání na druhém stupni základních škol</v>
          </cell>
          <cell r="W958" t="str">
            <v>Základní vzdělávání na druhém stupni základních škol</v>
          </cell>
          <cell r="Z958" t="str">
            <v>Základní vzdělávání na druhém stupni základních škol</v>
          </cell>
        </row>
        <row r="959">
          <cell r="T959" t="str">
            <v>Střední všeobecné vzdělávání</v>
          </cell>
          <cell r="W959" t="str">
            <v>Střední všeobecné vzdělávání</v>
          </cell>
          <cell r="Z959" t="str">
            <v>Střední všeobecné vzdělávání</v>
          </cell>
        </row>
        <row r="960">
          <cell r="T960" t="str">
            <v>Střední odborné vzdělávání na učilištích</v>
          </cell>
          <cell r="W960" t="str">
            <v>Střední odborné vzdělávání na učilištích</v>
          </cell>
          <cell r="Z960" t="str">
            <v>Střední odborné vzdělávání na učilištích</v>
          </cell>
        </row>
        <row r="961">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T962" t="str">
            <v>Činnosti autoškol</v>
          </cell>
          <cell r="W962" t="str">
            <v>Činnosti autoškol</v>
          </cell>
          <cell r="Z962" t="str">
            <v>Činnosti autoškol</v>
          </cell>
        </row>
        <row r="963">
          <cell r="T963" t="str">
            <v>Činnosti leteckých škol</v>
          </cell>
          <cell r="W963" t="str">
            <v>Činnosti leteckých škol</v>
          </cell>
          <cell r="Z963" t="str">
            <v>Činnosti leteckých škol</v>
          </cell>
        </row>
        <row r="964">
          <cell r="T964" t="str">
            <v>Činnosti ostatních škol řízení</v>
          </cell>
          <cell r="W964" t="str">
            <v>Činnosti ostatních škol řízení</v>
          </cell>
          <cell r="Z964" t="str">
            <v>Činnosti ostatních škol řízení</v>
          </cell>
        </row>
        <row r="965">
          <cell r="T965" t="str">
            <v>Vzdělávání v jazykových školách</v>
          </cell>
          <cell r="W965" t="str">
            <v>Vzdělávání v jazykových školách</v>
          </cell>
          <cell r="Z965" t="str">
            <v>Vzdělávání v jazykových školách</v>
          </cell>
        </row>
        <row r="966">
          <cell r="T966" t="str">
            <v>Environmentální vzdělávání</v>
          </cell>
          <cell r="W966" t="str">
            <v>Environmentální vzdělávání</v>
          </cell>
          <cell r="Z966" t="str">
            <v>Environmentální vzdělávání</v>
          </cell>
        </row>
        <row r="967">
          <cell r="T967" t="str">
            <v>Inovační vzdělávání</v>
          </cell>
          <cell r="W967" t="str">
            <v>Inovační vzdělávání</v>
          </cell>
          <cell r="Z967" t="str">
            <v>Inovační vzdělávání</v>
          </cell>
        </row>
        <row r="968">
          <cell r="T968" t="str">
            <v>Jiné vzdělávání j. n.</v>
          </cell>
          <cell r="W968" t="str">
            <v>Jiné vzdělávání j. n.</v>
          </cell>
          <cell r="Z968" t="str">
            <v>Jiné vzdělávání j. n.</v>
          </cell>
        </row>
        <row r="969">
          <cell r="T969" t="str">
            <v>Činnosti související s ochranou veřejného zdraví</v>
          </cell>
          <cell r="W969" t="str">
            <v>Činnosti související s ochranou veřejného zdraví</v>
          </cell>
          <cell r="Z969" t="str">
            <v>Činnosti související s ochranou veřejného zdraví</v>
          </cell>
        </row>
        <row r="970">
          <cell r="T970" t="str">
            <v>Ostatní činnosti související se zdravotní péčí j. n.</v>
          </cell>
          <cell r="W970" t="str">
            <v>Ostatní činnosti související se zdravotní péčí j. n.</v>
          </cell>
          <cell r="Z970" t="str">
            <v>Ostatní činnosti související se zdravotní péčí j. n.</v>
          </cell>
        </row>
        <row r="971">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T973" t="str">
            <v>Sociální péče v domovech pro seniory</v>
          </cell>
          <cell r="W973" t="str">
            <v>Sociální péče v domovech pro seniory</v>
          </cell>
          <cell r="Z973" t="str">
            <v>Sociální péče v domovech pro seniory</v>
          </cell>
        </row>
        <row r="974">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T976" t="str">
            <v>Ambulantní nebo terénní sociální služby pro seniory</v>
          </cell>
          <cell r="W976" t="str">
            <v>Ambulantní nebo terénní sociální služby pro seniory</v>
          </cell>
          <cell r="Z976" t="str">
            <v>Ambulantní nebo terénní sociální služby pro seniory</v>
          </cell>
        </row>
        <row r="977">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T978" t="str">
            <v>Sociální služby pro uprchlíky, oběti katastrof</v>
          </cell>
          <cell r="W978" t="str">
            <v>Sociální služby pro uprchlíky, oběti katastrof</v>
          </cell>
          <cell r="Z978" t="str">
            <v>Sociální služby pro uprchlíky, oběti katastrof</v>
          </cell>
        </row>
        <row r="979">
          <cell r="T979" t="str">
            <v>Sociální prevence</v>
          </cell>
          <cell r="W979" t="str">
            <v>Sociální prevence</v>
          </cell>
          <cell r="Z979" t="str">
            <v>Sociální prevence</v>
          </cell>
        </row>
        <row r="980">
          <cell r="T980" t="str">
            <v>Sociální rehabilitace</v>
          </cell>
          <cell r="W980" t="str">
            <v>Sociální rehabilitace</v>
          </cell>
          <cell r="Z980" t="str">
            <v>Sociální rehabilitace</v>
          </cell>
        </row>
        <row r="981">
          <cell r="T981" t="str">
            <v>Jiné ambulantní nebo terénní sociální služby j. n.</v>
          </cell>
          <cell r="W981" t="str">
            <v>Jiné ambulantní nebo terénní sociální služby j. n.</v>
          </cell>
          <cell r="Z981" t="str">
            <v>Jiné ambulantní nebo terénní sociální služby j. n.</v>
          </cell>
        </row>
        <row r="982">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T983" t="str">
            <v>Činnosti botanických a zoologických zahrad</v>
          </cell>
          <cell r="W983" t="str">
            <v>Činnosti botanických a zoologických zahrad</v>
          </cell>
          <cell r="Z983" t="str">
            <v>Činnosti botanických a zoologických zahrad</v>
          </cell>
        </row>
        <row r="984">
          <cell r="T984" t="str">
            <v>Činnosti přírodních rezervací a národních parků</v>
          </cell>
          <cell r="W984" t="str">
            <v>Činnosti přírodních rezervací a národních parků</v>
          </cell>
          <cell r="Z984" t="str">
            <v>Činnosti přírodních rezervací a národních parků</v>
          </cell>
        </row>
        <row r="985">
          <cell r="T985" t="str">
            <v>Činnosti organizací dětí a mládeže</v>
          </cell>
          <cell r="W985" t="str">
            <v>Činnosti organizací dětí a mládeže</v>
          </cell>
          <cell r="Z985" t="str">
            <v>Činnosti organizací dětí a mládeže</v>
          </cell>
        </row>
        <row r="986">
          <cell r="T986" t="str">
            <v>Činnosti organizací na podporu kulturní činnosti</v>
          </cell>
          <cell r="W986" t="str">
            <v>Činnosti organizací na podporu kulturní činnosti</v>
          </cell>
          <cell r="Z986" t="str">
            <v>Činnosti organizací na podporu kulturní činnosti</v>
          </cell>
        </row>
        <row r="987">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T988" t="str">
            <v>Činnosti spotřebitelských organizací</v>
          </cell>
          <cell r="W988" t="str">
            <v>Činnosti spotřebitelských organizací</v>
          </cell>
          <cell r="Z988" t="str">
            <v>Činnosti spotřebitelských organizací</v>
          </cell>
        </row>
        <row r="989">
          <cell r="T989" t="str">
            <v>Činnosti environmentálních a ekologických hnutí</v>
          </cell>
          <cell r="W989" t="str">
            <v>Činnosti environmentálních a ekologických hnutí</v>
          </cell>
          <cell r="Z989" t="str">
            <v>Činnosti environmentálních a ekologických hnutí</v>
          </cell>
        </row>
        <row r="990">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T991" t="str">
            <v>Činnosti občanských iniciativ, protestních hnutí</v>
          </cell>
          <cell r="W991" t="str">
            <v>Činnosti občanských iniciativ, protestních hnutí</v>
          </cell>
          <cell r="Z991" t="str">
            <v>Činnosti občanských iniciativ, protestních hnutí</v>
          </cell>
        </row>
        <row r="992">
          <cell r="T992" t="str">
            <v>Činnosti ostatních organizací j. n.</v>
          </cell>
          <cell r="W992" t="str">
            <v>Činnosti ostatních organizací j. n.</v>
          </cell>
          <cell r="Z992" t="str">
            <v>Činnosti ostatních organizací j. 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0" xr:uid="{00000000-000C-0000-FFFF-FFFF00000000}" name="Tabulka170" displayName="Tabulka170" ref="R1:AA5" tableType="xml" totalsRowShown="0" headerRowDxfId="90">
  <autoFilter ref="R1:AA5" xr:uid="{00000000-0009-0000-0100-0000AA000000}"/>
  <tableColumns count="10">
    <tableColumn id="1" xr3:uid="{00000000-0010-0000-0000-000001000000}" uniqueName="vyzdite_d_nar" name="vyzdite_d_nar" dataDxfId="89">
      <calculatedColumnFormula>IF('DAP3'!D17&lt;&gt;"",CONCATENATE(MID('DAP3'!D17,5,2),".",IF(VALUE(MID('DAP3'!D17,3,2))&lt;13,MID('DAP3'!D17,3,2),MID('DAP3'!D17,3,2)-50),".",IF(MID('DAP3'!D17,1,2)&lt;"50","20","19"),MID('DAP3'!D17,1,2)),"")</calculatedColumnFormula>
      <xmlColumnPr mapId="8" xpath="/Pisemnost/DPFDP7/VetaA/@vyzdite_d_nar" xmlDataType="string"/>
    </tableColumn>
    <tableColumn id="2" xr3:uid="{00000000-0010-0000-0000-000002000000}" uniqueName="vyzdite_jmeno" name="vyzdite_jmeno" dataDxfId="88">
      <calculatedColumnFormula>IF('DAP3'!B17&lt;&gt;"XXX",MID('DAP3'!B17,(FIND(" ",'DAP3'!B17,1))+1,LEN('DAP3'!B17)),"")</calculatedColumnFormula>
      <xmlColumnPr mapId="8" xpath="/Pisemnost/DPFDP7/VetaA/@vyzdite_jmeno" xmlDataType="string"/>
    </tableColumn>
    <tableColumn id="3" xr3:uid="{00000000-0010-0000-0000-000003000000}" uniqueName="vyzdite_pocmes" name="vyzdite_pocmes" dataDxfId="87">
      <calculatedColumnFormula>IF('DAP3'!F17&lt;&gt;"",'DAP3'!F17,"")</calculatedColumnFormula>
      <xmlColumnPr mapId="8" xpath="/Pisemnost/DPFDP7/VetaA/@vyzdite_pocmes" xmlDataType="decimal"/>
    </tableColumn>
    <tableColumn id="4" xr3:uid="{00000000-0010-0000-0000-000004000000}" uniqueName="vyzdite_pocmes2" name="vyzdite_pocmes2" dataDxfId="86">
      <calculatedColumnFormula>IF('DAP3'!H17&lt;&gt;"",'DAP3'!H17,"")</calculatedColumnFormula>
      <xmlColumnPr mapId="8" xpath="/Pisemnost/DPFDP7/VetaA/@vyzdite_pocmes2" xmlDataType="decimal"/>
    </tableColumn>
    <tableColumn id="5" xr3:uid="{00000000-0010-0000-0000-000005000000}" uniqueName="vyzdite_pocmes3" name="vyzdite_pocmes3" dataDxfId="85">
      <calculatedColumnFormula>IF('DAP3'!J17&lt;&gt;"",'DAP3'!J17,"")</calculatedColumnFormula>
      <xmlColumnPr mapId="8" xpath="/Pisemnost/DPFDP7/VetaA/@vyzdite_pocmes3" xmlDataType="decimal"/>
    </tableColumn>
    <tableColumn id="6" xr3:uid="{00000000-0010-0000-0000-000006000000}" uniqueName="vyzdite_prijmeni" name="vyzdite_prijmeni" dataDxfId="84">
      <calculatedColumnFormula>IF('DAP3'!B17&lt;&gt;"XXX",LEFT('DAP3'!B17,(FIND(" ",'DAP3'!B17,1))-1),"")</calculatedColumnFormula>
      <xmlColumnPr mapId="8" xpath="/Pisemnost/DPFDP7/VetaA/@vyzdite_prijmeni" xmlDataType="string"/>
    </tableColumn>
    <tableColumn id="7" xr3:uid="{00000000-0010-0000-0000-000007000000}" uniqueName="vyzdite_r_cislo" name="vyzdite_r_cislo" dataDxfId="83">
      <calculatedColumnFormula>IF('DAP3'!D17&lt;&gt;"",'DAP3'!D17,"")</calculatedColumnFormula>
      <xmlColumnPr mapId="8" xpath="/Pisemnost/DPFDP7/VetaA/@vyzdite_r_cislo" xmlDataType="string"/>
    </tableColumn>
    <tableColumn id="8" xr3:uid="{00000000-0010-0000-0000-000008000000}" uniqueName="vyzdite_ztpp" name="vyzdite_ztpp" dataDxfId="82">
      <calculatedColumnFormula>IF('DAP3'!G17&lt;&gt;"",'DAP3'!G17,"")</calculatedColumnFormula>
      <xmlColumnPr mapId="8" xpath="/Pisemnost/DPFDP7/VetaA/@vyzdite_ztpp" xmlDataType="decimal"/>
    </tableColumn>
    <tableColumn id="9" xr3:uid="{00000000-0010-0000-0000-000009000000}" uniqueName="vyzdite_ztpp2" name="vyzdite_ztpp2" dataDxfId="81">
      <calculatedColumnFormula>IF('DAP3'!I17&lt;&gt;"",'DAP3'!I17,"")</calculatedColumnFormula>
      <xmlColumnPr mapId="8" xpath="/Pisemnost/DPFDP7/VetaA/@vyzdite_ztpp2" xmlDataType="decimal"/>
    </tableColumn>
    <tableColumn id="10" xr3:uid="{00000000-0010-0000-0000-00000A000000}" uniqueName="vyzdite_ztpp3" name="vyzdite_ztpp3" dataDxfId="80">
      <calculatedColumnFormula>IF('DAP3'!K17&lt;&gt;"",'DAP3'!K17,"")</calculatedColumnFormula>
      <xmlColumnPr mapId="8" xpath="/Pisemnost/DPFDP7/VetaA/@vyzdite_ztpp3" xmlDataType="decimal"/>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0" xr:uid="{00000000-000C-0000-FFFF-FFFF09000000}" name="Tabulka270" displayName="Tabulka270" ref="R110:T111" tableType="xml" insertRow="1" totalsRowShown="0" headerRowDxfId="44">
  <autoFilter ref="R110:T111" xr:uid="{00000000-0009-0000-0100-00000E010000}"/>
  <tableColumns count="3">
    <tableColumn id="1" xr3:uid="{00000000-0010-0000-0900-000001000000}" uniqueName="kod_sekce" name="kod_sekce">
      <xmlColumnPr mapId="8" xpath="/Pisemnost/DPFDP7/VetaR/@kod_sekce" xmlDataType="string"/>
    </tableColumn>
    <tableColumn id="2" xr3:uid="{00000000-0010-0000-0900-000002000000}" uniqueName="poradi" name="poradi">
      <xmlColumnPr mapId="8" xpath="/Pisemnost/DPFDP7/VetaR/@poradi" xmlDataType="decimal"/>
    </tableColumn>
    <tableColumn id="3" xr3:uid="{00000000-0010-0000-0900-000003000000}" uniqueName="t_prilohy" name="t_prilohy">
      <xmlColumnPr mapId="8" xpath="/Pisemnost/DPFDP7/VetaR/@t_prilohy"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2" xr:uid="{00000000-000C-0000-FFFF-FFFF0A000000}" name="Tabulka272" displayName="Tabulka272" ref="R120:AB121" tableType="xml" totalsRowShown="0" headerRowDxfId="43">
  <autoFilter ref="R120:AB121" xr:uid="{00000000-0009-0000-0100-000010010000}"/>
  <tableColumns count="11">
    <tableColumn id="1" xr3:uid="{00000000-0010-0000-0A00-000001000000}" uniqueName="da_uznzap" name="da_uznzap">
      <calculatedColumnFormula>'3Př_a'!F17</calculatedColumnFormula>
      <xmlColumnPr mapId="8" xpath="/Pisemnost/DPFDP7/VetaL/@da_uznzap" xmlDataType="decimal"/>
    </tableColumn>
    <tableColumn id="2" xr3:uid="{00000000-0010-0000-0A00-000002000000}" uniqueName="da_zahr" name="da_zahr">
      <calculatedColumnFormula>'3Př_a'!F14</calculatedColumnFormula>
      <xmlColumnPr mapId="8" xpath="/Pisemnost/DPFDP7/VetaL/@da_zahr" xmlDataType="decimal"/>
    </tableColumn>
    <tableColumn id="3" xr3:uid="{00000000-0010-0000-0A00-000003000000}" uniqueName="kc_10prij" name="kc_10prij">
      <calculatedColumnFormula>'3Př_a'!F12</calculatedColumnFormula>
      <xmlColumnPr mapId="8" xpath="/Pisemnost/DPFDP7/VetaL/@kc_10prij" xmlDataType="decimal"/>
    </tableColumn>
    <tableColumn id="4" xr3:uid="{00000000-0010-0000-0A00-000004000000}" uniqueName="kc_10vyd" name="kc_10vyd">
      <calculatedColumnFormula>'3Př_a'!F13</calculatedColumnFormula>
      <xmlColumnPr mapId="8" xpath="/Pisemnost/DPFDP7/VetaL/@kc_10vyd" xmlDataType="decimal"/>
    </tableColumn>
    <tableColumn id="5" xr3:uid="{00000000-0010-0000-0A00-000005000000}" uniqueName="kc_k_zapzahr" name="kc_k_zapzahr">
      <calculatedColumnFormula>'3Př_a'!F16</calculatedColumnFormula>
      <xmlColumnPr mapId="8" xpath="/Pisemnost/DPFDP7/VetaL/@kc_k_zapzahr" xmlDataType="decimal"/>
    </tableColumn>
    <tableColumn id="6" xr3:uid="{00000000-0010-0000-0A00-000006000000}" uniqueName="kc_prijzap" name="kc_prijzap">
      <calculatedColumnFormula>'3Př_a'!F12</calculatedColumnFormula>
      <xmlColumnPr mapId="8" xpath="/Pisemnost/DPFDP7/VetaL/@kc_prijzap" xmlDataType="decimal"/>
    </tableColumn>
    <tableColumn id="7" xr3:uid="{00000000-0010-0000-0A00-000007000000}" uniqueName="kc_vydzap" name="kc_vydzap">
      <calculatedColumnFormula>'3Př_a'!F13</calculatedColumnFormula>
      <xmlColumnPr mapId="8" xpath="/Pisemnost/DPFDP7/VetaL/@kc_vydzap" xmlDataType="decimal"/>
    </tableColumn>
    <tableColumn id="8" xr3:uid="{00000000-0010-0000-0A00-000008000000}" uniqueName="kod_statu" name="kod_statu" dataDxfId="42">
      <calculatedColumnFormula>IF('3Př_a'!C8&lt;&gt;"",'3Př_a'!C8,"")</calculatedColumnFormula>
      <xmlColumnPr mapId="8" xpath="/Pisemnost/DPFDP7/VetaL/@kod_statu" xmlDataType="string"/>
    </tableColumn>
    <tableColumn id="9" xr3:uid="{00000000-0010-0000-0A00-000009000000}" uniqueName="proczahr" name="proczahr" dataDxfId="41">
      <calculatedColumnFormula>'3Př_a'!F15*100</calculatedColumnFormula>
      <xmlColumnPr mapId="8" xpath="/Pisemnost/DPFDP7/VetaL/@proczahr" xmlDataType="decimal"/>
    </tableColumn>
    <tableColumn id="10" xr3:uid="{00000000-0010-0000-0A00-00000A000000}" uniqueName="roz_od12" name="roz_od12">
      <calculatedColumnFormula>'3Př_a'!F18</calculatedColumnFormula>
      <xmlColumnPr mapId="8" xpath="/Pisemnost/DPFDP7/VetaL/@roz_od12" xmlDataType="decimal"/>
    </tableColumn>
    <tableColumn id="11" xr3:uid="{00000000-0010-0000-0A00-00000B000000}" uniqueName="kc_10dan" name="kc_10dan" dataDxfId="40">
      <calculatedColumnFormula>'3Př_a'!F14</calculatedColumnFormula>
      <xmlColumnPr mapId="8" xpath="/Pisemnost/DPFDP7/VetaL/@kc_10dan" xmlDataType="decimal"/>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3" xr:uid="{00000000-000C-0000-FFFF-FFFF0B000000}" name="Tabulka273" displayName="Tabulka273" ref="R130:V138" tableType="xml" totalsRowShown="0" headerRowDxfId="39">
  <autoFilter ref="R130:V138" xr:uid="{00000000-0009-0000-0100-000011010000}"/>
  <tableColumns count="5">
    <tableColumn id="1" xr3:uid="{00000000-0010-0000-0B00-000001000000}" uniqueName="prilztr_sl1" name="prilztr_sl1" dataDxfId="38">
      <calculatedColumnFormula>IF('6Př'!B12&lt;&gt;"",'6Př'!B12,"")</calculatedColumnFormula>
      <xmlColumnPr mapId="8" xpath="/Pisemnost/DPFDP7/VetaM/@prilztr_sl1" xmlDataType="string"/>
    </tableColumn>
    <tableColumn id="2" xr3:uid="{00000000-0010-0000-0B00-000002000000}" uniqueName="prilztr_sl2" name="prilztr_sl2" dataDxfId="37">
      <calculatedColumnFormula>IF('6Př'!C12&lt;&gt;"",'6Př'!C12,"")</calculatedColumnFormula>
      <xmlColumnPr mapId="8" xpath="/Pisemnost/DPFDP7/VetaM/@prilztr_sl2" xmlDataType="decimal"/>
    </tableColumn>
    <tableColumn id="3" xr3:uid="{00000000-0010-0000-0B00-000003000000}" uniqueName="prilztr_sl3" name="prilztr_sl3" dataDxfId="36">
      <calculatedColumnFormula>IF('6Př'!D12&lt;&gt;"",'6Př'!D12,"")</calculatedColumnFormula>
      <xmlColumnPr mapId="8" xpath="/Pisemnost/DPFDP7/VetaM/@prilztr_sl3" xmlDataType="decimal"/>
    </tableColumn>
    <tableColumn id="4" xr3:uid="{00000000-0010-0000-0B00-000004000000}" uniqueName="prilztr_sl4" name="prilztr_sl4" dataDxfId="35">
      <calculatedColumnFormula>IF('6Př'!E12&lt;&gt;"",'6Př'!E12,"")</calculatedColumnFormula>
      <xmlColumnPr mapId="8" xpath="/Pisemnost/DPFDP7/VetaM/@prilztr_sl4" xmlDataType="decimal"/>
    </tableColumn>
    <tableColumn id="5" xr3:uid="{00000000-0010-0000-0B00-000005000000}" uniqueName="prilztr_sl5" name="prilztr_sl5" dataDxfId="34">
      <calculatedColumnFormula>IF('6Př'!F12&lt;&gt;"",'6Př'!F12,"")</calculatedColumnFormula>
      <xmlColumnPr mapId="8" xpath="/Pisemnost/DPFDP7/VetaM/@prilztr_sl5" xmlDataType="decimal"/>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7" xr:uid="{00000000-000C-0000-FFFF-FFFF0C000000}" name="Tabulka307" displayName="Tabulka307" ref="R143:W144" tableType="xml" insertRow="1" totalsRowShown="0" headerRowDxfId="33">
  <autoFilter ref="R143:W144" xr:uid="{00000000-0009-0000-0100-000033010000}"/>
  <tableColumns count="6">
    <tableColumn id="1" xr3:uid="{00000000-0010-0000-0C00-000001000000}" uniqueName="kc_prij6p" name="kc_poj6p"/>
    <tableColumn id="2" xr3:uid="{00000000-0010-0000-0C00-000002000000}" uniqueName="kc_prij6p" name="kc_prij6p">
      <xmlColumnPr mapId="8" xpath="/Pisemnost/DPFDP7/Vetab/@kc_prij6p" xmlDataType="decimal"/>
    </tableColumn>
    <tableColumn id="3" xr3:uid="{00000000-0010-0000-0C00-000003000000}" uniqueName="kc_srazp" name="kc_srazp">
      <xmlColumnPr mapId="8" xpath="/Pisemnost/DPFDP7/Vetab/@kc_srazp" xmlDataType="decimal"/>
    </tableColumn>
    <tableColumn id="4" xr3:uid="{00000000-0010-0000-0C00-000004000000}" uniqueName="kc_vyplbonusp" name="kc_vyplbonusp">
      <xmlColumnPr mapId="8" xpath="/Pisemnost/DPFDP7/Vetab/@kc_vyplbonusp" xmlDataType="decimal"/>
    </tableColumn>
    <tableColumn id="5" xr3:uid="{00000000-0010-0000-0C00-000005000000}" uniqueName="kc_zalzavcp" name="kc_zalzavcp">
      <xmlColumnPr mapId="8" xpath="/Pisemnost/DPFDP7/Vetab/@kc_zalzavcp" xmlDataType="decimal"/>
    </tableColumn>
    <tableColumn id="6" xr3:uid="{00000000-0010-0000-0C00-000006000000}" uniqueName="kc_sraz368p" name="kc_sraz368p">
      <xmlColumnPr mapId="8" xpath="/Pisemnost/DPFDP7/Vetab/@kc_sraz368p" xmlDataType="decimal"/>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8" xr:uid="{00000000-000C-0000-FFFF-FFFF0D000000}" name="Tabulka308" displayName="Tabulka308" ref="R153:V169" tableType="xml" totalsRowShown="0" headerRowDxfId="32">
  <autoFilter ref="R153:V169" xr:uid="{00000000-0009-0000-0100-000034010000}"/>
  <tableColumns count="5">
    <tableColumn id="1" xr3:uid="{00000000-0010-0000-0D00-000001000000}" uniqueName="dan_seznam" name="dan_seznam" dataDxfId="31">
      <calculatedColumnFormula>IF(Př_b!E10&lt;&gt;"",Př_b!E10,"")</calculatedColumnFormula>
      <xmlColumnPr mapId="8" xpath="/Pisemnost/DPFDP7/Vetad/@dan_seznam" xmlDataType="decimal"/>
    </tableColumn>
    <tableColumn id="2" xr3:uid="{00000000-0010-0000-0D00-000002000000}" uniqueName="ident_udaje" name="ident_udaje" dataDxfId="30">
      <calculatedColumnFormula>IF(AND(Př_b!B10&lt;&gt;"",Př_b!B10&lt;&gt;0),Př_b!B10,"")</calculatedColumnFormula>
      <xmlColumnPr mapId="8" xpath="/Pisemnost/DPFDP7/Vetad/@ident_udaje" xmlDataType="string"/>
    </tableColumn>
    <tableColumn id="3" xr3:uid="{00000000-0010-0000-0D00-000003000000}" uniqueName="k_stat_zdroj" name="k_stat_zdroj" dataDxfId="29">
      <calculatedColumnFormula>IF(AND(Př_b!C10&lt;&gt;"",Př_b!C10&lt;&gt;0),VLOOKUP(Př_b!C10,FU!$J$3:$K$253,2,FALSE),"")</calculatedColumnFormula>
      <xmlColumnPr mapId="8" xpath="/Pisemnost/DPFDP7/Vetad/@k_stat_zdroj" xmlDataType="string"/>
    </tableColumn>
    <tableColumn id="4" xr3:uid="{00000000-0010-0000-0D00-000004000000}" uniqueName="prijmy_seznam" name="prijmy_seznam" dataDxfId="28">
      <calculatedColumnFormula>IF(Př_b!F10&lt;&gt;"",Př_b!F10,"")</calculatedColumnFormula>
      <xmlColumnPr mapId="8" xpath="/Pisemnost/DPFDP7/Vetad/@prijmy_seznam" xmlDataType="decimal"/>
    </tableColumn>
    <tableColumn id="5" xr3:uid="{00000000-0010-0000-0D00-000005000000}" uniqueName="zapl_dan" name="zapl_dan" dataDxfId="27">
      <calculatedColumnFormula>IF(Př_b!D10&lt;&gt;"",Př_b!D10,"")</calculatedColumnFormula>
      <xmlColumnPr mapId="8" xpath="/Pisemnost/DPFDP7/Vetad/@zapl_dan" xmlDataType="decimal"/>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9" xr:uid="{00000000-000C-0000-FFFF-FFFF0E000000}" name="Tabulka309" displayName="Tabulka309" ref="R177:W254" totalsRowShown="0" headerRowDxfId="26">
  <autoFilter ref="R177:W254" xr:uid="{00000000-0009-0000-0100-000035010000}"/>
  <tableColumns count="6">
    <tableColumn id="1" xr3:uid="{00000000-0010-0000-0E00-000001000000}" name="c_listu" dataDxfId="25">
      <calculatedColumnFormula>$Q$178</calculatedColumnFormula>
    </tableColumn>
    <tableColumn id="2" xr3:uid="{00000000-0010-0000-0E00-000002000000}" name="c_radku" dataDxfId="24">
      <calculatedColumnFormula>IF($B$38="P",Y178,IF($B$38="Z",IF(Z178&lt;&gt;"",Z178,""),IF($B$38="M",IF(AA178&lt;&gt;"",AA178,""),Y178)))</calculatedColumnFormula>
    </tableColumn>
    <tableColumn id="3" xr3:uid="{00000000-0010-0000-0E00-000003000000}" name="kc_brutto" dataDxfId="23"/>
    <tableColumn id="4" xr3:uid="{00000000-0010-0000-0E00-000004000000}" name="kc_korekce" dataDxfId="22"/>
    <tableColumn id="5" xr3:uid="{00000000-0010-0000-0E00-000005000000}" name="kc_netto" dataDxfId="21"/>
    <tableColumn id="6" xr3:uid="{00000000-0010-0000-0E00-000006000000}" name="kc_netto_min" dataDxfId="20"/>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0" xr:uid="{00000000-000C-0000-FFFF-FFFF0F000000}" name="Tabulka310" displayName="Tabulka310" ref="AB177:AE233" totalsRowShown="0" headerRowDxfId="19">
  <autoFilter ref="AB177:AE233" xr:uid="{00000000-0009-0000-0100-000036010000}"/>
  <tableColumns count="4">
    <tableColumn id="1" xr3:uid="{00000000-0010-0000-0F00-000001000000}" name="c_listu" dataDxfId="18">
      <calculatedColumnFormula>$AB$176</calculatedColumnFormula>
    </tableColumn>
    <tableColumn id="2" xr3:uid="{00000000-0010-0000-0F00-000002000000}" name="c_radku" dataDxfId="17">
      <calculatedColumnFormula>IF($B$38="P",AG178,IF(AH178&lt;&gt;"",AH178,""))</calculatedColumnFormula>
    </tableColumn>
    <tableColumn id="3" xr3:uid="{00000000-0010-0000-0F00-000003000000}" name="kc_min" dataDxfId="16"/>
    <tableColumn id="4" xr3:uid="{00000000-0010-0000-0F00-000004000000}" name="kc_sled" dataDxfId="15"/>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1" xr:uid="{00000000-000C-0000-FFFF-FFFF10000000}" name="Tabulka311" displayName="Tabulka311" ref="AJ177:AM178" insertRow="1" totalsRowShown="0" headerRowDxfId="14">
  <autoFilter ref="AJ177:AM178" xr:uid="{00000000-0009-0000-0100-000037010000}"/>
  <tableColumns count="4">
    <tableColumn id="1" xr3:uid="{00000000-0010-0000-1000-000001000000}" name="c_listu"/>
    <tableColumn id="2" xr3:uid="{00000000-0010-0000-1000-000002000000}" name="c_radku"/>
    <tableColumn id="3" xr3:uid="{00000000-0010-0000-1000-000003000000}" name="kc_min"/>
    <tableColumn id="4" xr3:uid="{00000000-0010-0000-1000-000004000000}" name="kc_sled"/>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2" xr:uid="{00000000-000C-0000-FFFF-FFFF11000000}" name="Tabulka312" displayName="Tabulka312" ref="AQ177:AT243" totalsRowShown="0" headerRowDxfId="13">
  <autoFilter ref="AQ177:AT243" xr:uid="{00000000-0009-0000-0100-000038010000}"/>
  <tableColumns count="4">
    <tableColumn id="1" xr3:uid="{00000000-0010-0000-1100-000001000000}" name="c_listu" dataDxfId="12">
      <calculatedColumnFormula>$AP$178</calculatedColumnFormula>
    </tableColumn>
    <tableColumn id="2" xr3:uid="{00000000-0010-0000-1100-000002000000}" name="c_radku" dataDxfId="11">
      <calculatedColumnFormula>IF($B$38="P",AV178,IF($B$38="Z",IF(AW178&lt;&gt;"",AW178,""),IF($B$38="M",IF(AX178&lt;&gt;"",AX178,""),AV178)))</calculatedColumnFormula>
    </tableColumn>
    <tableColumn id="3" xr3:uid="{00000000-0010-0000-1100-000003000000}" name="kc_min" dataDxfId="10"/>
    <tableColumn id="4" xr3:uid="{00000000-0010-0000-1100-000004000000}" name="kc_sled" dataDxfId="9"/>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3" xr:uid="{00000000-000C-0000-FFFF-FFFF12000000}" name="Tabulka313" displayName="Tabulka313" ref="AZ177:BC178" insertRow="1" totalsRowShown="0" headerRowDxfId="8">
  <autoFilter ref="AZ177:BC178" xr:uid="{00000000-0009-0000-0100-000039010000}"/>
  <tableColumns count="4">
    <tableColumn id="1" xr3:uid="{00000000-0010-0000-1200-000001000000}" name="c_listu"/>
    <tableColumn id="2" xr3:uid="{00000000-0010-0000-1200-000002000000}" name="c_radku"/>
    <tableColumn id="3" xr3:uid="{00000000-0010-0000-1200-000003000000}" name="kc_min"/>
    <tableColumn id="4" xr3:uid="{00000000-0010-0000-1200-000004000000}" name="kc_sled"/>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0" xr:uid="{00000000-000C-0000-FFFF-FFFF01000000}" name="Tabulka220" displayName="Tabulka220" ref="R20:U23" tableType="xml" totalsRowShown="0" headerRowDxfId="79">
  <autoFilter ref="R20:U23" xr:uid="{00000000-0009-0000-0100-0000DC000000}"/>
  <tableColumns count="4">
    <tableColumn id="1" xr3:uid="{00000000-0010-0000-0100-000001000000}" uniqueName="c_nace_dal" name="c_nace_dal" dataDxfId="78">
      <calculatedColumnFormula>IF(ISNUMBER(W21),IF(VALUE(W21)&gt;99999,VALUE(W21),IF(VALUE(W21)&gt;9999,VALUE(W21)*10,IF(VALUE(W21)&gt;999,VALUE(W21)*100,IF(VALUE(W21)&gt;99,VALUE(W21)*1000,IF(VALUE(W21)&gt;9,VALUE(W21)*10000,VALUE(W21)*100000))))),"")</calculatedColumnFormula>
      <xmlColumnPr mapId="8" xpath="/Pisemnost/DPFDP7/Vetac/@c_nace_dal" xmlDataType="decimal"/>
    </tableColumn>
    <tableColumn id="2" xr3:uid="{00000000-0010-0000-0100-000002000000}" uniqueName="prijmy7" name="prijmy7" dataDxfId="77">
      <calculatedColumnFormula>IF('1Př1'!F32&lt;&gt;0,'1Př1'!F32,"")</calculatedColumnFormula>
      <xmlColumnPr mapId="8" xpath="/Pisemnost/DPFDP7/Vetac/@prijmy7" xmlDataType="decimal"/>
    </tableColumn>
    <tableColumn id="3" xr3:uid="{00000000-0010-0000-0100-000003000000}" uniqueName="sazba_dal" name="sazba_dal" dataDxfId="76">
      <calculatedColumnFormula>IF(AND('1Př1'!D32&lt;&gt;0,'1Př1'!D32&lt;&gt;""),100*'1Př1'!D32,"")</calculatedColumnFormula>
      <xmlColumnPr mapId="8" xpath="/Pisemnost/DPFDP7/Vetac/@sazba_dal" xmlDataType="decimal"/>
    </tableColumn>
    <tableColumn id="4" xr3:uid="{00000000-0010-0000-0100-000004000000}" uniqueName="vydaje7" name="vydaje7" dataDxfId="75">
      <calculatedColumnFormula>IF(ISNUMBER(W21),'1Př1'!H32,"")</calculatedColumnFormula>
      <xmlColumnPr mapId="8" xpath="/Pisemnost/DPFDP7/Vetac/@vydaje7" xmlDataType="decimal"/>
    </tableColumn>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4" xr:uid="{00000000-000C-0000-FFFF-FFFF13000000}" name="Tabulka314" displayName="Tabulka314" ref="R271:X272" insertRow="1" totalsRowShown="0" headerRowDxfId="7">
  <autoFilter ref="R271:X272" xr:uid="{00000000-0009-0000-0100-00003A010000}"/>
  <tableColumns count="7">
    <tableColumn id="1" xr3:uid="{00000000-0010-0000-1300-000001000000}" name="c_listu"/>
    <tableColumn id="2" xr3:uid="{00000000-0010-0000-1300-000002000000}" name="c_radku"/>
    <tableColumn id="3" xr3:uid="{00000000-0010-0000-1300-000003000000}" name="kc_brutto"/>
    <tableColumn id="4" xr3:uid="{00000000-0010-0000-1300-000004000000}" name="kc_korekce"/>
    <tableColumn id="5" xr3:uid="{00000000-0010-0000-1300-000005000000}" name="kc_netto"/>
    <tableColumn id="6" xr3:uid="{00000000-0010-0000-1300-000006000000}" name="kc_netto_min"/>
    <tableColumn id="7" xr3:uid="{00000000-0010-0000-1300-000007000000}" name="tab_uv"/>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5" xr:uid="{00000000-000C-0000-FFFF-FFFF14000000}" name="Tabulka315" displayName="Tabulka315" ref="R281:V282" insertRow="1" totalsRowShown="0" headerRowDxfId="6">
  <autoFilter ref="R281:V282" xr:uid="{00000000-0009-0000-0100-00003B010000}"/>
  <tableColumns count="5">
    <tableColumn id="1" xr3:uid="{00000000-0010-0000-1400-000001000000}" name="c_listu"/>
    <tableColumn id="2" xr3:uid="{00000000-0010-0000-1400-000002000000}" name="c_radku"/>
    <tableColumn id="3" xr3:uid="{00000000-0010-0000-1400-000003000000}" name="kc_min"/>
    <tableColumn id="4" xr3:uid="{00000000-0010-0000-1400-000004000000}" name="kc_sled"/>
    <tableColumn id="5" xr3:uid="{00000000-0010-0000-1400-000005000000}" name="tab_uv"/>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6" xr:uid="{00000000-000C-0000-FFFF-FFFF15000000}" name="Tabulka316" displayName="Tabulka316" ref="R291:U292" tableType="xml" totalsRowShown="0" headerRowDxfId="5">
  <autoFilter ref="R291:U292" xr:uid="{00000000-0009-0000-0100-00003C010000}"/>
  <tableColumns count="4">
    <tableColumn id="1" xr3:uid="{00000000-0010-0000-1500-000001000000}" uniqueName="c_porlist" name="c_porlist" dataDxfId="4">
      <calculatedColumnFormula>IF('2Př'!C30&lt;&gt;"",MID('2Př'!C30,FIND("-",'2Př'!C30,1)+1,FIND("/",'2Př'!C30,1)-FIND("-",'2Př'!C30,1)-1),"")</calculatedColumnFormula>
      <xmlColumnPr mapId="8" xpath="/Pisemnost/DPFDP7/Vetae/@c_porlist" xmlDataType="decimal"/>
    </tableColumn>
    <tableColumn id="2" xr3:uid="{00000000-0010-0000-1500-000002000000}" uniqueName="c_prac_ku" name="c_prac_ku" dataDxfId="3">
      <calculatedColumnFormula>IF('2Př'!C30&lt;&gt;"",MID('2Př'!C30,FIND("-",'2Př'!C30,3)+1,LEN('2Př'!C30)-FIND("-",'2Př'!C30,3)),"")</calculatedColumnFormula>
      <xmlColumnPr mapId="8" xpath="/Pisemnost/DPFDP7/Vetae/@c_prac_ku" xmlDataType="decimal"/>
    </tableColumn>
    <tableColumn id="3" xr3:uid="{00000000-0010-0000-1500-000003000000}" uniqueName="rok_list" name="rok_list" dataDxfId="2">
      <calculatedColumnFormula>IF('2Př'!C30&lt;&gt;"",MID('2Př'!C30,FIND("/",'2Př'!C30,1)+1,4),"")</calculatedColumnFormula>
      <xmlColumnPr mapId="8" xpath="/Pisemnost/DPFDP7/Vetae/@rok_list" xmlDataType="decimal"/>
    </tableColumn>
    <tableColumn id="4" xr3:uid="{00000000-0010-0000-1500-000004000000}" uniqueName="typ_list" name="typ_list" dataDxfId="1">
      <calculatedColumnFormula>IF('2Př'!C30&lt;&gt;"",LEFT('2Př'!C30,1),"")</calculatedColumnFormula>
      <xmlColumnPr mapId="8" xpath="/Pisemnost/DPFDP7/Vetae/@typ_list" xmlDataType="string"/>
    </tableColumn>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7" xr:uid="{00000000-000C-0000-FFFF-FFFF16000000}" name="Tabulka317" displayName="Tabulka317" ref="R301:U302" insertRow="1" totalsRowShown="0" headerRowDxfId="0">
  <autoFilter ref="R301:U302" xr:uid="{00000000-0009-0000-0100-00003D010000}"/>
  <tableColumns count="4">
    <tableColumn id="1" xr3:uid="{00000000-0010-0000-1600-000001000000}" name="cislo"/>
    <tableColumn id="2" xr3:uid="{00000000-0010-0000-1600-000002000000}" name="nazev"/>
    <tableColumn id="3" xr3:uid="{00000000-0010-0000-1600-000003000000}" name="jm_souboru"/>
    <tableColumn id="4" xr3:uid="{00000000-0010-0000-1600-000004000000}" name="kodovani"/>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8" xr:uid="{00000000-000C-0000-FFFF-FFFF17000000}" name="Tabulka318" displayName="Tabulka318" ref="R311:V312" insertRow="1" totalsRowShown="0">
  <autoFilter ref="R311:V312" xr:uid="{00000000-0009-0000-0100-00003E010000}"/>
  <tableColumns count="5">
    <tableColumn id="1" xr3:uid="{00000000-0010-0000-1700-000001000000}" name="cislo"/>
    <tableColumn id="2" xr3:uid="{00000000-0010-0000-1700-000002000000}" name="nazev"/>
    <tableColumn id="3" xr3:uid="{00000000-0010-0000-1700-000003000000}" name="jm_souboru"/>
    <tableColumn id="4" xr3:uid="{00000000-0010-0000-1700-000004000000}" name="kodovani"/>
    <tableColumn id="5" xr3:uid="{00000000-0010-0000-1700-000005000000}" name="kod"/>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8" xr:uid="{00000000-000C-0000-FFFF-FFFF02000000}" name="Tabulka238" displayName="Tabulka238" ref="R40:S44" tableType="xml" totalsRowShown="0" headerRowDxfId="74">
  <autoFilter ref="R40:S44" xr:uid="{00000000-0009-0000-0100-0000EE000000}"/>
  <tableColumns count="2">
    <tableColumn id="1" xr3:uid="{00000000-0010-0000-0200-000001000000}" uniqueName="kc_uprzvys_235" name="kc_uprzvys_235" dataDxfId="73">
      <calculatedColumnFormula>IF('1Př2'!F20&lt;&gt;"",'1Př2'!F20,"")</calculatedColumnFormula>
      <xmlColumnPr mapId="8" xpath="/Pisemnost/DPFDP7/VetaC/@kc_uprzvys_235" xmlDataType="decimal"/>
    </tableColumn>
    <tableColumn id="2" xr3:uid="{00000000-0010-0000-0200-000002000000}" uniqueName="uprzvys_235" name="uprzvys_235" dataDxfId="72">
      <calculatedColumnFormula>IF('1Př2'!B20&lt;&gt;"",'1Př2'!B20,"")</calculatedColumnFormula>
      <xmlColumnPr mapId="8" xpath="/Pisemnost/DPFDP7/VetaC/@uprzvys_235" xmlDataType="string"/>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9" xr:uid="{00000000-000C-0000-FFFF-FFFF03000000}" name="Tabulka239" displayName="Tabulka239" ref="R50:S54" tableType="xml" totalsRowShown="0" headerRowDxfId="71">
  <autoFilter ref="R50:S54" xr:uid="{00000000-0009-0000-0100-0000EF000000}"/>
  <tableColumns count="2">
    <tableColumn id="1" xr3:uid="{00000000-0010-0000-0300-000001000000}" uniqueName="kc_uprsniz_235" name="kc_uprsniz_235" dataDxfId="70">
      <calculatedColumnFormula>IF('1Př2'!F26&lt;&gt;"",'1Př2'!F26,"")</calculatedColumnFormula>
      <xmlColumnPr mapId="8" xpath="/Pisemnost/DPFDP7/VetaE/@kc_uprsniz_235" xmlDataType="decimal"/>
    </tableColumn>
    <tableColumn id="2" xr3:uid="{00000000-0010-0000-0300-000002000000}" uniqueName="uprsniz_235" name="uprsniz_235" dataDxfId="69">
      <calculatedColumnFormula>IF('1Př2'!B26&lt;&gt;"",'1Př2'!B26,"")</calculatedColumnFormula>
      <xmlColumnPr mapId="8" xpath="/Pisemnost/DPFDP7/VetaE/@uprsniz_235"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0" xr:uid="{00000000-000C-0000-FFFF-FFFF04000000}" name="Tabulka240" displayName="Tabulka240" ref="R60:V63" tableType="xml" totalsRowShown="0" headerRowDxfId="68">
  <autoFilter ref="R60:V63" xr:uid="{00000000-0009-0000-0100-0000F0000000}"/>
  <tableColumns count="5">
    <tableColumn id="1" xr3:uid="{00000000-0010-0000-0400-000001000000}" uniqueName="ucsdruz_dic" name="ucsdruz_dic" dataDxfId="67">
      <calculatedColumnFormula>IF('1Př2'!E33&lt;&gt;"",MID('1Př2'!E33,3,LEN('1Př2'!E33)-2),"")</calculatedColumnFormula>
      <xmlColumnPr mapId="8" xpath="/Pisemnost/DPFDP7/VetaF/@ucsdruz_dic" xmlDataType="string"/>
    </tableColumn>
    <tableColumn id="2" xr3:uid="{00000000-0010-0000-0400-000002000000}" uniqueName="ucsdruz_jmeno" name="ucsdruz_jmeno" dataDxfId="66">
      <calculatedColumnFormula>IF('1Př2'!B33&lt;&gt;"",'1Př2'!B33,"")</calculatedColumnFormula>
      <xmlColumnPr mapId="8" xpath="/Pisemnost/DPFDP7/VetaF/@ucsdruz_jmeno" xmlDataType="string"/>
    </tableColumn>
    <tableColumn id="3" xr3:uid="{00000000-0010-0000-0400-000003000000}" uniqueName="ucsdruz_prijmeni" name="ucsdruz_podprij" dataDxfId="65">
      <calculatedColumnFormula>IF('1Př2'!F33&lt;&gt;"",'1Př2'!F33*100,"")</calculatedColumnFormula>
      <xmlColumnPr mapId="8" xpath="/Pisemnost/DPFDP7/VetaF/@ucsdruz_prijmeni" xmlDataType="string"/>
    </tableColumn>
    <tableColumn id="4" xr3:uid="{00000000-0010-0000-0400-000004000000}" uniqueName="ucsdruz_podvyd" name="ucsdruz_podvyd" dataDxfId="64">
      <calculatedColumnFormula>IF('1Př2'!G33&lt;&gt;"",'1Př2'!G33*100,"")</calculatedColumnFormula>
      <xmlColumnPr mapId="8" xpath="/Pisemnost/DPFDP7/VetaF/@ucsdruz_podvyd" xmlDataType="decimal"/>
    </tableColumn>
    <tableColumn id="5" xr3:uid="{00000000-0010-0000-0400-000005000000}" uniqueName="ucsdruz_podprij" name="ucsdruz_prijmeni" dataDxfId="63">
      <calculatedColumnFormula>IF('1Př2'!C33&lt;&gt;"",'1Př2'!C33,"")</calculatedColumnFormula>
      <xmlColumnPr mapId="8" xpath="/Pisemnost/DPFDP7/VetaF/@ucsdruz_podprij" xmlDataType="decimal"/>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1" xr:uid="{00000000-000C-0000-FFFF-FFFF05000000}" name="Tabulka241" displayName="Tabulka241" ref="R70:U72" tableType="xml" totalsRowShown="0" headerRowDxfId="62">
  <autoFilter ref="R70:U72" xr:uid="{00000000-0009-0000-0100-0000F1000000}"/>
  <tableColumns count="4">
    <tableColumn id="1" xr3:uid="{00000000-0010-0000-0500-000001000000}" uniqueName="spolos_dic" name="spolos_dic" dataDxfId="61">
      <calculatedColumnFormula>IF('1Př2'!F39&lt;&gt;"",IF(OR(ISNUMBER('1Př2'!F39),ISNUMBER(FIND("/",('1Př2'!F39)))),'1Př2'!F39,MID('1Př2'!F39,3,(LEN('1Př2'!F39)-2))),"")</calculatedColumnFormula>
      <xmlColumnPr mapId="8" xpath="/Pisemnost/DPFDP7/VetaG/@spolos_dic" xmlDataType="string"/>
    </tableColumn>
    <tableColumn id="2" xr3:uid="{00000000-0010-0000-0500-000002000000}" uniqueName="spolos_jmeno" name="spolos_jmeno" dataDxfId="60">
      <calculatedColumnFormula>IF('1Př2'!B39&lt;&gt;"",'1Př2'!B39,"")</calculatedColumnFormula>
      <xmlColumnPr mapId="8" xpath="/Pisemnost/DPFDP7/VetaG/@spolos_jmeno" xmlDataType="string"/>
    </tableColumn>
    <tableColumn id="3" xr3:uid="{00000000-0010-0000-0500-000003000000}" uniqueName="spolos_podil" name="spolos_podil" dataDxfId="59">
      <calculatedColumnFormula>IF('1Př2'!G39&lt;&gt;"",('1Př2'!G39)*100,"")</calculatedColumnFormula>
      <xmlColumnPr mapId="8" xpath="/Pisemnost/DPFDP7/VetaG/@spolos_podil" xmlDataType="decimal"/>
    </tableColumn>
    <tableColumn id="4" xr3:uid="{00000000-0010-0000-0500-000004000000}" uniqueName="spolos_prijmeni" name="spolos_prijmeni" dataDxfId="58">
      <calculatedColumnFormula>IF('1Př2'!D39&lt;&gt;"",'1Př2'!D39,"")</calculatedColumnFormula>
      <xmlColumnPr mapId="8" xpath="/Pisemnost/DPFDP7/VetaG/@spolos_prijmeni" xmlDataType="string"/>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2" xr:uid="{00000000-000C-0000-FFFF-FFFF06000000}" name="Tabulka242" displayName="Tabulka242" ref="R80:U81" tableType="xml" totalsRowShown="0" headerRowDxfId="57">
  <autoFilter ref="R80:U81" xr:uid="{00000000-0009-0000-0100-0000F2000000}"/>
  <tableColumns count="4">
    <tableColumn id="1" xr3:uid="{00000000-0010-0000-0600-000001000000}" uniqueName="rozdos_dic" name="rozdos_dic" dataDxfId="56">
      <calculatedColumnFormula>IF('1Př2'!F44&lt;&gt;"",MID('1Př2'!F44,3,LEN('1Př2'!F44)-2),"")</calculatedColumnFormula>
      <xmlColumnPr mapId="8" xpath="/Pisemnost/DPFDP7/VetaH/@rozdos_dic" xmlDataType="string"/>
    </tableColumn>
    <tableColumn id="2" xr3:uid="{00000000-0010-0000-0600-000002000000}" uniqueName="rozdos_jmeno" name="rozdos_jmeno" dataDxfId="55">
      <calculatedColumnFormula>IF('1Př2'!B44&lt;&gt;"",'1Př2'!B44,"")</calculatedColumnFormula>
      <xmlColumnPr mapId="8" xpath="/Pisemnost/DPFDP7/VetaH/@rozdos_jmeno" xmlDataType="string"/>
    </tableColumn>
    <tableColumn id="3" xr3:uid="{00000000-0010-0000-0600-000003000000}" uniqueName="rozdos_podil" name="rozdos_podil">
      <calculatedColumnFormula>IF('1Př2'!G44&lt;&gt;"",'1Př2'!G44*100,"")</calculatedColumnFormula>
      <xmlColumnPr mapId="8" xpath="/Pisemnost/DPFDP7/VetaH/@rozdos_podil" xmlDataType="decimal"/>
    </tableColumn>
    <tableColumn id="4" xr3:uid="{00000000-0010-0000-0600-000004000000}" uniqueName="rozdos_prijmeni" name="rozdos_prijmeni" dataDxfId="54">
      <calculatedColumnFormula>IF('1Př2'!D44&lt;&gt;"",'1Př2'!D44,"")</calculatedColumnFormula>
      <xmlColumnPr mapId="8" xpath="/Pisemnost/DPFDP7/VetaH/@rozdos_prijmeni"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3" xr:uid="{00000000-000C-0000-FFFF-FFFF07000000}" name="Tabulka243" displayName="Tabulka243" ref="R90:S91" tableType="xml" totalsRowShown="0" headerRowDxfId="53">
  <autoFilter ref="R90:S91" xr:uid="{00000000-0009-0000-0100-0000F3000000}"/>
  <tableColumns count="2">
    <tableColumn id="1" xr3:uid="{00000000-0010-0000-0700-000001000000}" uniqueName="vos_ks_dic" name="vos_ks_dic" dataDxfId="52">
      <calculatedColumnFormula>IF('1Př2'!F47&lt;&gt;"",MID('1Př2'!F47,3,LEN('1Př2'!F47)-2),"")</calculatedColumnFormula>
      <xmlColumnPr mapId="8" xpath="/Pisemnost/DPFDP7/VetaI/@vos_ks_dic" xmlDataType="string"/>
    </tableColumn>
    <tableColumn id="2" xr3:uid="{00000000-0010-0000-0700-000002000000}" uniqueName="vos_ks_podil" name="vos_ks_podil">
      <calculatedColumnFormula>IF('1Př2'!G47&lt;&gt;"",'1Př2'!G47*100,"")</calculatedColumnFormula>
      <xmlColumnPr mapId="8" xpath="/Pisemnost/DPFDP7/VetaI/@vos_ks_podil" xmlDataType="decimal"/>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3" xr:uid="{00000000-000C-0000-FFFF-FFFF08000000}" name="Tabulka263" displayName="Tabulka263" ref="R100:W104" tableType="xml" totalsRowShown="0" headerRowDxfId="51">
  <autoFilter ref="R100:W104" xr:uid="{00000000-0009-0000-0100-000007010000}"/>
  <tableColumns count="6">
    <tableColumn id="1" xr3:uid="{00000000-0010-0000-0800-000001000000}" uniqueName="druh_prij10" name="druh_prij10" dataDxfId="50">
      <calculatedColumnFormula>IF('2Př'!B24&lt;&gt;"",'2Př'!B24,"")</calculatedColumnFormula>
      <xmlColumnPr mapId="8" xpath="/Pisemnost/DPFDP7/VetaJ/@druh_prij10" xmlDataType="string"/>
    </tableColumn>
    <tableColumn id="2" xr3:uid="{00000000-0010-0000-0800-000002000000}" uniqueName="kod10" name="kod10" dataDxfId="49">
      <calculatedColumnFormula>IF('2Př'!J24&lt;&gt;"",'2Př'!J24,"")</calculatedColumnFormula>
      <xmlColumnPr mapId="8" xpath="/Pisemnost/DPFDP7/VetaJ/@kod10" xmlDataType="string"/>
    </tableColumn>
    <tableColumn id="3" xr3:uid="{00000000-0010-0000-0800-000003000000}" uniqueName="kod_dr_prij10" name="kod_dr_prij10" dataDxfId="48">
      <calculatedColumnFormula>IF('2Př'!B24&lt;&gt;"",MID('2Př'!B24,1,1),"")</calculatedColumnFormula>
      <xmlColumnPr mapId="8" xpath="/Pisemnost/DPFDP7/VetaJ/@kod_dr_prij10" xmlDataType="string"/>
    </tableColumn>
    <tableColumn id="4" xr3:uid="{00000000-0010-0000-0800-000004000000}" uniqueName="prijmy10" name="prijmy10" dataDxfId="47">
      <calculatedColumnFormula>IF(AND('2Př'!D24&lt;&gt;"",'2Př'!D24&lt;&gt;0),'2Př'!D24,"")</calculatedColumnFormula>
      <xmlColumnPr mapId="8" xpath="/Pisemnost/DPFDP7/VetaJ/@prijmy10" xmlDataType="decimal"/>
    </tableColumn>
    <tableColumn id="5" xr3:uid="{00000000-0010-0000-0800-000005000000}" uniqueName="rozdil10" name="rozdil10" dataDxfId="46">
      <calculatedColumnFormula>IF('2Př'!H24&lt;&gt;"",'2Př'!H24,"")</calculatedColumnFormula>
      <xmlColumnPr mapId="8" xpath="/Pisemnost/DPFDP7/VetaJ/@rozdil10" xmlDataType="decimal"/>
    </tableColumn>
    <tableColumn id="6" xr3:uid="{00000000-0010-0000-0800-000006000000}" uniqueName="vydaje10" name="vydaje10" dataDxfId="45">
      <calculatedColumnFormula>IF(AND('2Př'!F24&lt;&gt;"",'2Př'!F24&lt;&gt;0),'2Př'!F24,"")</calculatedColumnFormula>
      <xmlColumnPr mapId="8" xpath="/Pisemnost/DPFDP7/VetaJ/@vydaje10" xmlDataType="decimal"/>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18000000}" r="B2" connectionId="0">
    <xmlCellPr id="1" xr6:uid="{00000000-0010-0000-1800-000001000000}" uniqueName="1">
      <xmlPr mapId="8" xpath="/Pisemnost/DPFDP7/VetaD/@audit" xmlDataType="string"/>
    </xmlCellPr>
  </singleXmlCell>
  <singleXmlCell id="42" xr6:uid="{00000000-000C-0000-FFFF-FFFF19000000}" r="J2" connectionId="0">
    <xmlCellPr id="1" xr6:uid="{00000000-0010-0000-1900-000001000000}" uniqueName="1">
      <xmlPr mapId="8" xpath="/Pisemnost/DPFDP7/VetaO/@celk_sl4" xmlDataType="decimal"/>
    </xmlCellPr>
  </singleXmlCell>
  <singleXmlCell id="133" xr6:uid="{00000000-000C-0000-FFFF-FFFF1A000000}" r="N2" connectionId="0">
    <xmlCellPr id="1" xr6:uid="{00000000-0010-0000-1A00-000001000000}" uniqueName="1">
      <xmlPr mapId="8" xpath="/Pisemnost/DPFDP7/VetaS/@da_dan16" xmlDataType="decimal"/>
    </xmlCellPr>
  </singleXmlCell>
  <singleXmlCell id="147" xr6:uid="{00000000-000C-0000-FFFF-FFFF1B000000}" r="B3" connectionId="0">
    <xmlCellPr id="1" xr6:uid="{00000000-0010-0000-1B00-000001000000}" uniqueName="1">
      <xmlPr mapId="8" xpath="/Pisemnost/DPFDP7/VetaD/@c_ufo_cil" xmlDataType="decimal"/>
    </xmlCellPr>
  </singleXmlCell>
  <singleXmlCell id="191" xr6:uid="{00000000-000C-0000-FFFF-FFFF1C000000}" r="F3" connectionId="0">
    <xmlCellPr id="1" xr6:uid="{00000000-0010-0000-1C00-000001000000}" uniqueName="1">
      <xmlPr mapId="8" xpath="/Pisemnost/DPFDP7/VetaP/@c_obce" xmlDataType="decimal"/>
    </xmlCellPr>
  </singleXmlCell>
  <singleXmlCell id="193" xr6:uid="{00000000-000C-0000-FFFF-FFFF1D000000}" r="J3" connectionId="0">
    <xmlCellPr id="1" xr6:uid="{00000000-0010-0000-1D00-000001000000}" uniqueName="1">
      <xmlPr mapId="8" xpath="/Pisemnost/DPFDP7/VetaO/@celk_sl5" xmlDataType="decimal"/>
    </xmlCellPr>
  </singleXmlCell>
  <singleXmlCell id="286" xr6:uid="{00000000-000C-0000-FFFF-FFFF1E000000}" r="B4" connectionId="0">
    <xmlCellPr id="1" xr6:uid="{00000000-0010-0000-1E00-000001000000}" uniqueName="1">
      <xmlPr mapId="8" xpath="/Pisemnost/DPFDP7/VetaD/@d_duvpod" xmlDataType="string"/>
    </xmlCellPr>
  </singleXmlCell>
  <singleXmlCell id="287" xr6:uid="{00000000-000C-0000-FFFF-FFFF1F000000}" r="F4" connectionId="0">
    <xmlCellPr id="1" xr6:uid="{00000000-0010-0000-1F00-000001000000}" uniqueName="1">
      <xmlPr mapId="8" xpath="/Pisemnost/DPFDP7/VetaP/@c_orient" xmlDataType="string"/>
    </xmlCellPr>
  </singleXmlCell>
  <singleXmlCell id="288" xr6:uid="{00000000-000C-0000-FFFF-FFFF20000000}" r="J4" connectionId="0">
    <xmlCellPr id="1" xr6:uid="{00000000-0010-0000-2000-000001000000}" uniqueName="1">
      <xmlPr mapId="8" xpath="/Pisemnost/DPFDP7/VetaO/@kc_dan_zah" xmlDataType="decimal"/>
    </xmlCellPr>
  </singleXmlCell>
  <singleXmlCell id="289" xr6:uid="{00000000-000C-0000-FFFF-FFFF21000000}" r="N4" connectionId="0">
    <xmlCellPr id="1" xr6:uid="{00000000-0010-0000-2100-000001000000}" uniqueName="1">
      <xmlPr mapId="8" xpath="/Pisemnost/DPFDP7/VetaS/@kc_odcelk" xmlDataType="decimal"/>
    </xmlCellPr>
  </singleXmlCell>
  <singleXmlCell id="290" xr6:uid="{00000000-000C-0000-FFFF-FFFF22000000}" r="B5" connectionId="0">
    <xmlCellPr id="1" xr6:uid="{00000000-0010-0000-2200-000001000000}" uniqueName="1">
      <xmlPr mapId="8" xpath="/Pisemnost/DPFDP7/VetaD/@d_uv" xmlDataType="string"/>
    </xmlCellPr>
  </singleXmlCell>
  <singleXmlCell id="291" xr6:uid="{00000000-000C-0000-FFFF-FFFF23000000}" r="F5" connectionId="0">
    <xmlCellPr id="1" xr6:uid="{00000000-0010-0000-2300-000001000000}" uniqueName="1">
      <xmlPr mapId="8" xpath="/Pisemnost/DPFDP7/VetaP/@c_pasu" xmlDataType="string"/>
    </xmlCellPr>
  </singleXmlCell>
  <singleXmlCell id="292" xr6:uid="{00000000-000C-0000-FFFF-FFFF24000000}" r="N5" connectionId="0">
    <xmlCellPr id="1" xr6:uid="{00000000-0010-0000-2400-000001000000}" uniqueName="1">
      <xmlPr mapId="8" xpath="/Pisemnost/DPFDP7/VetaS/@kc_op15_12" xmlDataType="decimal"/>
    </xmlCellPr>
  </singleXmlCell>
  <singleXmlCell id="293" xr6:uid="{00000000-000C-0000-FFFF-FFFF25000000}" r="B6" connectionId="0">
    <xmlCellPr id="1" xr6:uid="{00000000-0010-0000-2500-000001000000}" uniqueName="1">
      <xmlPr mapId="8" xpath="/Pisemnost/DPFDP7/VetaD/@d_zjist" xmlDataType="string"/>
    </xmlCellPr>
  </singleXmlCell>
  <singleXmlCell id="294" xr6:uid="{00000000-000C-0000-FFFF-FFFF26000000}" r="F6" connectionId="0">
    <xmlCellPr id="1" xr6:uid="{00000000-0010-0000-2600-000001000000}" uniqueName="1">
      <xmlPr mapId="8" xpath="/Pisemnost/DPFDP7/VetaP/@c_pop" xmlDataType="decimal"/>
    </xmlCellPr>
  </singleXmlCell>
  <singleXmlCell id="295" xr6:uid="{00000000-000C-0000-FFFF-FFFF27000000}" r="N6" connectionId="0">
    <xmlCellPr id="1" xr6:uid="{00000000-0010-0000-2700-000001000000}" uniqueName="1">
      <xmlPr mapId="8" xpath="/Pisemnost/DPFDP7/VetaS/@kc_op15_13" xmlDataType="decimal"/>
    </xmlCellPr>
  </singleXmlCell>
  <singleXmlCell id="296" xr6:uid="{00000000-000C-0000-FFFF-FFFF28000000}" r="B7" connectionId="0">
    <xmlCellPr id="1" xr6:uid="{00000000-0010-0000-2800-000001000000}" uniqueName="1">
      <xmlPr mapId="8" xpath="/Pisemnost/DPFDP7/VetaD/@da_celod13" xmlDataType="decimal"/>
    </xmlCellPr>
  </singleXmlCell>
  <singleXmlCell id="297" xr6:uid="{00000000-000C-0000-FFFF-FFFF29000000}" r="F7" connectionId="0">
    <xmlCellPr id="1" xr6:uid="{00000000-0010-0000-2900-000001000000}" uniqueName="1">
      <xmlPr mapId="8" xpath="/Pisemnost/DPFDP7/VetaP/@c_pracufo" xmlDataType="decimal"/>
    </xmlCellPr>
  </singleXmlCell>
  <singleXmlCell id="298" xr6:uid="{00000000-000C-0000-FFFF-FFFF2A000000}" r="J7" connectionId="0">
    <xmlCellPr id="1" xr6:uid="{00000000-0010-0000-2A00-000001000000}" uniqueName="1">
      <xmlPr mapId="8" xpath="/Pisemnost/DPFDP7/VetaO/@kc_prij6" xmlDataType="decimal"/>
    </xmlCellPr>
  </singleXmlCell>
  <singleXmlCell id="301" xr6:uid="{00000000-000C-0000-FFFF-FFFF2B000000}" r="B8" connectionId="0">
    <xmlCellPr id="1" xr6:uid="{00000000-0010-0000-2B00-000001000000}" uniqueName="1">
      <xmlPr mapId="8" xpath="/Pisemnost/DPFDP7/VetaD/@da_slevy" xmlDataType="decimal"/>
    </xmlCellPr>
  </singleXmlCell>
  <singleXmlCell id="302" xr6:uid="{00000000-000C-0000-FFFF-FFFF2C000000}" r="F8" connectionId="0">
    <xmlCellPr id="1" xr6:uid="{00000000-0010-0000-2C00-000001000000}" uniqueName="1">
      <xmlPr mapId="8" xpath="/Pisemnost/DPFDP7/VetaP/@c_telef" xmlDataType="string"/>
    </xmlCellPr>
  </singleXmlCell>
  <singleXmlCell id="303" xr6:uid="{00000000-000C-0000-FFFF-FFFF2D000000}" r="N8" connectionId="0">
    <xmlCellPr id="1" xr6:uid="{00000000-0010-0000-2D00-000001000000}" uniqueName="1">
      <xmlPr mapId="8" xpath="/Pisemnost/DPFDP7/VetaS/@kc_op15_8" xmlDataType="decimal"/>
    </xmlCellPr>
  </singleXmlCell>
  <singleXmlCell id="304" xr6:uid="{00000000-000C-0000-FFFF-FFFF2E000000}" r="B9" connectionId="0">
    <xmlCellPr id="1" xr6:uid="{00000000-0010-0000-2E00-000001000000}" uniqueName="1">
      <xmlPr mapId="8" xpath="/Pisemnost/DPFDP7/VetaD/@da_slevy35ba" xmlDataType="decimal"/>
    </xmlCellPr>
  </singleXmlCell>
  <singleXmlCell id="305" xr6:uid="{00000000-000C-0000-FFFF-FFFF2F000000}" r="F9" connectionId="0">
    <xmlCellPr id="1" xr6:uid="{00000000-0010-0000-2F00-000001000000}" uniqueName="1">
      <xmlPr mapId="8" xpath="/Pisemnost/DPFDP7/VetaP/@dic" xmlDataType="string"/>
    </xmlCellPr>
  </singleXmlCell>
  <singleXmlCell id="306" xr6:uid="{00000000-000C-0000-FFFF-FFFF30000000}" r="J9" connectionId="0">
    <xmlCellPr id="1" xr6:uid="{00000000-0010-0000-3000-000001000000}" uniqueName="1">
      <xmlPr mapId="8" xpath="/Pisemnost/DPFDP7/VetaO/@kc_prij6zahr" xmlDataType="decimal"/>
    </xmlCellPr>
  </singleXmlCell>
  <singleXmlCell id="319" xr6:uid="{00000000-000C-0000-FFFF-FFFF31000000}" r="N9" connectionId="0">
    <xmlCellPr id="1" xr6:uid="{00000000-0010-0000-3100-000001000000}" uniqueName="1">
      <xmlPr mapId="8" xpath="/Pisemnost/DPFDP7/VetaS/@kc_op28_5" xmlDataType="decimal"/>
    </xmlCellPr>
  </singleXmlCell>
  <singleXmlCell id="320" xr6:uid="{00000000-000C-0000-FFFF-FFFF32000000}" r="B10" connectionId="0">
    <xmlCellPr id="1" xr6:uid="{00000000-0010-0000-3200-000001000000}" uniqueName="1">
      <xmlPr mapId="8" xpath="/Pisemnost/DPFDP7/VetaD/@da_slevy35c" xmlDataType="decimal"/>
    </xmlCellPr>
  </singleXmlCell>
  <singleXmlCell id="321" xr6:uid="{00000000-000C-0000-FFFF-FFFF33000000}" r="F10" connectionId="0">
    <xmlCellPr id="1" xr6:uid="{00000000-0010-0000-3300-000001000000}" uniqueName="1">
      <xmlPr mapId="8" xpath="/Pisemnost/DPFDP7/VetaP/@email" xmlDataType="string"/>
    </xmlCellPr>
  </singleXmlCell>
  <singleXmlCell id="322" xr6:uid="{00000000-000C-0000-FFFF-FFFF34000000}" r="J10" connectionId="0">
    <xmlCellPr id="1" xr6:uid="{00000000-0010-0000-3400-000001000000}" uniqueName="1">
      <xmlPr mapId="8" xpath="/Pisemnost/DPFDP7/VetaO/@kc_uhrn" xmlDataType="decimal"/>
    </xmlCellPr>
  </singleXmlCell>
  <singleXmlCell id="323" xr6:uid="{00000000-000C-0000-FFFF-FFFF35000000}" r="N10" connectionId="0">
    <xmlCellPr id="1" xr6:uid="{00000000-0010-0000-3500-000001000000}" uniqueName="1">
      <xmlPr mapId="8" xpath="/Pisemnost/DPFDP7/VetaS/@kc_op34_4" xmlDataType="decimal"/>
    </xmlCellPr>
  </singleXmlCell>
  <singleXmlCell id="324" xr6:uid="{00000000-000C-0000-FFFF-FFFF36000000}" r="B11" connectionId="0">
    <xmlCellPr id="1" xr6:uid="{00000000-0010-0000-3600-000001000000}" uniqueName="1">
      <xmlPr mapId="8" xpath="/Pisemnost/DPFDP7/VetaD/@da_slezap" xmlDataType="decimal"/>
    </xmlCellPr>
  </singleXmlCell>
  <singleXmlCell id="325" xr6:uid="{00000000-000C-0000-FFFF-FFFF37000000}" r="F11" connectionId="0">
    <xmlCellPr id="1" xr6:uid="{00000000-0010-0000-3700-000001000000}" uniqueName="1">
      <xmlPr mapId="8" xpath="/Pisemnost/DPFDP7/VetaP/@jmeno" xmlDataType="string"/>
    </xmlCellPr>
  </singleXmlCell>
  <singleXmlCell id="326" xr6:uid="{00000000-000C-0000-FFFF-FFFF38000000}" r="B12" connectionId="0">
    <xmlCellPr id="1" xr6:uid="{00000000-0010-0000-3800-000001000000}" uniqueName="1">
      <xmlPr mapId="8" xpath="/Pisemnost/DPFDP7/VetaD/@dap_typ" xmlDataType="string"/>
    </xmlCellPr>
  </singleXmlCell>
  <singleXmlCell id="327" xr6:uid="{00000000-000C-0000-FFFF-FFFF39000000}" r="F12" connectionId="0">
    <xmlCellPr id="1" xr6:uid="{00000000-0010-0000-3900-000001000000}" uniqueName="1">
      <xmlPr mapId="8" xpath="/Pisemnost/DPFDP7/VetaP/@k_stat" xmlDataType="string"/>
    </xmlCellPr>
  </singleXmlCell>
  <singleXmlCell id="328" xr6:uid="{00000000-000C-0000-FFFF-FFFF3A000000}" r="N12" connectionId="0">
    <xmlCellPr id="1" xr6:uid="{00000000-0010-0000-3A00-000001000000}" uniqueName="1">
      <xmlPr mapId="8" xpath="/Pisemnost/DPFDP7/VetaS/@kc_podvzdel" xmlDataType="decimal"/>
    </xmlCellPr>
  </singleXmlCell>
  <singleXmlCell id="329" xr6:uid="{00000000-000C-0000-FFFF-FFFF3B000000}" r="B13" connectionId="0">
    <xmlCellPr id="1" xr6:uid="{00000000-0010-0000-3B00-000001000000}" uniqueName="1">
      <xmlPr mapId="8" xpath="/Pisemnost/DPFDP7/VetaD/@dokument" xmlDataType="anyType"/>
    </xmlCellPr>
  </singleXmlCell>
  <singleXmlCell id="330" xr6:uid="{00000000-000C-0000-FFFF-FFFF3C000000}" r="F13" connectionId="0">
    <xmlCellPr id="1" xr6:uid="{00000000-0010-0000-3C00-000001000000}" uniqueName="1">
      <xmlPr mapId="8" xpath="/Pisemnost/DPFDP7/VetaP/@krok_c_obce" xmlDataType="decimal"/>
    </xmlCellPr>
  </singleXmlCell>
  <singleXmlCell id="331" xr6:uid="{00000000-000C-0000-FFFF-FFFF3D000000}" r="J13" connectionId="0">
    <xmlCellPr id="1" xr6:uid="{00000000-0010-0000-3D00-000001000000}" uniqueName="1">
      <xmlPr mapId="8" xpath="/Pisemnost/DPFDP7/VetaO/@kc_zakldan" xmlDataType="decimal"/>
    </xmlCellPr>
  </singleXmlCell>
  <singleXmlCell id="332" xr6:uid="{00000000-000C-0000-FFFF-FFFF3E000000}" r="N13" connectionId="0">
    <xmlCellPr id="1" xr6:uid="{00000000-0010-0000-3E00-000001000000}" uniqueName="1">
      <xmlPr mapId="8" xpath="/Pisemnost/DPFDP7/VetaS/@kc_zdsniz" xmlDataType="decimal"/>
    </xmlCellPr>
  </singleXmlCell>
  <singleXmlCell id="333" xr6:uid="{00000000-000C-0000-FFFF-FFFF3F000000}" r="B14" connectionId="0">
    <xmlCellPr id="1" xr6:uid="{00000000-0010-0000-3F00-000001000000}" uniqueName="1">
      <xmlPr mapId="8" xpath="/Pisemnost/DPFDP7/VetaD/@duvpoddapdpf" xmlDataType="string"/>
    </xmlCellPr>
  </singleXmlCell>
  <singleXmlCell id="334" xr6:uid="{00000000-000C-0000-FFFF-FFFF40000000}" r="F14" connectionId="0">
    <xmlCellPr id="1" xr6:uid="{00000000-0010-0000-4000-000001000000}" uniqueName="1">
      <xmlPr mapId="8" xpath="/Pisemnost/DPFDP7/VetaP/@krok_c_orient" xmlDataType="string"/>
    </xmlCellPr>
  </singleXmlCell>
  <singleXmlCell id="335" xr6:uid="{00000000-000C-0000-FFFF-FFFF41000000}" r="J14" connectionId="0">
    <xmlCellPr id="1" xr6:uid="{00000000-0010-0000-4100-000001000000}" uniqueName="1">
      <xmlPr mapId="8" xpath="/Pisemnost/DPFDP7/VetaO/@kc_zakldan23" xmlDataType="decimal"/>
    </xmlCellPr>
  </singleXmlCell>
  <singleXmlCell id="336" xr6:uid="{00000000-000C-0000-FFFF-FFFF42000000}" r="N14" connectionId="0">
    <xmlCellPr id="1" xr6:uid="{00000000-0010-0000-4200-000001000000}" uniqueName="1">
      <xmlPr mapId="8" xpath="/Pisemnost/DPFDP7/VetaS/@kc_zdzaokr" xmlDataType="decimal"/>
    </xmlCellPr>
  </singleXmlCell>
  <singleXmlCell id="337" xr6:uid="{00000000-000C-0000-FFFF-FFFF43000000}" r="B15" connectionId="0">
    <xmlCellPr id="1" xr6:uid="{00000000-0010-0000-4300-000001000000}" uniqueName="1">
      <xmlPr mapId="8" xpath="/Pisemnost/DPFDP7/VetaD/@k_uladis" xmlDataType="anyType"/>
    </xmlCellPr>
  </singleXmlCell>
  <singleXmlCell id="338" xr6:uid="{00000000-000C-0000-FFFF-FFFF44000000}" r="F15" connectionId="0">
    <xmlCellPr id="1" xr6:uid="{00000000-0010-0000-4400-000001000000}" uniqueName="1">
      <xmlPr mapId="8" xpath="/Pisemnost/DPFDP7/VetaP/@krok_c_pop" xmlDataType="decimal"/>
    </xmlCellPr>
  </singleXmlCell>
  <singleXmlCell id="339" xr6:uid="{00000000-000C-0000-FFFF-FFFF45000000}" r="J15" connectionId="0">
    <xmlCellPr id="1" xr6:uid="{00000000-0010-0000-4500-000001000000}" uniqueName="1">
      <xmlPr mapId="8" xpath="/Pisemnost/DPFDP7/VetaO/@kc_zakldan8" xmlDataType="decimal"/>
    </xmlCellPr>
  </singleXmlCell>
  <singleXmlCell id="340" xr6:uid="{00000000-000C-0000-FFFF-FFFF46000000}" r="B16" connectionId="0">
    <xmlCellPr id="1" xr6:uid="{00000000-0010-0000-4600-000001000000}" uniqueName="1">
      <xmlPr mapId="8" xpath="/Pisemnost/DPFDP7/VetaD/@kc_csprij" xmlDataType="decimal"/>
    </xmlCellPr>
  </singleXmlCell>
  <singleXmlCell id="341" xr6:uid="{00000000-000C-0000-FFFF-FFFF47000000}" r="F16" connectionId="0">
    <xmlCellPr id="1" xr6:uid="{00000000-0010-0000-4700-000001000000}" uniqueName="1">
      <xmlPr mapId="8" xpath="/Pisemnost/DPFDP7/VetaP/@krok_naz_obce" xmlDataType="string"/>
    </xmlCellPr>
  </singleXmlCell>
  <singleXmlCell id="342" xr6:uid="{00000000-000C-0000-FFFF-FFFF48000000}" r="J16" connectionId="0">
    <xmlCellPr id="1" xr6:uid="{00000000-0010-0000-4800-000001000000}" uniqueName="1">
      <xmlPr mapId="8" xpath="/Pisemnost/DPFDP7/VetaO/@kc_zd10" xmlDataType="decimal"/>
    </xmlCellPr>
  </singleXmlCell>
  <singleXmlCell id="343" xr6:uid="{00000000-000C-0000-FFFF-FFFF49000000}" r="N16" connectionId="0">
    <xmlCellPr id="1" xr6:uid="{00000000-0010-0000-4900-000001000000}" uniqueName="1">
      <xmlPr mapId="8" xpath="/Pisemnost/DPFDP7/VetaS/@m_uroky" xmlDataType="decimal"/>
    </xmlCellPr>
  </singleXmlCell>
  <singleXmlCell id="344" xr6:uid="{00000000-000C-0000-FFFF-FFFF4A000000}" r="B17" connectionId="0">
    <xmlCellPr id="1" xr6:uid="{00000000-0010-0000-4A00-000001000000}" uniqueName="1">
      <xmlPr mapId="8" xpath="/Pisemnost/DPFDP7/VetaD/@kc_danbonus" xmlDataType="decimal"/>
    </xmlCellPr>
  </singleXmlCell>
  <singleXmlCell id="345" xr6:uid="{00000000-000C-0000-FFFF-FFFF4B000000}" r="F17" connectionId="0">
    <xmlCellPr id="1" xr6:uid="{00000000-0010-0000-4B00-000001000000}" uniqueName="1">
      <xmlPr mapId="8" xpath="/Pisemnost/DPFDP7/VetaP/@krok_psc" xmlDataType="string"/>
    </xmlCellPr>
  </singleXmlCell>
  <singleXmlCell id="346" xr6:uid="{00000000-000C-0000-FFFF-FFFF4C000000}" r="J17" connectionId="0">
    <xmlCellPr id="1" xr6:uid="{00000000-0010-0000-4C00-000001000000}" uniqueName="1">
      <xmlPr mapId="8" xpath="/Pisemnost/DPFDP7/VetaO/@kc_zd6" xmlDataType="decimal"/>
    </xmlCellPr>
  </singleXmlCell>
  <singleXmlCell id="347" xr6:uid="{00000000-000C-0000-FFFF-FFFF4D000000}" r="B18" connectionId="0">
    <xmlCellPr id="1" xr6:uid="{00000000-0010-0000-4D00-000001000000}" uniqueName="1">
      <xmlPr mapId="8" xpath="/Pisemnost/DPFDP7/VetaD/@kc_dazvyhod" xmlDataType="decimal"/>
    </xmlCellPr>
  </singleXmlCell>
  <singleXmlCell id="348" xr6:uid="{00000000-000C-0000-FFFF-FFFF4E000000}" r="F18" connectionId="0">
    <xmlCellPr id="1" xr6:uid="{00000000-0010-0000-4E00-000001000000}" uniqueName="1">
      <xmlPr mapId="8" xpath="/Pisemnost/DPFDP7/VetaP/@krok_ulice" xmlDataType="string"/>
    </xmlCellPr>
  </singleXmlCell>
  <singleXmlCell id="349" xr6:uid="{00000000-000C-0000-FFFF-FFFF4F000000}" r="J18" connectionId="0">
    <xmlCellPr id="1" xr6:uid="{00000000-0010-0000-4F00-000001000000}" uniqueName="1">
      <xmlPr mapId="8" xpath="/Pisemnost/DPFDP7/VetaO/@kc_zd6p" xmlDataType="decimal"/>
    </xmlCellPr>
  </singleXmlCell>
  <singleXmlCell id="352" xr6:uid="{00000000-000C-0000-FFFF-FFFF50000000}" r="F19" connectionId="0">
    <xmlCellPr id="1" xr6:uid="{00000000-0010-0000-5000-000001000000}" uniqueName="1">
      <xmlPr mapId="8" xpath="/Pisemnost/DPFDP7/VetaP/@naz_obce" xmlDataType="string"/>
    </xmlCellPr>
  </singleXmlCell>
  <singleXmlCell id="353" xr6:uid="{00000000-000C-0000-FFFF-FFFF51000000}" r="J19" connectionId="0">
    <xmlCellPr id="1" xr6:uid="{00000000-0010-0000-5100-000001000000}" uniqueName="1">
      <xmlPr mapId="8" xpath="/Pisemnost/DPFDP7/VetaO/@kc_zd7" xmlDataType="decimal"/>
    </xmlCellPr>
  </singleXmlCell>
  <singleXmlCell id="354" xr6:uid="{00000000-000C-0000-FFFF-FFFF52000000}" r="B20" connectionId="0">
    <xmlCellPr id="1" xr6:uid="{00000000-0010-0000-5200-000001000000}" uniqueName="1">
      <xmlPr mapId="8" xpath="/Pisemnost/DPFDP7/VetaD/@kc_dztrata" xmlDataType="decimal"/>
    </xmlCellPr>
  </singleXmlCell>
  <singleXmlCell id="355" xr6:uid="{00000000-000C-0000-FFFF-FFFF53000000}" r="F20" connectionId="0">
    <xmlCellPr id="1" xr6:uid="{00000000-0010-0000-5300-000001000000}" uniqueName="1">
      <xmlPr mapId="8" xpath="/Pisemnost/DPFDP7/VetaP/@opr_jmeno" xmlDataType="string"/>
    </xmlCellPr>
  </singleXmlCell>
  <singleXmlCell id="356" xr6:uid="{00000000-000C-0000-FFFF-FFFF54000000}" r="J20" connectionId="0">
    <xmlCellPr id="1" xr6:uid="{00000000-0010-0000-5400-000001000000}" uniqueName="1">
      <xmlPr mapId="8" xpath="/Pisemnost/DPFDP7/VetaO/@kc_zd9" xmlDataType="decimal"/>
    </xmlCellPr>
  </singleXmlCell>
  <singleXmlCell id="357" xr6:uid="{00000000-000C-0000-FFFF-FFFF55000000}" r="B21" connectionId="0">
    <xmlCellPr id="1" xr6:uid="{00000000-0010-0000-5500-000001000000}" uniqueName="1">
      <xmlPr mapId="8" xpath="/Pisemnost/DPFDP7/VetaD/@kc_konkurs" xmlDataType="decimal"/>
    </xmlCellPr>
  </singleXmlCell>
  <singleXmlCell id="358" xr6:uid="{00000000-000C-0000-FFFF-FFFF56000000}" r="F21" connectionId="0">
    <xmlCellPr id="1" xr6:uid="{00000000-0010-0000-5600-000001000000}" uniqueName="1">
      <xmlPr mapId="8" xpath="/Pisemnost/DPFDP7/VetaP/@opr_postaveni" xmlDataType="string"/>
    </xmlCellPr>
  </singleXmlCell>
  <singleXmlCell id="359" xr6:uid="{00000000-000C-0000-FFFF-FFFF57000000}" r="J21" connectionId="0">
    <xmlCellPr id="1" xr6:uid="{00000000-0010-0000-5700-000001000000}" uniqueName="1">
      <xmlPr mapId="8" xpath="/Pisemnost/DPFDP7/VetaO/@kc_ztrata2" xmlDataType="decimal"/>
    </xmlCellPr>
  </singleXmlCell>
  <singleXmlCell id="360" xr6:uid="{00000000-000C-0000-FFFF-FFFF58000000}" r="B22" connectionId="0">
    <xmlCellPr id="1" xr6:uid="{00000000-0010-0000-5800-000001000000}" uniqueName="1">
      <xmlPr mapId="8" xpath="/Pisemnost/DPFDP7/VetaD/@kc_manztpp" xmlDataType="decimal"/>
    </xmlCellPr>
  </singleXmlCell>
  <singleXmlCell id="361" xr6:uid="{00000000-000C-0000-FFFF-FFFF59000000}" r="F22" connectionId="0">
    <xmlCellPr id="1" xr6:uid="{00000000-0010-0000-5900-000001000000}" uniqueName="1">
      <xmlPr mapId="8" xpath="/Pisemnost/DPFDP7/VetaP/@opr_prijmeni" xmlDataType="string"/>
    </xmlCellPr>
  </singleXmlCell>
  <singleXmlCell id="362" xr6:uid="{00000000-000C-0000-FFFF-FFFF5A000000}" r="B23" connectionId="0">
    <xmlCellPr id="1" xr6:uid="{00000000-0010-0000-5A00-000001000000}" uniqueName="1">
      <xmlPr mapId="8" xpath="/Pisemnost/DPFDP7/VetaD/@kc_op15_1a" xmlDataType="decimal"/>
    </xmlCellPr>
  </singleXmlCell>
  <singleXmlCell id="363" xr6:uid="{00000000-000C-0000-FFFF-FFFF5B000000}" r="F23" connectionId="0">
    <xmlCellPr id="1" xr6:uid="{00000000-0010-0000-5B00-000001000000}" uniqueName="1">
      <xmlPr mapId="8" xpath="/Pisemnost/DPFDP7/VetaP/@prijmeni" xmlDataType="string"/>
    </xmlCellPr>
  </singleXmlCell>
  <singleXmlCell id="364" xr6:uid="{00000000-000C-0000-FFFF-FFFF5C000000}" r="B24" connectionId="0">
    <xmlCellPr id="1" xr6:uid="{00000000-0010-0000-5C00-000001000000}" uniqueName="1">
      <xmlPr mapId="8" xpath="/Pisemnost/DPFDP7/VetaD/@kc_op15_1c" xmlDataType="decimal"/>
    </xmlCellPr>
  </singleXmlCell>
  <singleXmlCell id="365" xr6:uid="{00000000-000C-0000-FFFF-FFFF5D000000}" r="F24" connectionId="0">
    <xmlCellPr id="1" xr6:uid="{00000000-0010-0000-5D00-000001000000}" uniqueName="1">
      <xmlPr mapId="8" xpath="/Pisemnost/DPFDP7/VetaP/@psc" xmlDataType="string"/>
    </xmlCellPr>
  </singleXmlCell>
  <singleXmlCell id="366" xr6:uid="{00000000-000C-0000-FFFF-FFFF5E000000}" r="B25" connectionId="0">
    <xmlCellPr id="1" xr6:uid="{00000000-0010-0000-5E00-000001000000}" uniqueName="1">
      <xmlPr mapId="8" xpath="/Pisemnost/DPFDP7/VetaD/@kc_op15_1d" xmlDataType="decimal"/>
    </xmlCellPr>
  </singleXmlCell>
  <singleXmlCell id="367" xr6:uid="{00000000-000C-0000-FFFF-FFFF5F000000}" r="F25" connectionId="0">
    <xmlCellPr id="1" xr6:uid="{00000000-0010-0000-5F00-000001000000}" uniqueName="1">
      <xmlPr mapId="8" xpath="/Pisemnost/DPFDP7/VetaP/@rod_c" xmlDataType="string"/>
    </xmlCellPr>
  </singleXmlCell>
  <singleXmlCell id="368" xr6:uid="{00000000-000C-0000-FFFF-FFFF60000000}" r="B26" connectionId="0">
    <xmlCellPr id="1" xr6:uid="{00000000-0010-0000-6000-000001000000}" uniqueName="1">
      <xmlPr mapId="8" xpath="/Pisemnost/DPFDP7/VetaD/@kc_op15_1e1" xmlDataType="decimal"/>
    </xmlCellPr>
  </singleXmlCell>
  <singleXmlCell id="369" xr6:uid="{00000000-000C-0000-FFFF-FFFF61000000}" r="F26" connectionId="0">
    <xmlCellPr id="1" xr6:uid="{00000000-0010-0000-6100-000001000000}" uniqueName="1">
      <xmlPr mapId="8" xpath="/Pisemnost/DPFDP7/VetaP/@rodnepr" xmlDataType="string"/>
    </xmlCellPr>
  </singleXmlCell>
  <singleXmlCell id="370" xr6:uid="{00000000-000C-0000-FFFF-FFFF62000000}" r="B27" connectionId="0">
    <xmlCellPr id="1" xr6:uid="{00000000-0010-0000-6200-000001000000}" uniqueName="1">
      <xmlPr mapId="8" xpath="/Pisemnost/DPFDP7/VetaD/@kc_op15_1e2" xmlDataType="decimal"/>
    </xmlCellPr>
  </singleXmlCell>
  <singleXmlCell id="371" xr6:uid="{00000000-000C-0000-FFFF-FFFF63000000}" r="F27" connectionId="0">
    <xmlCellPr id="1" xr6:uid="{00000000-0010-0000-6300-000001000000}" uniqueName="1">
      <xmlPr mapId="8" xpath="/Pisemnost/DPFDP7/VetaP/@st_prislus" xmlDataType="string"/>
    </xmlCellPr>
  </singleXmlCell>
  <singleXmlCell id="372" xr6:uid="{00000000-000C-0000-FFFF-FFFF64000000}" r="B28" connectionId="0">
    <xmlCellPr id="1" xr6:uid="{00000000-0010-0000-6400-000001000000}" uniqueName="1">
      <xmlPr mapId="8" xpath="/Pisemnost/DPFDP7/VetaD/@kc_pausal" xmlDataType="decimal"/>
    </xmlCellPr>
  </singleXmlCell>
  <singleXmlCell id="373" xr6:uid="{00000000-000C-0000-FFFF-FFFF65000000}" r="F28" connectionId="0">
    <xmlCellPr id="1" xr6:uid="{00000000-0010-0000-6500-000001000000}" uniqueName="1">
      <xmlPr mapId="8" xpath="/Pisemnost/DPFDP7/VetaP/@stat" xmlDataType="string"/>
    </xmlCellPr>
  </singleXmlCell>
  <singleXmlCell id="374" xr6:uid="{00000000-000C-0000-FFFF-FFFF66000000}" r="F29" connectionId="0">
    <xmlCellPr id="1" xr6:uid="{00000000-0010-0000-6600-000001000000}" uniqueName="1">
      <xmlPr mapId="8" xpath="/Pisemnost/DPFDP7/VetaP/@titul" xmlDataType="string"/>
    </xmlCellPr>
  </singleXmlCell>
  <singleXmlCell id="375" xr6:uid="{00000000-000C-0000-FFFF-FFFF67000000}" r="B30" connectionId="0">
    <xmlCellPr id="1" xr6:uid="{00000000-0010-0000-6700-000001000000}" uniqueName="1">
      <xmlPr mapId="8" xpath="/Pisemnost/DPFDP7/VetaD/@kc_pzdp" xmlDataType="decimal"/>
    </xmlCellPr>
  </singleXmlCell>
  <singleXmlCell id="376" xr6:uid="{00000000-000C-0000-FFFF-FFFF68000000}" r="F30" connectionId="0">
    <xmlCellPr id="1" xr6:uid="{00000000-0010-0000-6800-000001000000}" uniqueName="1">
      <xmlPr mapId="8" xpath="/Pisemnost/DPFDP7/VetaP/@ulice" xmlDataType="string"/>
    </xmlCellPr>
  </singleXmlCell>
  <singleXmlCell id="377" xr6:uid="{00000000-000C-0000-FFFF-FFFF69000000}" r="B31" connectionId="0">
    <xmlCellPr id="1" xr6:uid="{00000000-0010-0000-6900-000001000000}" uniqueName="1">
      <xmlPr mapId="8" xpath="/Pisemnost/DPFDP7/VetaD/@kc_pzzt" xmlDataType="decimal"/>
    </xmlCellPr>
  </singleXmlCell>
  <singleXmlCell id="378" xr6:uid="{00000000-000C-0000-FFFF-FFFF6A000000}" r="J31" connectionId="0">
    <xmlCellPr id="1" xr6:uid="{00000000-0010-0000-6A00-000001000000}" uniqueName="1">
      <xmlPr mapId="8" xpath="/Pisemnost/DPFDP7/VetaB/@dal_prilohy" xmlDataType="decimal"/>
    </xmlCellPr>
  </singleXmlCell>
  <singleXmlCell id="379" xr6:uid="{00000000-000C-0000-FFFF-FFFF6B000000}" r="N31" connectionId="0">
    <xmlCellPr id="1" xr6:uid="{00000000-0010-0000-6B00-000001000000}" uniqueName="1">
      <xmlPr mapId="8" xpath="/Pisemnost/DPFDP7/VetaT/@c_nace" xmlDataType="decimal"/>
    </xmlCellPr>
  </singleXmlCell>
  <singleXmlCell id="380" xr6:uid="{00000000-000C-0000-FFFF-FFFF6C000000}" r="F32" connectionId="0">
    <xmlCellPr id="1" xr6:uid="{00000000-0010-0000-6C00-000001000000}" uniqueName="1">
      <xmlPr mapId="8" xpath="/Pisemnost/DPFDP7/VetaP/@z_c_obce" xmlDataType="decimal"/>
    </xmlCellPr>
  </singleXmlCell>
  <singleXmlCell id="381" xr6:uid="{00000000-000C-0000-FFFF-FFFF6D000000}" r="J32" connectionId="0">
    <xmlCellPr id="1" xr6:uid="{00000000-0010-0000-6D00-000001000000}" uniqueName="1">
      <xmlPr mapId="8" xpath="/Pisemnost/DPFDP7/VetaB/@doklad_dar" xmlDataType="decimal"/>
    </xmlCellPr>
  </singleXmlCell>
  <singleXmlCell id="382" xr6:uid="{00000000-000C-0000-FFFF-FFFF6E000000}" r="N32" connectionId="0">
    <xmlCellPr id="1" xr6:uid="{00000000-0010-0000-6E00-000001000000}" uniqueName="1">
      <xmlPr mapId="8" xpath="/Pisemnost/DPFDP7/VetaT/@celk_pr_prij7" xmlDataType="decimal"/>
    </xmlCellPr>
  </singleXmlCell>
  <singleXmlCell id="383" xr6:uid="{00000000-000C-0000-FFFF-FFFF6F000000}" r="B33" connectionId="0">
    <xmlCellPr id="1" xr6:uid="{00000000-0010-0000-6F00-000001000000}" uniqueName="1">
      <xmlPr mapId="8" xpath="/Pisemnost/DPFDP7/VetaD/@kc_rozdil_dp" xmlDataType="decimal"/>
    </xmlCellPr>
  </singleXmlCell>
  <singleXmlCell id="384" xr6:uid="{00000000-000C-0000-FFFF-FFFF70000000}" r="F33" connectionId="0">
    <xmlCellPr id="1" xr6:uid="{00000000-0010-0000-7000-000001000000}" uniqueName="1">
      <xmlPr mapId="8" xpath="/Pisemnost/DPFDP7/VetaP/@z_c_orient" xmlDataType="string"/>
    </xmlCellPr>
  </singleXmlCell>
  <singleXmlCell id="385" xr6:uid="{00000000-000C-0000-FFFF-FFFF71000000}" r="J33" connectionId="0">
    <xmlCellPr id="1" xr6:uid="{00000000-0010-0000-7100-000001000000}" uniqueName="1">
      <xmlPr mapId="8" xpath="/Pisemnost/DPFDP7/VetaB/@duvody_dodap" xmlDataType="decimal"/>
    </xmlCellPr>
  </singleXmlCell>
  <singleXmlCell id="386" xr6:uid="{00000000-000C-0000-FFFF-FFFF72000000}" r="N33" connectionId="0">
    <xmlCellPr id="1" xr6:uid="{00000000-0010-0000-7200-000001000000}" uniqueName="1">
      <xmlPr mapId="8" xpath="/Pisemnost/DPFDP7/VetaT/@celk_pr_vyd7" xmlDataType="decimal"/>
    </xmlCellPr>
  </singleXmlCell>
  <singleXmlCell id="387" xr6:uid="{00000000-000C-0000-FFFF-FFFF73000000}" r="B34" connectionId="0">
    <xmlCellPr id="1" xr6:uid="{00000000-0010-0000-7300-000001000000}" uniqueName="1">
      <xmlPr mapId="8" xpath="/Pisemnost/DPFDP7/VetaD/@kc_rozdil_zt" xmlDataType="decimal"/>
    </xmlCellPr>
  </singleXmlCell>
  <singleXmlCell id="388" xr6:uid="{00000000-000C-0000-FFFF-FFFF74000000}" r="F34" connectionId="0">
    <xmlCellPr id="1" xr6:uid="{00000000-0010-0000-7400-000001000000}" uniqueName="1">
      <xmlPr mapId="8" xpath="/Pisemnost/DPFDP7/VetaP/@z_c_pop" xmlDataType="decimal"/>
    </xmlCellPr>
  </singleXmlCell>
  <singleXmlCell id="389" xr6:uid="{00000000-000C-0000-FFFF-FFFF75000000}" r="N34" connectionId="0">
    <xmlCellPr id="1" xr6:uid="{00000000-0010-0000-7500-000001000000}" uniqueName="1">
      <xmlPr mapId="8" xpath="/Pisemnost/DPFDP7/VetaT/@d_obnocin" xmlDataType="string"/>
    </xmlCellPr>
  </singleXmlCell>
  <singleXmlCell id="390" xr6:uid="{00000000-000C-0000-FFFF-FFFF76000000}" r="B35" connectionId="0">
    <xmlCellPr id="1" xr6:uid="{00000000-0010-0000-7600-000001000000}" uniqueName="1">
      <xmlPr mapId="8" xpath="/Pisemnost/DPFDP7/VetaD/@kc_slevy35c" xmlDataType="decimal"/>
    </xmlCellPr>
  </singleXmlCell>
  <singleXmlCell id="391" xr6:uid="{00000000-000C-0000-FFFF-FFFF77000000}" r="F35" connectionId="0">
    <xmlCellPr id="1" xr6:uid="{00000000-0010-0000-7700-000001000000}" uniqueName="1">
      <xmlPr mapId="8" xpath="/Pisemnost/DPFDP7/VetaP/@z_c_telef" xmlDataType="string"/>
    </xmlCellPr>
  </singleXmlCell>
  <singleXmlCell id="392" xr6:uid="{00000000-000C-0000-FFFF-FFFF78000000}" r="J35" connectionId="0">
    <xmlCellPr id="1" xr6:uid="{00000000-0010-0000-7800-000001000000}" uniqueName="1">
      <xmlPr mapId="8" xpath="/Pisemnost/DPFDP7/VetaB/@potv_36" xmlDataType="decimal"/>
    </xmlCellPr>
  </singleXmlCell>
  <singleXmlCell id="393" xr6:uid="{00000000-000C-0000-FFFF-FFFF79000000}" r="N35" connectionId="0">
    <xmlCellPr id="1" xr6:uid="{00000000-0010-0000-7900-000001000000}" uniqueName="1">
      <xmlPr mapId="8" xpath="/Pisemnost/DPFDP7/VetaT/@d_precin" xmlDataType="string"/>
    </xmlCellPr>
  </singleXmlCell>
  <singleXmlCell id="394" xr6:uid="{00000000-000C-0000-FFFF-FFFF7A000000}" r="F36" connectionId="0">
    <xmlCellPr id="1" xr6:uid="{00000000-0010-0000-7A00-000001000000}" uniqueName="1">
      <xmlPr mapId="8" xpath="/Pisemnost/DPFDP7/VetaP/@z_email" xmlDataType="string"/>
    </xmlCellPr>
  </singleXmlCell>
  <singleXmlCell id="397" xr6:uid="{00000000-000C-0000-FFFF-FFFF7B000000}" r="N36" connectionId="0">
    <xmlCellPr id="1" xr6:uid="{00000000-0010-0000-7B00-000001000000}" uniqueName="1">
      <xmlPr mapId="8" xpath="/Pisemnost/DPFDP7/VetaT/@d_ukoncin" xmlDataType="string"/>
    </xmlCellPr>
  </singleXmlCell>
  <singleXmlCell id="398" xr6:uid="{00000000-000C-0000-FFFF-FFFF7C000000}" r="F37" connectionId="0">
    <xmlCellPr id="1" xr6:uid="{00000000-0010-0000-7C00-000001000000}" uniqueName="1">
      <xmlPr mapId="8" xpath="/Pisemnost/DPFDP7/VetaP/@z_naz_obce" xmlDataType="string"/>
    </xmlCellPr>
  </singleXmlCell>
  <singleXmlCell id="401" xr6:uid="{00000000-000C-0000-FFFF-FFFF7D000000}" r="N37" connectionId="0">
    <xmlCellPr id="1" xr6:uid="{00000000-0010-0000-7D00-000001000000}" uniqueName="1">
      <xmlPr mapId="8" xpath="/Pisemnost/DPFDP7/VetaT/@d_zahcin" xmlDataType="string"/>
    </xmlCellPr>
  </singleXmlCell>
  <singleXmlCell id="402" xr6:uid="{00000000-000C-0000-FFFF-FFFF7E000000}" r="F38" connectionId="0">
    <xmlCellPr id="1" xr6:uid="{00000000-0010-0000-7E00-000001000000}" uniqueName="1">
      <xmlPr mapId="8" xpath="/Pisemnost/DPFDP7/VetaP/@z_psc" xmlDataType="string"/>
    </xmlCellPr>
  </singleXmlCell>
  <singleXmlCell id="403" xr6:uid="{00000000-000C-0000-FFFF-FFFF7F000000}" r="J38" connectionId="0">
    <xmlCellPr id="1" xr6:uid="{00000000-0010-0000-7F00-000001000000}" uniqueName="1">
      <xmlPr mapId="8" xpath="/Pisemnost/DPFDP7/VetaB/@potv_penpri" xmlDataType="decimal"/>
    </xmlCellPr>
  </singleXmlCell>
  <singleXmlCell id="404" xr6:uid="{00000000-000C-0000-FFFF-FFFF80000000}" r="N38" connectionId="0">
    <xmlCellPr id="1" xr6:uid="{00000000-0010-0000-8000-000001000000}" uniqueName="1">
      <xmlPr mapId="8" xpath="/Pisemnost/DPFDP7/VetaT/@kc_cisobr" xmlDataType="decimal"/>
    </xmlCellPr>
  </singleXmlCell>
  <singleXmlCell id="405" xr6:uid="{00000000-000C-0000-FFFF-FFFF81000000}" r="B39" connectionId="0">
    <xmlCellPr id="1" xr6:uid="{00000000-0010-0000-8100-000001000000}" uniqueName="1">
      <xmlPr mapId="8" xpath="/Pisemnost/DPFDP7/VetaD/@kc_sraz385" xmlDataType="decimal"/>
    </xmlCellPr>
  </singleXmlCell>
  <singleXmlCell id="406" xr6:uid="{00000000-000C-0000-FFFF-FFFF82000000}" r="F39" connectionId="0">
    <xmlCellPr id="1" xr6:uid="{00000000-0010-0000-8200-000001000000}" uniqueName="1">
      <xmlPr mapId="8" xpath="/Pisemnost/DPFDP7/VetaP/@z_ulice" xmlDataType="string"/>
    </xmlCellPr>
  </singleXmlCell>
  <singleXmlCell id="407" xr6:uid="{00000000-000C-0000-FFFF-FFFF83000000}" r="N39" connectionId="0">
    <xmlCellPr id="1" xr6:uid="{00000000-0010-0000-8300-000001000000}" uniqueName="1">
      <xmlPr mapId="8" xpath="/Pisemnost/DPFDP7/VetaT/@kc_hosp_rozd" xmlDataType="decimal"/>
    </xmlCellPr>
  </singleXmlCell>
  <singleXmlCell id="408" xr6:uid="{00000000-000C-0000-FFFF-FFFF84000000}" r="B40" connectionId="0">
    <xmlCellPr id="1" xr6:uid="{00000000-0010-0000-8400-000001000000}" uniqueName="1">
      <xmlPr mapId="8" xpath="/Pisemnost/DPFDP7/VetaD/@kc_sraz_6_4" xmlDataType="decimal"/>
    </xmlCellPr>
  </singleXmlCell>
  <singleXmlCell id="409" xr6:uid="{00000000-000C-0000-FFFF-FFFF85000000}" r="F40" connectionId="0">
    <xmlCellPr id="1" xr6:uid="{00000000-0010-0000-8500-000001000000}" uniqueName="1">
      <xmlPr mapId="8" xpath="/Pisemnost/DPFDP7/VetaP/@zast_dat_nar" xmlDataType="string"/>
    </xmlCellPr>
  </singleXmlCell>
  <singleXmlCell id="410" xr6:uid="{00000000-000C-0000-FFFF-FFFF86000000}" r="J40" connectionId="0">
    <xmlCellPr id="1" xr6:uid="{00000000-0010-0000-8600-000001000000}" uniqueName="1">
      <xmlPr mapId="8" xpath="/Pisemnost/DPFDP7/VetaB/@potv_uver" xmlDataType="decimal"/>
    </xmlCellPr>
  </singleXmlCell>
  <singleXmlCell id="411" xr6:uid="{00000000-000C-0000-FFFF-FFFF87000000}" r="N40" connectionId="0">
    <xmlCellPr id="1" xr6:uid="{00000000-0010-0000-8700-000001000000}" uniqueName="1">
      <xmlPr mapId="8" xpath="/Pisemnost/DPFDP7/VetaT/@kc_odpcelk" xmlDataType="decimal"/>
    </xmlCellPr>
  </singleXmlCell>
  <singleXmlCell id="412" xr6:uid="{00000000-000C-0000-FFFF-FFFF88000000}" r="B41" connectionId="0">
    <xmlCellPr id="1" xr6:uid="{00000000-0010-0000-8800-000001000000}" uniqueName="1">
      <xmlPr mapId="8" xpath="/Pisemnost/DPFDP7/VetaD/@kc_sraz_rezehp" xmlDataType="decimal"/>
    </xmlCellPr>
  </singleXmlCell>
  <singleXmlCell id="413" xr6:uid="{00000000-000C-0000-FFFF-FFFF89000000}" r="F41" connectionId="0">
    <xmlCellPr id="1" xr6:uid="{00000000-0010-0000-8900-000001000000}" uniqueName="1">
      <xmlPr mapId="8" xpath="/Pisemnost/DPFDP7/VetaP/@zast_ev_cislo" xmlDataType="string"/>
    </xmlCellPr>
  </singleXmlCell>
  <singleXmlCell id="414" xr6:uid="{00000000-000C-0000-FFFF-FFFF8A000000}" r="J41" connectionId="0">
    <xmlCellPr id="1" xr6:uid="{00000000-0010-0000-8A00-000001000000}" uniqueName="1">
      <xmlPr mapId="8" xpath="/Pisemnost/DPFDP7/VetaB/@potv_zahrsd" xmlDataType="decimal"/>
    </xmlCellPr>
  </singleXmlCell>
  <singleXmlCell id="415" xr6:uid="{00000000-000C-0000-FFFF-FFFF8B000000}" r="N41" connectionId="0">
    <xmlCellPr id="1" xr6:uid="{00000000-0010-0000-8B00-000001000000}" uniqueName="1">
      <xmlPr mapId="8" xpath="/Pisemnost/DPFDP7/VetaT/@kc_odpnem" xmlDataType="decimal"/>
    </xmlCellPr>
  </singleXmlCell>
  <singleXmlCell id="418" xr6:uid="{00000000-000C-0000-FFFF-FFFF8C000000}" r="F42" connectionId="0">
    <xmlCellPr id="1" xr6:uid="{00000000-0010-0000-8C00-000001000000}" uniqueName="1">
      <xmlPr mapId="8" xpath="/Pisemnost/DPFDP7/VetaP/@zast_ic" xmlDataType="string"/>
    </xmlCellPr>
  </singleXmlCell>
  <singleXmlCell id="419" xr6:uid="{00000000-000C-0000-FFFF-FFFF8D000000}" r="J42" connectionId="0">
    <xmlCellPr id="1" xr6:uid="{00000000-0010-0000-8D00-000001000000}" uniqueName="1">
      <xmlPr mapId="8" xpath="/Pisemnost/DPFDP7/VetaB/@potv_zam" xmlDataType="decimal"/>
    </xmlCellPr>
  </singleXmlCell>
  <singleXmlCell id="420" xr6:uid="{00000000-000C-0000-FFFF-FFFF8E000000}" r="N42" connectionId="0">
    <xmlCellPr id="1" xr6:uid="{00000000-0010-0000-8E00-000001000000}" uniqueName="1">
      <xmlPr mapId="8" xpath="/Pisemnost/DPFDP7/VetaT/@kc_pod_komp" xmlDataType="decimal"/>
    </xmlCellPr>
  </singleXmlCell>
  <singleXmlCell id="421" xr6:uid="{00000000-000C-0000-FFFF-FFFF8F000000}" r="B43" connectionId="0">
    <xmlCellPr id="1" xr6:uid="{00000000-0010-0000-8F00-000001000000}" uniqueName="1">
      <xmlPr mapId="8" xpath="/Pisemnost/DPFDP7/VetaD/@kc_vyplbonus" xmlDataType="decimal"/>
    </xmlCellPr>
  </singleXmlCell>
  <singleXmlCell id="422" xr6:uid="{00000000-000C-0000-FFFF-FFFF90000000}" r="F43" connectionId="0">
    <xmlCellPr id="1" xr6:uid="{00000000-0010-0000-9000-000001000000}" uniqueName="1">
      <xmlPr mapId="8" xpath="/Pisemnost/DPFDP7/VetaP/@zast_jmeno" xmlDataType="string"/>
    </xmlCellPr>
  </singleXmlCell>
  <singleXmlCell id="423" xr6:uid="{00000000-000C-0000-FFFF-FFFF91000000}" r="J43" connectionId="0">
    <xmlCellPr id="1" xr6:uid="{00000000-0010-0000-9100-000001000000}" uniqueName="1">
      <xmlPr mapId="8" xpath="/Pisemnost/DPFDP7/VetaB/@potv_zivpoj" xmlDataType="decimal"/>
    </xmlCellPr>
  </singleXmlCell>
  <singleXmlCell id="424" xr6:uid="{00000000-000C-0000-FFFF-FFFF92000000}" r="N43" connectionId="0">
    <xmlCellPr id="1" xr6:uid="{00000000-0010-0000-9200-000001000000}" uniqueName="1">
      <xmlPr mapId="8" xpath="/Pisemnost/DPFDP7/VetaT/@kc_pod_so" xmlDataType="decimal"/>
    </xmlCellPr>
  </singleXmlCell>
  <singleXmlCell id="425" xr6:uid="{00000000-000C-0000-FFFF-FFFF93000000}" r="B44" connectionId="0">
    <xmlCellPr id="1" xr6:uid="{00000000-0010-0000-9300-000001000000}" uniqueName="1">
      <xmlPr mapId="8" xpath="/Pisemnost/DPFDP7/VetaD/@kc_zalpred" xmlDataType="decimal"/>
    </xmlCellPr>
  </singleXmlCell>
  <singleXmlCell id="426" xr6:uid="{00000000-000C-0000-FFFF-FFFF94000000}" r="F44" connectionId="0">
    <xmlCellPr id="1" xr6:uid="{00000000-0010-0000-9400-000001000000}" uniqueName="1">
      <xmlPr mapId="8" xpath="/Pisemnost/DPFDP7/VetaP/@zast_kod" xmlDataType="string"/>
    </xmlCellPr>
  </singleXmlCell>
  <singleXmlCell id="427" xr6:uid="{00000000-000C-0000-FFFF-FFFF95000000}" r="J44" connectionId="0">
    <xmlCellPr id="1" xr6:uid="{00000000-0010-0000-9500-000001000000}" uniqueName="1">
      <xmlPr mapId="8" xpath="/Pisemnost/DPFDP7/VetaB/@pril3_samlist" xmlDataType="decimal"/>
    </xmlCellPr>
  </singleXmlCell>
  <singleXmlCell id="428" xr6:uid="{00000000-000C-0000-FFFF-FFFF96000000}" r="N44" connectionId="0">
    <xmlCellPr id="1" xr6:uid="{00000000-0010-0000-9600-000001000000}" uniqueName="1">
      <xmlPr mapId="8" xpath="/Pisemnost/DPFDP7/VetaT/@kc_pod_vaso" xmlDataType="decimal"/>
    </xmlCellPr>
  </singleXmlCell>
  <singleXmlCell id="429" xr6:uid="{00000000-000C-0000-FFFF-FFFF97000000}" r="B45" connectionId="0">
    <xmlCellPr id="1" xr6:uid="{00000000-0010-0000-9700-000001000000}" uniqueName="1">
      <xmlPr mapId="8" xpath="/Pisemnost/DPFDP7/VetaD/@kc_zalzavc" xmlDataType="decimal"/>
    </xmlCellPr>
  </singleXmlCell>
  <singleXmlCell id="430" xr6:uid="{00000000-000C-0000-FFFF-FFFF98000000}" r="F45" connectionId="0">
    <xmlCellPr id="1" xr6:uid="{00000000-0010-0000-9800-000001000000}" uniqueName="1">
      <xmlPr mapId="8" xpath="/Pisemnost/DPFDP7/VetaP/@zast_nazev" xmlDataType="string"/>
    </xmlCellPr>
  </singleXmlCell>
  <singleXmlCell id="431" xr6:uid="{00000000-000C-0000-FFFF-FFFF99000000}" r="J45" connectionId="0">
    <xmlCellPr id="1" xr6:uid="{00000000-0010-0000-9900-000001000000}" uniqueName="1">
      <xmlPr mapId="8" xpath="/Pisemnost/DPFDP7/VetaB/@pril_poduv" xmlDataType="decimal"/>
    </xmlCellPr>
  </singleXmlCell>
  <singleXmlCell id="432" xr6:uid="{00000000-000C-0000-FFFF-FFFF9A000000}" r="N45" connectionId="0">
    <xmlCellPr id="1" xr6:uid="{00000000-0010-0000-9A00-000001000000}" uniqueName="1">
      <xmlPr mapId="8" xpath="/Pisemnost/DPFDP7/VetaT/@kc_prij7" xmlDataType="decimal"/>
    </xmlCellPr>
  </singleXmlCell>
  <singleXmlCell id="433" xr6:uid="{00000000-000C-0000-FFFF-FFFF9B000000}" r="B46" connectionId="0">
    <xmlCellPr id="1" xr6:uid="{00000000-0010-0000-9B00-000001000000}" uniqueName="1">
      <xmlPr mapId="8" xpath="/Pisemnost/DPFDP7/VetaD/@kc_zbyvpred" xmlDataType="decimal"/>
    </xmlCellPr>
  </singleXmlCell>
  <singleXmlCell id="434" xr6:uid="{00000000-000C-0000-FFFF-FFFF9C000000}" r="F46" connectionId="0">
    <xmlCellPr id="1" xr6:uid="{00000000-0010-0000-9C00-000001000000}" uniqueName="1">
      <xmlPr mapId="8" xpath="/Pisemnost/DPFDP7/VetaP/@zast_prijmeni" xmlDataType="string"/>
    </xmlCellPr>
  </singleXmlCell>
  <singleXmlCell id="435" xr6:uid="{00000000-000C-0000-FFFF-FFFF9D000000}" r="J46" connectionId="0">
    <xmlCellPr id="1" xr6:uid="{00000000-0010-0000-9D00-000001000000}" uniqueName="1">
      <xmlPr mapId="8" xpath="/Pisemnost/DPFDP7/VetaB/@pril_ztraty" xmlDataType="decimal"/>
    </xmlCellPr>
  </singleXmlCell>
  <singleXmlCell id="436" xr6:uid="{00000000-000C-0000-FFFF-FFFF9E000000}" r="N46" connectionId="0">
    <xmlCellPr id="1" xr6:uid="{00000000-0010-0000-9E00-000001000000}" uniqueName="1">
      <xmlPr mapId="8" xpath="/Pisemnost/DPFDP7/VetaT/@kc_uhsniz" xmlDataType="decimal"/>
    </xmlCellPr>
  </singleXmlCell>
  <singleXmlCell id="437" xr6:uid="{00000000-000C-0000-FFFF-FFFF9F000000}" r="B47" connectionId="0">
    <xmlCellPr id="1" xr6:uid="{00000000-0010-0000-9F00-000001000000}" uniqueName="1">
      <xmlPr mapId="8" xpath="/Pisemnost/DPFDP7/VetaD/@kc_zjidp" xmlDataType="decimal"/>
    </xmlCellPr>
  </singleXmlCell>
  <singleXmlCell id="438" xr6:uid="{00000000-000C-0000-FFFF-FFFFA0000000}" r="F47" connectionId="0">
    <xmlCellPr id="1" xr6:uid="{00000000-0010-0000-A000-000001000000}" uniqueName="1">
      <xmlPr mapId="8" xpath="/Pisemnost/DPFDP7/VetaP/@zast_typ" xmlDataType="string"/>
    </xmlCellPr>
  </singleXmlCell>
  <singleXmlCell id="439" xr6:uid="{00000000-000C-0000-FFFF-FFFFA1000000}" r="J47" connectionId="0">
    <xmlCellPr id="1" xr6:uid="{00000000-0010-0000-A100-000001000000}" uniqueName="1">
      <xmlPr mapId="8" xpath="/Pisemnost/DPFDP7/VetaB/@priloh_celk" xmlDataType="decimal"/>
    </xmlCellPr>
  </singleXmlCell>
  <singleXmlCell id="440" xr6:uid="{00000000-000C-0000-FFFF-FFFFA2000000}" r="N47" connectionId="0">
    <xmlCellPr id="1" xr6:uid="{00000000-0010-0000-A200-000001000000}" uniqueName="1">
      <xmlPr mapId="8" xpath="/Pisemnost/DPFDP7/VetaT/@kc_uhzvys" xmlDataType="decimal"/>
    </xmlCellPr>
  </singleXmlCell>
  <singleXmlCell id="441" xr6:uid="{00000000-000C-0000-FFFF-FFFFA3000000}" r="B48" connectionId="0">
    <xmlCellPr id="1" xr6:uid="{00000000-0010-0000-A300-000001000000}" uniqueName="1">
      <xmlPr mapId="8" xpath="/Pisemnost/DPFDP7/VetaD/@kc_zjizt" xmlDataType="decimal"/>
    </xmlCellPr>
  </singleXmlCell>
  <singleXmlCell id="442" xr6:uid="{00000000-000C-0000-FFFF-FFFFA4000000}" r="J48" connectionId="0">
    <xmlCellPr id="1" xr6:uid="{00000000-0010-0000-A400-000001000000}" uniqueName="1">
      <xmlPr mapId="8" xpath="/Pisemnost/DPFDP7/VetaB/@priloha1" xmlDataType="string"/>
    </xmlCellPr>
  </singleXmlCell>
  <singleXmlCell id="443" xr6:uid="{00000000-000C-0000-FFFF-FFFFA5000000}" r="N48" connectionId="0">
    <xmlCellPr id="1" xr6:uid="{00000000-0010-0000-A500-000001000000}" uniqueName="1">
      <xmlPr mapId="8" xpath="/Pisemnost/DPFDP7/VetaT/@kc_vyd7" xmlDataType="decimal"/>
    </xmlCellPr>
  </singleXmlCell>
  <singleXmlCell id="444" xr6:uid="{00000000-000C-0000-FFFF-FFFFA6000000}" r="B49" connectionId="0">
    <xmlCellPr id="1" xr6:uid="{00000000-0010-0000-A600-000001000000}" uniqueName="1">
      <xmlPr mapId="8" xpath="/Pisemnost/DPFDP7/VetaD/@kod_popl" xmlDataType="string"/>
    </xmlCellPr>
  </singleXmlCell>
  <singleXmlCell id="445" xr6:uid="{00000000-000C-0000-FFFF-FFFFA7000000}" r="J49" connectionId="0">
    <xmlCellPr id="1" xr6:uid="{00000000-0010-0000-A700-000001000000}" uniqueName="1">
      <xmlPr mapId="8" xpath="/Pisemnost/DPFDP7/VetaB/@priloha2" xmlDataType="string"/>
    </xmlCellPr>
  </singleXmlCell>
  <singleXmlCell id="446" xr6:uid="{00000000-000C-0000-FFFF-FFFFA8000000}" r="N49" connectionId="0">
    <xmlCellPr id="1" xr6:uid="{00000000-0010-0000-A800-000001000000}" uniqueName="1">
      <xmlPr mapId="8" xpath="/Pisemnost/DPFDP7/VetaT/@kc_vyd_so" xmlDataType="decimal"/>
    </xmlCellPr>
  </singleXmlCell>
  <singleXmlCell id="447" xr6:uid="{00000000-000C-0000-FFFF-FFFFA9000000}" r="B50" connectionId="0">
    <xmlCellPr id="1" xr6:uid="{00000000-0010-0000-A900-000001000000}" uniqueName="1">
      <xmlPr mapId="8" xpath="/Pisemnost/DPFDP7/VetaD/@m_cinvduch" xmlDataType="decimal"/>
    </xmlCellPr>
  </singleXmlCell>
  <singleXmlCell id="448" xr6:uid="{00000000-000C-0000-FFFF-FFFFAA000000}" r="J50" connectionId="0">
    <xmlCellPr id="1" xr6:uid="{00000000-0010-0000-AA00-000001000000}" uniqueName="1">
      <xmlPr mapId="8" xpath="/Pisemnost/DPFDP7/VetaB/@seznam" xmlDataType="decimal"/>
    </xmlCellPr>
  </singleXmlCell>
  <singleXmlCell id="449" xr6:uid="{00000000-000C-0000-FFFF-FFFFAB000000}" r="N50" connectionId="0">
    <xmlCellPr id="1" xr6:uid="{00000000-0010-0000-AB00-000001000000}" uniqueName="1">
      <xmlPr mapId="8" xpath="/Pisemnost/DPFDP7/VetaT/@kc_vyd_vaso" xmlDataType="decimal"/>
    </xmlCellPr>
  </singleXmlCell>
  <singleXmlCell id="450" xr6:uid="{00000000-000C-0000-FFFF-FFFFAC000000}" r="B51" connectionId="0">
    <xmlCellPr id="1" xr6:uid="{00000000-0010-0000-AC00-000001000000}" uniqueName="1">
      <xmlPr mapId="8" xpath="/Pisemnost/DPFDP7/VetaD/@m_deti" xmlDataType="decimal"/>
    </xmlCellPr>
  </singleXmlCell>
  <singleXmlCell id="451" xr6:uid="{00000000-000C-0000-FFFF-FFFFAD000000}" r="J51" connectionId="0">
    <xmlCellPr id="1" xr6:uid="{00000000-0010-0000-AD00-000001000000}" uniqueName="1">
      <xmlPr mapId="8" xpath="/Pisemnost/DPFDP7/VetaB/@vklad_ku" xmlDataType="decimal"/>
    </xmlCellPr>
  </singleXmlCell>
  <singleXmlCell id="452" xr6:uid="{00000000-000C-0000-FFFF-FFFFAE000000}" r="N51" connectionId="0">
    <xmlCellPr id="1" xr6:uid="{00000000-0010-0000-AE00-000001000000}" uniqueName="1">
      <xmlPr mapId="8" xpath="/Pisemnost/DPFDP7/VetaT/@kc_zd7p" xmlDataType="decimal"/>
    </xmlCellPr>
  </singleXmlCell>
  <singleXmlCell id="453" xr6:uid="{00000000-000C-0000-FFFF-FFFFAF000000}" r="B52" connectionId="0">
    <xmlCellPr id="1" xr6:uid="{00000000-0010-0000-AF00-000001000000}" uniqueName="1">
      <xmlPr mapId="8" xpath="/Pisemnost/DPFDP7/VetaD/@m_detiztpp" xmlDataType="decimal"/>
    </xmlCellPr>
  </singleXmlCell>
  <singleXmlCell id="454" xr6:uid="{00000000-000C-0000-FFFF-FFFFB0000000}" r="J52" connectionId="0">
    <xmlCellPr id="1" xr6:uid="{00000000-0010-0000-B000-000001000000}" uniqueName="1">
      <xmlPr mapId="8" xpath="/Pisemnost/DPFDP7/VetaB/@potv_dazvyh" xmlDataType="decimal"/>
    </xmlCellPr>
  </singleXmlCell>
  <singleXmlCell id="455" xr6:uid="{00000000-000C-0000-FFFF-FFFFB1000000}" r="B53" connectionId="0">
    <xmlCellPr id="1" xr6:uid="{00000000-0010-0000-B100-000001000000}" uniqueName="1">
      <xmlPr mapId="8" xpath="/Pisemnost/DPFDP7/VetaD/@m_invduch" xmlDataType="decimal"/>
    </xmlCellPr>
  </singleXmlCell>
  <singleXmlCell id="456" xr6:uid="{00000000-000C-0000-FFFF-FFFFB2000000}" r="J53" connectionId="0">
    <xmlCellPr id="1" xr6:uid="{00000000-0010-0000-B200-000001000000}" uniqueName="1">
      <xmlPr mapId="8" xpath="/Pisemnost/DPFDP7/VetaB/@pril_loto" xmlDataType="decimal"/>
    </xmlCellPr>
  </singleXmlCell>
  <singleXmlCell id="457" xr6:uid="{00000000-000C-0000-FFFF-FFFFB3000000}" r="N53" connectionId="0">
    <xmlCellPr id="1" xr6:uid="{00000000-0010-0000-B300-000001000000}" uniqueName="1">
      <xmlPr mapId="8" xpath="/Pisemnost/DPFDP7/VetaT/@m_podnik" xmlDataType="decimal"/>
    </xmlCellPr>
  </singleXmlCell>
  <singleXmlCell id="458" xr6:uid="{00000000-000C-0000-FFFF-FFFFB4000000}" r="B54" connectionId="0">
    <xmlCellPr id="1" xr6:uid="{00000000-0010-0000-B400-000001000000}" uniqueName="1">
      <xmlPr mapId="8" xpath="/Pisemnost/DPFDP7/VetaD/@m_manz" xmlDataType="decimal"/>
    </xmlCellPr>
  </singleXmlCell>
  <singleXmlCell id="459" xr6:uid="{00000000-000C-0000-FFFF-FFFFB5000000}" r="J54" connectionId="0">
    <xmlCellPr id="1" xr6:uid="{00000000-0010-0000-B500-000001000000}" uniqueName="1">
      <xmlPr mapId="8" xpath="/Pisemnost/DPFDP7/VetaB/@priloha4" xmlDataType="decimal"/>
    </xmlCellPr>
  </singleXmlCell>
  <singleXmlCell id="460" xr6:uid="{00000000-000C-0000-FFFF-FFFFB6000000}" r="N54" connectionId="0">
    <xmlCellPr id="1" xr6:uid="{00000000-0010-0000-B600-000001000000}" uniqueName="1">
      <xmlPr mapId="8" xpath="/Pisemnost/DPFDP7/VetaT/@pr_prij7" xmlDataType="decimal"/>
    </xmlCellPr>
  </singleXmlCell>
  <singleXmlCell id="463" xr6:uid="{00000000-000C-0000-FFFF-FFFFB7000000}" r="N55" connectionId="0">
    <xmlCellPr id="1" xr6:uid="{00000000-0010-0000-B700-000001000000}" uniqueName="1">
      <xmlPr mapId="8" xpath="/Pisemnost/DPFDP7/VetaT/@pr_sazba" xmlDataType="decimal"/>
    </xmlCellPr>
  </singleXmlCell>
  <singleXmlCell id="464" xr6:uid="{00000000-000C-0000-FFFF-FFFFB8000000}" r="B56" connectionId="0">
    <xmlCellPr id="1" xr6:uid="{00000000-0010-0000-B800-000001000000}" uniqueName="1">
      <xmlPr mapId="8" xpath="/Pisemnost/DPFDP7/VetaD/@m_vyzmanzl" xmlDataType="decimal"/>
    </xmlCellPr>
  </singleXmlCell>
  <singleXmlCell id="465" xr6:uid="{00000000-000C-0000-FFFF-FFFFB9000000}" r="N56" connectionId="0">
    <xmlCellPr id="1" xr6:uid="{00000000-0010-0000-B900-000001000000}" uniqueName="1">
      <xmlPr mapId="8" xpath="/Pisemnost/DPFDP7/VetaT/@pr_vyd7" xmlDataType="decimal"/>
    </xmlCellPr>
  </singleXmlCell>
  <singleXmlCell id="466" xr6:uid="{00000000-000C-0000-FFFF-FFFFBA000000}" r="B57" connectionId="0">
    <xmlCellPr id="1" xr6:uid="{00000000-0010-0000-BA00-000001000000}" uniqueName="1">
      <xmlPr mapId="8" xpath="/Pisemnost/DPFDP7/VetaD/@m_ztpp" xmlDataType="decimal"/>
    </xmlCellPr>
  </singleXmlCell>
  <singleXmlCell id="467" xr6:uid="{00000000-000C-0000-FFFF-FFFFBB000000}" r="N57" connectionId="0">
    <xmlCellPr id="1" xr6:uid="{00000000-0010-0000-BB00-000001000000}" uniqueName="1">
      <xmlPr mapId="8" xpath="/Pisemnost/DPFDP7/VetaT/@uc_soust" xmlDataType="string"/>
    </xmlCellPr>
  </singleXmlCell>
  <singleXmlCell id="468" xr6:uid="{00000000-000C-0000-FFFF-FFFFBC000000}" r="B58" connectionId="0">
    <xmlCellPr id="1" xr6:uid="{00000000-0010-0000-BC00-000001000000}" uniqueName="1">
      <xmlPr mapId="8" xpath="/Pisemnost/DPFDP7/VetaD/@manz_jmeno" xmlDataType="string"/>
    </xmlCellPr>
  </singleXmlCell>
  <singleXmlCell id="469" xr6:uid="{00000000-000C-0000-FFFF-FFFFBD000000}" r="N58" connectionId="0">
    <xmlCellPr id="1" xr6:uid="{00000000-0010-0000-BD00-000001000000}" uniqueName="1">
      <xmlPr mapId="8" xpath="/Pisemnost/DPFDP7/VetaT/@vyd7proc" xmlDataType="string"/>
    </xmlCellPr>
  </singleXmlCell>
  <singleXmlCell id="470" xr6:uid="{00000000-000C-0000-FFFF-FFFFBE000000}" r="B59" connectionId="0">
    <xmlCellPr id="1" xr6:uid="{00000000-0010-0000-BE00-000001000000}" uniqueName="1">
      <xmlPr mapId="8" xpath="/Pisemnost/DPFDP7/VetaD/@manz_prijmeni" xmlDataType="string"/>
    </xmlCellPr>
  </singleXmlCell>
  <singleXmlCell id="471" xr6:uid="{00000000-000C-0000-FFFF-FFFFBF000000}" r="B60" connectionId="0">
    <xmlCellPr id="1" xr6:uid="{00000000-0010-0000-BF00-000001000000}" uniqueName="1">
      <xmlPr mapId="8" xpath="/Pisemnost/DPFDP7/VetaD/@manz_r_cislo" xmlDataType="string"/>
    </xmlCellPr>
  </singleXmlCell>
  <singleXmlCell id="472" xr6:uid="{00000000-000C-0000-FFFF-FFFFC0000000}" r="B61" connectionId="0">
    <xmlCellPr id="1" xr6:uid="{00000000-0010-0000-C000-000001000000}" uniqueName="1">
      <xmlPr mapId="8" xpath="/Pisemnost/DPFDP7/VetaD/@manz_titul" xmlDataType="string"/>
    </xmlCellPr>
  </singleXmlCell>
  <singleXmlCell id="473" xr6:uid="{00000000-000C-0000-FFFF-FFFFC1000000}" r="F61" connectionId="0">
    <xmlCellPr id="1" xr6:uid="{00000000-0010-0000-C100-000001000000}" uniqueName="1">
      <xmlPr mapId="8" xpath="/Pisemnost/DPFDP7/VetaU/@kc_dpfmz02" xmlDataType="decimal"/>
    </xmlCellPr>
  </singleXmlCell>
  <singleXmlCell id="474" xr6:uid="{00000000-000C-0000-FFFF-FFFFC2000000}" r="J61" connectionId="0">
    <xmlCellPr id="1" xr6:uid="{00000000-0010-0000-C200-000001000000}" uniqueName="1">
      <xmlPr mapId="8" xpath="/Pisemnost/DPFDP7/VetaV/@kc_par9_nem" xmlDataType="decimal"/>
    </xmlCellPr>
  </singleXmlCell>
  <singleXmlCell id="475" xr6:uid="{00000000-000C-0000-FFFF-FFFFC3000000}" r="B62" connectionId="0">
    <xmlCellPr id="1" xr6:uid="{00000000-0010-0000-C300-000001000000}" uniqueName="1">
      <xmlPr mapId="8" xpath="/Pisemnost/DPFDP7/VetaD/@pln_moc" xmlDataType="string"/>
    </xmlCellPr>
  </singleXmlCell>
  <singleXmlCell id="476" xr6:uid="{00000000-000C-0000-FFFF-FFFFC4000000}" r="F62" connectionId="0">
    <xmlCellPr id="1" xr6:uid="{00000000-0010-0000-C400-000001000000}" uniqueName="1">
      <xmlPr mapId="8" xpath="/Pisemnost/DPFDP7/VetaU/@kc_dpfmz03" xmlDataType="decimal"/>
    </xmlCellPr>
  </singleXmlCell>
  <singleXmlCell id="477" xr6:uid="{00000000-000C-0000-FFFF-FFFFC5000000}" r="J62" connectionId="0">
    <xmlCellPr id="1" xr6:uid="{00000000-0010-0000-C500-000001000000}" uniqueName="1">
      <xmlPr mapId="8" xpath="/Pisemnost/DPFDP7/VetaV/@kc_prij10" xmlDataType="decimal"/>
    </xmlCellPr>
  </singleXmlCell>
  <singleXmlCell id="478" xr6:uid="{00000000-000C-0000-FFFF-FFFFC6000000}" r="B63" connectionId="0">
    <xmlCellPr id="1" xr6:uid="{00000000-0010-0000-C600-000001000000}" uniqueName="1">
      <xmlPr mapId="8" xpath="/Pisemnost/DPFDP7/VetaD/@prop_zahr" xmlDataType="string"/>
    </xmlCellPr>
  </singleXmlCell>
  <singleXmlCell id="479" xr6:uid="{00000000-000C-0000-FFFF-FFFFC7000000}" r="F63" connectionId="0">
    <xmlCellPr id="1" xr6:uid="{00000000-0010-0000-C700-000001000000}" uniqueName="1">
      <xmlPr mapId="8" xpath="/Pisemnost/DPFDP7/VetaU/@kc_dpfmz04" xmlDataType="decimal"/>
    </xmlCellPr>
  </singleXmlCell>
  <singleXmlCell id="480" xr6:uid="{00000000-000C-0000-FFFF-FFFFC8000000}" r="J63" connectionId="0">
    <xmlCellPr id="1" xr6:uid="{00000000-0010-0000-C800-000001000000}" uniqueName="1">
      <xmlPr mapId="8" xpath="/Pisemnost/DPFDP7/VetaV/@kc_prij9" xmlDataType="decimal"/>
    </xmlCellPr>
  </singleXmlCell>
  <singleXmlCell id="481" xr6:uid="{00000000-000C-0000-FFFF-FFFFC9000000}" r="B64" connectionId="0">
    <xmlCellPr id="1" xr6:uid="{00000000-0010-0000-C900-000001000000}" uniqueName="1">
      <xmlPr mapId="8" xpath="/Pisemnost/DPFDP7/VetaD/@rok" xmlDataType="decimal"/>
    </xmlCellPr>
  </singleXmlCell>
  <singleXmlCell id="482" xr6:uid="{00000000-000C-0000-FFFF-FFFFCA000000}" r="F64" connectionId="0">
    <xmlCellPr id="1" xr6:uid="{00000000-0010-0000-CA00-000001000000}" uniqueName="1">
      <xmlPr mapId="8" xpath="/Pisemnost/DPFDP7/VetaU/@kc_dpfmz05a" xmlDataType="decimal"/>
    </xmlCellPr>
  </singleXmlCell>
  <singleXmlCell id="483" xr6:uid="{00000000-000C-0000-FFFF-FFFFCB000000}" r="J64" connectionId="0">
    <xmlCellPr id="1" xr6:uid="{00000000-0010-0000-CB00-000001000000}" uniqueName="1">
      <xmlPr mapId="8" xpath="/Pisemnost/DPFDP7/VetaV/@kc_rezerv_k" xmlDataType="decimal"/>
    </xmlCellPr>
  </singleXmlCell>
  <singleXmlCell id="484" xr6:uid="{00000000-000C-0000-FFFF-FFFFCC000000}" r="B65" connectionId="0">
    <xmlCellPr id="1" xr6:uid="{00000000-0010-0000-CC00-000001000000}" uniqueName="1">
      <xmlPr mapId="8" xpath="/Pisemnost/DPFDP7/VetaD/@sleva_rp" xmlDataType="decimal"/>
    </xmlCellPr>
  </singleXmlCell>
  <singleXmlCell id="485" xr6:uid="{00000000-000C-0000-FFFF-FFFFCD000000}" r="F65" connectionId="0">
    <xmlCellPr id="1" xr6:uid="{00000000-0010-0000-CD00-000001000000}" uniqueName="1">
      <xmlPr mapId="8" xpath="/Pisemnost/DPFDP7/VetaU/@kc_dpfmz06" xmlDataType="decimal"/>
    </xmlCellPr>
  </singleXmlCell>
  <singleXmlCell id="486" xr6:uid="{00000000-000C-0000-FFFF-FFFFCE000000}" r="J65" connectionId="0">
    <xmlCellPr id="1" xr6:uid="{00000000-0010-0000-CE00-000001000000}" uniqueName="1">
      <xmlPr mapId="8" xpath="/Pisemnost/DPFDP7/VetaV/@kc_rezerv_z" xmlDataType="decimal"/>
    </xmlCellPr>
  </singleXmlCell>
  <singleXmlCell id="487" xr6:uid="{00000000-000C-0000-FFFF-FFFFCF000000}" r="F66" connectionId="0">
    <xmlCellPr id="1" xr6:uid="{00000000-0010-0000-CF00-000001000000}" uniqueName="1">
      <xmlPr mapId="8" xpath="/Pisemnost/DPFDP7/VetaU/@kc_dpfmz08" xmlDataType="decimal"/>
    </xmlCellPr>
  </singleXmlCell>
  <singleXmlCell id="488" xr6:uid="{00000000-000C-0000-FFFF-FFFFD0000000}" r="J66" connectionId="0">
    <xmlCellPr id="1" xr6:uid="{00000000-0010-0000-D000-000001000000}" uniqueName="1">
      <xmlPr mapId="8" xpath="/Pisemnost/DPFDP7/VetaV/@kc_rozdil9" xmlDataType="decimal"/>
    </xmlCellPr>
  </singleXmlCell>
  <singleXmlCell id="489" xr6:uid="{00000000-000C-0000-FFFF-FFFFD1000000}" r="B67" connectionId="0">
    <xmlCellPr id="1" xr6:uid="{00000000-0010-0000-D100-000001000000}" uniqueName="1">
      <xmlPr mapId="8" xpath="/Pisemnost/DPFDP7/VetaD/@uhrn_slevy35ba" xmlDataType="decimal"/>
    </xmlCellPr>
  </singleXmlCell>
  <singleXmlCell id="490" xr6:uid="{00000000-000C-0000-FFFF-FFFFD2000000}" r="F67" connectionId="0">
    <xmlCellPr id="1" xr6:uid="{00000000-0010-0000-D200-000001000000}" uniqueName="1">
      <xmlPr mapId="8" xpath="/Pisemnost/DPFDP7/VetaU/@kc_dpfmz10" xmlDataType="decimal"/>
    </xmlCellPr>
  </singleXmlCell>
  <singleXmlCell id="491" xr6:uid="{00000000-000C-0000-FFFF-FFFFD3000000}" r="J67" connectionId="0">
    <xmlCellPr id="1" xr6:uid="{00000000-0010-0000-D300-000001000000}" uniqueName="1">
      <xmlPr mapId="8" xpath="/Pisemnost/DPFDP7/VetaV/@kc_snizukon9" xmlDataType="decimal"/>
    </xmlCellPr>
  </singleXmlCell>
  <singleXmlCell id="492" xr6:uid="{00000000-000C-0000-FFFF-FFFFD4000000}" r="B68" connectionId="0">
    <xmlCellPr id="1" xr6:uid="{00000000-0010-0000-D400-000001000000}" uniqueName="1">
      <xmlPr mapId="8" xpath="/Pisemnost/DPFDP7/VetaD/@uv_podpis" xmlDataType="string"/>
    </xmlCellPr>
  </singleXmlCell>
  <singleXmlCell id="493" xr6:uid="{00000000-000C-0000-FFFF-FFFFD5000000}" r="F68" connectionId="0">
    <xmlCellPr id="1" xr6:uid="{00000000-0010-0000-D500-000001000000}" uniqueName="1">
      <xmlPr mapId="8" xpath="/Pisemnost/DPFDP7/VetaU/@kc_dpfmz11" xmlDataType="decimal"/>
    </xmlCellPr>
  </singleXmlCell>
  <singleXmlCell id="494" xr6:uid="{00000000-000C-0000-FFFF-FFFFD6000000}" r="J68" connectionId="0">
    <xmlCellPr id="1" xr6:uid="{00000000-0010-0000-D600-000001000000}" uniqueName="1">
      <xmlPr mapId="8" xpath="/Pisemnost/DPFDP7/VetaV/@kc_vyd10" xmlDataType="decimal"/>
    </xmlCellPr>
  </singleXmlCell>
  <singleXmlCell id="495" xr6:uid="{00000000-000C-0000-FFFF-FFFFD7000000}" r="F69" connectionId="0">
    <xmlCellPr id="1" xr6:uid="{00000000-0010-0000-D700-000001000000}" uniqueName="1">
      <xmlPr mapId="8" xpath="/Pisemnost/DPFDP7/VetaU/@kc_dpfmz18" xmlDataType="decimal"/>
    </xmlCellPr>
  </singleXmlCell>
  <singleXmlCell id="496" xr6:uid="{00000000-000C-0000-FFFF-FFFFD8000000}" r="J69" connectionId="0">
    <xmlCellPr id="1" xr6:uid="{00000000-0010-0000-D800-000001000000}" uniqueName="1">
      <xmlPr mapId="8" xpath="/Pisemnost/DPFDP7/VetaV/@kc_vyd9" xmlDataType="decimal"/>
    </xmlCellPr>
  </singleXmlCell>
  <singleXmlCell id="497" xr6:uid="{00000000-000C-0000-FFFF-FFFFD9000000}" r="F70" connectionId="0">
    <xmlCellPr id="1" xr6:uid="{00000000-0010-0000-D900-000001000000}" uniqueName="1">
      <xmlPr mapId="8" xpath="/Pisemnost/DPFDP7/VetaU/@kc_z_dpfmz02" xmlDataType="decimal"/>
    </xmlCellPr>
  </singleXmlCell>
  <singleXmlCell id="498" xr6:uid="{00000000-000C-0000-FFFF-FFFFDA000000}" r="J70" connectionId="0">
    <xmlCellPr id="1" xr6:uid="{00000000-0010-0000-DA00-000001000000}" uniqueName="1">
      <xmlPr mapId="8" xpath="/Pisemnost/DPFDP7/VetaV/@kc_zd10p" xmlDataType="decimal"/>
    </xmlCellPr>
  </singleXmlCell>
  <singleXmlCell id="499" xr6:uid="{00000000-000C-0000-FFFF-FFFFDB000000}" r="B71" connectionId="0">
    <xmlCellPr id="1" xr6:uid="{00000000-0010-0000-DB00-000001000000}" uniqueName="1">
      <xmlPr mapId="8" xpath="/Pisemnost/DPFDP7/VetaD/@zdobd_do" xmlDataType="string"/>
    </xmlCellPr>
  </singleXmlCell>
  <singleXmlCell id="500" xr6:uid="{00000000-000C-0000-FFFF-FFFFDC000000}" r="F71" connectionId="0">
    <xmlCellPr id="1" xr6:uid="{00000000-0010-0000-DC00-000001000000}" uniqueName="1">
      <xmlPr mapId="8" xpath="/Pisemnost/DPFDP7/VetaU/@kc_z_dpfmz03" xmlDataType="decimal"/>
    </xmlCellPr>
  </singleXmlCell>
  <singleXmlCell id="501" xr6:uid="{00000000-000C-0000-FFFF-FFFFDD000000}" r="J71" connectionId="0">
    <xmlCellPr id="1" xr6:uid="{00000000-0010-0000-DD00-000001000000}" uniqueName="1">
      <xmlPr mapId="8" xpath="/Pisemnost/DPFDP7/VetaV/@kc_zd9p" xmlDataType="decimal"/>
    </xmlCellPr>
  </singleXmlCell>
  <singleXmlCell id="502" xr6:uid="{00000000-000C-0000-FFFF-FFFFDE000000}" r="N71" connectionId="0">
    <xmlCellPr id="1" xr6:uid="{00000000-0010-0000-DE00-000001000000}" uniqueName="1">
      <xmlPr mapId="8" xpath="/Pisemnost/DPFDP7/VetaW/@da_zazahr" xmlDataType="decimal"/>
    </xmlCellPr>
  </singleXmlCell>
  <singleXmlCell id="503" xr6:uid="{00000000-000C-0000-FFFF-FFFFDF000000}" r="B72" connectionId="0">
    <xmlCellPr id="1" xr6:uid="{00000000-0010-0000-DF00-000001000000}" uniqueName="1">
      <xmlPr mapId="8" xpath="/Pisemnost/DPFDP7/VetaD/@zdobd_od" xmlDataType="string"/>
    </xmlCellPr>
  </singleXmlCell>
  <singleXmlCell id="504" xr6:uid="{00000000-000C-0000-FFFF-FFFFE0000000}" r="F72" connectionId="0">
    <xmlCellPr id="1" xr6:uid="{00000000-0010-0000-E000-000001000000}" uniqueName="1">
      <xmlPr mapId="8" xpath="/Pisemnost/DPFDP7/VetaU/@kc_z_dpfmz04" xmlDataType="decimal"/>
    </xmlCellPr>
  </singleXmlCell>
  <singleXmlCell id="505" xr6:uid="{00000000-000C-0000-FFFF-FFFFE1000000}" r="J72" connectionId="0">
    <xmlCellPr id="1" xr6:uid="{00000000-0010-0000-E100-000001000000}" uniqueName="1">
      <xmlPr mapId="8" xpath="/Pisemnost/DPFDP7/VetaV/@kc_zvysukon9" xmlDataType="decimal"/>
    </xmlCellPr>
  </singleXmlCell>
  <singleXmlCell id="506" xr6:uid="{00000000-000C-0000-FFFF-FFFFE2000000}" r="N72" connectionId="0">
    <xmlCellPr id="1" xr6:uid="{00000000-0010-0000-E200-000001000000}" uniqueName="1">
      <xmlPr mapId="8" xpath="/Pisemnost/DPFDP7/VetaW/@uhrn_neuzndan" xmlDataType="decimal"/>
    </xmlCellPr>
  </singleXmlCell>
  <singleXmlCell id="507" xr6:uid="{00000000-000C-0000-FFFF-FFFFE3000000}" r="B73" connectionId="0">
    <xmlCellPr id="1" xr6:uid="{00000000-0010-0000-E300-000001000000}" uniqueName="1">
      <xmlPr mapId="8" xpath="/Pisemnost/DPFDP7/VetaD/@m_deti2" xmlDataType="decimal"/>
    </xmlCellPr>
  </singleXmlCell>
  <singleXmlCell id="508" xr6:uid="{00000000-000C-0000-FFFF-FFFFE4000000}" r="F73" connectionId="0">
    <xmlCellPr id="1" xr6:uid="{00000000-0010-0000-E400-000001000000}" uniqueName="1">
      <xmlPr mapId="8" xpath="/Pisemnost/DPFDP7/VetaU/@kc_z_dpfmz05a" xmlDataType="decimal"/>
    </xmlCellPr>
  </singleXmlCell>
  <singleXmlCell id="509" xr6:uid="{00000000-000C-0000-FFFF-FFFFE5000000}" r="J73" connectionId="0">
    <xmlCellPr id="1" xr6:uid="{00000000-0010-0000-E500-000001000000}" uniqueName="1">
      <xmlPr mapId="8" xpath="/Pisemnost/DPFDP7/VetaV/@spol_jm_manz" xmlDataType="string"/>
    </xmlCellPr>
  </singleXmlCell>
  <singleXmlCell id="510" xr6:uid="{00000000-000C-0000-FFFF-FFFFE6000000}" r="N73" connectionId="0">
    <xmlCellPr id="1" xr6:uid="{00000000-0010-0000-E600-000001000000}" uniqueName="1">
      <xmlPr mapId="8" xpath="/Pisemnost/DPFDP7/VetaW/@uhrn_uzndan" xmlDataType="decimal"/>
    </xmlCellPr>
  </singleXmlCell>
  <singleXmlCell id="511" xr6:uid="{00000000-000C-0000-FFFF-FFFFE7000000}" r="B74" connectionId="0">
    <xmlCellPr id="1" xr6:uid="{00000000-0010-0000-E700-000001000000}" uniqueName="1">
      <xmlPr mapId="8" xpath="/Pisemnost/DPFDP7/VetaD/@m_deti3" xmlDataType="decimal"/>
    </xmlCellPr>
  </singleXmlCell>
  <singleXmlCell id="512" xr6:uid="{00000000-000C-0000-FFFF-FFFFE8000000}" r="F74" connectionId="0">
    <xmlCellPr id="1" xr6:uid="{00000000-0010-0000-E800-000001000000}" uniqueName="1">
      <xmlPr mapId="8" xpath="/Pisemnost/DPFDP7/VetaU/@kc_z_dpfmz06" xmlDataType="decimal"/>
    </xmlCellPr>
  </singleXmlCell>
  <singleXmlCell id="513" xr6:uid="{00000000-000C-0000-FFFF-FFFFE9000000}" r="J74" connectionId="0">
    <xmlCellPr id="1" xr6:uid="{00000000-0010-0000-E900-000001000000}" uniqueName="1">
      <xmlPr mapId="8" xpath="/Pisemnost/DPFDP7/VetaV/@uhrn_prijmy10" xmlDataType="decimal"/>
    </xmlCellPr>
  </singleXmlCell>
  <singleXmlCell id="514" xr6:uid="{00000000-000C-0000-FFFF-FFFFEA000000}" r="N74" connectionId="0">
    <xmlCellPr id="1" xr6:uid="{00000000-0010-0000-EA00-000001000000}" uniqueName="1">
      <xmlPr mapId="8" xpath="/Pisemnost/DPFDP7/VetaW/@kc_vynprij" xmlDataType="decimal"/>
    </xmlCellPr>
  </singleXmlCell>
  <singleXmlCell id="515" xr6:uid="{00000000-000C-0000-FFFF-FFFFEB000000}" r="B75" connectionId="0">
    <xmlCellPr id="1" xr6:uid="{00000000-0010-0000-EB00-000001000000}" uniqueName="1">
      <xmlPr mapId="8" xpath="/Pisemnost/DPFDP7/VetaD/@m_detiztpp2" xmlDataType="decimal"/>
    </xmlCellPr>
  </singleXmlCell>
  <singleXmlCell id="516" xr6:uid="{00000000-000C-0000-FFFF-FFFFEC000000}" r="F75" connectionId="0">
    <xmlCellPr id="1" xr6:uid="{00000000-0010-0000-EC00-000001000000}" uniqueName="1">
      <xmlPr mapId="8" xpath="/Pisemnost/DPFDP7/VetaU/@kc_z_dpfmz08" xmlDataType="decimal"/>
    </xmlCellPr>
  </singleXmlCell>
  <singleXmlCell id="517" xr6:uid="{00000000-000C-0000-FFFF-FFFFED000000}" r="J75" connectionId="0">
    <xmlCellPr id="1" xr6:uid="{00000000-0010-0000-ED00-000001000000}" uniqueName="1">
      <xmlPr mapId="8" xpath="/Pisemnost/DPFDP7/VetaV/@uhrn_rozdil10" xmlDataType="decimal"/>
    </xmlCellPr>
  </singleXmlCell>
  <singleXmlCell id="518" xr6:uid="{00000000-000C-0000-FFFF-FFFFEE000000}" r="N75" connectionId="0">
    <xmlCellPr id="1" xr6:uid="{00000000-0010-0000-EE00-000001000000}" uniqueName="1">
      <xmlPr mapId="8" xpath="/Pisemnost/DPFDP7/VetaW/@kc_vynprij_6" xmlDataType="decimal"/>
    </xmlCellPr>
  </singleXmlCell>
  <singleXmlCell id="519" xr6:uid="{00000000-000C-0000-FFFF-FFFFEF000000}" r="B76" connectionId="0">
    <xmlCellPr id="1" xr6:uid="{00000000-0010-0000-EF00-000001000000}" uniqueName="1">
      <xmlPr mapId="8" xpath="/Pisemnost/DPFDP7/VetaD/@m_detiztpp3" xmlDataType="decimal"/>
    </xmlCellPr>
  </singleXmlCell>
  <singleXmlCell id="520" xr6:uid="{00000000-000C-0000-FFFF-FFFFF0000000}" r="F76" connectionId="0">
    <xmlCellPr id="1" xr6:uid="{00000000-0010-0000-F000-000001000000}" uniqueName="1">
      <xmlPr mapId="8" xpath="/Pisemnost/DPFDP7/VetaU/@kc_z_dpfmz10" xmlDataType="decimal"/>
    </xmlCellPr>
  </singleXmlCell>
  <singleXmlCell id="521" xr6:uid="{00000000-000C-0000-FFFF-FFFFF1000000}" r="J76" connectionId="0">
    <xmlCellPr id="1" xr6:uid="{00000000-0010-0000-F100-000001000000}" uniqueName="1">
      <xmlPr mapId="8" xpath="/Pisemnost/DPFDP7/VetaV/@uhrn_vydaje10" xmlDataType="decimal"/>
    </xmlCellPr>
  </singleXmlCell>
  <singleXmlCell id="522" xr6:uid="{00000000-000C-0000-FFFF-FFFFF2000000}" r="N76" connectionId="0">
    <xmlCellPr id="1" xr6:uid="{00000000-0010-0000-F200-000001000000}" uniqueName="1">
      <xmlPr mapId="8" xpath="/Pisemnost/DPFDP7/VetaW/@roz_od10" xmlDataType="decimal"/>
    </xmlCellPr>
  </singleXmlCell>
  <singleXmlCell id="523" xr6:uid="{00000000-000C-0000-FFFF-FFFFF3000000}" r="B77" connectionId="0">
    <xmlCellPr id="1" xr6:uid="{00000000-0010-0000-F300-000001000000}" uniqueName="1">
      <xmlPr mapId="8" xpath="/Pisemnost/DPFDP7/VetaD/@manz_d_nar" xmlDataType="string"/>
    </xmlCellPr>
  </singleXmlCell>
  <singleXmlCell id="524" xr6:uid="{00000000-000C-0000-FFFF-FFFFF4000000}" r="F77" connectionId="0">
    <xmlCellPr id="1" xr6:uid="{00000000-0010-0000-F400-000001000000}" uniqueName="1">
      <xmlPr mapId="8" xpath="/Pisemnost/DPFDP7/VetaU/@kc_z_dpfmz11" xmlDataType="decimal"/>
    </xmlCellPr>
  </singleXmlCell>
  <singleXmlCell id="525" xr6:uid="{00000000-000C-0000-FFFF-FFFFF5000000}" r="J77" connectionId="0">
    <xmlCellPr id="1" xr6:uid="{00000000-0010-0000-F500-000001000000}" uniqueName="1">
      <xmlPr mapId="8" xpath="/Pisemnost/DPFDP7/VetaV/@vyd9proc" xmlDataType="string"/>
    </xmlCellPr>
  </singleXmlCell>
  <singleXmlCell id="526" xr6:uid="{00000000-000C-0000-FFFF-FFFFF6000000}" r="N77" connectionId="0">
    <xmlCellPr id="1" xr6:uid="{00000000-0010-0000-F600-000001000000}" uniqueName="1">
      <xmlPr mapId="8" xpath="/Pisemnost/DPFDP7/VetaW/@kc_zakztr" xmlDataType="decimal"/>
    </xmlCellPr>
  </singleXmlCell>
  <singleXmlCell id="527" xr6:uid="{00000000-000C-0000-FFFF-FFFFF7000000}" r="N78" connectionId="0">
    <xmlCellPr id="1" xr6:uid="{00000000-0010-0000-F700-000001000000}" uniqueName="1">
      <xmlPr mapId="8" xpath="/Pisemnost/DPFDP7/VetaW/@proc_od10" xmlDataType="decimal"/>
    </xmlCellPr>
  </singleXmlCell>
  <singleXmlCell id="528" xr6:uid="{00000000-000C-0000-FFFF-FFFFF8000000}" r="N79" connectionId="0">
    <xmlCellPr id="1" xr6:uid="{00000000-0010-0000-F800-000001000000}" uniqueName="1">
      <xmlPr mapId="8" xpath="/Pisemnost/DPFDP7/VetaW/@da_vzahod9" xmlDataType="decimal"/>
    </xmlCellPr>
  </singleXmlCell>
  <singleXmlCell id="529" xr6:uid="{00000000-000C-0000-FFFF-FFFFF9000000}" r="B80" connectionId="0">
    <xmlCellPr id="1" xr6:uid="{00000000-0010-0000-F900-000001000000}" uniqueName="1">
      <xmlPr mapId="8" xpath="/Pisemnost/DPFDP7/VetaD/@da_samzakl" xmlDataType="decimal"/>
    </xmlCellPr>
  </singleXmlCell>
  <singleXmlCell id="530" xr6:uid="{00000000-000C-0000-FFFF-FFFFFA000000}" r="B81" connectionId="0">
    <xmlCellPr id="1" xr6:uid="{00000000-0010-0000-FA00-000001000000}" uniqueName="1">
      <xmlPr mapId="8" xpath="/Pisemnost/DPFDP7/VetaD/@kc_dan_celk" xmlDataType="decimal"/>
    </xmlCellPr>
  </singleXmlCell>
  <singleXmlCell id="531" xr6:uid="{00000000-000C-0000-FFFF-FFFFFB000000}" r="B82" connectionId="0">
    <xmlCellPr id="1" xr6:uid="{00000000-0010-0000-FB00-000001000000}" uniqueName="1">
      <xmlPr mapId="8" xpath="/Pisemnost/DPFDP7/VetaD/@kc_dan_po_db" xmlDataType="decimal"/>
    </xmlCellPr>
  </singleXmlCell>
  <singleXmlCell id="532" xr6:uid="{00000000-000C-0000-FFFF-FFFFFC000000}" r="B83" connectionId="0">
    <xmlCellPr id="1" xr6:uid="{00000000-0010-0000-FC00-000001000000}" uniqueName="1">
      <xmlPr mapId="8" xpath="/Pisemnost/DPFDP7/VetaD/@kc_db_po_odpd" xmlDataType="decimal"/>
    </xmlCellPr>
  </singleXmlCell>
  <singleXmlCell id="533" xr6:uid="{00000000-000C-0000-FFFF-FFFFFD000000}" r="B89" connectionId="0">
    <xmlCellPr id="1" xr6:uid="{00000000-0010-0000-FD00-000001000000}" uniqueName="1">
      <xmlPr mapId="8" xpath="/Pisemnost/DPFDP7/VetaN/@c_nest_uctu" xmlDataType="string"/>
    </xmlCellPr>
  </singleXmlCell>
  <singleXmlCell id="534" xr6:uid="{00000000-000C-0000-FFFF-FFFFFE000000}" r="B90" connectionId="0">
    <xmlCellPr id="1" xr6:uid="{00000000-0010-0000-FE00-000001000000}" uniqueName="1">
      <xmlPr mapId="8" xpath="/Pisemnost/DPFDP7/VetaN/@id_banky" xmlDataType="string"/>
    </xmlCellPr>
  </singleXmlCell>
  <singleXmlCell id="535" xr6:uid="{00000000-000C-0000-FFFF-FFFFFF000000}" r="B91" connectionId="0">
    <xmlCellPr id="1" xr6:uid="{00000000-0010-0000-FF00-000001000000}" uniqueName="1">
      <xmlPr mapId="8" xpath="/Pisemnost/DPFDP7/VetaN/@k_meny_uctu" xmlDataType="string"/>
    </xmlCellPr>
  </singleXmlCell>
  <singleXmlCell id="536" xr6:uid="{00000000-000C-0000-FFFF-FFFF00010000}" r="B92" connectionId="0">
    <xmlCellPr id="1" xr6:uid="{00000000-0010-0000-0001-000001000000}" uniqueName="1">
      <xmlPr mapId="8" xpath="/Pisemnost/DPFDP7/VetaN/@k_stat_banky" xmlDataType="string"/>
    </xmlCellPr>
  </singleXmlCell>
  <singleXmlCell id="537" xr6:uid="{00000000-000C-0000-FFFF-FFFF01010000}" r="B93" connectionId="0">
    <xmlCellPr id="1" xr6:uid="{00000000-0010-0000-0101-000001000000}" uniqueName="1">
      <xmlPr mapId="8" xpath="/Pisemnost/DPFDP7/VetaN/@kc_preplatek" xmlDataType="decimal"/>
    </xmlCellPr>
  </singleXmlCell>
  <singleXmlCell id="538" xr6:uid="{00000000-000C-0000-FFFF-FFFF02010000}" r="B94" connectionId="0">
    <xmlCellPr id="1" xr6:uid="{00000000-0010-0000-0201-000001000000}" uniqueName="1">
      <xmlPr mapId="8" xpath="/Pisemnost/DPFDP7/VetaN/@mesto_banky" xmlDataType="string"/>
    </xmlCellPr>
  </singleXmlCell>
  <singleXmlCell id="539" xr6:uid="{00000000-000C-0000-FFFF-FFFF03010000}" r="B95" connectionId="0">
    <xmlCellPr id="1" xr6:uid="{00000000-0010-0000-0301-000001000000}" uniqueName="1">
      <xmlPr mapId="8" xpath="/Pisemnost/DPFDP7/VetaN/@mesto_prij" xmlDataType="string"/>
    </xmlCellPr>
  </singleXmlCell>
  <singleXmlCell id="540" xr6:uid="{00000000-000C-0000-FFFF-FFFF04010000}" r="B96" connectionId="0">
    <xmlCellPr id="1" xr6:uid="{00000000-0010-0000-0401-000001000000}" uniqueName="1">
      <xmlPr mapId="8" xpath="/Pisemnost/DPFDP7/VetaN/@naz_adr_banky" xmlDataType="string"/>
    </xmlCellPr>
  </singleXmlCell>
  <singleXmlCell id="541" xr6:uid="{00000000-000C-0000-FFFF-FFFF05010000}" r="B97" connectionId="0">
    <xmlCellPr id="1" xr6:uid="{00000000-0010-0000-0501-000001000000}" uniqueName="1">
      <xmlPr mapId="8" xpath="/Pisemnost/DPFDP7/VetaN/@nazev_prij" xmlDataType="string"/>
    </xmlCellPr>
  </singleXmlCell>
  <singleXmlCell id="542" xr6:uid="{00000000-000C-0000-FFFF-FFFF06010000}" r="B98" connectionId="0">
    <xmlCellPr id="1" xr6:uid="{00000000-0010-0000-0601-000001000000}" uniqueName="1">
      <xmlPr mapId="8" xpath="/Pisemnost/DPFDP7/VetaN/@psc_banky" xmlDataType="string"/>
    </xmlCellPr>
  </singleXmlCell>
  <singleXmlCell id="543" xr6:uid="{00000000-000C-0000-FFFF-FFFF07010000}" r="B99" connectionId="0">
    <xmlCellPr id="1" xr6:uid="{00000000-0010-0000-0701-000001000000}" uniqueName="1">
      <xmlPr mapId="8" xpath="/Pisemnost/DPFDP7/VetaN/@psc_prij" xmlDataType="string"/>
    </xmlCellPr>
  </singleXmlCell>
  <singleXmlCell id="544" xr6:uid="{00000000-000C-0000-FFFF-FFFF08010000}" r="B100" connectionId="0">
    <xmlCellPr id="1" xr6:uid="{00000000-0010-0000-0801-000001000000}" uniqueName="1">
      <xmlPr mapId="8" xpath="/Pisemnost/DPFDP7/VetaN/@region_banky" xmlDataType="string"/>
    </xmlCellPr>
  </singleXmlCell>
  <singleXmlCell id="545" xr6:uid="{00000000-000C-0000-FFFF-FFFF09010000}" r="B101" connectionId="0">
    <xmlCellPr id="1" xr6:uid="{00000000-0010-0000-0901-000001000000}" uniqueName="1">
      <xmlPr mapId="8" xpath="/Pisemnost/DPFDP7/VetaN/@region_prij" xmlDataType="string"/>
    </xmlCellPr>
  </singleXmlCell>
  <singleXmlCell id="546" xr6:uid="{00000000-000C-0000-FFFF-FFFF0A010000}" r="B102" connectionId="0">
    <xmlCellPr id="1" xr6:uid="{00000000-0010-0000-0A01-000001000000}" uniqueName="1">
      <xmlPr mapId="8" xpath="/Pisemnost/DPFDP7/VetaN/@stat_prij" xmlDataType="string"/>
    </xmlCellPr>
  </singleXmlCell>
  <singleXmlCell id="547" xr6:uid="{00000000-000C-0000-FFFF-FFFF0B010000}" r="B103" connectionId="0">
    <xmlCellPr id="1" xr6:uid="{00000000-0010-0000-0B01-000001000000}" uniqueName="1">
      <xmlPr mapId="8" xpath="/Pisemnost/DPFDP7/VetaN/@sym_plvmpv" xmlDataType="string"/>
    </xmlCellPr>
  </singleXmlCell>
  <singleXmlCell id="548" xr6:uid="{00000000-000C-0000-FFFF-FFFF0C010000}" r="B104" connectionId="0">
    <xmlCellPr id="1" xr6:uid="{00000000-0010-0000-0C01-000001000000}" uniqueName="1">
      <xmlPr mapId="8" xpath="/Pisemnost/DPFDP7/VetaN/@ulice_banky" xmlDataType="string"/>
    </xmlCellPr>
  </singleXmlCell>
  <singleXmlCell id="549" xr6:uid="{00000000-000C-0000-FFFF-FFFF0D010000}" r="B105" connectionId="0">
    <xmlCellPr id="1" xr6:uid="{00000000-0010-0000-0D01-000001000000}" uniqueName="1">
      <xmlPr mapId="8" xpath="/Pisemnost/DPFDP7/VetaN/@ulice_prij" xmlDataType="string"/>
    </xmlCellPr>
  </singleXmlCell>
  <singleXmlCell id="550" xr6:uid="{00000000-000C-0000-FFFF-FFFF0E010000}" r="B106" connectionId="0">
    <xmlCellPr id="1" xr6:uid="{00000000-0010-0000-0E01-000001000000}" uniqueName="1">
      <xmlPr mapId="8" xpath="/Pisemnost/DPFDP7/VetaN/@zp_vrac" xmlDataType="string"/>
    </xmlCellPr>
  </singleXmlCell>
  <singleXmlCell id="551" xr6:uid="{00000000-000C-0000-FFFF-FFFF0F010000}" r="B107" connectionId="0">
    <xmlCellPr id="1" xr6:uid="{00000000-0010-0000-0F01-000001000000}" uniqueName="1">
      <xmlPr mapId="8" xpath="/Pisemnost/DPFDP7/VetaN/@zvp_c_komds" xmlDataType="string"/>
    </xmlCellPr>
  </singleXmlCell>
  <singleXmlCell id="552" xr6:uid="{00000000-000C-0000-FFFF-FFFF10010000}" r="B108" connectionId="0">
    <xmlCellPr id="1" xr6:uid="{00000000-0010-0000-1001-000001000000}" uniqueName="1">
      <xmlPr mapId="8" xpath="/Pisemnost/DPFDP7/VetaN/@zvp_c_obce" xmlDataType="decimal"/>
    </xmlCellPr>
  </singleXmlCell>
  <singleXmlCell id="553" xr6:uid="{00000000-000C-0000-FFFF-FFFF11010000}" r="B109" connectionId="0">
    <xmlCellPr id="1" xr6:uid="{00000000-0010-0000-1101-000001000000}" uniqueName="1">
      <xmlPr mapId="8" xpath="/Pisemnost/DPFDP7/VetaN/@zvp_c_orient" xmlDataType="string"/>
    </xmlCellPr>
  </singleXmlCell>
  <singleXmlCell id="554" xr6:uid="{00000000-000C-0000-FFFF-FFFF12010000}" r="B110" connectionId="0">
    <xmlCellPr id="1" xr6:uid="{00000000-0010-0000-1201-000001000000}" uniqueName="1">
      <xmlPr mapId="8" xpath="/Pisemnost/DPFDP7/VetaN/@zvp_c_pop" xmlDataType="decimal"/>
    </xmlCellPr>
  </singleXmlCell>
  <singleXmlCell id="555" xr6:uid="{00000000-000C-0000-FFFF-FFFF13010000}" r="B111" connectionId="0">
    <xmlCellPr id="1" xr6:uid="{00000000-0010-0000-1301-000001000000}" uniqueName="1">
      <xmlPr mapId="8" xpath="/Pisemnost/DPFDP7/VetaN/@zvp_jmeno" xmlDataType="string"/>
    </xmlCellPr>
  </singleXmlCell>
  <singleXmlCell id="556" xr6:uid="{00000000-000C-0000-FFFF-FFFF14010000}" r="B112" connectionId="0">
    <xmlCellPr id="1" xr6:uid="{00000000-0010-0000-1401-000001000000}" uniqueName="1">
      <xmlPr mapId="8" xpath="/Pisemnost/DPFDP7/VetaN/@zvp_k_bank" xmlDataType="decimal"/>
    </xmlCellPr>
  </singleXmlCell>
  <singleXmlCell id="557" xr6:uid="{00000000-000C-0000-FFFF-FFFF15010000}" r="B113" connectionId="0">
    <xmlCellPr id="1" xr6:uid="{00000000-0010-0000-1501-000001000000}" uniqueName="1">
      <xmlPr mapId="8" xpath="/Pisemnost/DPFDP7/VetaN/@zvp_naz_bank" xmlDataType="string"/>
    </xmlCellPr>
  </singleXmlCell>
  <singleXmlCell id="558" xr6:uid="{00000000-000C-0000-FFFF-FFFF16010000}" r="B114" connectionId="0">
    <xmlCellPr id="1" xr6:uid="{00000000-0010-0000-1601-000001000000}" uniqueName="1">
      <xmlPr mapId="8" xpath="/Pisemnost/DPFDP7/VetaN/@zvp_naz_obce" xmlDataType="string"/>
    </xmlCellPr>
  </singleXmlCell>
  <singleXmlCell id="559" xr6:uid="{00000000-000C-0000-FFFF-FFFF17010000}" r="B115" connectionId="0">
    <xmlCellPr id="1" xr6:uid="{00000000-0010-0000-1701-000001000000}" uniqueName="1">
      <xmlPr mapId="8" xpath="/Pisemnost/DPFDP7/VetaN/@zvp_pbu" xmlDataType="decimal"/>
    </xmlCellPr>
  </singleXmlCell>
  <singleXmlCell id="560" xr6:uid="{00000000-000C-0000-FFFF-FFFF18010000}" r="B116" connectionId="0">
    <xmlCellPr id="1" xr6:uid="{00000000-0010-0000-1801-000001000000}" uniqueName="1">
      <xmlPr mapId="8" xpath="/Pisemnost/DPFDP7/VetaN/@zvp_prijmeni" xmlDataType="string"/>
    </xmlCellPr>
  </singleXmlCell>
  <singleXmlCell id="561" xr6:uid="{00000000-000C-0000-FFFF-FFFF19010000}" r="B117" connectionId="0">
    <xmlCellPr id="1" xr6:uid="{00000000-0010-0000-1901-000001000000}" uniqueName="1">
      <xmlPr mapId="8" xpath="/Pisemnost/DPFDP7/VetaN/@zvp_psc" xmlDataType="decimal"/>
    </xmlCellPr>
  </singleXmlCell>
  <singleXmlCell id="562" xr6:uid="{00000000-000C-0000-FFFF-FFFF1A010000}" r="B118" connectionId="0">
    <xmlCellPr id="1" xr6:uid="{00000000-0010-0000-1A01-000001000000}" uniqueName="1">
      <xmlPr mapId="8" xpath="/Pisemnost/DPFDP7/VetaN/@zvp_spec_symb" xmlDataType="string"/>
    </xmlCellPr>
  </singleXmlCell>
  <singleXmlCell id="563" xr6:uid="{00000000-000C-0000-FFFF-FFFF1B010000}" r="B119" connectionId="0">
    <xmlCellPr id="1" xr6:uid="{00000000-0010-0000-1B01-000001000000}" uniqueName="1">
      <xmlPr mapId="8" xpath="/Pisemnost/DPFDP7/VetaN/@zvp_titul" xmlDataType="string"/>
    </xmlCellPr>
  </singleXmlCell>
  <singleXmlCell id="564" xr6:uid="{00000000-000C-0000-FFFF-FFFF1C010000}" r="B120" connectionId="0">
    <xmlCellPr id="1" xr6:uid="{00000000-0010-0000-1C01-000001000000}" uniqueName="1">
      <xmlPr mapId="8" xpath="/Pisemnost/DPFDP7/VetaN/@zvp_ulice" xmlDataType="string"/>
    </xmlCellPr>
  </singleXmlCell>
  <singleXmlCell id="2" xr6:uid="{00000000-000C-0000-FFFF-FFFF1D010000}" r="N18" connectionId="0">
    <xmlCellPr id="1" xr6:uid="{00000000-0010-0000-1D01-000001000000}" uniqueName="kc_sleva_exe">
      <xmlPr mapId="8" xpath="/Pisemnost/DPFDP7/VetaD/@kc_sleva_exe" xmlDataType="decimal"/>
    </xmlCellPr>
  </singleXmlCell>
  <singleXmlCell id="3" xr6:uid="{00000000-000C-0000-FFFF-FFFF1E010000}" r="N19" connectionId="0">
    <xmlCellPr id="1" xr6:uid="{00000000-0010-0000-1E01-000001000000}" uniqueName="kc_op15_inpr">
      <xmlPr mapId="8" xpath="/Pisemnost/DPFDP7/VetaS/@kc_op15_inpr" xmlDataType="decimal"/>
    </xmlCellPr>
  </singleXmlCell>
  <singleXmlCell id="4" xr6:uid="{00000000-000C-0000-FFFF-FFFF1F010000}" r="N20" connectionId="0">
    <xmlCellPr id="1" xr6:uid="{00000000-0010-0000-1F01-000001000000}" uniqueName="kc_op15_pece">
      <xmlPr mapId="8" xpath="/Pisemnost/DPFDP7/VetaS/@kc_op15_pece" xmlDataType="decimal"/>
    </xmlCellPr>
  </singleXmlCell>
  <singleXmlCell id="5" xr6:uid="{00000000-000C-0000-FFFF-FFFF20010000}" r="J55" connectionId="0">
    <xmlCellPr id="1" xr6:uid="{00000000-0010-0000-2001-000001000000}" uniqueName="usn_exe">
      <xmlPr mapId="8" xpath="/Pisemnost/DPFDP7/VetaB/@usn_exe" xmlDataType="decimal"/>
    </xmlCellPr>
  </singleXmlCell>
  <singleXmlCell id="6" xr6:uid="{00000000-000C-0000-FFFF-FFFF21010000}" r="J56" connectionId="0">
    <xmlCellPr id="1" xr6:uid="{00000000-0010-0000-2101-000001000000}" uniqueName="potv_inpr">
      <xmlPr mapId="8" xpath="/Pisemnost/DPFDP7/VetaB/@potv_inpr" xmlDataType="decimal"/>
    </xmlCellPr>
  </singleXmlCell>
  <singleXmlCell id="7" xr6:uid="{00000000-000C-0000-FFFF-FFFF22010000}" r="J57" connectionId="0">
    <xmlCellPr id="1" xr6:uid="{00000000-0010-0000-2201-000001000000}" uniqueName="potv_pece">
      <xmlPr mapId="8" xpath="/Pisemnost/DPFDP7/VetaB/@potv_pece"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8" Type="http://schemas.openxmlformats.org/officeDocument/2006/relationships/table" Target="../tables/table6.xml"/><Relationship Id="rId13" Type="http://schemas.openxmlformats.org/officeDocument/2006/relationships/table" Target="../tables/table11.xml"/><Relationship Id="rId18" Type="http://schemas.openxmlformats.org/officeDocument/2006/relationships/table" Target="../tables/table16.xml"/><Relationship Id="rId26" Type="http://schemas.openxmlformats.org/officeDocument/2006/relationships/table" Target="../tables/table24.xml"/><Relationship Id="rId3" Type="http://schemas.openxmlformats.org/officeDocument/2006/relationships/table" Target="../tables/table1.xml"/><Relationship Id="rId21" Type="http://schemas.openxmlformats.org/officeDocument/2006/relationships/table" Target="../tables/table19.xml"/><Relationship Id="rId7" Type="http://schemas.openxmlformats.org/officeDocument/2006/relationships/table" Target="../tables/table5.xml"/><Relationship Id="rId12" Type="http://schemas.openxmlformats.org/officeDocument/2006/relationships/table" Target="../tables/table10.xml"/><Relationship Id="rId17" Type="http://schemas.openxmlformats.org/officeDocument/2006/relationships/table" Target="../tables/table15.xml"/><Relationship Id="rId25" Type="http://schemas.openxmlformats.org/officeDocument/2006/relationships/table" Target="../tables/table23.xml"/><Relationship Id="rId2" Type="http://schemas.openxmlformats.org/officeDocument/2006/relationships/tableSingleCells" Target="../tables/tableSingleCells1.xml"/><Relationship Id="rId16" Type="http://schemas.openxmlformats.org/officeDocument/2006/relationships/table" Target="../tables/table14.xml"/><Relationship Id="rId20" Type="http://schemas.openxmlformats.org/officeDocument/2006/relationships/table" Target="../tables/table18.xml"/><Relationship Id="rId1" Type="http://schemas.openxmlformats.org/officeDocument/2006/relationships/printerSettings" Target="../printerSettings/printerSettings1.bin"/><Relationship Id="rId6" Type="http://schemas.openxmlformats.org/officeDocument/2006/relationships/table" Target="../tables/table4.xml"/><Relationship Id="rId11" Type="http://schemas.openxmlformats.org/officeDocument/2006/relationships/table" Target="../tables/table9.xml"/><Relationship Id="rId24" Type="http://schemas.openxmlformats.org/officeDocument/2006/relationships/table" Target="../tables/table22.xml"/><Relationship Id="rId5" Type="http://schemas.openxmlformats.org/officeDocument/2006/relationships/table" Target="../tables/table3.xml"/><Relationship Id="rId15" Type="http://schemas.openxmlformats.org/officeDocument/2006/relationships/table" Target="../tables/table13.xml"/><Relationship Id="rId23" Type="http://schemas.openxmlformats.org/officeDocument/2006/relationships/table" Target="../tables/table21.xml"/><Relationship Id="rId10" Type="http://schemas.openxmlformats.org/officeDocument/2006/relationships/table" Target="../tables/table8.xml"/><Relationship Id="rId19" Type="http://schemas.openxmlformats.org/officeDocument/2006/relationships/table" Target="../tables/table17.xml"/><Relationship Id="rId4" Type="http://schemas.openxmlformats.org/officeDocument/2006/relationships/table" Target="../tables/table2.xml"/><Relationship Id="rId9" Type="http://schemas.openxmlformats.org/officeDocument/2006/relationships/table" Target="../tables/table7.xml"/><Relationship Id="rId14" Type="http://schemas.openxmlformats.org/officeDocument/2006/relationships/table" Target="../tables/table12.xml"/><Relationship Id="rId22" Type="http://schemas.openxmlformats.org/officeDocument/2006/relationships/table" Target="../tables/table20.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adisspr.mfcr.cz/pmd/epo/formulare?nacteni=1" TargetMode="External"/><Relationship Id="rId1" Type="http://schemas.openxmlformats.org/officeDocument/2006/relationships/hyperlink" Target="http://business.center.cz/business/sablony/s110-ucetni-zaverka-v-plnem-rozsahu.aspx"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7.bin"/><Relationship Id="rId1" Type="http://schemas.openxmlformats.org/officeDocument/2006/relationships/hyperlink" Target="http://business.center.cz/business/sablony/s3-priznani-k-dani-z-prijmu-fyzickych-osob.aspx" TargetMode="External"/><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8"/>
  <dimension ref="A1:Z718"/>
  <sheetViews>
    <sheetView topLeftCell="A312" workbookViewId="0">
      <selection activeCell="F451" sqref="F451"/>
    </sheetView>
  </sheetViews>
  <sheetFormatPr defaultRowHeight="12.75"/>
  <cols>
    <col min="2" max="2" width="27.42578125" customWidth="1"/>
    <col min="5" max="5" width="22.28515625" customWidth="1"/>
    <col min="8" max="8" width="26.140625" customWidth="1"/>
    <col min="10" max="10" width="37.28515625" customWidth="1"/>
    <col min="14" max="14" width="44.85546875" customWidth="1"/>
  </cols>
  <sheetData>
    <row r="1" spans="1:26" ht="13.5" thickBot="1">
      <c r="A1" s="266"/>
      <c r="B1" s="266"/>
      <c r="C1" s="266"/>
      <c r="D1" s="267"/>
      <c r="E1" s="266"/>
      <c r="F1" s="266"/>
      <c r="G1" s="266"/>
      <c r="H1" s="266"/>
      <c r="I1" s="266"/>
      <c r="O1" s="268"/>
    </row>
    <row r="2" spans="1:26" ht="12.75" customHeight="1" thickBot="1">
      <c r="A2" s="266"/>
      <c r="B2" s="269" t="s">
        <v>658</v>
      </c>
      <c r="C2" s="270"/>
      <c r="D2" s="271"/>
      <c r="E2" s="272" t="s">
        <v>659</v>
      </c>
      <c r="F2" s="273"/>
      <c r="G2" s="272">
        <f>COUNTIF(H3:H210,"?*")</f>
        <v>202</v>
      </c>
      <c r="H2" s="274"/>
      <c r="I2" s="266"/>
      <c r="J2" s="275" t="s">
        <v>660</v>
      </c>
      <c r="M2" s="276" t="s">
        <v>661</v>
      </c>
      <c r="N2" s="277" t="s">
        <v>662</v>
      </c>
      <c r="O2" s="278" t="s">
        <v>663</v>
      </c>
      <c r="P2" s="279"/>
      <c r="Q2" s="275"/>
    </row>
    <row r="3" spans="1:26" ht="12.75" customHeight="1">
      <c r="A3" s="266"/>
      <c r="B3" s="280" t="s">
        <v>664</v>
      </c>
      <c r="C3" s="281">
        <v>451</v>
      </c>
      <c r="D3" s="282">
        <f>IF(ISNUMBER(SEARCH(ZAKL_DATA!$B$14,E3)),MAX($D$2:D2)+1,0)</f>
        <v>1</v>
      </c>
      <c r="E3" s="283" t="s">
        <v>665</v>
      </c>
      <c r="F3" s="284">
        <v>2001</v>
      </c>
      <c r="G3" s="285"/>
      <c r="H3" s="286" t="str">
        <f>IFERROR(VLOOKUP(ROWS($H$3:H3),$D$3:$E$204,2,0),"")</f>
        <v>PRAHA 1</v>
      </c>
      <c r="I3" s="266"/>
      <c r="J3" s="287" t="s">
        <v>666</v>
      </c>
      <c r="K3" s="288" t="s">
        <v>146</v>
      </c>
      <c r="M3" s="289">
        <f>IF(ISNUMBER(SEARCH(ZAKL_DATA!$B$29,N3)),MAX($M$2:M2)+1,0)</f>
        <v>1</v>
      </c>
      <c r="N3" s="483" t="s">
        <v>1729</v>
      </c>
      <c r="O3" s="483" t="s">
        <v>2570</v>
      </c>
      <c r="Q3" s="291" t="str">
        <f>IFERROR(VLOOKUP(ROWS($Q$3:Q3),$M$3:$N$718,2,0),"")</f>
        <v>Administrativní a kancelářské činnosti</v>
      </c>
      <c r="R3">
        <f>IF(ISNUMBER(SEARCH('1Př1'!$A$32,N3)),MAX($M$2:M2)+1,0)</f>
        <v>1</v>
      </c>
      <c r="S3" s="290" t="s">
        <v>667</v>
      </c>
      <c r="T3" t="str">
        <f>IFERROR(VLOOKUP(ROWS($T$3:T3),$R$3:$S$718,2,0),"")</f>
        <v>Rostlinná a živočišná výroba, myslivost a související činnosti</v>
      </c>
      <c r="U3">
        <f>IF(ISNUMBER(SEARCH('1Př1'!$A$33,N3)),MAX($M$2:M2)+1,0)</f>
        <v>1</v>
      </c>
      <c r="V3" s="290" t="s">
        <v>667</v>
      </c>
      <c r="W3" t="str">
        <f>IFERROR(VLOOKUP(ROWS($W$3:W3),$U$3:$V$718,2,0),"")</f>
        <v>Rostlinná a živočišná výroba, myslivost a související činnosti</v>
      </c>
      <c r="X3">
        <f>IF(ISNUMBER(SEARCH('1Př1'!$A$34,N3)),MAX($M$2:M2)+1,0)</f>
        <v>1</v>
      </c>
      <c r="Y3" s="290" t="s">
        <v>667</v>
      </c>
      <c r="Z3" t="str">
        <f>IFERROR(VLOOKUP(ROWS($Z$3:Z3),$X$3:$Y$718,2,0),"")</f>
        <v>Rostlinná a živočišná výroba, myslivost a související činnosti</v>
      </c>
    </row>
    <row r="4" spans="1:26" ht="12.75" customHeight="1">
      <c r="A4" s="266"/>
      <c r="B4" s="292" t="s">
        <v>668</v>
      </c>
      <c r="C4" s="293">
        <v>452</v>
      </c>
      <c r="D4" s="282">
        <f>IF(ISNUMBER(SEARCH(ZAKL_DATA!$B$14,E4)),MAX($D$2:D3)+1,0)</f>
        <v>2</v>
      </c>
      <c r="E4" s="294" t="s">
        <v>669</v>
      </c>
      <c r="F4" s="295">
        <v>2002</v>
      </c>
      <c r="G4" s="296"/>
      <c r="H4" s="297" t="str">
        <f>IFERROR(VLOOKUP(ROWS($H$3:H4),$D$3:$E$204,2,0),"")</f>
        <v>PRAHA 2</v>
      </c>
      <c r="I4" s="266"/>
      <c r="J4" s="298" t="s">
        <v>670</v>
      </c>
      <c r="K4" s="288" t="s">
        <v>671</v>
      </c>
      <c r="M4" s="289">
        <f>IF(ISNUMBER(SEARCH(ZAKL_DATA!$B$29,N4)),MAX($M$2:M3)+1,0)</f>
        <v>2</v>
      </c>
      <c r="N4" s="483" t="s">
        <v>2571</v>
      </c>
      <c r="O4" s="483" t="s">
        <v>2572</v>
      </c>
      <c r="Q4" s="291" t="str">
        <f>IFERROR(VLOOKUP(ROWS($Q$3:Q4),$M$3:$N$718,2,0),"")</f>
        <v>Ambulantní nebo terénní sociální služby pro seniory nebo osoby se zdravotním postižením</v>
      </c>
      <c r="R4">
        <f>IF(ISNUMBER(SEARCH('1Př1'!$A$32,N4)),MAX($M$2:M3)+1,0)</f>
        <v>2</v>
      </c>
      <c r="S4" s="290" t="s">
        <v>672</v>
      </c>
      <c r="T4" t="str">
        <f>IFERROR(VLOOKUP(ROWS($T$3:T4),$R$3:$S$718,2,0),"")</f>
        <v>Lesnictví a těžba dřeva</v>
      </c>
      <c r="U4">
        <f>IF(ISNUMBER(SEARCH('1Př1'!$A$33,N4)),MAX($M$2:M3)+1,0)</f>
        <v>2</v>
      </c>
      <c r="V4" s="290" t="s">
        <v>672</v>
      </c>
      <c r="W4" t="str">
        <f>IFERROR(VLOOKUP(ROWS($W$3:W4),$U$3:$V$718,2,0),"")</f>
        <v>Lesnictví a těžba dřeva</v>
      </c>
      <c r="X4">
        <f>IF(ISNUMBER(SEARCH('1Př1'!$A$34,N4)),MAX($M$2:M3)+1,0)</f>
        <v>2</v>
      </c>
      <c r="Y4" s="290" t="s">
        <v>672</v>
      </c>
      <c r="Z4" t="str">
        <f>IFERROR(VLOOKUP(ROWS($Z$3:Z4),$X$3:$Y$718,2,0),"")</f>
        <v>Lesnictví a těžba dřeva</v>
      </c>
    </row>
    <row r="5" spans="1:26" ht="12.75" customHeight="1">
      <c r="A5" s="266"/>
      <c r="B5" s="292" t="s">
        <v>673</v>
      </c>
      <c r="C5" s="293">
        <v>453</v>
      </c>
      <c r="D5" s="282">
        <f>IF(ISNUMBER(SEARCH(ZAKL_DATA!$B$14,E5)),MAX($D$2:D4)+1,0)</f>
        <v>3</v>
      </c>
      <c r="E5" s="294" t="s">
        <v>674</v>
      </c>
      <c r="F5" s="295">
        <v>2003</v>
      </c>
      <c r="G5" s="296"/>
      <c r="H5" s="297" t="str">
        <f>IFERROR(VLOOKUP(ROWS($H$3:H5),$D$3:$E$204,2,0),"")</f>
        <v>PRAHA 3</v>
      </c>
      <c r="I5" s="266"/>
      <c r="J5" s="298" t="s">
        <v>675</v>
      </c>
      <c r="K5" s="288" t="s">
        <v>676</v>
      </c>
      <c r="M5" s="289">
        <f>IF(ISNUMBER(SEARCH(ZAKL_DATA!$B$29,N5)),MAX($M$2:M4)+1,0)</f>
        <v>3</v>
      </c>
      <c r="N5" s="483" t="s">
        <v>2104</v>
      </c>
      <c r="O5" s="483" t="s">
        <v>2573</v>
      </c>
      <c r="Q5" s="291" t="str">
        <f>IFERROR(VLOOKUP(ROWS($Q$3:Q5),$M$3:$N$718,2,0),"")</f>
        <v>Architektonické činnosti</v>
      </c>
      <c r="R5">
        <f>IF(ISNUMBER(SEARCH('1Př1'!$A$32,N5)),MAX($M$2:M4)+1,0)</f>
        <v>3</v>
      </c>
      <c r="S5" s="290" t="s">
        <v>677</v>
      </c>
      <c r="T5" t="str">
        <f>IFERROR(VLOOKUP(ROWS($T$3:T5),$R$3:$S$718,2,0),"")</f>
        <v>Rybolov a akvakultura</v>
      </c>
      <c r="U5">
        <f>IF(ISNUMBER(SEARCH('1Př1'!$A$33,N5)),MAX($M$2:M4)+1,0)</f>
        <v>3</v>
      </c>
      <c r="V5" s="290" t="s">
        <v>677</v>
      </c>
      <c r="W5" t="str">
        <f>IFERROR(VLOOKUP(ROWS($W$3:W5),$U$3:$V$718,2,0),"")</f>
        <v>Rybolov a akvakultura</v>
      </c>
      <c r="X5">
        <f>IF(ISNUMBER(SEARCH('1Př1'!$A$34,N5)),MAX($M$2:M4)+1,0)</f>
        <v>3</v>
      </c>
      <c r="Y5" s="290" t="s">
        <v>677</v>
      </c>
      <c r="Z5" t="str">
        <f>IFERROR(VLOOKUP(ROWS($Z$3:Z5),$X$3:$Y$718,2,0),"")</f>
        <v>Rybolov a akvakultura</v>
      </c>
    </row>
    <row r="6" spans="1:26" ht="12.75" customHeight="1">
      <c r="A6" s="266"/>
      <c r="B6" s="292" t="s">
        <v>678</v>
      </c>
      <c r="C6" s="293">
        <v>454</v>
      </c>
      <c r="D6" s="282">
        <f>IF(ISNUMBER(SEARCH(ZAKL_DATA!$B$14,E6)),MAX($D$2:D5)+1,0)</f>
        <v>4</v>
      </c>
      <c r="E6" s="294" t="s">
        <v>679</v>
      </c>
      <c r="F6" s="295">
        <v>2004</v>
      </c>
      <c r="G6" s="296"/>
      <c r="H6" s="297" t="str">
        <f>IFERROR(VLOOKUP(ROWS($H$3:H6),$D$3:$E$204,2,0),"")</f>
        <v>PRAHA 4</v>
      </c>
      <c r="I6" s="266"/>
      <c r="J6" s="299" t="s">
        <v>680</v>
      </c>
      <c r="K6" s="288" t="s">
        <v>681</v>
      </c>
      <c r="M6" s="289">
        <f>IF(ISNUMBER(SEARCH(ZAKL_DATA!$B$29,N6)),MAX($M$2:M5)+1,0)</f>
        <v>4</v>
      </c>
      <c r="N6" s="483" t="s">
        <v>2123</v>
      </c>
      <c r="O6" s="483" t="s">
        <v>2574</v>
      </c>
      <c r="Q6" s="291" t="str">
        <f>IFERROR(VLOOKUP(ROWS($Q$3:Q6),$M$3:$N$718,2,0),"")</f>
        <v>Balicí činnosti</v>
      </c>
      <c r="R6">
        <f>IF(ISNUMBER(SEARCH('1Př1'!$A$32,N6)),MAX($M$2:M5)+1,0)</f>
        <v>4</v>
      </c>
      <c r="S6" s="290" t="s">
        <v>682</v>
      </c>
      <c r="T6" t="str">
        <f>IFERROR(VLOOKUP(ROWS($T$3:T6),$R$3:$S$718,2,0),"")</f>
        <v>Těžba a úprava černého a hnědého uhlí</v>
      </c>
      <c r="U6">
        <f>IF(ISNUMBER(SEARCH('1Př1'!$A$33,N6)),MAX($M$2:M5)+1,0)</f>
        <v>4</v>
      </c>
      <c r="V6" s="290" t="s">
        <v>682</v>
      </c>
      <c r="W6" t="str">
        <f>IFERROR(VLOOKUP(ROWS($W$3:W6),$U$3:$V$718,2,0),"")</f>
        <v>Těžba a úprava černého a hnědého uhlí</v>
      </c>
      <c r="X6">
        <f>IF(ISNUMBER(SEARCH('1Př1'!$A$34,N6)),MAX($M$2:M5)+1,0)</f>
        <v>4</v>
      </c>
      <c r="Y6" s="290" t="s">
        <v>682</v>
      </c>
      <c r="Z6" t="str">
        <f>IFERROR(VLOOKUP(ROWS($Z$3:Z6),$X$3:$Y$718,2,0),"")</f>
        <v>Těžba a úprava černého a hnědého uhlí</v>
      </c>
    </row>
    <row r="7" spans="1:26" ht="12.75" customHeight="1">
      <c r="A7" s="266"/>
      <c r="B7" s="292" t="s">
        <v>683</v>
      </c>
      <c r="C7" s="293">
        <v>455</v>
      </c>
      <c r="D7" s="282">
        <f>IF(ISNUMBER(SEARCH(ZAKL_DATA!$B$14,E7)),MAX($D$2:D6)+1,0)</f>
        <v>5</v>
      </c>
      <c r="E7" s="294" t="s">
        <v>684</v>
      </c>
      <c r="F7" s="295">
        <v>2005</v>
      </c>
      <c r="G7" s="296"/>
      <c r="H7" s="297" t="str">
        <f>IFERROR(VLOOKUP(ROWS($H$3:H7),$D$3:$E$204,2,0),"")</f>
        <v>PRAHA 5</v>
      </c>
      <c r="I7" s="266"/>
      <c r="J7" s="299" t="s">
        <v>685</v>
      </c>
      <c r="K7" s="288" t="s">
        <v>686</v>
      </c>
      <c r="M7" s="289">
        <f>IF(ISNUMBER(SEARCH(ZAKL_DATA!$B$29,N7)),MAX($M$2:M6)+1,0)</f>
        <v>5</v>
      </c>
      <c r="N7" s="483" t="s">
        <v>2575</v>
      </c>
      <c r="O7" s="483" t="s">
        <v>2576</v>
      </c>
      <c r="Q7" s="291" t="str">
        <f>IFERROR(VLOOKUP(ROWS($Q$3:Q7),$M$3:$N$718,2,0),"")</f>
        <v>Bezpečnostní činnosti j. n.</v>
      </c>
      <c r="R7">
        <f>IF(ISNUMBER(SEARCH('1Př1'!$A$32,N7)),MAX($M$2:M6)+1,0)</f>
        <v>5</v>
      </c>
      <c r="S7" s="290" t="s">
        <v>687</v>
      </c>
      <c r="T7" t="str">
        <f>IFERROR(VLOOKUP(ROWS($T$3:T7),$R$3:$S$718,2,0),"")</f>
        <v>Těžba ropy a zemního plynu</v>
      </c>
      <c r="U7">
        <f>IF(ISNUMBER(SEARCH('1Př1'!$A$33,N7)),MAX($M$2:M6)+1,0)</f>
        <v>5</v>
      </c>
      <c r="V7" s="290" t="s">
        <v>687</v>
      </c>
      <c r="W7" t="str">
        <f>IFERROR(VLOOKUP(ROWS($W$3:W7),$U$3:$V$718,2,0),"")</f>
        <v>Těžba ropy a zemního plynu</v>
      </c>
      <c r="X7">
        <f>IF(ISNUMBER(SEARCH('1Př1'!$A$34,N7)),MAX($M$2:M6)+1,0)</f>
        <v>5</v>
      </c>
      <c r="Y7" s="290" t="s">
        <v>687</v>
      </c>
      <c r="Z7" t="str">
        <f>IFERROR(VLOOKUP(ROWS($Z$3:Z7),$X$3:$Y$718,2,0),"")</f>
        <v>Těžba ropy a zemního plynu</v>
      </c>
    </row>
    <row r="8" spans="1:26" ht="12.75" customHeight="1">
      <c r="A8" s="266"/>
      <c r="B8" s="292" t="s">
        <v>688</v>
      </c>
      <c r="C8" s="293">
        <v>456</v>
      </c>
      <c r="D8" s="282">
        <f>IF(ISNUMBER(SEARCH(ZAKL_DATA!$B$14,E8)),MAX($D$2:D7)+1,0)</f>
        <v>6</v>
      </c>
      <c r="E8" s="294" t="s">
        <v>689</v>
      </c>
      <c r="F8" s="295">
        <v>2006</v>
      </c>
      <c r="G8" s="296"/>
      <c r="H8" s="297" t="str">
        <f>IFERROR(VLOOKUP(ROWS($H$3:H8),$D$3:$E$204,2,0),"")</f>
        <v>PRAHA 6</v>
      </c>
      <c r="I8" s="266"/>
      <c r="J8" s="299" t="s">
        <v>690</v>
      </c>
      <c r="K8" s="288" t="s">
        <v>691</v>
      </c>
      <c r="M8" s="289">
        <f>IF(ISNUMBER(SEARCH(ZAKL_DATA!$B$29,N8)),MAX($M$2:M7)+1,0)</f>
        <v>6</v>
      </c>
      <c r="N8" s="483" t="s">
        <v>2577</v>
      </c>
      <c r="O8" s="483" t="s">
        <v>2578</v>
      </c>
      <c r="Q8" s="291" t="str">
        <f>IFERROR(VLOOKUP(ROWS($Q$3:Q8),$M$3:$N$718,2,0),"")</f>
        <v>Cateringové činnosti</v>
      </c>
      <c r="R8">
        <f>IF(ISNUMBER(SEARCH('1Př1'!$A$32,N8)),MAX($M$2:M7)+1,0)</f>
        <v>6</v>
      </c>
      <c r="S8" s="290" t="s">
        <v>692</v>
      </c>
      <c r="T8" t="str">
        <f>IFERROR(VLOOKUP(ROWS($T$3:T8),$R$3:$S$718,2,0),"")</f>
        <v>Těžba a úprava rud</v>
      </c>
      <c r="U8">
        <f>IF(ISNUMBER(SEARCH('1Př1'!$A$33,N8)),MAX($M$2:M7)+1,0)</f>
        <v>6</v>
      </c>
      <c r="V8" s="290" t="s">
        <v>692</v>
      </c>
      <c r="W8" t="str">
        <f>IFERROR(VLOOKUP(ROWS($W$3:W8),$U$3:$V$718,2,0),"")</f>
        <v>Těžba a úprava rud</v>
      </c>
      <c r="X8">
        <f>IF(ISNUMBER(SEARCH('1Př1'!$A$34,N8)),MAX($M$2:M7)+1,0)</f>
        <v>6</v>
      </c>
      <c r="Y8" s="290" t="s">
        <v>692</v>
      </c>
      <c r="Z8" t="str">
        <f>IFERROR(VLOOKUP(ROWS($Z$3:Z8),$X$3:$Y$718,2,0),"")</f>
        <v>Těžba a úprava rud</v>
      </c>
    </row>
    <row r="9" spans="1:26" ht="12.75" customHeight="1">
      <c r="A9" s="266"/>
      <c r="B9" s="292" t="s">
        <v>693</v>
      </c>
      <c r="C9" s="293">
        <v>457</v>
      </c>
      <c r="D9" s="282">
        <f>IF(ISNUMBER(SEARCH(ZAKL_DATA!$B$14,E9)),MAX($D$2:D8)+1,0)</f>
        <v>7</v>
      </c>
      <c r="E9" s="294" t="s">
        <v>694</v>
      </c>
      <c r="F9" s="295">
        <v>2007</v>
      </c>
      <c r="G9" s="296"/>
      <c r="H9" s="297" t="str">
        <f>IFERROR(VLOOKUP(ROWS($H$3:H9),$D$3:$E$204,2,0),"")</f>
        <v>PRAHA 7</v>
      </c>
      <c r="I9" s="266"/>
      <c r="J9" s="299" t="s">
        <v>695</v>
      </c>
      <c r="K9" s="288" t="s">
        <v>696</v>
      </c>
      <c r="M9" s="289">
        <f>IF(ISNUMBER(SEARCH(ZAKL_DATA!$B$29,N9)),MAX($M$2:M8)+1,0)</f>
        <v>7</v>
      </c>
      <c r="N9" s="483" t="s">
        <v>2097</v>
      </c>
      <c r="O9" s="483" t="s">
        <v>2579</v>
      </c>
      <c r="Q9" s="291" t="str">
        <f>IFERROR(VLOOKUP(ROWS($Q$3:Q9),$M$3:$N$718,2,0),"")</f>
        <v>Centrální bankovnictví</v>
      </c>
      <c r="R9">
        <f>IF(ISNUMBER(SEARCH('1Př1'!$A$32,N9)),MAX($M$2:M8)+1,0)</f>
        <v>7</v>
      </c>
      <c r="S9" s="290" t="s">
        <v>697</v>
      </c>
      <c r="T9" t="str">
        <f>IFERROR(VLOOKUP(ROWS($T$3:T9),$R$3:$S$718,2,0),"")</f>
        <v>Ostatní těžba a dobývání</v>
      </c>
      <c r="U9">
        <f>IF(ISNUMBER(SEARCH('1Př1'!$A$33,N9)),MAX($M$2:M8)+1,0)</f>
        <v>7</v>
      </c>
      <c r="V9" s="290" t="s">
        <v>697</v>
      </c>
      <c r="W9" t="str">
        <f>IFERROR(VLOOKUP(ROWS($W$3:W9),$U$3:$V$718,2,0),"")</f>
        <v>Ostatní těžba a dobývání</v>
      </c>
      <c r="X9">
        <f>IF(ISNUMBER(SEARCH('1Př1'!$A$34,N9)),MAX($M$2:M8)+1,0)</f>
        <v>7</v>
      </c>
      <c r="Y9" s="290" t="s">
        <v>697</v>
      </c>
      <c r="Z9" t="str">
        <f>IFERROR(VLOOKUP(ROWS($Z$3:Z9),$X$3:$Y$718,2,0),"")</f>
        <v>Ostatní těžba a dobývání</v>
      </c>
    </row>
    <row r="10" spans="1:26" ht="12.75" customHeight="1">
      <c r="A10" s="266"/>
      <c r="B10" s="292" t="s">
        <v>698</v>
      </c>
      <c r="C10" s="293">
        <v>458</v>
      </c>
      <c r="D10" s="282">
        <f>IF(ISNUMBER(SEARCH(ZAKL_DATA!$B$14,E10)),MAX($D$2:D9)+1,0)</f>
        <v>8</v>
      </c>
      <c r="E10" s="294" t="s">
        <v>699</v>
      </c>
      <c r="F10" s="295">
        <v>2008</v>
      </c>
      <c r="G10" s="296"/>
      <c r="H10" s="297" t="str">
        <f>IFERROR(VLOOKUP(ROWS($H$3:H10),$D$3:$E$204,2,0),"")</f>
        <v>PRAHA 8</v>
      </c>
      <c r="I10" s="266"/>
      <c r="J10" s="299" t="s">
        <v>700</v>
      </c>
      <c r="K10" s="288" t="s">
        <v>701</v>
      </c>
      <c r="M10" s="289">
        <f>IF(ISNUMBER(SEARCH(ZAKL_DATA!$B$29,N10)),MAX($M$2:M9)+1,0)</f>
        <v>8</v>
      </c>
      <c r="N10" s="483" t="s">
        <v>2580</v>
      </c>
      <c r="O10" s="483" t="s">
        <v>2581</v>
      </c>
      <c r="Q10" s="291" t="str">
        <f>IFERROR(VLOOKUP(ROWS($Q$3:Q10),$M$3:$N$718,2,0),"")</f>
        <v>Činění, úprava, barvení usní a kožešin</v>
      </c>
      <c r="R10">
        <f>IF(ISNUMBER(SEARCH('1Př1'!$A$32,N10)),MAX($M$2:M9)+1,0)</f>
        <v>8</v>
      </c>
      <c r="S10" s="290" t="s">
        <v>702</v>
      </c>
      <c r="T10" t="str">
        <f>IFERROR(VLOOKUP(ROWS($T$3:T10),$R$3:$S$718,2,0),"")</f>
        <v>Podpůrné činnosti při těžbě</v>
      </c>
      <c r="U10">
        <f>IF(ISNUMBER(SEARCH('1Př1'!$A$33,N10)),MAX($M$2:M9)+1,0)</f>
        <v>8</v>
      </c>
      <c r="V10" s="290" t="s">
        <v>702</v>
      </c>
      <c r="W10" t="str">
        <f>IFERROR(VLOOKUP(ROWS($W$3:W10),$U$3:$V$718,2,0),"")</f>
        <v>Podpůrné činnosti při těžbě</v>
      </c>
      <c r="X10">
        <f>IF(ISNUMBER(SEARCH('1Př1'!$A$34,N10)),MAX($M$2:M9)+1,0)</f>
        <v>8</v>
      </c>
      <c r="Y10" s="290" t="s">
        <v>702</v>
      </c>
      <c r="Z10" t="str">
        <f>IFERROR(VLOOKUP(ROWS($Z$3:Z10),$X$3:$Y$718,2,0),"")</f>
        <v>Podpůrné činnosti při těžbě</v>
      </c>
    </row>
    <row r="11" spans="1:26" ht="12.75" customHeight="1">
      <c r="A11" s="266"/>
      <c r="B11" s="292" t="s">
        <v>703</v>
      </c>
      <c r="C11" s="293">
        <v>459</v>
      </c>
      <c r="D11" s="282">
        <f>IF(ISNUMBER(SEARCH(ZAKL_DATA!$B$14,E11)),MAX($D$2:D10)+1,0)</f>
        <v>9</v>
      </c>
      <c r="E11" s="294" t="s">
        <v>704</v>
      </c>
      <c r="F11" s="295">
        <v>2009</v>
      </c>
      <c r="G11" s="296"/>
      <c r="H11" s="297" t="str">
        <f>IFERROR(VLOOKUP(ROWS($H$3:H11),$D$3:$E$204,2,0),"")</f>
        <v>PRAHA 9</v>
      </c>
      <c r="I11" s="266"/>
      <c r="J11" s="299" t="s">
        <v>705</v>
      </c>
      <c r="K11" s="288" t="s">
        <v>706</v>
      </c>
      <c r="M11" s="289">
        <f>IF(ISNUMBER(SEARCH(ZAKL_DATA!$B$29,N11)),MAX($M$2:M10)+1,0)</f>
        <v>9</v>
      </c>
      <c r="N11" s="483" t="s">
        <v>2582</v>
      </c>
      <c r="O11" s="483" t="s">
        <v>2583</v>
      </c>
      <c r="Q11" s="291" t="str">
        <f>IFERROR(VLOOKUP(ROWS($Q$3:Q11),$M$3:$N$718,2,0),"")</f>
        <v>Činnosti agentur zprostředkujících práci na přechodnou dobu a ostatní poskytování lidských zdrojů</v>
      </c>
      <c r="R11">
        <f>IF(ISNUMBER(SEARCH('1Př1'!$A$32,N11)),MAX($M$2:M10)+1,0)</f>
        <v>9</v>
      </c>
      <c r="S11" s="290" t="s">
        <v>707</v>
      </c>
      <c r="T11" t="str">
        <f>IFERROR(VLOOKUP(ROWS($T$3:T11),$R$3:$S$718,2,0),"")</f>
        <v>Výroba potravinářských výrobků</v>
      </c>
      <c r="U11">
        <f>IF(ISNUMBER(SEARCH('1Př1'!$A$33,N11)),MAX($M$2:M10)+1,0)</f>
        <v>9</v>
      </c>
      <c r="V11" s="290" t="s">
        <v>707</v>
      </c>
      <c r="W11" t="str">
        <f>IFERROR(VLOOKUP(ROWS($W$3:W11),$U$3:$V$718,2,0),"")</f>
        <v>Výroba potravinářských výrobků</v>
      </c>
      <c r="X11">
        <f>IF(ISNUMBER(SEARCH('1Př1'!$A$34,N11)),MAX($M$2:M10)+1,0)</f>
        <v>9</v>
      </c>
      <c r="Y11" s="290" t="s">
        <v>707</v>
      </c>
      <c r="Z11" t="str">
        <f>IFERROR(VLOOKUP(ROWS($Z$3:Z11),$X$3:$Y$718,2,0),"")</f>
        <v>Výroba potravinářských výrobků</v>
      </c>
    </row>
    <row r="12" spans="1:26" ht="12.75" customHeight="1">
      <c r="A12" s="266"/>
      <c r="B12" s="292" t="s">
        <v>708</v>
      </c>
      <c r="C12" s="267">
        <v>460</v>
      </c>
      <c r="D12" s="282">
        <f>IF(ISNUMBER(SEARCH(ZAKL_DATA!$B$14,E12)),MAX($D$2:D11)+1,0)</f>
        <v>10</v>
      </c>
      <c r="E12" s="294" t="s">
        <v>709</v>
      </c>
      <c r="F12" s="295">
        <v>2010</v>
      </c>
      <c r="G12" s="296"/>
      <c r="H12" s="297" t="str">
        <f>IFERROR(VLOOKUP(ROWS($H$3:H12),$D$3:$E$204,2,0),"")</f>
        <v>PRAHA 10</v>
      </c>
      <c r="I12" s="266"/>
      <c r="J12" s="299" t="s">
        <v>710</v>
      </c>
      <c r="K12" s="288" t="s">
        <v>711</v>
      </c>
      <c r="M12" s="289">
        <f>IF(ISNUMBER(SEARCH(ZAKL_DATA!$B$29,N12)),MAX($M$2:M11)+1,0)</f>
        <v>10</v>
      </c>
      <c r="N12" s="483" t="s">
        <v>1716</v>
      </c>
      <c r="O12" s="483" t="s">
        <v>2584</v>
      </c>
      <c r="Q12" s="291" t="str">
        <f>IFERROR(VLOOKUP(ROWS($Q$3:Q12),$M$3:$N$718,2,0),"")</f>
        <v>Činnosti agentur zprostředkujících zaměstnání</v>
      </c>
      <c r="R12">
        <f>IF(ISNUMBER(SEARCH('1Př1'!$A$32,N12)),MAX($M$2:M11)+1,0)</f>
        <v>10</v>
      </c>
      <c r="S12" s="290" t="s">
        <v>712</v>
      </c>
      <c r="T12" t="str">
        <f>IFERROR(VLOOKUP(ROWS($T$3:T12),$R$3:$S$718,2,0),"")</f>
        <v>Výroba nápojů</v>
      </c>
      <c r="U12">
        <f>IF(ISNUMBER(SEARCH('1Př1'!$A$33,N12)),MAX($M$2:M11)+1,0)</f>
        <v>10</v>
      </c>
      <c r="V12" s="290" t="s">
        <v>712</v>
      </c>
      <c r="W12" t="str">
        <f>IFERROR(VLOOKUP(ROWS($W$3:W12),$U$3:$V$718,2,0),"")</f>
        <v>Výroba nápojů</v>
      </c>
      <c r="X12">
        <f>IF(ISNUMBER(SEARCH('1Př1'!$A$34,N12)),MAX($M$2:M11)+1,0)</f>
        <v>10</v>
      </c>
      <c r="Y12" s="290" t="s">
        <v>712</v>
      </c>
      <c r="Z12" t="str">
        <f>IFERROR(VLOOKUP(ROWS($Z$3:Z12),$X$3:$Y$718,2,0),"")</f>
        <v>Výroba nápojů</v>
      </c>
    </row>
    <row r="13" spans="1:26" ht="12.75" customHeight="1">
      <c r="A13" s="266"/>
      <c r="B13" s="292" t="s">
        <v>713</v>
      </c>
      <c r="C13" s="293">
        <v>461</v>
      </c>
      <c r="D13" s="282">
        <f>IF(ISNUMBER(SEARCH(ZAKL_DATA!$B$14,E13)),MAX($D$2:D12)+1,0)</f>
        <v>11</v>
      </c>
      <c r="E13" s="294" t="s">
        <v>714</v>
      </c>
      <c r="F13" s="295">
        <v>2011</v>
      </c>
      <c r="G13" s="296"/>
      <c r="H13" s="297" t="str">
        <f>IFERROR(VLOOKUP(ROWS($H$3:H13),$D$3:$E$204,2,0),"")</f>
        <v>PRAHA-JIŽNÍ MĚSTO</v>
      </c>
      <c r="I13" s="266"/>
      <c r="J13" s="299" t="s">
        <v>715</v>
      </c>
      <c r="K13" s="288" t="s">
        <v>716</v>
      </c>
      <c r="M13" s="289">
        <f>IF(ISNUMBER(SEARCH(ZAKL_DATA!$B$29,N13)),MAX($M$2:M12)+1,0)</f>
        <v>11</v>
      </c>
      <c r="N13" s="483" t="s">
        <v>2585</v>
      </c>
      <c r="O13" s="483" t="s">
        <v>2586</v>
      </c>
      <c r="Q13" s="291" t="str">
        <f>IFERROR(VLOOKUP(ROWS($Q$3:Q13),$M$3:$N$718,2,0),"")</f>
        <v>Činnosti archivů</v>
      </c>
      <c r="R13">
        <f>IF(ISNUMBER(SEARCH('1Př1'!$A$32,N13)),MAX($M$2:M12)+1,0)</f>
        <v>11</v>
      </c>
      <c r="S13" s="290" t="s">
        <v>717</v>
      </c>
      <c r="T13" t="str">
        <f>IFERROR(VLOOKUP(ROWS($T$3:T13),$R$3:$S$718,2,0),"")</f>
        <v>Pěstování plodin jiných než trvalých</v>
      </c>
      <c r="U13">
        <f>IF(ISNUMBER(SEARCH('1Př1'!$A$33,N13)),MAX($M$2:M12)+1,0)</f>
        <v>11</v>
      </c>
      <c r="V13" s="290" t="s">
        <v>717</v>
      </c>
      <c r="W13" t="str">
        <f>IFERROR(VLOOKUP(ROWS($W$3:W13),$U$3:$V$718,2,0),"")</f>
        <v>Pěstování plodin jiných než trvalých</v>
      </c>
      <c r="X13">
        <f>IF(ISNUMBER(SEARCH('1Př1'!$A$34,N13)),MAX($M$2:M12)+1,0)</f>
        <v>11</v>
      </c>
      <c r="Y13" s="290" t="s">
        <v>717</v>
      </c>
      <c r="Z13" t="str">
        <f>IFERROR(VLOOKUP(ROWS($Z$3:Z13),$X$3:$Y$718,2,0),"")</f>
        <v>Pěstování plodin jiných než trvalých</v>
      </c>
    </row>
    <row r="14" spans="1:26" ht="12.75" customHeight="1">
      <c r="A14" s="266"/>
      <c r="B14" s="292" t="s">
        <v>718</v>
      </c>
      <c r="C14" s="293">
        <v>462</v>
      </c>
      <c r="D14" s="282">
        <f>IF(ISNUMBER(SEARCH(ZAKL_DATA!$B$14,E14)),MAX($D$2:D13)+1,0)</f>
        <v>12</v>
      </c>
      <c r="E14" s="294" t="s">
        <v>719</v>
      </c>
      <c r="F14" s="295">
        <v>2012</v>
      </c>
      <c r="G14" s="296"/>
      <c r="H14" s="297" t="str">
        <f>IFERROR(VLOOKUP(ROWS($H$3:H14),$D$3:$E$204,2,0),"")</f>
        <v>PRAHA-MODŘANY</v>
      </c>
      <c r="I14" s="266"/>
      <c r="J14" s="299" t="s">
        <v>720</v>
      </c>
      <c r="K14" s="288" t="s">
        <v>721</v>
      </c>
      <c r="M14" s="289">
        <f>IF(ISNUMBER(SEARCH(ZAKL_DATA!$B$29,N14)),MAX($M$2:M13)+1,0)</f>
        <v>12</v>
      </c>
      <c r="N14" s="483" t="s">
        <v>2155</v>
      </c>
      <c r="O14" s="483" t="s">
        <v>2587</v>
      </c>
      <c r="Q14" s="291" t="str">
        <f>IFERROR(VLOOKUP(ROWS($Q$3:Q14),$M$3:$N$718,2,0),"")</f>
        <v>Činnosti autoškol</v>
      </c>
      <c r="R14">
        <f>IF(ISNUMBER(SEARCH('1Př1'!$A$32,N14)),MAX($M$2:M13)+1,0)</f>
        <v>12</v>
      </c>
      <c r="S14" s="290" t="s">
        <v>722</v>
      </c>
      <c r="T14" t="str">
        <f>IFERROR(VLOOKUP(ROWS($T$3:T14),$R$3:$S$718,2,0),"")</f>
        <v>Výroba tabákových výrobků</v>
      </c>
      <c r="U14">
        <f>IF(ISNUMBER(SEARCH('1Př1'!$A$33,N14)),MAX($M$2:M13)+1,0)</f>
        <v>12</v>
      </c>
      <c r="V14" s="290" t="s">
        <v>722</v>
      </c>
      <c r="W14" t="str">
        <f>IFERROR(VLOOKUP(ROWS($W$3:W14),$U$3:$V$718,2,0),"")</f>
        <v>Výroba tabákových výrobků</v>
      </c>
      <c r="X14">
        <f>IF(ISNUMBER(SEARCH('1Př1'!$A$34,N14)),MAX($M$2:M13)+1,0)</f>
        <v>12</v>
      </c>
      <c r="Y14" s="290" t="s">
        <v>722</v>
      </c>
      <c r="Z14" t="str">
        <f>IFERROR(VLOOKUP(ROWS($Z$3:Z14),$X$3:$Y$718,2,0),"")</f>
        <v>Výroba tabákových výrobků</v>
      </c>
    </row>
    <row r="15" spans="1:26" ht="12.75" customHeight="1">
      <c r="A15" s="266"/>
      <c r="B15" s="292" t="s">
        <v>723</v>
      </c>
      <c r="C15" s="293">
        <v>463</v>
      </c>
      <c r="D15" s="282">
        <f>IF(ISNUMBER(SEARCH(ZAKL_DATA!$B$14,E15)),MAX($D$2:D14)+1,0)</f>
        <v>13</v>
      </c>
      <c r="E15" s="294" t="s">
        <v>724</v>
      </c>
      <c r="F15" s="295">
        <v>2101</v>
      </c>
      <c r="G15" s="296"/>
      <c r="H15" s="297" t="str">
        <f>IFERROR(VLOOKUP(ROWS($H$3:H15),$D$3:$E$204,2,0),"")</f>
        <v>PRAHA - VÝCHOD</v>
      </c>
      <c r="I15" s="266"/>
      <c r="J15" s="299" t="s">
        <v>725</v>
      </c>
      <c r="K15" s="288" t="s">
        <v>726</v>
      </c>
      <c r="M15" s="289">
        <f>IF(ISNUMBER(SEARCH(ZAKL_DATA!$B$29,N15)),MAX($M$2:M14)+1,0)</f>
        <v>13</v>
      </c>
      <c r="N15" s="483" t="s">
        <v>2159</v>
      </c>
      <c r="O15" s="483" t="s">
        <v>2588</v>
      </c>
      <c r="Q15" s="291" t="str">
        <f>IFERROR(VLOOKUP(ROWS($Q$3:Q15),$M$3:$N$718,2,0),"")</f>
        <v>Činnosti botanických a zoologických zahrad</v>
      </c>
      <c r="R15">
        <f>IF(ISNUMBER(SEARCH('1Př1'!$A$32,N15)),MAX($M$2:M14)+1,0)</f>
        <v>13</v>
      </c>
      <c r="S15" s="290" t="s">
        <v>727</v>
      </c>
      <c r="T15" t="str">
        <f>IFERROR(VLOOKUP(ROWS($T$3:T15),$R$3:$S$718,2,0),"")</f>
        <v>Pěstování trvalých plodin</v>
      </c>
      <c r="U15">
        <f>IF(ISNUMBER(SEARCH('1Př1'!$A$33,N15)),MAX($M$2:M14)+1,0)</f>
        <v>13</v>
      </c>
      <c r="V15" s="290" t="s">
        <v>727</v>
      </c>
      <c r="W15" t="str">
        <f>IFERROR(VLOOKUP(ROWS($W$3:W15),$U$3:$V$718,2,0),"")</f>
        <v>Pěstování trvalých plodin</v>
      </c>
      <c r="X15">
        <f>IF(ISNUMBER(SEARCH('1Př1'!$A$34,N15)),MAX($M$2:M14)+1,0)</f>
        <v>13</v>
      </c>
      <c r="Y15" s="290" t="s">
        <v>727</v>
      </c>
      <c r="Z15" t="str">
        <f>IFERROR(VLOOKUP(ROWS($Z$3:Z15),$X$3:$Y$718,2,0),"")</f>
        <v>Pěstování trvalých plodin</v>
      </c>
    </row>
    <row r="16" spans="1:26" ht="12.75" customHeight="1">
      <c r="A16" s="266"/>
      <c r="B16" s="292" t="s">
        <v>728</v>
      </c>
      <c r="C16" s="293">
        <v>464</v>
      </c>
      <c r="D16" s="282">
        <f>IF(ISNUMBER(SEARCH(ZAKL_DATA!$B$14,E16)),MAX($D$2:D15)+1,0)</f>
        <v>14</v>
      </c>
      <c r="E16" s="294" t="s">
        <v>729</v>
      </c>
      <c r="F16" s="295">
        <v>2102</v>
      </c>
      <c r="G16" s="296"/>
      <c r="H16" s="297" t="str">
        <f>IFERROR(VLOOKUP(ROWS($H$3:H16),$D$3:$E$204,2,0),"")</f>
        <v>PRAHA ZÁPAD</v>
      </c>
      <c r="I16" s="266"/>
      <c r="J16" s="299" t="s">
        <v>730</v>
      </c>
      <c r="K16" s="288" t="s">
        <v>731</v>
      </c>
      <c r="M16" s="289">
        <f>IF(ISNUMBER(SEARCH(ZAKL_DATA!$B$29,N16)),MAX($M$2:M15)+1,0)</f>
        <v>14</v>
      </c>
      <c r="N16" s="483" t="s">
        <v>2589</v>
      </c>
      <c r="O16" s="483" t="s">
        <v>2590</v>
      </c>
      <c r="Q16" s="291" t="str">
        <f>IFERROR(VLOOKUP(ROWS($Q$3:Q16),$M$3:$N$718,2,0),"")</f>
        <v>Činnosti call center</v>
      </c>
      <c r="R16">
        <f>IF(ISNUMBER(SEARCH('1Př1'!$A$32,N16)),MAX($M$2:M15)+1,0)</f>
        <v>14</v>
      </c>
      <c r="S16" s="290" t="s">
        <v>732</v>
      </c>
      <c r="T16" t="str">
        <f>IFERROR(VLOOKUP(ROWS($T$3:T16),$R$3:$S$718,2,0),"")</f>
        <v>Výroba textilií</v>
      </c>
      <c r="U16">
        <f>IF(ISNUMBER(SEARCH('1Př1'!$A$33,N16)),MAX($M$2:M15)+1,0)</f>
        <v>14</v>
      </c>
      <c r="V16" s="290" t="s">
        <v>732</v>
      </c>
      <c r="W16" t="str">
        <f>IFERROR(VLOOKUP(ROWS($W$3:W16),$U$3:$V$718,2,0),"")</f>
        <v>Výroba textilií</v>
      </c>
      <c r="X16">
        <f>IF(ISNUMBER(SEARCH('1Př1'!$A$34,N16)),MAX($M$2:M15)+1,0)</f>
        <v>14</v>
      </c>
      <c r="Y16" s="290" t="s">
        <v>732</v>
      </c>
      <c r="Z16" t="str">
        <f>IFERROR(VLOOKUP(ROWS($Z$3:Z16),$X$3:$Y$718,2,0),"")</f>
        <v>Výroba textilií</v>
      </c>
    </row>
    <row r="17" spans="1:26" ht="12.75" customHeight="1" thickBot="1">
      <c r="A17" s="266"/>
      <c r="B17" s="300" t="s">
        <v>733</v>
      </c>
      <c r="C17" s="301">
        <v>13</v>
      </c>
      <c r="D17" s="282">
        <f>IF(ISNUMBER(SEARCH(ZAKL_DATA!$B$14,E17)),MAX($D$2:D16)+1,0)</f>
        <v>15</v>
      </c>
      <c r="E17" s="294" t="s">
        <v>734</v>
      </c>
      <c r="F17" s="295">
        <v>2103</v>
      </c>
      <c r="G17" s="296"/>
      <c r="H17" s="297" t="str">
        <f>IFERROR(VLOOKUP(ROWS($H$3:H17),$D$3:$E$204,2,0),"")</f>
        <v>BENEŠOV</v>
      </c>
      <c r="I17" s="266"/>
      <c r="J17" s="299" t="s">
        <v>735</v>
      </c>
      <c r="K17" s="288" t="s">
        <v>736</v>
      </c>
      <c r="M17" s="289">
        <f>IF(ISNUMBER(SEARCH(ZAKL_DATA!$B$29,N17)),MAX($M$2:M16)+1,0)</f>
        <v>15</v>
      </c>
      <c r="N17" s="483" t="s">
        <v>2117</v>
      </c>
      <c r="O17" s="483" t="s">
        <v>2591</v>
      </c>
      <c r="Q17" s="291" t="str">
        <f>IFERROR(VLOOKUP(ROWS($Q$3:Q17),$M$3:$N$718,2,0),"")</f>
        <v>Činnosti cestovních agentur</v>
      </c>
      <c r="R17">
        <f>IF(ISNUMBER(SEARCH('1Př1'!$A$32,N17)),MAX($M$2:M16)+1,0)</f>
        <v>15</v>
      </c>
      <c r="S17" s="290" t="s">
        <v>737</v>
      </c>
      <c r="T17" t="str">
        <f>IFERROR(VLOOKUP(ROWS($T$3:T17),$R$3:$S$718,2,0),"")</f>
        <v>Množení rostlin</v>
      </c>
      <c r="U17">
        <f>IF(ISNUMBER(SEARCH('1Př1'!$A$33,N17)),MAX($M$2:M16)+1,0)</f>
        <v>15</v>
      </c>
      <c r="V17" s="290" t="s">
        <v>737</v>
      </c>
      <c r="W17" t="str">
        <f>IFERROR(VLOOKUP(ROWS($W$3:W17),$U$3:$V$718,2,0),"")</f>
        <v>Množení rostlin</v>
      </c>
      <c r="X17">
        <f>IF(ISNUMBER(SEARCH('1Př1'!$A$34,N17)),MAX($M$2:M16)+1,0)</f>
        <v>15</v>
      </c>
      <c r="Y17" s="290" t="s">
        <v>737</v>
      </c>
      <c r="Z17" t="str">
        <f>IFERROR(VLOOKUP(ROWS($Z$3:Z17),$X$3:$Y$718,2,0),"")</f>
        <v>Množení rostlin</v>
      </c>
    </row>
    <row r="18" spans="1:26" ht="12.75" customHeight="1">
      <c r="A18" s="266"/>
      <c r="B18" s="266"/>
      <c r="C18" s="266"/>
      <c r="D18" s="282">
        <f>IF(ISNUMBER(SEARCH(ZAKL_DATA!$B$14,E18)),MAX($D$2:D17)+1,0)</f>
        <v>16</v>
      </c>
      <c r="E18" s="294" t="s">
        <v>738</v>
      </c>
      <c r="F18" s="295">
        <v>2104</v>
      </c>
      <c r="G18" s="296"/>
      <c r="H18" s="297" t="str">
        <f>IFERROR(VLOOKUP(ROWS($H$3:H18),$D$3:$E$204,2,0),"")</f>
        <v>BEROUN</v>
      </c>
      <c r="I18" s="266"/>
      <c r="J18" s="299" t="s">
        <v>739</v>
      </c>
      <c r="K18" s="288" t="s">
        <v>740</v>
      </c>
      <c r="M18" s="289">
        <f>IF(ISNUMBER(SEARCH(ZAKL_DATA!$B$29,N18)),MAX($M$2:M17)+1,0)</f>
        <v>16</v>
      </c>
      <c r="N18" s="483" t="s">
        <v>2118</v>
      </c>
      <c r="O18" s="483" t="s">
        <v>2592</v>
      </c>
      <c r="Q18" s="291" t="str">
        <f>IFERROR(VLOOKUP(ROWS($Q$3:Q18),$M$3:$N$718,2,0),"")</f>
        <v>Činnosti cestovních kanceláří</v>
      </c>
      <c r="R18">
        <f>IF(ISNUMBER(SEARCH('1Př1'!$A$32,N18)),MAX($M$2:M17)+1,0)</f>
        <v>16</v>
      </c>
      <c r="S18" s="290" t="s">
        <v>741</v>
      </c>
      <c r="T18" t="str">
        <f>IFERROR(VLOOKUP(ROWS($T$3:T18),$R$3:$S$718,2,0),"")</f>
        <v>Výroba oděvů</v>
      </c>
      <c r="U18">
        <f>IF(ISNUMBER(SEARCH('1Př1'!$A$33,N18)),MAX($M$2:M17)+1,0)</f>
        <v>16</v>
      </c>
      <c r="V18" s="290" t="s">
        <v>741</v>
      </c>
      <c r="W18" t="str">
        <f>IFERROR(VLOOKUP(ROWS($W$3:W18),$U$3:$V$718,2,0),"")</f>
        <v>Výroba oděvů</v>
      </c>
      <c r="X18">
        <f>IF(ISNUMBER(SEARCH('1Př1'!$A$34,N18)),MAX($M$2:M17)+1,0)</f>
        <v>16</v>
      </c>
      <c r="Y18" s="290" t="s">
        <v>741</v>
      </c>
      <c r="Z18" t="str">
        <f>IFERROR(VLOOKUP(ROWS($Z$3:Z18),$X$3:$Y$718,2,0),"")</f>
        <v>Výroba oděvů</v>
      </c>
    </row>
    <row r="19" spans="1:26" ht="12.75" customHeight="1">
      <c r="A19" s="266"/>
      <c r="B19" s="266"/>
      <c r="C19" s="266"/>
      <c r="D19" s="282">
        <f>IF(ISNUMBER(SEARCH(ZAKL_DATA!$B$14,E19)),MAX($D$2:D18)+1,0)</f>
        <v>17</v>
      </c>
      <c r="E19" s="294" t="s">
        <v>742</v>
      </c>
      <c r="F19" s="295">
        <v>2105</v>
      </c>
      <c r="G19" s="296"/>
      <c r="H19" s="297" t="str">
        <f>IFERROR(VLOOKUP(ROWS($H$3:H19),$D$3:$E$204,2,0),"")</f>
        <v>BRANDÝS N.L. - ST.BOL.</v>
      </c>
      <c r="I19" s="266"/>
      <c r="J19" s="299" t="s">
        <v>743</v>
      </c>
      <c r="K19" s="288" t="s">
        <v>744</v>
      </c>
      <c r="M19" s="289">
        <f>IF(ISNUMBER(SEARCH(ZAKL_DATA!$B$29,N19)),MAX($M$2:M18)+1,0)</f>
        <v>17</v>
      </c>
      <c r="N19" s="483" t="s">
        <v>2593</v>
      </c>
      <c r="O19" s="483" t="s">
        <v>2594</v>
      </c>
      <c r="Q19" s="291" t="str">
        <f>IFERROR(VLOOKUP(ROWS($Q$3:Q19),$M$3:$N$718,2,0),"")</f>
        <v>Činnosti denních lázní, saun a parních lázní</v>
      </c>
      <c r="R19">
        <f>IF(ISNUMBER(SEARCH('1Př1'!$A$32,N19)),MAX($M$2:M18)+1,0)</f>
        <v>17</v>
      </c>
      <c r="S19" s="290" t="s">
        <v>745</v>
      </c>
      <c r="T19" t="str">
        <f>IFERROR(VLOOKUP(ROWS($T$3:T19),$R$3:$S$718,2,0),"")</f>
        <v>živočišná výroba</v>
      </c>
      <c r="U19">
        <f>IF(ISNUMBER(SEARCH('1Př1'!$A$33,N19)),MAX($M$2:M18)+1,0)</f>
        <v>17</v>
      </c>
      <c r="V19" s="290" t="s">
        <v>745</v>
      </c>
      <c r="W19" t="str">
        <f>IFERROR(VLOOKUP(ROWS($W$3:W19),$U$3:$V$718,2,0),"")</f>
        <v>živočišná výroba</v>
      </c>
      <c r="X19">
        <f>IF(ISNUMBER(SEARCH('1Př1'!$A$34,N19)),MAX($M$2:M18)+1,0)</f>
        <v>17</v>
      </c>
      <c r="Y19" s="290" t="s">
        <v>745</v>
      </c>
      <c r="Z19" t="str">
        <f>IFERROR(VLOOKUP(ROWS($Z$3:Z19),$X$3:$Y$718,2,0),"")</f>
        <v>živočišná výroba</v>
      </c>
    </row>
    <row r="20" spans="1:26" ht="12.75" customHeight="1">
      <c r="A20" s="266"/>
      <c r="B20" s="266"/>
      <c r="C20" s="266"/>
      <c r="D20" s="282">
        <f>IF(ISNUMBER(SEARCH(ZAKL_DATA!$B$14,E20)),MAX($D$2:D19)+1,0)</f>
        <v>18</v>
      </c>
      <c r="E20" s="294" t="s">
        <v>746</v>
      </c>
      <c r="F20" s="295">
        <v>2106</v>
      </c>
      <c r="G20" s="296"/>
      <c r="H20" s="297" t="str">
        <f>IFERROR(VLOOKUP(ROWS($H$3:H20),$D$3:$E$204,2,0),"")</f>
        <v>ČÁSLAV</v>
      </c>
      <c r="I20" s="266"/>
      <c r="J20" s="299" t="s">
        <v>747</v>
      </c>
      <c r="K20" s="288" t="s">
        <v>748</v>
      </c>
      <c r="M20" s="289">
        <f>IF(ISNUMBER(SEARCH(ZAKL_DATA!$B$29,N20)),MAX($M$2:M19)+1,0)</f>
        <v>18</v>
      </c>
      <c r="N20" s="483" t="s">
        <v>1107</v>
      </c>
      <c r="O20" s="483" t="s">
        <v>2595</v>
      </c>
      <c r="Q20" s="291" t="str">
        <f>IFERROR(VLOOKUP(ROWS($Q$3:Q20),$M$3:$N$718,2,0),"")</f>
        <v>Činnosti domácností jako zaměstnavatelů domácího personálu</v>
      </c>
      <c r="R20">
        <f>IF(ISNUMBER(SEARCH('1Př1'!$A$32,N20)),MAX($M$2:M19)+1,0)</f>
        <v>18</v>
      </c>
      <c r="S20" s="290" t="s">
        <v>749</v>
      </c>
      <c r="T20" t="str">
        <f>IFERROR(VLOOKUP(ROWS($T$3:T20),$R$3:$S$718,2,0),"")</f>
        <v>Výroba usní a souvisejících výrobků</v>
      </c>
      <c r="U20">
        <f>IF(ISNUMBER(SEARCH('1Př1'!$A$33,N20)),MAX($M$2:M19)+1,0)</f>
        <v>18</v>
      </c>
      <c r="V20" s="290" t="s">
        <v>749</v>
      </c>
      <c r="W20" t="str">
        <f>IFERROR(VLOOKUP(ROWS($W$3:W20),$U$3:$V$718,2,0),"")</f>
        <v>Výroba usní a souvisejících výrobků</v>
      </c>
      <c r="X20">
        <f>IF(ISNUMBER(SEARCH('1Př1'!$A$34,N20)),MAX($M$2:M19)+1,0)</f>
        <v>18</v>
      </c>
      <c r="Y20" s="290" t="s">
        <v>749</v>
      </c>
      <c r="Z20" t="str">
        <f>IFERROR(VLOOKUP(ROWS($Z$3:Z20),$X$3:$Y$718,2,0),"")</f>
        <v>Výroba usní a souvisejících výrobků</v>
      </c>
    </row>
    <row r="21" spans="1:26" ht="12.75" customHeight="1">
      <c r="A21" s="266"/>
      <c r="B21" s="266"/>
      <c r="C21" s="266"/>
      <c r="D21" s="282">
        <f>IF(ISNUMBER(SEARCH(ZAKL_DATA!$B$14,E21)),MAX($D$2:D20)+1,0)</f>
        <v>19</v>
      </c>
      <c r="E21" s="294" t="s">
        <v>750</v>
      </c>
      <c r="F21" s="295">
        <v>2107</v>
      </c>
      <c r="G21" s="296"/>
      <c r="H21" s="297" t="str">
        <f>IFERROR(VLOOKUP(ROWS($H$3:H21),$D$3:$E$204,2,0),"")</f>
        <v>ČESKÝ BROD</v>
      </c>
      <c r="I21" s="266"/>
      <c r="J21" s="299" t="s">
        <v>751</v>
      </c>
      <c r="K21" s="288" t="s">
        <v>752</v>
      </c>
      <c r="M21" s="289">
        <f>IF(ISNUMBER(SEARCH(ZAKL_DATA!$B$29,N21)),MAX($M$2:M20)+1,0)</f>
        <v>19</v>
      </c>
      <c r="N21" s="483" t="s">
        <v>2596</v>
      </c>
      <c r="O21" s="483" t="s">
        <v>2597</v>
      </c>
      <c r="Q21" s="291" t="str">
        <f>IFERROR(VLOOKUP(ROWS($Q$3:Q21),$M$3:$N$718,2,0),"")</f>
        <v>Činnosti domácností poskytujících blíže neurčené služby pro vlastní potřebu</v>
      </c>
      <c r="R21">
        <f>IF(ISNUMBER(SEARCH('1Př1'!$A$32,N21)),MAX($M$2:M20)+1,0)</f>
        <v>19</v>
      </c>
      <c r="S21" s="290" t="s">
        <v>753</v>
      </c>
      <c r="T21" t="str">
        <f>IFERROR(VLOOKUP(ROWS($T$3:T21),$R$3:$S$718,2,0),"")</f>
        <v>Smíšené hospodářství</v>
      </c>
      <c r="U21">
        <f>IF(ISNUMBER(SEARCH('1Př1'!$A$33,N21)),MAX($M$2:M20)+1,0)</f>
        <v>19</v>
      </c>
      <c r="V21" s="290" t="s">
        <v>753</v>
      </c>
      <c r="W21" t="str">
        <f>IFERROR(VLOOKUP(ROWS($W$3:W21),$U$3:$V$718,2,0),"")</f>
        <v>Smíšené hospodářství</v>
      </c>
      <c r="X21">
        <f>IF(ISNUMBER(SEARCH('1Př1'!$A$34,N21)),MAX($M$2:M20)+1,0)</f>
        <v>19</v>
      </c>
      <c r="Y21" s="290" t="s">
        <v>753</v>
      </c>
      <c r="Z21" t="str">
        <f>IFERROR(VLOOKUP(ROWS($Z$3:Z21),$X$3:$Y$718,2,0),"")</f>
        <v>Smíšené hospodářství</v>
      </c>
    </row>
    <row r="22" spans="1:26" ht="12.75" customHeight="1">
      <c r="A22" s="266"/>
      <c r="B22" s="266"/>
      <c r="C22" s="266"/>
      <c r="D22" s="282">
        <f>IF(ISNUMBER(SEARCH(ZAKL_DATA!$B$14,E22)),MAX($D$2:D21)+1,0)</f>
        <v>20</v>
      </c>
      <c r="E22" s="294" t="s">
        <v>754</v>
      </c>
      <c r="F22" s="295">
        <v>2108</v>
      </c>
      <c r="G22" s="296"/>
      <c r="H22" s="297" t="str">
        <f>IFERROR(VLOOKUP(ROWS($H$3:H22),$D$3:$E$204,2,0),"")</f>
        <v>DOBŘÍŠ</v>
      </c>
      <c r="I22" s="266"/>
      <c r="J22" s="299" t="s">
        <v>755</v>
      </c>
      <c r="K22" s="288" t="s">
        <v>756</v>
      </c>
      <c r="M22" s="289">
        <f>IF(ISNUMBER(SEARCH(ZAKL_DATA!$B$29,N22)),MAX($M$2:M21)+1,0)</f>
        <v>20</v>
      </c>
      <c r="N22" s="483" t="s">
        <v>2598</v>
      </c>
      <c r="O22" s="483" t="s">
        <v>2599</v>
      </c>
      <c r="Q22" s="291" t="str">
        <f>IFERROR(VLOOKUP(ROWS($Q$3:Q22),$M$3:$N$718,2,0),"")</f>
        <v>Činnosti domácností produkujících blíže neurčené výrobky pro vlastní potřebu</v>
      </c>
      <c r="R22">
        <f>IF(ISNUMBER(SEARCH('1Př1'!$A$32,N22)),MAX($M$2:M21)+1,0)</f>
        <v>20</v>
      </c>
      <c r="S22" s="290" t="s">
        <v>757</v>
      </c>
      <c r="T22" t="str">
        <f>IFERROR(VLOOKUP(ROWS($T$3:T22),$R$3:$S$718,2,0),"")</f>
        <v>Zprac.dřeva,výroba dřevěných,korkových,proutěných a slam.výr.,kromě nábytku</v>
      </c>
      <c r="U22">
        <f>IF(ISNUMBER(SEARCH('1Př1'!$A$33,N22)),MAX($M$2:M21)+1,0)</f>
        <v>20</v>
      </c>
      <c r="V22" s="290" t="s">
        <v>757</v>
      </c>
      <c r="W22" t="str">
        <f>IFERROR(VLOOKUP(ROWS($W$3:W22),$U$3:$V$718,2,0),"")</f>
        <v>Zprac.dřeva,výroba dřevěných,korkových,proutěných a slam.výr.,kromě nábytku</v>
      </c>
      <c r="X22">
        <f>IF(ISNUMBER(SEARCH('1Př1'!$A$34,N22)),MAX($M$2:M21)+1,0)</f>
        <v>20</v>
      </c>
      <c r="Y22" s="290" t="s">
        <v>757</v>
      </c>
      <c r="Z22" t="str">
        <f>IFERROR(VLOOKUP(ROWS($Z$3:Z22),$X$3:$Y$718,2,0),"")</f>
        <v>Zprac.dřeva,výroba dřevěných,korkových,proutěných a slam.výr.,kromě nábytku</v>
      </c>
    </row>
    <row r="23" spans="1:26" ht="12.75" customHeight="1">
      <c r="A23" s="266"/>
      <c r="B23" s="266"/>
      <c r="C23" s="266"/>
      <c r="D23" s="282">
        <f>IF(ISNUMBER(SEARCH(ZAKL_DATA!$B$14,E23)),MAX($D$2:D22)+1,0)</f>
        <v>21</v>
      </c>
      <c r="E23" s="294" t="s">
        <v>758</v>
      </c>
      <c r="F23" s="295">
        <v>2109</v>
      </c>
      <c r="G23" s="296"/>
      <c r="H23" s="297" t="str">
        <f>IFERROR(VLOOKUP(ROWS($H$3:H23),$D$3:$E$204,2,0),"")</f>
        <v>HOŘOVICE</v>
      </c>
      <c r="I23" s="266"/>
      <c r="J23" s="299" t="s">
        <v>759</v>
      </c>
      <c r="K23" s="288" t="s">
        <v>760</v>
      </c>
      <c r="M23" s="289">
        <f>IF(ISNUMBER(SEARCH(ZAKL_DATA!$B$29,N23)),MAX($M$2:M22)+1,0)</f>
        <v>21</v>
      </c>
      <c r="N23" s="483" t="s">
        <v>2165</v>
      </c>
      <c r="O23" s="483" t="s">
        <v>2600</v>
      </c>
      <c r="Q23" s="291" t="str">
        <f>IFERROR(VLOOKUP(ROWS($Q$3:Q23),$M$3:$N$718,2,0),"")</f>
        <v>Činnosti environmentálních a ekologických hnutí</v>
      </c>
      <c r="R23">
        <f>IF(ISNUMBER(SEARCH('1Př1'!$A$32,N23)),MAX($M$2:M22)+1,0)</f>
        <v>21</v>
      </c>
      <c r="S23" s="290" t="s">
        <v>761</v>
      </c>
      <c r="T23" t="str">
        <f>IFERROR(VLOOKUP(ROWS($T$3:T23),$R$3:$S$718,2,0),"")</f>
        <v>Podpůrné činnosti pro zemědělství a posklizňové činnosti</v>
      </c>
      <c r="U23">
        <f>IF(ISNUMBER(SEARCH('1Př1'!$A$33,N23)),MAX($M$2:M22)+1,0)</f>
        <v>21</v>
      </c>
      <c r="V23" s="290" t="s">
        <v>761</v>
      </c>
      <c r="W23" t="str">
        <f>IFERROR(VLOOKUP(ROWS($W$3:W23),$U$3:$V$718,2,0),"")</f>
        <v>Podpůrné činnosti pro zemědělství a posklizňové činnosti</v>
      </c>
      <c r="X23">
        <f>IF(ISNUMBER(SEARCH('1Př1'!$A$34,N23)),MAX($M$2:M22)+1,0)</f>
        <v>21</v>
      </c>
      <c r="Y23" s="290" t="s">
        <v>761</v>
      </c>
      <c r="Z23" t="str">
        <f>IFERROR(VLOOKUP(ROWS($Z$3:Z23),$X$3:$Y$718,2,0),"")</f>
        <v>Podpůrné činnosti pro zemědělství a posklizňové činnosti</v>
      </c>
    </row>
    <row r="24" spans="1:26" ht="12.75" customHeight="1">
      <c r="A24" s="266"/>
      <c r="B24" s="266"/>
      <c r="C24" s="266"/>
      <c r="D24" s="282">
        <f>IF(ISNUMBER(SEARCH(ZAKL_DATA!$B$14,E24)),MAX($D$2:D23)+1,0)</f>
        <v>22</v>
      </c>
      <c r="E24" s="294" t="s">
        <v>762</v>
      </c>
      <c r="F24" s="295">
        <v>2110</v>
      </c>
      <c r="G24" s="296"/>
      <c r="H24" s="297" t="str">
        <f>IFERROR(VLOOKUP(ROWS($H$3:H24),$D$3:$E$204,2,0),"")</f>
        <v>KLADNO</v>
      </c>
      <c r="I24" s="266"/>
      <c r="J24" s="299" t="s">
        <v>763</v>
      </c>
      <c r="K24" s="288" t="s">
        <v>764</v>
      </c>
      <c r="M24" s="289">
        <f>IF(ISNUMBER(SEARCH(ZAKL_DATA!$B$29,N24)),MAX($M$2:M23)+1,0)</f>
        <v>22</v>
      </c>
      <c r="N24" s="483" t="s">
        <v>2601</v>
      </c>
      <c r="O24" s="483" t="s">
        <v>2602</v>
      </c>
      <c r="Q24" s="291" t="str">
        <f>IFERROR(VLOOKUP(ROWS($Q$3:Q24),$M$3:$N$718,2,0),"")</f>
        <v>Činnosti exteritoriálních organizací a institucí</v>
      </c>
      <c r="R24">
        <f>IF(ISNUMBER(SEARCH('1Př1'!$A$32,N24)),MAX($M$2:M23)+1,0)</f>
        <v>22</v>
      </c>
      <c r="S24" s="290" t="s">
        <v>765</v>
      </c>
      <c r="T24" t="str">
        <f>IFERROR(VLOOKUP(ROWS($T$3:T24),$R$3:$S$718,2,0),"")</f>
        <v>Výroba papíru a výrobků z papíru</v>
      </c>
      <c r="U24">
        <f>IF(ISNUMBER(SEARCH('1Př1'!$A$33,N24)),MAX($M$2:M23)+1,0)</f>
        <v>22</v>
      </c>
      <c r="V24" s="290" t="s">
        <v>765</v>
      </c>
      <c r="W24" t="str">
        <f>IFERROR(VLOOKUP(ROWS($W$3:W24),$U$3:$V$718,2,0),"")</f>
        <v>Výroba papíru a výrobků z papíru</v>
      </c>
      <c r="X24">
        <f>IF(ISNUMBER(SEARCH('1Př1'!$A$34,N24)),MAX($M$2:M23)+1,0)</f>
        <v>22</v>
      </c>
      <c r="Y24" s="290" t="s">
        <v>765</v>
      </c>
      <c r="Z24" t="str">
        <f>IFERROR(VLOOKUP(ROWS($Z$3:Z24),$X$3:$Y$718,2,0),"")</f>
        <v>Výroba papíru a výrobků z papíru</v>
      </c>
    </row>
    <row r="25" spans="1:26" ht="12.75" customHeight="1">
      <c r="A25" s="266"/>
      <c r="B25" s="266"/>
      <c r="C25" s="266"/>
      <c r="D25" s="282">
        <f>IF(ISNUMBER(SEARCH(ZAKL_DATA!$B$14,E25)),MAX($D$2:D24)+1,0)</f>
        <v>23</v>
      </c>
      <c r="E25" s="294" t="s">
        <v>766</v>
      </c>
      <c r="F25" s="295">
        <v>2111</v>
      </c>
      <c r="G25" s="296"/>
      <c r="H25" s="297" t="str">
        <f>IFERROR(VLOOKUP(ROWS($H$3:H25),$D$3:$E$204,2,0),"")</f>
        <v>KOLÍN</v>
      </c>
      <c r="I25" s="266"/>
      <c r="J25" s="299" t="s">
        <v>767</v>
      </c>
      <c r="K25" s="288" t="s">
        <v>768</v>
      </c>
      <c r="M25" s="289">
        <f>IF(ISNUMBER(SEARCH(ZAKL_DATA!$B$29,N25)),MAX($M$2:M24)+1,0)</f>
        <v>23</v>
      </c>
      <c r="N25" s="483" t="s">
        <v>2139</v>
      </c>
      <c r="O25" s="483" t="s">
        <v>2603</v>
      </c>
      <c r="Q25" s="291" t="str">
        <f>IFERROR(VLOOKUP(ROWS($Q$3:Q25),$M$3:$N$718,2,0),"")</f>
        <v>Činnosti fitcenter</v>
      </c>
      <c r="R25">
        <f>IF(ISNUMBER(SEARCH('1Př1'!$A$32,N25)),MAX($M$2:M24)+1,0)</f>
        <v>23</v>
      </c>
      <c r="S25" s="290" t="s">
        <v>769</v>
      </c>
      <c r="T25" t="str">
        <f>IFERROR(VLOOKUP(ROWS($T$3:T25),$R$3:$S$718,2,0),"")</f>
        <v>Lov a odchyt divokých zvířat a související činnosti</v>
      </c>
      <c r="U25">
        <f>IF(ISNUMBER(SEARCH('1Př1'!$A$33,N25)),MAX($M$2:M24)+1,0)</f>
        <v>23</v>
      </c>
      <c r="V25" s="290" t="s">
        <v>769</v>
      </c>
      <c r="W25" t="str">
        <f>IFERROR(VLOOKUP(ROWS($W$3:W25),$U$3:$V$718,2,0),"")</f>
        <v>Lov a odchyt divokých zvířat a související činnosti</v>
      </c>
      <c r="X25">
        <f>IF(ISNUMBER(SEARCH('1Př1'!$A$34,N25)),MAX($M$2:M24)+1,0)</f>
        <v>23</v>
      </c>
      <c r="Y25" s="290" t="s">
        <v>769</v>
      </c>
      <c r="Z25" t="str">
        <f>IFERROR(VLOOKUP(ROWS($Z$3:Z25),$X$3:$Y$718,2,0),"")</f>
        <v>Lov a odchyt divokých zvířat a související činnosti</v>
      </c>
    </row>
    <row r="26" spans="1:26" ht="12.75" customHeight="1">
      <c r="A26" s="266"/>
      <c r="B26" s="266"/>
      <c r="C26" s="266"/>
      <c r="D26" s="282">
        <f>IF(ISNUMBER(SEARCH(ZAKL_DATA!$B$14,E26)),MAX($D$2:D25)+1,0)</f>
        <v>24</v>
      </c>
      <c r="E26" s="294" t="s">
        <v>770</v>
      </c>
      <c r="F26" s="295">
        <v>2112</v>
      </c>
      <c r="G26" s="296"/>
      <c r="H26" s="297" t="str">
        <f>IFERROR(VLOOKUP(ROWS($H$3:H26),$D$3:$E$204,2,0),"")</f>
        <v>KRALUPY NAD VLTAVOU</v>
      </c>
      <c r="I26" s="266"/>
      <c r="J26" s="299" t="s">
        <v>771</v>
      </c>
      <c r="K26" s="288" t="s">
        <v>772</v>
      </c>
      <c r="M26" s="289">
        <f>IF(ISNUMBER(SEARCH(ZAKL_DATA!$B$29,N26)),MAX($M$2:M25)+1,0)</f>
        <v>24</v>
      </c>
      <c r="N26" s="483" t="s">
        <v>2604</v>
      </c>
      <c r="O26" s="483" t="s">
        <v>2605</v>
      </c>
      <c r="Q26" s="291" t="str">
        <f>IFERROR(VLOOKUP(ROWS($Q$3:Q26),$M$3:$N$718,2,0),"")</f>
        <v>Činnosti fyzioterapeutů</v>
      </c>
      <c r="R26">
        <f>IF(ISNUMBER(SEARCH('1Př1'!$A$32,N26)),MAX($M$2:M25)+1,0)</f>
        <v>24</v>
      </c>
      <c r="S26" s="290" t="s">
        <v>773</v>
      </c>
      <c r="T26" t="str">
        <f>IFERROR(VLOOKUP(ROWS($T$3:T26),$R$3:$S$718,2,0),"")</f>
        <v>Tisk a rozmnožování nahraných nosičů</v>
      </c>
      <c r="U26">
        <f>IF(ISNUMBER(SEARCH('1Př1'!$A$33,N26)),MAX($M$2:M25)+1,0)</f>
        <v>24</v>
      </c>
      <c r="V26" s="290" t="s">
        <v>773</v>
      </c>
      <c r="W26" t="str">
        <f>IFERROR(VLOOKUP(ROWS($W$3:W26),$U$3:$V$718,2,0),"")</f>
        <v>Tisk a rozmnožování nahraných nosičů</v>
      </c>
      <c r="X26">
        <f>IF(ISNUMBER(SEARCH('1Př1'!$A$34,N26)),MAX($M$2:M25)+1,0)</f>
        <v>24</v>
      </c>
      <c r="Y26" s="290" t="s">
        <v>773</v>
      </c>
      <c r="Z26" t="str">
        <f>IFERROR(VLOOKUP(ROWS($Z$3:Z26),$X$3:$Y$718,2,0),"")</f>
        <v>Tisk a rozmnožování nahraných nosičů</v>
      </c>
    </row>
    <row r="27" spans="1:26" ht="12.75" customHeight="1">
      <c r="A27" s="266"/>
      <c r="B27" s="266"/>
      <c r="C27" s="266"/>
      <c r="D27" s="282">
        <f>IF(ISNUMBER(SEARCH(ZAKL_DATA!$B$14,E27)),MAX($D$2:D26)+1,0)</f>
        <v>25</v>
      </c>
      <c r="E27" s="294" t="s">
        <v>774</v>
      </c>
      <c r="F27" s="295">
        <v>2113</v>
      </c>
      <c r="G27" s="296"/>
      <c r="H27" s="297" t="str">
        <f>IFERROR(VLOOKUP(ROWS($H$3:H27),$D$3:$E$204,2,0),"")</f>
        <v>KUTNÁ HORA</v>
      </c>
      <c r="I27" s="266"/>
      <c r="J27" s="299" t="s">
        <v>775</v>
      </c>
      <c r="K27" s="288" t="s">
        <v>776</v>
      </c>
      <c r="M27" s="289">
        <f>IF(ISNUMBER(SEARCH(ZAKL_DATA!$B$29,N27)),MAX($M$2:M26)+1,0)</f>
        <v>25</v>
      </c>
      <c r="N27" s="483" t="s">
        <v>1087</v>
      </c>
      <c r="O27" s="483" t="s">
        <v>2606</v>
      </c>
      <c r="Q27" s="291" t="str">
        <f>IFERROR(VLOOKUP(ROWS($Q$3:Q27),$M$3:$N$718,2,0),"")</f>
        <v>Činnosti heren, kasin a sázkových kanceláří</v>
      </c>
      <c r="R27">
        <f>IF(ISNUMBER(SEARCH('1Př1'!$A$32,N27)),MAX($M$2:M26)+1,0)</f>
        <v>25</v>
      </c>
      <c r="S27" s="290" t="s">
        <v>777</v>
      </c>
      <c r="T27" t="str">
        <f>IFERROR(VLOOKUP(ROWS($T$3:T27),$R$3:$S$718,2,0),"")</f>
        <v>Výroba koksu a rafinovaných ropných produktů</v>
      </c>
      <c r="U27">
        <f>IF(ISNUMBER(SEARCH('1Př1'!$A$33,N27)),MAX($M$2:M26)+1,0)</f>
        <v>25</v>
      </c>
      <c r="V27" s="290" t="s">
        <v>777</v>
      </c>
      <c r="W27" t="str">
        <f>IFERROR(VLOOKUP(ROWS($W$3:W27),$U$3:$V$718,2,0),"")</f>
        <v>Výroba koksu a rafinovaných ropných produktů</v>
      </c>
      <c r="X27">
        <f>IF(ISNUMBER(SEARCH('1Př1'!$A$34,N27)),MAX($M$2:M26)+1,0)</f>
        <v>25</v>
      </c>
      <c r="Y27" s="290" t="s">
        <v>777</v>
      </c>
      <c r="Z27" t="str">
        <f>IFERROR(VLOOKUP(ROWS($Z$3:Z27),$X$3:$Y$718,2,0),"")</f>
        <v>Výroba koksu a rafinovaných ropných produktů</v>
      </c>
    </row>
    <row r="28" spans="1:26" ht="12.75" customHeight="1">
      <c r="A28" s="266"/>
      <c r="B28" s="266"/>
      <c r="C28" s="266"/>
      <c r="D28" s="282">
        <f>IF(ISNUMBER(SEARCH(ZAKL_DATA!$B$14,E28)),MAX($D$2:D27)+1,0)</f>
        <v>26</v>
      </c>
      <c r="E28" s="294" t="s">
        <v>778</v>
      </c>
      <c r="F28" s="295">
        <v>2114</v>
      </c>
      <c r="G28" s="296"/>
      <c r="H28" s="297" t="str">
        <f>IFERROR(VLOOKUP(ROWS($H$3:H28),$D$3:$E$204,2,0),"")</f>
        <v>MĚLNÍK</v>
      </c>
      <c r="I28" s="266"/>
      <c r="J28" s="299" t="s">
        <v>779</v>
      </c>
      <c r="K28" s="288" t="s">
        <v>780</v>
      </c>
      <c r="M28" s="289">
        <f>IF(ISNUMBER(SEARCH(ZAKL_DATA!$B$29,N28)),MAX($M$2:M27)+1,0)</f>
        <v>26</v>
      </c>
      <c r="N28" s="483" t="s">
        <v>1685</v>
      </c>
      <c r="O28" s="483" t="s">
        <v>2607</v>
      </c>
      <c r="Q28" s="291" t="str">
        <f>IFERROR(VLOOKUP(ROWS($Q$3:Q28),$M$3:$N$718,2,0),"")</f>
        <v>Činnosti holdingových společností</v>
      </c>
      <c r="R28">
        <f>IF(ISNUMBER(SEARCH('1Př1'!$A$32,N28)),MAX($M$2:M27)+1,0)</f>
        <v>26</v>
      </c>
      <c r="S28" s="290" t="s">
        <v>781</v>
      </c>
      <c r="T28" t="str">
        <f>IFERROR(VLOOKUP(ROWS($T$3:T28),$R$3:$S$718,2,0),"")</f>
        <v>Výroba chemických látek a chemických přípravků</v>
      </c>
      <c r="U28">
        <f>IF(ISNUMBER(SEARCH('1Př1'!$A$33,N28)),MAX($M$2:M27)+1,0)</f>
        <v>26</v>
      </c>
      <c r="V28" s="290" t="s">
        <v>781</v>
      </c>
      <c r="W28" t="str">
        <f>IFERROR(VLOOKUP(ROWS($W$3:W28),$U$3:$V$718,2,0),"")</f>
        <v>Výroba chemických látek a chemických přípravků</v>
      </c>
      <c r="X28">
        <f>IF(ISNUMBER(SEARCH('1Př1'!$A$34,N28)),MAX($M$2:M27)+1,0)</f>
        <v>26</v>
      </c>
      <c r="Y28" s="290" t="s">
        <v>781</v>
      </c>
      <c r="Z28" t="str">
        <f>IFERROR(VLOOKUP(ROWS($Z$3:Z28),$X$3:$Y$718,2,0),"")</f>
        <v>Výroba chemických látek a chemických přípravků</v>
      </c>
    </row>
    <row r="29" spans="1:26" ht="12.75" customHeight="1">
      <c r="A29" s="266"/>
      <c r="B29" s="266"/>
      <c r="C29" s="266"/>
      <c r="D29" s="282">
        <f>IF(ISNUMBER(SEARCH(ZAKL_DATA!$B$14,E29)),MAX($D$2:D28)+1,0)</f>
        <v>27</v>
      </c>
      <c r="E29" s="294" t="s">
        <v>782</v>
      </c>
      <c r="F29" s="295">
        <v>2115</v>
      </c>
      <c r="G29" s="296"/>
      <c r="H29" s="297" t="str">
        <f>IFERROR(VLOOKUP(ROWS($H$3:H29),$D$3:$E$204,2,0),"")</f>
        <v>MLADÁ BOLESLAV</v>
      </c>
      <c r="I29" s="266"/>
      <c r="J29" s="299" t="s">
        <v>783</v>
      </c>
      <c r="K29" s="288" t="s">
        <v>784</v>
      </c>
      <c r="M29" s="289">
        <f>IF(ISNUMBER(SEARCH(ZAKL_DATA!$B$29,N29)),MAX($M$2:M28)+1,0)</f>
        <v>27</v>
      </c>
      <c r="N29" s="483" t="s">
        <v>2608</v>
      </c>
      <c r="O29" s="483" t="s">
        <v>2609</v>
      </c>
      <c r="Q29" s="291" t="str">
        <f>IFERROR(VLOOKUP(ROWS($Q$3:Q29),$M$3:$N$718,2,0),"")</f>
        <v>Činnosti investičních fondů peněžního trhu a investičních fondů jiných než peněžního trhu</v>
      </c>
      <c r="R29">
        <f>IF(ISNUMBER(SEARCH('1Př1'!$A$32,N29)),MAX($M$2:M28)+1,0)</f>
        <v>27</v>
      </c>
      <c r="S29" s="290" t="s">
        <v>785</v>
      </c>
      <c r="T29" t="str">
        <f>IFERROR(VLOOKUP(ROWS($T$3:T29),$R$3:$S$718,2,0),"")</f>
        <v>Výroba základních farmaceutických výrobků a farmaceutických přípravků</v>
      </c>
      <c r="U29">
        <f>IF(ISNUMBER(SEARCH('1Př1'!$A$33,N29)),MAX($M$2:M28)+1,0)</f>
        <v>27</v>
      </c>
      <c r="V29" s="290" t="s">
        <v>785</v>
      </c>
      <c r="W29" t="str">
        <f>IFERROR(VLOOKUP(ROWS($W$3:W29),$U$3:$V$718,2,0),"")</f>
        <v>Výroba základních farmaceutických výrobků a farmaceutických přípravků</v>
      </c>
      <c r="X29">
        <f>IF(ISNUMBER(SEARCH('1Př1'!$A$34,N29)),MAX($M$2:M28)+1,0)</f>
        <v>27</v>
      </c>
      <c r="Y29" s="290" t="s">
        <v>785</v>
      </c>
      <c r="Z29" t="str">
        <f>IFERROR(VLOOKUP(ROWS($Z$3:Z29),$X$3:$Y$718,2,0),"")</f>
        <v>Výroba základních farmaceutických výrobků a farmaceutických přípravků</v>
      </c>
    </row>
    <row r="30" spans="1:26" ht="12.75" customHeight="1">
      <c r="A30" s="266"/>
      <c r="B30" s="266"/>
      <c r="C30" s="266"/>
      <c r="D30" s="282">
        <f>IF(ISNUMBER(SEARCH(ZAKL_DATA!$B$14,E30)),MAX($D$2:D29)+1,0)</f>
        <v>28</v>
      </c>
      <c r="E30" s="294" t="s">
        <v>786</v>
      </c>
      <c r="F30" s="295">
        <v>2116</v>
      </c>
      <c r="G30" s="296"/>
      <c r="H30" s="297" t="str">
        <f>IFERROR(VLOOKUP(ROWS($H$3:H30),$D$3:$E$204,2,0),"")</f>
        <v>MNICHOVO HRADIŠTĚ</v>
      </c>
      <c r="I30" s="266"/>
      <c r="J30" s="299" t="s">
        <v>787</v>
      </c>
      <c r="K30" s="288" t="s">
        <v>788</v>
      </c>
      <c r="M30" s="289">
        <f>IF(ISNUMBER(SEARCH(ZAKL_DATA!$B$29,N30)),MAX($M$2:M29)+1,0)</f>
        <v>28</v>
      </c>
      <c r="N30" s="483" t="s">
        <v>2610</v>
      </c>
      <c r="O30" s="483" t="s">
        <v>2611</v>
      </c>
      <c r="Q30" s="291" t="str">
        <f>IFERROR(VLOOKUP(ROWS($Q$3:Q30),$M$3:$N$718,2,0),"")</f>
        <v>Činnosti jiných organizací sdružujících osoby za účelem prosazování společných a veřejných zájmů j. n.</v>
      </c>
      <c r="R30">
        <f>IF(ISNUMBER(SEARCH('1Př1'!$A$32,N30)),MAX($M$2:M29)+1,0)</f>
        <v>28</v>
      </c>
      <c r="S30" s="290" t="s">
        <v>789</v>
      </c>
      <c r="T30" t="str">
        <f>IFERROR(VLOOKUP(ROWS($T$3:T30),$R$3:$S$718,2,0),"")</f>
        <v>Lesní hospodářství a jiné činnosti v oblasti lesnictví</v>
      </c>
      <c r="U30">
        <f>IF(ISNUMBER(SEARCH('1Př1'!$A$33,N30)),MAX($M$2:M29)+1,0)</f>
        <v>28</v>
      </c>
      <c r="V30" s="290" t="s">
        <v>789</v>
      </c>
      <c r="W30" t="str">
        <f>IFERROR(VLOOKUP(ROWS($W$3:W30),$U$3:$V$718,2,0),"")</f>
        <v>Lesní hospodářství a jiné činnosti v oblasti lesnictví</v>
      </c>
      <c r="X30">
        <f>IF(ISNUMBER(SEARCH('1Př1'!$A$34,N30)),MAX($M$2:M29)+1,0)</f>
        <v>28</v>
      </c>
      <c r="Y30" s="290" t="s">
        <v>789</v>
      </c>
      <c r="Z30" t="str">
        <f>IFERROR(VLOOKUP(ROWS($Z$3:Z30),$X$3:$Y$718,2,0),"")</f>
        <v>Lesní hospodářství a jiné činnosti v oblasti lesnictví</v>
      </c>
    </row>
    <row r="31" spans="1:26" ht="12.75" customHeight="1">
      <c r="A31" s="266"/>
      <c r="B31" s="266"/>
      <c r="C31" s="266"/>
      <c r="D31" s="282">
        <f>IF(ISNUMBER(SEARCH(ZAKL_DATA!$B$14,E31)),MAX($D$2:D30)+1,0)</f>
        <v>29</v>
      </c>
      <c r="E31" s="294" t="s">
        <v>790</v>
      </c>
      <c r="F31" s="295">
        <v>2117</v>
      </c>
      <c r="G31" s="296"/>
      <c r="H31" s="297" t="str">
        <f>IFERROR(VLOOKUP(ROWS($H$3:H31),$D$3:$E$204,2,0),"")</f>
        <v>NERATOVICE</v>
      </c>
      <c r="I31" s="266"/>
      <c r="J31" s="299" t="s">
        <v>791</v>
      </c>
      <c r="K31" s="288" t="s">
        <v>792</v>
      </c>
      <c r="M31" s="289">
        <f>IF(ISNUMBER(SEARCH(ZAKL_DATA!$B$29,N31)),MAX($M$2:M30)+1,0)</f>
        <v>29</v>
      </c>
      <c r="N31" s="483" t="s">
        <v>2612</v>
      </c>
      <c r="O31" s="483" t="s">
        <v>2613</v>
      </c>
      <c r="Q31" s="291" t="str">
        <f>IFERROR(VLOOKUP(ROWS($Q$3:Q31),$M$3:$N$718,2,0),"")</f>
        <v>Činnosti knihoven</v>
      </c>
      <c r="R31">
        <f>IF(ISNUMBER(SEARCH('1Př1'!$A$32,N31)),MAX($M$2:M30)+1,0)</f>
        <v>29</v>
      </c>
      <c r="S31" s="290" t="s">
        <v>793</v>
      </c>
      <c r="T31" t="str">
        <f>IFERROR(VLOOKUP(ROWS($T$3:T31),$R$3:$S$718,2,0),"")</f>
        <v>Výroba pryžových a plastových výrobků</v>
      </c>
      <c r="U31">
        <f>IF(ISNUMBER(SEARCH('1Př1'!$A$33,N31)),MAX($M$2:M30)+1,0)</f>
        <v>29</v>
      </c>
      <c r="V31" s="290" t="s">
        <v>793</v>
      </c>
      <c r="W31" t="str">
        <f>IFERROR(VLOOKUP(ROWS($W$3:W31),$U$3:$V$718,2,0),"")</f>
        <v>Výroba pryžových a plastových výrobků</v>
      </c>
      <c r="X31">
        <f>IF(ISNUMBER(SEARCH('1Př1'!$A$34,N31)),MAX($M$2:M30)+1,0)</f>
        <v>29</v>
      </c>
      <c r="Y31" s="290" t="s">
        <v>793</v>
      </c>
      <c r="Z31" t="str">
        <f>IFERROR(VLOOKUP(ROWS($Z$3:Z31),$X$3:$Y$718,2,0),"")</f>
        <v>Výroba pryžových a plastových výrobků</v>
      </c>
    </row>
    <row r="32" spans="1:26" ht="12.75" customHeight="1">
      <c r="A32" s="266"/>
      <c r="B32" s="266"/>
      <c r="C32" s="266"/>
      <c r="D32" s="282">
        <f>IF(ISNUMBER(SEARCH(ZAKL_DATA!$B$14,E32)),MAX($D$2:D31)+1,0)</f>
        <v>30</v>
      </c>
      <c r="E32" s="294" t="s">
        <v>794</v>
      </c>
      <c r="F32" s="295">
        <v>2118</v>
      </c>
      <c r="G32" s="296"/>
      <c r="H32" s="297" t="str">
        <f>IFERROR(VLOOKUP(ROWS($H$3:H32),$D$3:$E$204,2,0),"")</f>
        <v>NYMBURK</v>
      </c>
      <c r="I32" s="266"/>
      <c r="J32" s="299" t="s">
        <v>795</v>
      </c>
      <c r="K32" s="288" t="s">
        <v>796</v>
      </c>
      <c r="M32" s="289">
        <f>IF(ISNUMBER(SEARCH(ZAKL_DATA!$B$29,N32)),MAX($M$2:M31)+1,0)</f>
        <v>30</v>
      </c>
      <c r="N32" s="483" t="s">
        <v>2614</v>
      </c>
      <c r="O32" s="483" t="s">
        <v>2615</v>
      </c>
      <c r="Q32" s="291" t="str">
        <f>IFERROR(VLOOKUP(ROWS($Q$3:Q32),$M$3:$N$718,2,0),"")</f>
        <v>Činnosti makléřů a agentů v oblasti elektrické energie a zemního plynu</v>
      </c>
      <c r="R32">
        <f>IF(ISNUMBER(SEARCH('1Př1'!$A$32,N32)),MAX($M$2:M31)+1,0)</f>
        <v>30</v>
      </c>
      <c r="S32" s="290" t="s">
        <v>797</v>
      </c>
      <c r="T32" t="str">
        <f>IFERROR(VLOOKUP(ROWS($T$3:T32),$R$3:$S$718,2,0),"")</f>
        <v>Těžba dřeva</v>
      </c>
      <c r="U32">
        <f>IF(ISNUMBER(SEARCH('1Př1'!$A$33,N32)),MAX($M$2:M31)+1,0)</f>
        <v>30</v>
      </c>
      <c r="V32" s="290" t="s">
        <v>797</v>
      </c>
      <c r="W32" t="str">
        <f>IFERROR(VLOOKUP(ROWS($W$3:W32),$U$3:$V$718,2,0),"")</f>
        <v>Těžba dřeva</v>
      </c>
      <c r="X32">
        <f>IF(ISNUMBER(SEARCH('1Př1'!$A$34,N32)),MAX($M$2:M31)+1,0)</f>
        <v>30</v>
      </c>
      <c r="Y32" s="290" t="s">
        <v>797</v>
      </c>
      <c r="Z32" t="str">
        <f>IFERROR(VLOOKUP(ROWS($Z$3:Z32),$X$3:$Y$718,2,0),"")</f>
        <v>Těžba dřeva</v>
      </c>
    </row>
    <row r="33" spans="1:26" ht="12.75" customHeight="1">
      <c r="A33" s="266"/>
      <c r="B33" s="266"/>
      <c r="C33" s="266"/>
      <c r="D33" s="282">
        <f>IF(ISNUMBER(SEARCH(ZAKL_DATA!$B$14,E33)),MAX($D$2:D32)+1,0)</f>
        <v>31</v>
      </c>
      <c r="E33" s="294" t="s">
        <v>798</v>
      </c>
      <c r="F33" s="295">
        <v>2119</v>
      </c>
      <c r="G33" s="296"/>
      <c r="H33" s="297" t="str">
        <f>IFERROR(VLOOKUP(ROWS($H$3:H33),$D$3:$E$204,2,0),"")</f>
        <v>PODĚBRADY</v>
      </c>
      <c r="I33" s="266"/>
      <c r="J33" s="299" t="s">
        <v>799</v>
      </c>
      <c r="K33" s="288" t="s">
        <v>800</v>
      </c>
      <c r="M33" s="289">
        <f>IF(ISNUMBER(SEARCH(ZAKL_DATA!$B$29,N33)),MAX($M$2:M32)+1,0)</f>
        <v>31</v>
      </c>
      <c r="N33" s="483" t="s">
        <v>2616</v>
      </c>
      <c r="O33" s="483" t="s">
        <v>2617</v>
      </c>
      <c r="Q33" s="291" t="str">
        <f>IFERROR(VLOOKUP(ROWS($Q$3:Q33),$M$3:$N$718,2,0),"")</f>
        <v>Činnosti muzeí a galerií</v>
      </c>
      <c r="R33">
        <f>IF(ISNUMBER(SEARCH('1Př1'!$A$32,N33)),MAX($M$2:M32)+1,0)</f>
        <v>31</v>
      </c>
      <c r="S33" s="290" t="s">
        <v>801</v>
      </c>
      <c r="T33" t="str">
        <f>IFERROR(VLOOKUP(ROWS($T$3:T33),$R$3:$S$718,2,0),"")</f>
        <v>Výroba ostatních nekovových minerálních výrobků</v>
      </c>
      <c r="U33">
        <f>IF(ISNUMBER(SEARCH('1Př1'!$A$33,N33)),MAX($M$2:M32)+1,0)</f>
        <v>31</v>
      </c>
      <c r="V33" s="290" t="s">
        <v>801</v>
      </c>
      <c r="W33" t="str">
        <f>IFERROR(VLOOKUP(ROWS($W$3:W33),$U$3:$V$718,2,0),"")</f>
        <v>Výroba ostatních nekovových minerálních výrobků</v>
      </c>
      <c r="X33">
        <f>IF(ISNUMBER(SEARCH('1Př1'!$A$34,N33)),MAX($M$2:M32)+1,0)</f>
        <v>31</v>
      </c>
      <c r="Y33" s="290" t="s">
        <v>801</v>
      </c>
      <c r="Z33" t="str">
        <f>IFERROR(VLOOKUP(ROWS($Z$3:Z33),$X$3:$Y$718,2,0),"")</f>
        <v>Výroba ostatních nekovových minerálních výrobků</v>
      </c>
    </row>
    <row r="34" spans="1:26" ht="12.75" customHeight="1">
      <c r="A34" s="266"/>
      <c r="B34" s="266"/>
      <c r="C34" s="266"/>
      <c r="D34" s="282">
        <f>IF(ISNUMBER(SEARCH(ZAKL_DATA!$B$14,E34)),MAX($D$2:D33)+1,0)</f>
        <v>32</v>
      </c>
      <c r="E34" s="294" t="s">
        <v>802</v>
      </c>
      <c r="F34" s="295">
        <v>2120</v>
      </c>
      <c r="G34" s="296"/>
      <c r="H34" s="297" t="str">
        <f>IFERROR(VLOOKUP(ROWS($H$3:H34),$D$3:$E$204,2,0),"")</f>
        <v>PŘÍBRAM</v>
      </c>
      <c r="I34" s="266"/>
      <c r="J34" s="299" t="s">
        <v>803</v>
      </c>
      <c r="K34" s="288" t="s">
        <v>804</v>
      </c>
      <c r="M34" s="289">
        <f>IF(ISNUMBER(SEARCH(ZAKL_DATA!$B$29,N34)),MAX($M$2:M33)+1,0)</f>
        <v>32</v>
      </c>
      <c r="N34" s="483" t="s">
        <v>2142</v>
      </c>
      <c r="O34" s="483" t="s">
        <v>2618</v>
      </c>
      <c r="Q34" s="291" t="str">
        <f>IFERROR(VLOOKUP(ROWS($Q$3:Q34),$M$3:$N$718,2,0),"")</f>
        <v>Činnosti náboženských organizací</v>
      </c>
      <c r="R34">
        <f>IF(ISNUMBER(SEARCH('1Př1'!$A$32,N34)),MAX($M$2:M33)+1,0)</f>
        <v>32</v>
      </c>
      <c r="S34" s="290" t="s">
        <v>805</v>
      </c>
      <c r="T34" t="str">
        <f>IFERROR(VLOOKUP(ROWS($T$3:T34),$R$3:$S$718,2,0),"")</f>
        <v>Sběr a získávání volně rostoucích plodů a materiálů, kromě dřeva</v>
      </c>
      <c r="U34">
        <f>IF(ISNUMBER(SEARCH('1Př1'!$A$33,N34)),MAX($M$2:M33)+1,0)</f>
        <v>32</v>
      </c>
      <c r="V34" s="290" t="s">
        <v>805</v>
      </c>
      <c r="W34" t="str">
        <f>IFERROR(VLOOKUP(ROWS($W$3:W34),$U$3:$V$718,2,0),"")</f>
        <v>Sběr a získávání volně rostoucích plodů a materiálů, kromě dřeva</v>
      </c>
      <c r="X34">
        <f>IF(ISNUMBER(SEARCH('1Př1'!$A$34,N34)),MAX($M$2:M33)+1,0)</f>
        <v>32</v>
      </c>
      <c r="Y34" s="290" t="s">
        <v>805</v>
      </c>
      <c r="Z34" t="str">
        <f>IFERROR(VLOOKUP(ROWS($Z$3:Z34),$X$3:$Y$718,2,0),"")</f>
        <v>Sběr a získávání volně rostoucích plodů a materiálů, kromě dřeva</v>
      </c>
    </row>
    <row r="35" spans="1:26" ht="12.75" customHeight="1">
      <c r="A35" s="266"/>
      <c r="B35" s="266"/>
      <c r="C35" s="266"/>
      <c r="D35" s="282">
        <f>IF(ISNUMBER(SEARCH(ZAKL_DATA!$B$14,E35)),MAX($D$2:D34)+1,0)</f>
        <v>33</v>
      </c>
      <c r="E35" s="294" t="s">
        <v>806</v>
      </c>
      <c r="F35" s="295">
        <v>2121</v>
      </c>
      <c r="G35" s="296"/>
      <c r="H35" s="297" t="str">
        <f>IFERROR(VLOOKUP(ROWS($H$3:H35),$D$3:$E$204,2,0),"")</f>
        <v>RAKOVNÍK</v>
      </c>
      <c r="I35" s="266"/>
      <c r="J35" s="299" t="s">
        <v>807</v>
      </c>
      <c r="K35" s="288" t="s">
        <v>808</v>
      </c>
      <c r="M35" s="289">
        <f>IF(ISNUMBER(SEARCH(ZAKL_DATA!$B$29,N35)),MAX($M$2:M34)+1,0)</f>
        <v>33</v>
      </c>
      <c r="N35" s="483" t="s">
        <v>2166</v>
      </c>
      <c r="O35" s="483" t="s">
        <v>2619</v>
      </c>
      <c r="Q35" s="291" t="str">
        <f>IFERROR(VLOOKUP(ROWS($Q$3:Q35),$M$3:$N$718,2,0),"")</f>
        <v>Činnosti občanských iniciativ, protestních hnutí</v>
      </c>
      <c r="R35">
        <f>IF(ISNUMBER(SEARCH('1Př1'!$A$32,N35)),MAX($M$2:M34)+1,0)</f>
        <v>33</v>
      </c>
      <c r="S35" s="290" t="s">
        <v>809</v>
      </c>
      <c r="T35" t="str">
        <f>IFERROR(VLOOKUP(ROWS($T$3:T35),$R$3:$S$718,2,0),"")</f>
        <v>Výroba základních kovů, hutní zpracování kovů; slévárenství</v>
      </c>
      <c r="U35">
        <f>IF(ISNUMBER(SEARCH('1Př1'!$A$33,N35)),MAX($M$2:M34)+1,0)</f>
        <v>33</v>
      </c>
      <c r="V35" s="290" t="s">
        <v>809</v>
      </c>
      <c r="W35" t="str">
        <f>IFERROR(VLOOKUP(ROWS($W$3:W35),$U$3:$V$718,2,0),"")</f>
        <v>Výroba základních kovů, hutní zpracování kovů; slévárenství</v>
      </c>
      <c r="X35">
        <f>IF(ISNUMBER(SEARCH('1Př1'!$A$34,N35)),MAX($M$2:M34)+1,0)</f>
        <v>33</v>
      </c>
      <c r="Y35" s="290" t="s">
        <v>809</v>
      </c>
      <c r="Z35" t="str">
        <f>IFERROR(VLOOKUP(ROWS($Z$3:Z35),$X$3:$Y$718,2,0),"")</f>
        <v>Výroba základních kovů, hutní zpracování kovů; slévárenství</v>
      </c>
    </row>
    <row r="36" spans="1:26" ht="12.75" customHeight="1">
      <c r="A36" s="266"/>
      <c r="B36" s="266"/>
      <c r="C36" s="266"/>
      <c r="D36" s="282">
        <f>IF(ISNUMBER(SEARCH(ZAKL_DATA!$B$14,E36)),MAX($D$2:D35)+1,0)</f>
        <v>34</v>
      </c>
      <c r="E36" s="294" t="s">
        <v>810</v>
      </c>
      <c r="F36" s="295">
        <v>2122</v>
      </c>
      <c r="G36" s="296"/>
      <c r="H36" s="297" t="str">
        <f>IFERROR(VLOOKUP(ROWS($H$3:H36),$D$3:$E$204,2,0),"")</f>
        <v>ŘÍČANY</v>
      </c>
      <c r="I36" s="266"/>
      <c r="J36" s="299" t="s">
        <v>811</v>
      </c>
      <c r="K36" s="288" t="s">
        <v>812</v>
      </c>
      <c r="M36" s="289">
        <f>IF(ISNUMBER(SEARCH(ZAKL_DATA!$B$29,N36)),MAX($M$2:M35)+1,0)</f>
        <v>34</v>
      </c>
      <c r="N36" s="483" t="s">
        <v>1759</v>
      </c>
      <c r="O36" s="483" t="s">
        <v>2620</v>
      </c>
      <c r="Q36" s="291" t="str">
        <f>IFERROR(VLOOKUP(ROWS($Q$3:Q36),$M$3:$N$718,2,0),"")</f>
        <v>Činnosti odborových svazů</v>
      </c>
      <c r="R36">
        <f>IF(ISNUMBER(SEARCH('1Př1'!$A$32,N36)),MAX($M$2:M35)+1,0)</f>
        <v>34</v>
      </c>
      <c r="S36" s="290" t="s">
        <v>813</v>
      </c>
      <c r="T36" t="str">
        <f>IFERROR(VLOOKUP(ROWS($T$3:T36),$R$3:$S$718,2,0),"")</f>
        <v>Podpůrné činnosti pro lesnictví</v>
      </c>
      <c r="U36">
        <f>IF(ISNUMBER(SEARCH('1Př1'!$A$33,N36)),MAX($M$2:M35)+1,0)</f>
        <v>34</v>
      </c>
      <c r="V36" s="290" t="s">
        <v>813</v>
      </c>
      <c r="W36" t="str">
        <f>IFERROR(VLOOKUP(ROWS($W$3:W36),$U$3:$V$718,2,0),"")</f>
        <v>Podpůrné činnosti pro lesnictví</v>
      </c>
      <c r="X36">
        <f>IF(ISNUMBER(SEARCH('1Př1'!$A$34,N36)),MAX($M$2:M35)+1,0)</f>
        <v>34</v>
      </c>
      <c r="Y36" s="290" t="s">
        <v>813</v>
      </c>
      <c r="Z36" t="str">
        <f>IFERROR(VLOOKUP(ROWS($Z$3:Z36),$X$3:$Y$718,2,0),"")</f>
        <v>Podpůrné činnosti pro lesnictví</v>
      </c>
    </row>
    <row r="37" spans="1:26" ht="12.75" customHeight="1">
      <c r="A37" s="266"/>
      <c r="B37" s="266"/>
      <c r="C37" s="266"/>
      <c r="D37" s="282">
        <f>IF(ISNUMBER(SEARCH(ZAKL_DATA!$B$14,E37)),MAX($D$2:D36)+1,0)</f>
        <v>35</v>
      </c>
      <c r="E37" s="294" t="s">
        <v>814</v>
      </c>
      <c r="F37" s="295">
        <v>2123</v>
      </c>
      <c r="G37" s="296"/>
      <c r="H37" s="297" t="str">
        <f>IFERROR(VLOOKUP(ROWS($H$3:H37),$D$3:$E$204,2,0),"")</f>
        <v>SEDLČANY</v>
      </c>
      <c r="I37" s="266"/>
      <c r="J37" s="299" t="s">
        <v>815</v>
      </c>
      <c r="K37" s="288" t="s">
        <v>816</v>
      </c>
      <c r="M37" s="289">
        <f>IF(ISNUMBER(SEARCH(ZAKL_DATA!$B$29,N37)),MAX($M$2:M36)+1,0)</f>
        <v>35</v>
      </c>
      <c r="N37" s="483" t="s">
        <v>2161</v>
      </c>
      <c r="O37" s="483" t="s">
        <v>2621</v>
      </c>
      <c r="Q37" s="291" t="str">
        <f>IFERROR(VLOOKUP(ROWS($Q$3:Q37),$M$3:$N$718,2,0),"")</f>
        <v>Činnosti organizací dětí a mládeže</v>
      </c>
      <c r="R37">
        <f>IF(ISNUMBER(SEARCH('1Př1'!$A$32,N37)),MAX($M$2:M36)+1,0)</f>
        <v>35</v>
      </c>
      <c r="S37" s="290" t="s">
        <v>817</v>
      </c>
      <c r="T37" t="str">
        <f>IFERROR(VLOOKUP(ROWS($T$3:T37),$R$3:$S$718,2,0),"")</f>
        <v>Výroba kovových konstrukcí a kovodělných výrobků, kromě strojů a zařízení</v>
      </c>
      <c r="U37">
        <f>IF(ISNUMBER(SEARCH('1Př1'!$A$33,N37)),MAX($M$2:M36)+1,0)</f>
        <v>35</v>
      </c>
      <c r="V37" s="290" t="s">
        <v>817</v>
      </c>
      <c r="W37" t="str">
        <f>IFERROR(VLOOKUP(ROWS($W$3:W37),$U$3:$V$718,2,0),"")</f>
        <v>Výroba kovových konstrukcí a kovodělných výrobků, kromě strojů a zařízení</v>
      </c>
      <c r="X37">
        <f>IF(ISNUMBER(SEARCH('1Př1'!$A$34,N37)),MAX($M$2:M36)+1,0)</f>
        <v>35</v>
      </c>
      <c r="Y37" s="290" t="s">
        <v>817</v>
      </c>
      <c r="Z37" t="str">
        <f>IFERROR(VLOOKUP(ROWS($Z$3:Z37),$X$3:$Y$718,2,0),"")</f>
        <v>Výroba kovových konstrukcí a kovodělných výrobků, kromě strojů a zařízení</v>
      </c>
    </row>
    <row r="38" spans="1:26" ht="12.75" customHeight="1">
      <c r="A38" s="266"/>
      <c r="B38" s="266"/>
      <c r="C38" s="266"/>
      <c r="D38" s="282">
        <f>IF(ISNUMBER(SEARCH(ZAKL_DATA!$B$14,E38)),MAX($D$2:D37)+1,0)</f>
        <v>36</v>
      </c>
      <c r="E38" s="294" t="s">
        <v>818</v>
      </c>
      <c r="F38" s="295">
        <v>2124</v>
      </c>
      <c r="G38" s="296"/>
      <c r="H38" s="297" t="str">
        <f>IFERROR(VLOOKUP(ROWS($H$3:H38),$D$3:$E$204,2,0),"")</f>
        <v>SLANÝ</v>
      </c>
      <c r="I38" s="266"/>
      <c r="J38" s="299" t="s">
        <v>819</v>
      </c>
      <c r="K38" s="288" t="s">
        <v>820</v>
      </c>
      <c r="M38" s="289">
        <f>IF(ISNUMBER(SEARCH(ZAKL_DATA!$B$29,N38)),MAX($M$2:M37)+1,0)</f>
        <v>36</v>
      </c>
      <c r="N38" s="483" t="s">
        <v>2622</v>
      </c>
      <c r="O38" s="483" t="s">
        <v>2623</v>
      </c>
      <c r="Q38" s="291" t="str">
        <f>IFERROR(VLOOKUP(ROWS($Q$3:Q38),$M$3:$N$718,2,0),"")</f>
        <v>Činnosti organizací na ochranu a zlepšení postavení etnických, menšinových a jiných speciálních skupin</v>
      </c>
      <c r="R38">
        <f>IF(ISNUMBER(SEARCH('1Př1'!$A$32,N38)),MAX($M$2:M37)+1,0)</f>
        <v>36</v>
      </c>
      <c r="S38" s="290" t="s">
        <v>821</v>
      </c>
      <c r="T38" t="str">
        <f>IFERROR(VLOOKUP(ROWS($T$3:T38),$R$3:$S$718,2,0),"")</f>
        <v>Výroba počítačů, elektronických a optických přístrojů a zařízení</v>
      </c>
      <c r="U38">
        <f>IF(ISNUMBER(SEARCH('1Př1'!$A$33,N38)),MAX($M$2:M37)+1,0)</f>
        <v>36</v>
      </c>
      <c r="V38" s="290" t="s">
        <v>821</v>
      </c>
      <c r="W38" t="str">
        <f>IFERROR(VLOOKUP(ROWS($W$3:W38),$U$3:$V$718,2,0),"")</f>
        <v>Výroba počítačů, elektronických a optických přístrojů a zařízení</v>
      </c>
      <c r="X38">
        <f>IF(ISNUMBER(SEARCH('1Př1'!$A$34,N38)),MAX($M$2:M37)+1,0)</f>
        <v>36</v>
      </c>
      <c r="Y38" s="290" t="s">
        <v>821</v>
      </c>
      <c r="Z38" t="str">
        <f>IFERROR(VLOOKUP(ROWS($Z$3:Z38),$X$3:$Y$718,2,0),"")</f>
        <v>Výroba počítačů, elektronických a optických přístrojů a zařízení</v>
      </c>
    </row>
    <row r="39" spans="1:26" ht="12.75" customHeight="1">
      <c r="A39" s="266"/>
      <c r="B39" s="266"/>
      <c r="C39" s="266"/>
      <c r="D39" s="282">
        <f>IF(ISNUMBER(SEARCH(ZAKL_DATA!$B$14,E39)),MAX($D$2:D38)+1,0)</f>
        <v>37</v>
      </c>
      <c r="E39" s="294" t="s">
        <v>822</v>
      </c>
      <c r="F39" s="295">
        <v>2125</v>
      </c>
      <c r="G39" s="296"/>
      <c r="H39" s="297" t="str">
        <f>IFERROR(VLOOKUP(ROWS($H$3:H39),$D$3:$E$204,2,0),"")</f>
        <v>VLAŠIM</v>
      </c>
      <c r="I39" s="266"/>
      <c r="J39" s="299" t="s">
        <v>823</v>
      </c>
      <c r="K39" s="288" t="s">
        <v>824</v>
      </c>
      <c r="M39" s="289">
        <f>IF(ISNUMBER(SEARCH(ZAKL_DATA!$B$29,N39)),MAX($M$2:M38)+1,0)</f>
        <v>37</v>
      </c>
      <c r="N39" s="483" t="s">
        <v>2162</v>
      </c>
      <c r="O39" s="483" t="s">
        <v>2624</v>
      </c>
      <c r="Q39" s="291" t="str">
        <f>IFERROR(VLOOKUP(ROWS($Q$3:Q39),$M$3:$N$718,2,0),"")</f>
        <v>Činnosti organizací na podporu kulturní činnosti</v>
      </c>
      <c r="R39">
        <f>IF(ISNUMBER(SEARCH('1Př1'!$A$32,N39)),MAX($M$2:M38)+1,0)</f>
        <v>37</v>
      </c>
      <c r="S39" s="290" t="s">
        <v>825</v>
      </c>
      <c r="T39" t="str">
        <f>IFERROR(VLOOKUP(ROWS($T$3:T39),$R$3:$S$718,2,0),"")</f>
        <v>Výroba elektrických zařízení</v>
      </c>
      <c r="U39">
        <f>IF(ISNUMBER(SEARCH('1Př1'!$A$33,N39)),MAX($M$2:M38)+1,0)</f>
        <v>37</v>
      </c>
      <c r="V39" s="290" t="s">
        <v>825</v>
      </c>
      <c r="W39" t="str">
        <f>IFERROR(VLOOKUP(ROWS($W$3:W39),$U$3:$V$718,2,0),"")</f>
        <v>Výroba elektrických zařízení</v>
      </c>
      <c r="X39">
        <f>IF(ISNUMBER(SEARCH('1Př1'!$A$34,N39)),MAX($M$2:M38)+1,0)</f>
        <v>37</v>
      </c>
      <c r="Y39" s="290" t="s">
        <v>825</v>
      </c>
      <c r="Z39" t="str">
        <f>IFERROR(VLOOKUP(ROWS($Z$3:Z39),$X$3:$Y$718,2,0),"")</f>
        <v>Výroba elektrických zařízení</v>
      </c>
    </row>
    <row r="40" spans="1:26" ht="12.75" customHeight="1">
      <c r="A40" s="266"/>
      <c r="B40" s="266"/>
      <c r="C40" s="266"/>
      <c r="D40" s="282">
        <f>IF(ISNUMBER(SEARCH(ZAKL_DATA!$B$14,E40)),MAX($D$2:D39)+1,0)</f>
        <v>38</v>
      </c>
      <c r="E40" s="294" t="s">
        <v>826</v>
      </c>
      <c r="F40" s="295">
        <v>2126</v>
      </c>
      <c r="G40" s="296"/>
      <c r="H40" s="297" t="str">
        <f>IFERROR(VLOOKUP(ROWS($H$3:H40),$D$3:$E$204,2,0),"")</f>
        <v>VOTICE</v>
      </c>
      <c r="I40" s="266"/>
      <c r="J40" s="299" t="s">
        <v>827</v>
      </c>
      <c r="K40" s="288" t="s">
        <v>828</v>
      </c>
      <c r="M40" s="289">
        <f>IF(ISNUMBER(SEARCH(ZAKL_DATA!$B$29,N40)),MAX($M$2:M39)+1,0)</f>
        <v>38</v>
      </c>
      <c r="N40" s="483" t="s">
        <v>2163</v>
      </c>
      <c r="O40" s="483" t="s">
        <v>2625</v>
      </c>
      <c r="Q40" s="291" t="str">
        <f>IFERROR(VLOOKUP(ROWS($Q$3:Q40),$M$3:$N$718,2,0),"")</f>
        <v>Činnosti organizací na podporu rekreační a zájmové činnosti</v>
      </c>
      <c r="R40">
        <f>IF(ISNUMBER(SEARCH('1Př1'!$A$32,N40)),MAX($M$2:M39)+1,0)</f>
        <v>38</v>
      </c>
      <c r="S40" s="290" t="s">
        <v>829</v>
      </c>
      <c r="T40" t="str">
        <f>IFERROR(VLOOKUP(ROWS($T$3:T40),$R$3:$S$718,2,0),"")</f>
        <v>Výroba strojů a zařízení j. n.</v>
      </c>
      <c r="U40">
        <f>IF(ISNUMBER(SEARCH('1Př1'!$A$33,N40)),MAX($M$2:M39)+1,0)</f>
        <v>38</v>
      </c>
      <c r="V40" s="290" t="s">
        <v>829</v>
      </c>
      <c r="W40" t="str">
        <f>IFERROR(VLOOKUP(ROWS($W$3:W40),$U$3:$V$718,2,0),"")</f>
        <v>Výroba strojů a zařízení j. n.</v>
      </c>
      <c r="X40">
        <f>IF(ISNUMBER(SEARCH('1Př1'!$A$34,N40)),MAX($M$2:M39)+1,0)</f>
        <v>38</v>
      </c>
      <c r="Y40" s="290" t="s">
        <v>829</v>
      </c>
      <c r="Z40" t="str">
        <f>IFERROR(VLOOKUP(ROWS($Z$3:Z40),$X$3:$Y$718,2,0),"")</f>
        <v>Výroba strojů a zařízení j. n.</v>
      </c>
    </row>
    <row r="41" spans="1:26" ht="12.75" customHeight="1">
      <c r="A41" s="266"/>
      <c r="B41" s="266"/>
      <c r="C41" s="266"/>
      <c r="D41" s="282">
        <f>IF(ISNUMBER(SEARCH(ZAKL_DATA!$B$14,E41)),MAX($D$2:D40)+1,0)</f>
        <v>39</v>
      </c>
      <c r="E41" s="294" t="s">
        <v>830</v>
      </c>
      <c r="F41" s="295">
        <v>2201</v>
      </c>
      <c r="G41" s="296"/>
      <c r="H41" s="297" t="str">
        <f>IFERROR(VLOOKUP(ROWS($H$3:H41),$D$3:$E$204,2,0),"")</f>
        <v>ČESKÉ BUDĚJOVICE</v>
      </c>
      <c r="I41" s="266"/>
      <c r="J41" s="299" t="s">
        <v>831</v>
      </c>
      <c r="K41" s="288" t="s">
        <v>832</v>
      </c>
      <c r="M41" s="289">
        <f>IF(ISNUMBER(SEARCH(ZAKL_DATA!$B$29,N41)),MAX($M$2:M40)+1,0)</f>
        <v>39</v>
      </c>
      <c r="N41" s="483" t="s">
        <v>2140</v>
      </c>
      <c r="O41" s="483" t="s">
        <v>2626</v>
      </c>
      <c r="Q41" s="291" t="str">
        <f>IFERROR(VLOOKUP(ROWS($Q$3:Q41),$M$3:$N$718,2,0),"")</f>
        <v>Činnosti podnikatelských a zaměstnavatelských organizací</v>
      </c>
      <c r="R41">
        <f>IF(ISNUMBER(SEARCH('1Př1'!$A$32,N41)),MAX($M$2:M40)+1,0)</f>
        <v>39</v>
      </c>
      <c r="S41" s="290" t="s">
        <v>833</v>
      </c>
      <c r="T41" t="str">
        <f>IFERROR(VLOOKUP(ROWS($T$3:T41),$R$3:$S$718,2,0),"")</f>
        <v>Výroba motorových vozidel (kromě motocyklů), přívěsů a návěsů</v>
      </c>
      <c r="U41">
        <f>IF(ISNUMBER(SEARCH('1Př1'!$A$33,N41)),MAX($M$2:M40)+1,0)</f>
        <v>39</v>
      </c>
      <c r="V41" s="290" t="s">
        <v>833</v>
      </c>
      <c r="W41" t="str">
        <f>IFERROR(VLOOKUP(ROWS($W$3:W41),$U$3:$V$718,2,0),"")</f>
        <v>Výroba motorových vozidel (kromě motocyklů), přívěsů a návěsů</v>
      </c>
      <c r="X41">
        <f>IF(ISNUMBER(SEARCH('1Př1'!$A$34,N41)),MAX($M$2:M40)+1,0)</f>
        <v>39</v>
      </c>
      <c r="Y41" s="290" t="s">
        <v>833</v>
      </c>
      <c r="Z41" t="str">
        <f>IFERROR(VLOOKUP(ROWS($Z$3:Z41),$X$3:$Y$718,2,0),"")</f>
        <v>Výroba motorových vozidel (kromě motocyklů), přívěsů a návěsů</v>
      </c>
    </row>
    <row r="42" spans="1:26" ht="12.75" customHeight="1">
      <c r="A42" s="266"/>
      <c r="B42" s="266"/>
      <c r="C42" s="266"/>
      <c r="D42" s="282">
        <f>IF(ISNUMBER(SEARCH(ZAKL_DATA!$B$14,E42)),MAX($D$2:D41)+1,0)</f>
        <v>40</v>
      </c>
      <c r="E42" s="294" t="s">
        <v>834</v>
      </c>
      <c r="F42" s="295">
        <v>2202</v>
      </c>
      <c r="G42" s="296"/>
      <c r="H42" s="297" t="str">
        <f>IFERROR(VLOOKUP(ROWS($H$3:H42),$D$3:$E$204,2,0),"")</f>
        <v>BLATNÁ</v>
      </c>
      <c r="I42" s="266"/>
      <c r="J42" s="299" t="s">
        <v>835</v>
      </c>
      <c r="K42" s="288" t="s">
        <v>836</v>
      </c>
      <c r="M42" s="289">
        <f>IF(ISNUMBER(SEARCH(ZAKL_DATA!$B$29,N42)),MAX($M$2:M41)+1,0)</f>
        <v>40</v>
      </c>
      <c r="N42" s="483" t="s">
        <v>2627</v>
      </c>
      <c r="O42" s="483" t="s">
        <v>2628</v>
      </c>
      <c r="Q42" s="291" t="str">
        <f>IFERROR(VLOOKUP(ROWS($Q$3:Q42),$M$3:$N$718,2,0),"")</f>
        <v>Činnosti pojišťovacích makléřů a agentů</v>
      </c>
      <c r="R42">
        <f>IF(ISNUMBER(SEARCH('1Př1'!$A$32,N42)),MAX($M$2:M41)+1,0)</f>
        <v>40</v>
      </c>
      <c r="S42" s="290" t="s">
        <v>837</v>
      </c>
      <c r="T42" t="str">
        <f>IFERROR(VLOOKUP(ROWS($T$3:T42),$R$3:$S$718,2,0),"")</f>
        <v>Výroba ostatních dopravních prostředků a zařízení</v>
      </c>
      <c r="U42">
        <f>IF(ISNUMBER(SEARCH('1Př1'!$A$33,N42)),MAX($M$2:M41)+1,0)</f>
        <v>40</v>
      </c>
      <c r="V42" s="290" t="s">
        <v>837</v>
      </c>
      <c r="W42" t="str">
        <f>IFERROR(VLOOKUP(ROWS($W$3:W42),$U$3:$V$718,2,0),"")</f>
        <v>Výroba ostatních dopravních prostředků a zařízení</v>
      </c>
      <c r="X42">
        <f>IF(ISNUMBER(SEARCH('1Př1'!$A$34,N42)),MAX($M$2:M41)+1,0)</f>
        <v>40</v>
      </c>
      <c r="Y42" s="290" t="s">
        <v>837</v>
      </c>
      <c r="Z42" t="str">
        <f>IFERROR(VLOOKUP(ROWS($Z$3:Z42),$X$3:$Y$718,2,0),"")</f>
        <v>Výroba ostatních dopravních prostředků a zařízení</v>
      </c>
    </row>
    <row r="43" spans="1:26" ht="12.75" customHeight="1">
      <c r="A43" s="266"/>
      <c r="B43" s="266"/>
      <c r="C43" s="266"/>
      <c r="D43" s="282">
        <f>IF(ISNUMBER(SEARCH(ZAKL_DATA!$B$14,E43)),MAX($D$2:D42)+1,0)</f>
        <v>41</v>
      </c>
      <c r="E43" s="294" t="s">
        <v>838</v>
      </c>
      <c r="F43" s="295">
        <v>2203</v>
      </c>
      <c r="G43" s="296"/>
      <c r="H43" s="297" t="str">
        <f>IFERROR(VLOOKUP(ROWS($H$3:H43),$D$3:$E$204,2,0),"")</f>
        <v>ČESKÝ KRUMLOV</v>
      </c>
      <c r="I43" s="266"/>
      <c r="J43" s="299" t="s">
        <v>839</v>
      </c>
      <c r="K43" s="288" t="s">
        <v>840</v>
      </c>
      <c r="M43" s="289">
        <f>IF(ISNUMBER(SEARCH(ZAKL_DATA!$B$29,N43)),MAX($M$2:M42)+1,0)</f>
        <v>41</v>
      </c>
      <c r="N43" s="483" t="s">
        <v>2629</v>
      </c>
      <c r="O43" s="483" t="s">
        <v>2630</v>
      </c>
      <c r="Q43" s="291" t="str">
        <f>IFERROR(VLOOKUP(ROWS($Q$3:Q43),$M$3:$N$718,2,0),"")</f>
        <v>Činnosti politických organizací</v>
      </c>
      <c r="R43">
        <f>IF(ISNUMBER(SEARCH('1Př1'!$A$32,N43)),MAX($M$2:M42)+1,0)</f>
        <v>41</v>
      </c>
      <c r="S43" s="290" t="s">
        <v>841</v>
      </c>
      <c r="T43" t="str">
        <f>IFERROR(VLOOKUP(ROWS($T$3:T43),$R$3:$S$718,2,0),"")</f>
        <v>Výroba nábytku</v>
      </c>
      <c r="U43">
        <f>IF(ISNUMBER(SEARCH('1Př1'!$A$33,N43)),MAX($M$2:M42)+1,0)</f>
        <v>41</v>
      </c>
      <c r="V43" s="290" t="s">
        <v>841</v>
      </c>
      <c r="W43" t="str">
        <f>IFERROR(VLOOKUP(ROWS($W$3:W43),$U$3:$V$718,2,0),"")</f>
        <v>Výroba nábytku</v>
      </c>
      <c r="X43">
        <f>IF(ISNUMBER(SEARCH('1Př1'!$A$34,N43)),MAX($M$2:M42)+1,0)</f>
        <v>41</v>
      </c>
      <c r="Y43" s="290" t="s">
        <v>841</v>
      </c>
      <c r="Z43" t="str">
        <f>IFERROR(VLOOKUP(ROWS($Z$3:Z43),$X$3:$Y$718,2,0),"")</f>
        <v>Výroba nábytku</v>
      </c>
    </row>
    <row r="44" spans="1:26" ht="12.75" customHeight="1">
      <c r="A44" s="266"/>
      <c r="B44" s="266"/>
      <c r="C44" s="266"/>
      <c r="D44" s="282">
        <f>IF(ISNUMBER(SEARCH(ZAKL_DATA!$B$14,E44)),MAX($D$2:D43)+1,0)</f>
        <v>42</v>
      </c>
      <c r="E44" s="294" t="s">
        <v>842</v>
      </c>
      <c r="F44" s="295">
        <v>2204</v>
      </c>
      <c r="G44" s="296"/>
      <c r="H44" s="297" t="str">
        <f>IFERROR(VLOOKUP(ROWS($H$3:H44),$D$3:$E$204,2,0),"")</f>
        <v>DAČICE</v>
      </c>
      <c r="I44" s="266"/>
      <c r="J44" s="299" t="s">
        <v>843</v>
      </c>
      <c r="K44" s="288" t="s">
        <v>844</v>
      </c>
      <c r="M44" s="289">
        <f>IF(ISNUMBER(SEARCH(ZAKL_DATA!$B$29,N44)),MAX($M$2:M43)+1,0)</f>
        <v>42</v>
      </c>
      <c r="N44" s="483" t="s">
        <v>2141</v>
      </c>
      <c r="O44" s="483" t="s">
        <v>2631</v>
      </c>
      <c r="Q44" s="291" t="str">
        <f>IFERROR(VLOOKUP(ROWS($Q$3:Q44),$M$3:$N$718,2,0),"")</f>
        <v>Činnosti profesních organizací</v>
      </c>
      <c r="R44">
        <f>IF(ISNUMBER(SEARCH('1Př1'!$A$32,N44)),MAX($M$2:M43)+1,0)</f>
        <v>42</v>
      </c>
      <c r="S44" s="290" t="s">
        <v>845</v>
      </c>
      <c r="T44" t="str">
        <f>IFERROR(VLOOKUP(ROWS($T$3:T44),$R$3:$S$718,2,0),"")</f>
        <v>Rybolov</v>
      </c>
      <c r="U44">
        <f>IF(ISNUMBER(SEARCH('1Př1'!$A$33,N44)),MAX($M$2:M43)+1,0)</f>
        <v>42</v>
      </c>
      <c r="V44" s="290" t="s">
        <v>845</v>
      </c>
      <c r="W44" t="str">
        <f>IFERROR(VLOOKUP(ROWS($W$3:W44),$U$3:$V$718,2,0),"")</f>
        <v>Rybolov</v>
      </c>
      <c r="X44">
        <f>IF(ISNUMBER(SEARCH('1Př1'!$A$34,N44)),MAX($M$2:M43)+1,0)</f>
        <v>42</v>
      </c>
      <c r="Y44" s="290" t="s">
        <v>845</v>
      </c>
      <c r="Z44" t="str">
        <f>IFERROR(VLOOKUP(ROWS($Z$3:Z44),$X$3:$Y$718,2,0),"")</f>
        <v>Rybolov</v>
      </c>
    </row>
    <row r="45" spans="1:26" ht="12.75" customHeight="1">
      <c r="A45" s="266"/>
      <c r="B45" s="266"/>
      <c r="C45" s="266"/>
      <c r="D45" s="282">
        <f>IF(ISNUMBER(SEARCH(ZAKL_DATA!$B$14,E45)),MAX($D$2:D44)+1,0)</f>
        <v>43</v>
      </c>
      <c r="E45" s="294" t="s">
        <v>846</v>
      </c>
      <c r="F45" s="295">
        <v>2205</v>
      </c>
      <c r="G45" s="296"/>
      <c r="H45" s="297" t="str">
        <f>IFERROR(VLOOKUP(ROWS($H$3:H45),$D$3:$E$204,2,0),"")</f>
        <v>JINDŘICHŮV HRADEC</v>
      </c>
      <c r="I45" s="266"/>
      <c r="J45" s="298" t="s">
        <v>847</v>
      </c>
      <c r="K45" s="288" t="s">
        <v>848</v>
      </c>
      <c r="M45" s="289">
        <f>IF(ISNUMBER(SEARCH(ZAKL_DATA!$B$29,N45)),MAX($M$2:M44)+1,0)</f>
        <v>43</v>
      </c>
      <c r="N45" s="483" t="s">
        <v>2160</v>
      </c>
      <c r="O45" s="483" t="s">
        <v>2632</v>
      </c>
      <c r="Q45" s="291" t="str">
        <f>IFERROR(VLOOKUP(ROWS($Q$3:Q45),$M$3:$N$718,2,0),"")</f>
        <v>Činnosti přírodních rezervací a národních parků</v>
      </c>
      <c r="R45">
        <f>IF(ISNUMBER(SEARCH('1Př1'!$A$32,N45)),MAX($M$2:M44)+1,0)</f>
        <v>43</v>
      </c>
      <c r="S45" s="290" t="s">
        <v>849</v>
      </c>
      <c r="T45" t="str">
        <f>IFERROR(VLOOKUP(ROWS($T$3:T45),$R$3:$S$718,2,0),"")</f>
        <v>Ostatní zpracovatelský průmysl</v>
      </c>
      <c r="U45">
        <f>IF(ISNUMBER(SEARCH('1Př1'!$A$33,N45)),MAX($M$2:M44)+1,0)</f>
        <v>43</v>
      </c>
      <c r="V45" s="290" t="s">
        <v>849</v>
      </c>
      <c r="W45" t="str">
        <f>IFERROR(VLOOKUP(ROWS($W$3:W45),$U$3:$V$718,2,0),"")</f>
        <v>Ostatní zpracovatelský průmysl</v>
      </c>
      <c r="X45">
        <f>IF(ISNUMBER(SEARCH('1Př1'!$A$34,N45)),MAX($M$2:M44)+1,0)</f>
        <v>43</v>
      </c>
      <c r="Y45" s="290" t="s">
        <v>849</v>
      </c>
      <c r="Z45" t="str">
        <f>IFERROR(VLOOKUP(ROWS($Z$3:Z45),$X$3:$Y$718,2,0),"")</f>
        <v>Ostatní zpracovatelský průmysl</v>
      </c>
    </row>
    <row r="46" spans="1:26" ht="12.75" customHeight="1">
      <c r="A46" s="266"/>
      <c r="B46" s="266"/>
      <c r="C46" s="266"/>
      <c r="D46" s="282">
        <f>IF(ISNUMBER(SEARCH(ZAKL_DATA!$B$14,E46)),MAX($D$2:D45)+1,0)</f>
        <v>44</v>
      </c>
      <c r="E46" s="294" t="s">
        <v>850</v>
      </c>
      <c r="F46" s="295">
        <v>2206</v>
      </c>
      <c r="G46" s="296"/>
      <c r="H46" s="297" t="str">
        <f>IFERROR(VLOOKUP(ROWS($H$3:H46),$D$3:$E$204,2,0),"")</f>
        <v>KAPLICE</v>
      </c>
      <c r="I46" s="266"/>
      <c r="J46" s="299" t="s">
        <v>851</v>
      </c>
      <c r="K46" s="288" t="s">
        <v>146</v>
      </c>
      <c r="M46" s="289">
        <f>IF(ISNUMBER(SEARCH(ZAKL_DATA!$B$29,N46)),MAX($M$2:M45)+1,0)</f>
        <v>44</v>
      </c>
      <c r="N46" s="483" t="s">
        <v>2633</v>
      </c>
      <c r="O46" s="483" t="s">
        <v>2634</v>
      </c>
      <c r="Q46" s="291" t="str">
        <f>IFERROR(VLOOKUP(ROWS($Q$3:Q46),$M$3:$N$718,2,0),"")</f>
        <v>Činnosti psychologů a psychoterapeutů, kromě lékařů</v>
      </c>
      <c r="R46">
        <f>IF(ISNUMBER(SEARCH('1Př1'!$A$32,N46)),MAX($M$2:M45)+1,0)</f>
        <v>44</v>
      </c>
      <c r="S46" s="290" t="s">
        <v>852</v>
      </c>
      <c r="T46" t="str">
        <f>IFERROR(VLOOKUP(ROWS($T$3:T46),$R$3:$S$718,2,0),"")</f>
        <v>Akvakultura</v>
      </c>
      <c r="U46">
        <f>IF(ISNUMBER(SEARCH('1Př1'!$A$33,N46)),MAX($M$2:M45)+1,0)</f>
        <v>44</v>
      </c>
      <c r="V46" s="290" t="s">
        <v>852</v>
      </c>
      <c r="W46" t="str">
        <f>IFERROR(VLOOKUP(ROWS($W$3:W46),$U$3:$V$718,2,0),"")</f>
        <v>Akvakultura</v>
      </c>
      <c r="X46">
        <f>IF(ISNUMBER(SEARCH('1Př1'!$A$34,N46)),MAX($M$2:M45)+1,0)</f>
        <v>44</v>
      </c>
      <c r="Y46" s="290" t="s">
        <v>852</v>
      </c>
      <c r="Z46" t="str">
        <f>IFERROR(VLOOKUP(ROWS($Z$3:Z46),$X$3:$Y$718,2,0),"")</f>
        <v>Akvakultura</v>
      </c>
    </row>
    <row r="47" spans="1:26" ht="12.75" customHeight="1">
      <c r="A47" s="266"/>
      <c r="B47" s="266"/>
      <c r="C47" s="266"/>
      <c r="D47" s="282">
        <f>IF(ISNUMBER(SEARCH(ZAKL_DATA!$B$14,E47)),MAX($D$2:D46)+1,0)</f>
        <v>45</v>
      </c>
      <c r="E47" s="294" t="s">
        <v>853</v>
      </c>
      <c r="F47" s="295">
        <v>2207</v>
      </c>
      <c r="G47" s="296"/>
      <c r="H47" s="297" t="str">
        <f>IFERROR(VLOOKUP(ROWS($H$3:H47),$D$3:$E$204,2,0),"")</f>
        <v>MILEVSKO</v>
      </c>
      <c r="I47" s="266"/>
      <c r="J47" s="299" t="s">
        <v>854</v>
      </c>
      <c r="K47" s="288" t="s">
        <v>855</v>
      </c>
      <c r="M47" s="289">
        <f>IF(ISNUMBER(SEARCH(ZAKL_DATA!$B$29,N47)),MAX($M$2:M46)+1,0)</f>
        <v>45</v>
      </c>
      <c r="N47" s="483" t="s">
        <v>2108</v>
      </c>
      <c r="O47" s="483" t="s">
        <v>2635</v>
      </c>
      <c r="Q47" s="291" t="str">
        <f>IFERROR(VLOOKUP(ROWS($Q$3:Q47),$M$3:$N$718,2,0),"")</f>
        <v>Činnosti reklamních agentur</v>
      </c>
      <c r="R47">
        <f>IF(ISNUMBER(SEARCH('1Př1'!$A$32,N47)),MAX($M$2:M46)+1,0)</f>
        <v>45</v>
      </c>
      <c r="S47" s="290" t="s">
        <v>856</v>
      </c>
      <c r="T47" t="str">
        <f>IFERROR(VLOOKUP(ROWS($T$3:T47),$R$3:$S$718,2,0),"")</f>
        <v>Opravy a instalace strojů a zařízení</v>
      </c>
      <c r="U47">
        <f>IF(ISNUMBER(SEARCH('1Př1'!$A$33,N47)),MAX($M$2:M46)+1,0)</f>
        <v>45</v>
      </c>
      <c r="V47" s="290" t="s">
        <v>856</v>
      </c>
      <c r="W47" t="str">
        <f>IFERROR(VLOOKUP(ROWS($W$3:W47),$U$3:$V$718,2,0),"")</f>
        <v>Opravy a instalace strojů a zařízení</v>
      </c>
      <c r="X47">
        <f>IF(ISNUMBER(SEARCH('1Př1'!$A$34,N47)),MAX($M$2:M46)+1,0)</f>
        <v>45</v>
      </c>
      <c r="Y47" s="290" t="s">
        <v>856</v>
      </c>
      <c r="Z47" t="str">
        <f>IFERROR(VLOOKUP(ROWS($Z$3:Z47),$X$3:$Y$718,2,0),"")</f>
        <v>Opravy a instalace strojů a zařízení</v>
      </c>
    </row>
    <row r="48" spans="1:26" ht="12.75" customHeight="1">
      <c r="A48" s="266"/>
      <c r="B48" s="266"/>
      <c r="C48" s="266"/>
      <c r="D48" s="282">
        <f>IF(ISNUMBER(SEARCH(ZAKL_DATA!$B$14,E48)),MAX($D$2:D47)+1,0)</f>
        <v>46</v>
      </c>
      <c r="E48" s="294" t="s">
        <v>857</v>
      </c>
      <c r="F48" s="295">
        <v>2208</v>
      </c>
      <c r="G48" s="296"/>
      <c r="H48" s="297" t="str">
        <f>IFERROR(VLOOKUP(ROWS($H$3:H48),$D$3:$E$204,2,0),"")</f>
        <v>PÍSEK</v>
      </c>
      <c r="I48" s="266"/>
      <c r="J48" s="299" t="s">
        <v>858</v>
      </c>
      <c r="K48" s="288" t="s">
        <v>859</v>
      </c>
      <c r="M48" s="289">
        <f>IF(ISNUMBER(SEARCH(ZAKL_DATA!$B$29,N48)),MAX($M$2:M47)+1,0)</f>
        <v>46</v>
      </c>
      <c r="N48" s="483" t="s">
        <v>2636</v>
      </c>
      <c r="O48" s="483" t="s">
        <v>2637</v>
      </c>
      <c r="Q48" s="291" t="str">
        <f>IFERROR(VLOOKUP(ROWS($Q$3:Q48),$M$3:$N$718,2,0),"")</f>
        <v>Činnosti řízení podniků</v>
      </c>
      <c r="R48">
        <f>IF(ISNUMBER(SEARCH('1Př1'!$A$32,N48)),MAX($M$2:M47)+1,0)</f>
        <v>46</v>
      </c>
      <c r="S48" s="290" t="s">
        <v>860</v>
      </c>
      <c r="T48" t="str">
        <f>IFERROR(VLOOKUP(ROWS($T$3:T48),$R$3:$S$718,2,0),"")</f>
        <v>Výroba a rozvod elektřiny, plynu, tepla a klimatizovaného vzduchu</v>
      </c>
      <c r="U48">
        <f>IF(ISNUMBER(SEARCH('1Př1'!$A$33,N48)),MAX($M$2:M47)+1,0)</f>
        <v>46</v>
      </c>
      <c r="V48" s="290" t="s">
        <v>860</v>
      </c>
      <c r="W48" t="str">
        <f>IFERROR(VLOOKUP(ROWS($W$3:W48),$U$3:$V$718,2,0),"")</f>
        <v>Výroba a rozvod elektřiny, plynu, tepla a klimatizovaného vzduchu</v>
      </c>
      <c r="X48">
        <f>IF(ISNUMBER(SEARCH('1Př1'!$A$34,N48)),MAX($M$2:M47)+1,0)</f>
        <v>46</v>
      </c>
      <c r="Y48" s="290" t="s">
        <v>860</v>
      </c>
      <c r="Z48" t="str">
        <f>IFERROR(VLOOKUP(ROWS($Z$3:Z48),$X$3:$Y$718,2,0),"")</f>
        <v>Výroba a rozvod elektřiny, plynu, tepla a klimatizovaného vzduchu</v>
      </c>
    </row>
    <row r="49" spans="1:26" ht="12.75" customHeight="1">
      <c r="A49" s="266"/>
      <c r="B49" s="266"/>
      <c r="C49" s="266"/>
      <c r="D49" s="282">
        <f>IF(ISNUMBER(SEARCH(ZAKL_DATA!$B$14,E49)),MAX($D$2:D48)+1,0)</f>
        <v>47</v>
      </c>
      <c r="E49" s="294" t="s">
        <v>861</v>
      </c>
      <c r="F49" s="295">
        <v>2209</v>
      </c>
      <c r="G49" s="296"/>
      <c r="H49" s="297" t="str">
        <f>IFERROR(VLOOKUP(ROWS($H$3:H49),$D$3:$E$204,2,0),"")</f>
        <v>PRACHATICE</v>
      </c>
      <c r="I49" s="266"/>
      <c r="J49" s="299" t="s">
        <v>862</v>
      </c>
      <c r="K49" s="288" t="s">
        <v>863</v>
      </c>
      <c r="M49" s="289">
        <f>IF(ISNUMBER(SEARCH(ZAKL_DATA!$B$29,N49)),MAX($M$2:M48)+1,0)</f>
        <v>47</v>
      </c>
      <c r="N49" s="483" t="s">
        <v>2638</v>
      </c>
      <c r="O49" s="483" t="s">
        <v>2639</v>
      </c>
      <c r="Q49" s="291" t="str">
        <f>IFERROR(VLOOKUP(ROWS($Q$3:Q49),$M$3:$N$718,2,0),"")</f>
        <v>Činnosti související s diagnostickým zobrazováním a zdravotnické laboratorní činnosti</v>
      </c>
      <c r="R49">
        <f>IF(ISNUMBER(SEARCH('1Př1'!$A$32,N49)),MAX($M$2:M48)+1,0)</f>
        <v>47</v>
      </c>
      <c r="S49" s="290" t="s">
        <v>864</v>
      </c>
      <c r="T49" t="str">
        <f>IFERROR(VLOOKUP(ROWS($T$3:T49),$R$3:$S$718,2,0),"")</f>
        <v>Shromažďování, úprava a rozvod vody</v>
      </c>
      <c r="U49">
        <f>IF(ISNUMBER(SEARCH('1Př1'!$A$33,N49)),MAX($M$2:M48)+1,0)</f>
        <v>47</v>
      </c>
      <c r="V49" s="290" t="s">
        <v>864</v>
      </c>
      <c r="W49" t="str">
        <f>IFERROR(VLOOKUP(ROWS($W$3:W49),$U$3:$V$718,2,0),"")</f>
        <v>Shromažďování, úprava a rozvod vody</v>
      </c>
      <c r="X49">
        <f>IF(ISNUMBER(SEARCH('1Př1'!$A$34,N49)),MAX($M$2:M48)+1,0)</f>
        <v>47</v>
      </c>
      <c r="Y49" s="290" t="s">
        <v>864</v>
      </c>
      <c r="Z49" t="str">
        <f>IFERROR(VLOOKUP(ROWS($Z$3:Z49),$X$3:$Y$718,2,0),"")</f>
        <v>Shromažďování, úprava a rozvod vody</v>
      </c>
    </row>
    <row r="50" spans="1:26" ht="12.75" customHeight="1">
      <c r="A50" s="266"/>
      <c r="B50" s="266"/>
      <c r="C50" s="266"/>
      <c r="D50" s="282">
        <f>IF(ISNUMBER(SEARCH(ZAKL_DATA!$B$14,E50)),MAX($D$2:D49)+1,0)</f>
        <v>48</v>
      </c>
      <c r="E50" s="294" t="s">
        <v>865</v>
      </c>
      <c r="F50" s="295">
        <v>2210</v>
      </c>
      <c r="G50" s="296"/>
      <c r="H50" s="297" t="str">
        <f>IFERROR(VLOOKUP(ROWS($H$3:H50),$D$3:$E$204,2,0),"")</f>
        <v>SOBĚSLAV</v>
      </c>
      <c r="I50" s="266"/>
      <c r="J50" s="299" t="s">
        <v>866</v>
      </c>
      <c r="K50" s="288" t="s">
        <v>867</v>
      </c>
      <c r="M50" s="289">
        <f>IF(ISNUMBER(SEARCH(ZAKL_DATA!$B$29,N50)),MAX($M$2:M49)+1,0)</f>
        <v>48</v>
      </c>
      <c r="N50" s="483" t="s">
        <v>2640</v>
      </c>
      <c r="O50" s="483" t="s">
        <v>2641</v>
      </c>
      <c r="Q50" s="291" t="str">
        <f>IFERROR(VLOOKUP(ROWS($Q$3:Q50),$M$3:$N$718,2,0),"")</f>
        <v>Činnosti související s kabelovou, bezdrátovou a satelitní telekomunikační sítí</v>
      </c>
      <c r="R50">
        <f>IF(ISNUMBER(SEARCH('1Př1'!$A$32,N50)),MAX($M$2:M49)+1,0)</f>
        <v>48</v>
      </c>
      <c r="S50" s="290" t="s">
        <v>868</v>
      </c>
      <c r="T50" t="str">
        <f>IFERROR(VLOOKUP(ROWS($T$3:T50),$R$3:$S$718,2,0),"")</f>
        <v>Činnosti související s odpadními vodami</v>
      </c>
      <c r="U50">
        <f>IF(ISNUMBER(SEARCH('1Př1'!$A$33,N50)),MAX($M$2:M49)+1,0)</f>
        <v>48</v>
      </c>
      <c r="V50" s="290" t="s">
        <v>868</v>
      </c>
      <c r="W50" t="str">
        <f>IFERROR(VLOOKUP(ROWS($W$3:W50),$U$3:$V$718,2,0),"")</f>
        <v>Činnosti související s odpadními vodami</v>
      </c>
      <c r="X50">
        <f>IF(ISNUMBER(SEARCH('1Př1'!$A$34,N50)),MAX($M$2:M49)+1,0)</f>
        <v>48</v>
      </c>
      <c r="Y50" s="290" t="s">
        <v>868</v>
      </c>
      <c r="Z50" t="str">
        <f>IFERROR(VLOOKUP(ROWS($Z$3:Z50),$X$3:$Y$718,2,0),"")</f>
        <v>Činnosti související s odpadními vodami</v>
      </c>
    </row>
    <row r="51" spans="1:26" ht="12.75" customHeight="1">
      <c r="A51" s="266"/>
      <c r="B51" s="266"/>
      <c r="C51" s="266"/>
      <c r="D51" s="282">
        <f>IF(ISNUMBER(SEARCH(ZAKL_DATA!$B$14,E51)),MAX($D$2:D50)+1,0)</f>
        <v>49</v>
      </c>
      <c r="E51" s="294" t="s">
        <v>869</v>
      </c>
      <c r="F51" s="295">
        <v>2211</v>
      </c>
      <c r="G51" s="296"/>
      <c r="H51" s="297" t="str">
        <f>IFERROR(VLOOKUP(ROWS($H$3:H51),$D$3:$E$204,2,0),"")</f>
        <v>STRAKONICE</v>
      </c>
      <c r="I51" s="266"/>
      <c r="J51" s="299" t="s">
        <v>870</v>
      </c>
      <c r="K51" s="288" t="s">
        <v>871</v>
      </c>
      <c r="M51" s="289">
        <f>IF(ISNUMBER(SEARCH(ZAKL_DATA!$B$29,N51)),MAX($M$2:M50)+1,0)</f>
        <v>49</v>
      </c>
      <c r="N51" s="483" t="s">
        <v>2092</v>
      </c>
      <c r="O51" s="483" t="s">
        <v>2642</v>
      </c>
      <c r="Q51" s="291" t="str">
        <f>IFERROR(VLOOKUP(ROWS($Q$3:Q51),$M$3:$N$718,2,0),"")</f>
        <v>Činnosti související s leteckou dopravou</v>
      </c>
      <c r="R51">
        <f>IF(ISNUMBER(SEARCH('1Př1'!$A$32,N51)),MAX($M$2:M50)+1,0)</f>
        <v>49</v>
      </c>
      <c r="S51" s="290" t="s">
        <v>872</v>
      </c>
      <c r="T51" t="str">
        <f>IFERROR(VLOOKUP(ROWS($T$3:T51),$R$3:$S$718,2,0),"")</f>
        <v>Shromažďování,sběr a odstraňování odpadů,úprava odpadů k dalšímu využití</v>
      </c>
      <c r="U51">
        <f>IF(ISNUMBER(SEARCH('1Př1'!$A$33,N51)),MAX($M$2:M50)+1,0)</f>
        <v>49</v>
      </c>
      <c r="V51" s="290" t="s">
        <v>872</v>
      </c>
      <c r="W51" t="str">
        <f>IFERROR(VLOOKUP(ROWS($W$3:W51),$U$3:$V$718,2,0),"")</f>
        <v>Shromažďování,sběr a odstraňování odpadů,úprava odpadů k dalšímu využití</v>
      </c>
      <c r="X51">
        <f>IF(ISNUMBER(SEARCH('1Př1'!$A$34,N51)),MAX($M$2:M50)+1,0)</f>
        <v>49</v>
      </c>
      <c r="Y51" s="290" t="s">
        <v>872</v>
      </c>
      <c r="Z51" t="str">
        <f>IFERROR(VLOOKUP(ROWS($Z$3:Z51),$X$3:$Y$718,2,0),"")</f>
        <v>Shromažďování,sběr a odstraňování odpadů,úprava odpadů k dalšímu využití</v>
      </c>
    </row>
    <row r="52" spans="1:26" ht="12.75" customHeight="1">
      <c r="A52" s="266"/>
      <c r="B52" s="266"/>
      <c r="C52" s="266"/>
      <c r="D52" s="282">
        <f>IF(ISNUMBER(SEARCH(ZAKL_DATA!$B$14,E52)),MAX($D$2:D51)+1,0)</f>
        <v>50</v>
      </c>
      <c r="E52" s="294" t="s">
        <v>873</v>
      </c>
      <c r="F52" s="295">
        <v>2212</v>
      </c>
      <c r="G52" s="296"/>
      <c r="H52" s="297" t="str">
        <f>IFERROR(VLOOKUP(ROWS($H$3:H52),$D$3:$E$204,2,0),"")</f>
        <v>TÁBOR</v>
      </c>
      <c r="I52" s="266"/>
      <c r="J52" s="299" t="s">
        <v>874</v>
      </c>
      <c r="K52" s="288" t="s">
        <v>875</v>
      </c>
      <c r="M52" s="289">
        <f>IF(ISNUMBER(SEARCH(ZAKL_DATA!$B$29,N52)),MAX($M$2:M51)+1,0)</f>
        <v>50</v>
      </c>
      <c r="N52" s="483" t="s">
        <v>868</v>
      </c>
      <c r="O52" s="483" t="s">
        <v>2643</v>
      </c>
      <c r="Q52" s="291" t="str">
        <f>IFERROR(VLOOKUP(ROWS($Q$3:Q52),$M$3:$N$718,2,0),"")</f>
        <v>Činnosti související s odpadními vodami</v>
      </c>
      <c r="R52">
        <f>IF(ISNUMBER(SEARCH('1Př1'!$A$32,N52)),MAX($M$2:M51)+1,0)</f>
        <v>50</v>
      </c>
      <c r="S52" s="290" t="s">
        <v>876</v>
      </c>
      <c r="T52" t="str">
        <f>IFERROR(VLOOKUP(ROWS($T$3:T52),$R$3:$S$718,2,0),"")</f>
        <v>Sanace a jiné činnosti související s odpady</v>
      </c>
      <c r="U52">
        <f>IF(ISNUMBER(SEARCH('1Př1'!$A$33,N52)),MAX($M$2:M51)+1,0)</f>
        <v>50</v>
      </c>
      <c r="V52" s="290" t="s">
        <v>876</v>
      </c>
      <c r="W52" t="str">
        <f>IFERROR(VLOOKUP(ROWS($W$3:W52),$U$3:$V$718,2,0),"")</f>
        <v>Sanace a jiné činnosti související s odpady</v>
      </c>
      <c r="X52">
        <f>IF(ISNUMBER(SEARCH('1Př1'!$A$34,N52)),MAX($M$2:M51)+1,0)</f>
        <v>50</v>
      </c>
      <c r="Y52" s="290" t="s">
        <v>876</v>
      </c>
      <c r="Z52" t="str">
        <f>IFERROR(VLOOKUP(ROWS($Z$3:Z52),$X$3:$Y$718,2,0),"")</f>
        <v>Sanace a jiné činnosti související s odpady</v>
      </c>
    </row>
    <row r="53" spans="1:26" ht="12.75" customHeight="1">
      <c r="A53" s="266"/>
      <c r="B53" s="266"/>
      <c r="C53" s="266"/>
      <c r="D53" s="282">
        <f>IF(ISNUMBER(SEARCH(ZAKL_DATA!$B$14,E53)),MAX($D$2:D52)+1,0)</f>
        <v>51</v>
      </c>
      <c r="E53" s="294" t="s">
        <v>877</v>
      </c>
      <c r="F53" s="295">
        <v>2213</v>
      </c>
      <c r="G53" s="296"/>
      <c r="H53" s="297" t="str">
        <f>IFERROR(VLOOKUP(ROWS($H$3:H53),$D$3:$E$204,2,0),"")</f>
        <v>TRHOVÉ SVINY</v>
      </c>
      <c r="I53" s="266"/>
      <c r="J53" s="299" t="s">
        <v>878</v>
      </c>
      <c r="K53" s="288" t="s">
        <v>879</v>
      </c>
      <c r="M53" s="289">
        <f>IF(ISNUMBER(SEARCH(ZAKL_DATA!$B$29,N53)),MAX($M$2:M52)+1,0)</f>
        <v>51</v>
      </c>
      <c r="N53" s="483" t="s">
        <v>2090</v>
      </c>
      <c r="O53" s="483" t="s">
        <v>2644</v>
      </c>
      <c r="Q53" s="291" t="str">
        <f>IFERROR(VLOOKUP(ROWS($Q$3:Q53),$M$3:$N$718,2,0),"")</f>
        <v>Činnosti související s pozemní dopravou</v>
      </c>
      <c r="R53">
        <f>IF(ISNUMBER(SEARCH('1Př1'!$A$32,N53)),MAX($M$2:M52)+1,0)</f>
        <v>51</v>
      </c>
      <c r="S53" s="290" t="s">
        <v>880</v>
      </c>
      <c r="T53" t="str">
        <f>IFERROR(VLOOKUP(ROWS($T$3:T53),$R$3:$S$718,2,0),"")</f>
        <v>Výstavba budov</v>
      </c>
      <c r="U53">
        <f>IF(ISNUMBER(SEARCH('1Př1'!$A$33,N53)),MAX($M$2:M52)+1,0)</f>
        <v>51</v>
      </c>
      <c r="V53" s="290" t="s">
        <v>880</v>
      </c>
      <c r="W53" t="str">
        <f>IFERROR(VLOOKUP(ROWS($W$3:W53),$U$3:$V$718,2,0),"")</f>
        <v>Výstavba budov</v>
      </c>
      <c r="X53">
        <f>IF(ISNUMBER(SEARCH('1Př1'!$A$34,N53)),MAX($M$2:M52)+1,0)</f>
        <v>51</v>
      </c>
      <c r="Y53" s="290" t="s">
        <v>880</v>
      </c>
      <c r="Z53" t="str">
        <f>IFERROR(VLOOKUP(ROWS($Z$3:Z53),$X$3:$Y$718,2,0),"")</f>
        <v>Výstavba budov</v>
      </c>
    </row>
    <row r="54" spans="1:26" ht="12.75" customHeight="1">
      <c r="A54" s="266"/>
      <c r="B54" s="266"/>
      <c r="C54" s="266"/>
      <c r="D54" s="282">
        <f>IF(ISNUMBER(SEARCH(ZAKL_DATA!$B$14,E54)),MAX($D$2:D53)+1,0)</f>
        <v>52</v>
      </c>
      <c r="E54" s="294" t="s">
        <v>881</v>
      </c>
      <c r="F54" s="295">
        <v>2214</v>
      </c>
      <c r="G54" s="296"/>
      <c r="H54" s="297" t="str">
        <f>IFERROR(VLOOKUP(ROWS($H$3:H54),$D$3:$E$204,2,0),"")</f>
        <v>TŘEBOŇ</v>
      </c>
      <c r="I54" s="266"/>
      <c r="J54" s="299" t="s">
        <v>882</v>
      </c>
      <c r="K54" s="288" t="s">
        <v>883</v>
      </c>
      <c r="M54" s="289">
        <f>IF(ISNUMBER(SEARCH(ZAKL_DATA!$B$29,N54)),MAX($M$2:M53)+1,0)</f>
        <v>52</v>
      </c>
      <c r="N54" s="483" t="s">
        <v>1728</v>
      </c>
      <c r="O54" s="483" t="s">
        <v>2645</v>
      </c>
      <c r="Q54" s="291" t="str">
        <f>IFERROR(VLOOKUP(ROWS($Q$3:Q54),$M$3:$N$718,2,0),"")</f>
        <v>Činnosti související s úpravou krajiny</v>
      </c>
      <c r="R54">
        <f>IF(ISNUMBER(SEARCH('1Př1'!$A$32,N54)),MAX($M$2:M53)+1,0)</f>
        <v>52</v>
      </c>
      <c r="S54" s="290" t="s">
        <v>884</v>
      </c>
      <c r="T54" t="str">
        <f>IFERROR(VLOOKUP(ROWS($T$3:T54),$R$3:$S$718,2,0),"")</f>
        <v>Inženýrské stavitelství</v>
      </c>
      <c r="U54">
        <f>IF(ISNUMBER(SEARCH('1Př1'!$A$33,N54)),MAX($M$2:M53)+1,0)</f>
        <v>52</v>
      </c>
      <c r="V54" s="290" t="s">
        <v>884</v>
      </c>
      <c r="W54" t="str">
        <f>IFERROR(VLOOKUP(ROWS($W$3:W54),$U$3:$V$718,2,0),"")</f>
        <v>Inženýrské stavitelství</v>
      </c>
      <c r="X54">
        <f>IF(ISNUMBER(SEARCH('1Př1'!$A$34,N54)),MAX($M$2:M53)+1,0)</f>
        <v>52</v>
      </c>
      <c r="Y54" s="290" t="s">
        <v>884</v>
      </c>
      <c r="Z54" t="str">
        <f>IFERROR(VLOOKUP(ROWS($Z$3:Z54),$X$3:$Y$718,2,0),"")</f>
        <v>Inženýrské stavitelství</v>
      </c>
    </row>
    <row r="55" spans="1:26" ht="12.75" customHeight="1">
      <c r="A55" s="266"/>
      <c r="B55" s="266"/>
      <c r="C55" s="266"/>
      <c r="D55" s="282">
        <f>IF(ISNUMBER(SEARCH(ZAKL_DATA!$B$14,E55)),MAX($D$2:D54)+1,0)</f>
        <v>53</v>
      </c>
      <c r="E55" s="294" t="s">
        <v>885</v>
      </c>
      <c r="F55" s="295">
        <v>2215</v>
      </c>
      <c r="G55" s="296"/>
      <c r="H55" s="297" t="str">
        <f>IFERROR(VLOOKUP(ROWS($H$3:H55),$D$3:$E$204,2,0),"")</f>
        <v>TÝN NAD VLTAVOU</v>
      </c>
      <c r="I55" s="266"/>
      <c r="J55" s="299" t="s">
        <v>886</v>
      </c>
      <c r="K55" s="288" t="s">
        <v>887</v>
      </c>
      <c r="M55" s="289">
        <f>IF(ISNUMBER(SEARCH(ZAKL_DATA!$B$29,N55)),MAX($M$2:M54)+1,0)</f>
        <v>53</v>
      </c>
      <c r="N55" s="483" t="s">
        <v>2091</v>
      </c>
      <c r="O55" s="483" t="s">
        <v>2646</v>
      </c>
      <c r="Q55" s="291" t="str">
        <f>IFERROR(VLOOKUP(ROWS($Q$3:Q55),$M$3:$N$718,2,0),"")</f>
        <v>Činnosti související s vodní dopravou</v>
      </c>
      <c r="R55">
        <f>IF(ISNUMBER(SEARCH('1Př1'!$A$32,N55)),MAX($M$2:M54)+1,0)</f>
        <v>53</v>
      </c>
      <c r="S55" s="290" t="s">
        <v>888</v>
      </c>
      <c r="T55" t="str">
        <f>IFERROR(VLOOKUP(ROWS($T$3:T55),$R$3:$S$718,2,0),"")</f>
        <v>Specializované stavební činnosti</v>
      </c>
      <c r="U55">
        <f>IF(ISNUMBER(SEARCH('1Př1'!$A$33,N55)),MAX($M$2:M54)+1,0)</f>
        <v>53</v>
      </c>
      <c r="V55" s="290" t="s">
        <v>888</v>
      </c>
      <c r="W55" t="str">
        <f>IFERROR(VLOOKUP(ROWS($W$3:W55),$U$3:$V$718,2,0),"")</f>
        <v>Specializované stavební činnosti</v>
      </c>
      <c r="X55">
        <f>IF(ISNUMBER(SEARCH('1Př1'!$A$34,N55)),MAX($M$2:M54)+1,0)</f>
        <v>53</v>
      </c>
      <c r="Y55" s="290" t="s">
        <v>888</v>
      </c>
      <c r="Z55" t="str">
        <f>IFERROR(VLOOKUP(ROWS($Z$3:Z55),$X$3:$Y$718,2,0),"")</f>
        <v>Specializované stavební činnosti</v>
      </c>
    </row>
    <row r="56" spans="1:26" ht="12.75" customHeight="1">
      <c r="A56" s="266"/>
      <c r="B56" s="266"/>
      <c r="C56" s="266"/>
      <c r="D56" s="282">
        <f>IF(ISNUMBER(SEARCH(ZAKL_DATA!$B$14,E56)),MAX($D$2:D55)+1,0)</f>
        <v>54</v>
      </c>
      <c r="E56" s="294" t="s">
        <v>889</v>
      </c>
      <c r="F56" s="295">
        <v>2216</v>
      </c>
      <c r="G56" s="296"/>
      <c r="H56" s="297" t="str">
        <f>IFERROR(VLOOKUP(ROWS($H$3:H56),$D$3:$E$204,2,0),"")</f>
        <v>VIMPERK</v>
      </c>
      <c r="I56" s="266"/>
      <c r="J56" s="299" t="s">
        <v>890</v>
      </c>
      <c r="K56" s="288" t="s">
        <v>891</v>
      </c>
      <c r="M56" s="289">
        <f>IF(ISNUMBER(SEARCH(ZAKL_DATA!$B$29,N56)),MAX($M$2:M55)+1,0)</f>
        <v>54</v>
      </c>
      <c r="N56" s="483" t="s">
        <v>2138</v>
      </c>
      <c r="O56" s="483" t="s">
        <v>2647</v>
      </c>
      <c r="Q56" s="291" t="str">
        <f>IFERROR(VLOOKUP(ROWS($Q$3:Q56),$M$3:$N$718,2,0),"")</f>
        <v>Činnosti sportovních klubů</v>
      </c>
      <c r="R56">
        <f>IF(ISNUMBER(SEARCH('1Př1'!$A$32,N56)),MAX($M$2:M55)+1,0)</f>
        <v>54</v>
      </c>
      <c r="S56" s="290" t="s">
        <v>892</v>
      </c>
      <c r="T56" t="str">
        <f>IFERROR(VLOOKUP(ROWS($T$3:T56),$R$3:$S$718,2,0),"")</f>
        <v>Velkoobchod, maloobchod a opravy motorových vozidel</v>
      </c>
      <c r="U56">
        <f>IF(ISNUMBER(SEARCH('1Př1'!$A$33,N56)),MAX($M$2:M55)+1,0)</f>
        <v>54</v>
      </c>
      <c r="V56" s="290" t="s">
        <v>892</v>
      </c>
      <c r="W56" t="str">
        <f>IFERROR(VLOOKUP(ROWS($W$3:W56),$U$3:$V$718,2,0),"")</f>
        <v>Velkoobchod, maloobchod a opravy motorových vozidel</v>
      </c>
      <c r="X56">
        <f>IF(ISNUMBER(SEARCH('1Př1'!$A$34,N56)),MAX($M$2:M55)+1,0)</f>
        <v>54</v>
      </c>
      <c r="Y56" s="290" t="s">
        <v>892</v>
      </c>
      <c r="Z56" t="str">
        <f>IFERROR(VLOOKUP(ROWS($Z$3:Z56),$X$3:$Y$718,2,0),"")</f>
        <v>Velkoobchod, maloobchod a opravy motorových vozidel</v>
      </c>
    </row>
    <row r="57" spans="1:26" ht="12.75" customHeight="1">
      <c r="A57" s="266"/>
      <c r="B57" s="266"/>
      <c r="C57" s="266"/>
      <c r="D57" s="282">
        <f>IF(ISNUMBER(SEARCH(ZAKL_DATA!$B$14,E57)),MAX($D$2:D56)+1,0)</f>
        <v>55</v>
      </c>
      <c r="E57" s="294" t="s">
        <v>893</v>
      </c>
      <c r="F57" s="295">
        <v>2217</v>
      </c>
      <c r="G57" s="296"/>
      <c r="H57" s="297" t="str">
        <f>IFERROR(VLOOKUP(ROWS($H$3:H57),$D$3:$E$204,2,0),"")</f>
        <v>VODŇANY</v>
      </c>
      <c r="I57" s="266"/>
      <c r="J57" s="299" t="s">
        <v>894</v>
      </c>
      <c r="K57" s="288" t="s">
        <v>895</v>
      </c>
      <c r="M57" s="289">
        <f>IF(ISNUMBER(SEARCH(ZAKL_DATA!$B$29,N57)),MAX($M$2:M56)+1,0)</f>
        <v>55</v>
      </c>
      <c r="N57" s="483" t="s">
        <v>2164</v>
      </c>
      <c r="O57" s="483" t="s">
        <v>2648</v>
      </c>
      <c r="Q57" s="291" t="str">
        <f>IFERROR(VLOOKUP(ROWS($Q$3:Q57),$M$3:$N$718,2,0),"")</f>
        <v>Činnosti spotřebitelských organizací</v>
      </c>
      <c r="R57">
        <f>IF(ISNUMBER(SEARCH('1Př1'!$A$32,N57)),MAX($M$2:M56)+1,0)</f>
        <v>55</v>
      </c>
      <c r="S57" s="290" t="s">
        <v>896</v>
      </c>
      <c r="T57" t="str">
        <f>IFERROR(VLOOKUP(ROWS($T$3:T57),$R$3:$S$718,2,0),"")</f>
        <v>Velkoobchod, kromě motorových vozidel</v>
      </c>
      <c r="U57">
        <f>IF(ISNUMBER(SEARCH('1Př1'!$A$33,N57)),MAX($M$2:M56)+1,0)</f>
        <v>55</v>
      </c>
      <c r="V57" s="290" t="s">
        <v>896</v>
      </c>
      <c r="W57" t="str">
        <f>IFERROR(VLOOKUP(ROWS($W$3:W57),$U$3:$V$718,2,0),"")</f>
        <v>Velkoobchod, kromě motorových vozidel</v>
      </c>
      <c r="X57">
        <f>IF(ISNUMBER(SEARCH('1Př1'!$A$34,N57)),MAX($M$2:M56)+1,0)</f>
        <v>55</v>
      </c>
      <c r="Y57" s="290" t="s">
        <v>896</v>
      </c>
      <c r="Z57" t="str">
        <f>IFERROR(VLOOKUP(ROWS($Z$3:Z57),$X$3:$Y$718,2,0),"")</f>
        <v>Velkoobchod, kromě motorových vozidel</v>
      </c>
    </row>
    <row r="58" spans="1:26" ht="12.75" customHeight="1">
      <c r="A58" s="266"/>
      <c r="B58" s="266"/>
      <c r="C58" s="266"/>
      <c r="D58" s="282">
        <f>IF(ISNUMBER(SEARCH(ZAKL_DATA!$B$14,E58)),MAX($D$2:D57)+1,0)</f>
        <v>56</v>
      </c>
      <c r="E58" s="294" t="s">
        <v>897</v>
      </c>
      <c r="F58" s="295">
        <v>2301</v>
      </c>
      <c r="G58" s="296"/>
      <c r="H58" s="297" t="str">
        <f>IFERROR(VLOOKUP(ROWS($H$3:H58),$D$3:$E$204,2,0),"")</f>
        <v>PLZEŇ</v>
      </c>
      <c r="I58" s="266"/>
      <c r="J58" s="299" t="s">
        <v>898</v>
      </c>
      <c r="K58" s="288" t="s">
        <v>899</v>
      </c>
      <c r="M58" s="289">
        <f>IF(ISNUMBER(SEARCH(ZAKL_DATA!$B$29,N58)),MAX($M$2:M57)+1,0)</f>
        <v>56</v>
      </c>
      <c r="N58" s="483" t="s">
        <v>2649</v>
      </c>
      <c r="O58" s="483" t="s">
        <v>2650</v>
      </c>
      <c r="Q58" s="291" t="str">
        <f>IFERROR(VLOOKUP(ROWS($Q$3:Q58),$M$3:$N$718,2,0),"")</f>
        <v>Činnosti svěřenských fondů, majetkových a agenturních účtů</v>
      </c>
      <c r="R58">
        <f>IF(ISNUMBER(SEARCH('1Př1'!$A$32,N58)),MAX($M$2:M57)+1,0)</f>
        <v>56</v>
      </c>
      <c r="S58" s="290" t="s">
        <v>900</v>
      </c>
      <c r="T58" t="str">
        <f>IFERROR(VLOOKUP(ROWS($T$3:T58),$R$3:$S$718,2,0),"")</f>
        <v>Maloobchod, kromě motorových vozidel</v>
      </c>
      <c r="U58">
        <f>IF(ISNUMBER(SEARCH('1Př1'!$A$33,N58)),MAX($M$2:M57)+1,0)</f>
        <v>56</v>
      </c>
      <c r="V58" s="290" t="s">
        <v>900</v>
      </c>
      <c r="W58" t="str">
        <f>IFERROR(VLOOKUP(ROWS($W$3:W58),$U$3:$V$718,2,0),"")</f>
        <v>Maloobchod, kromě motorových vozidel</v>
      </c>
      <c r="X58">
        <f>IF(ISNUMBER(SEARCH('1Př1'!$A$34,N58)),MAX($M$2:M57)+1,0)</f>
        <v>56</v>
      </c>
      <c r="Y58" s="290" t="s">
        <v>900</v>
      </c>
      <c r="Z58" t="str">
        <f>IFERROR(VLOOKUP(ROWS($Z$3:Z58),$X$3:$Y$718,2,0),"")</f>
        <v>Maloobchod, kromě motorových vozidel</v>
      </c>
    </row>
    <row r="59" spans="1:26" ht="12.75" customHeight="1">
      <c r="A59" s="266"/>
      <c r="B59" s="266"/>
      <c r="C59" s="266"/>
      <c r="D59" s="282">
        <f>IF(ISNUMBER(SEARCH(ZAKL_DATA!$B$14,E59)),MAX($D$2:D58)+1,0)</f>
        <v>57</v>
      </c>
      <c r="E59" s="294" t="s">
        <v>901</v>
      </c>
      <c r="F59" s="295">
        <v>2302</v>
      </c>
      <c r="G59" s="296"/>
      <c r="H59" s="297" t="str">
        <f>IFERROR(VLOOKUP(ROWS($H$3:H59),$D$3:$E$204,2,0),"")</f>
        <v>PLZEŇ-SEVER</v>
      </c>
      <c r="I59" s="266"/>
      <c r="J59" s="298" t="s">
        <v>902</v>
      </c>
      <c r="K59" s="288" t="s">
        <v>903</v>
      </c>
      <c r="M59" s="289">
        <f>IF(ISNUMBER(SEARCH(ZAKL_DATA!$B$29,N59)),MAX($M$2:M58)+1,0)</f>
        <v>57</v>
      </c>
      <c r="N59" s="483" t="s">
        <v>2651</v>
      </c>
      <c r="O59" s="483" t="s">
        <v>2652</v>
      </c>
      <c r="Q59" s="291" t="str">
        <f>IFERROR(VLOOKUP(ROWS($Q$3:Q59),$M$3:$N$718,2,0),"")</f>
        <v>Činnosti účelových finančních společností</v>
      </c>
      <c r="R59">
        <f>IF(ISNUMBER(SEARCH('1Př1'!$A$32,N59)),MAX($M$2:M58)+1,0)</f>
        <v>57</v>
      </c>
      <c r="S59" s="290" t="s">
        <v>904</v>
      </c>
      <c r="T59" t="str">
        <f>IFERROR(VLOOKUP(ROWS($T$3:T59),$R$3:$S$718,2,0),"")</f>
        <v>Pozemní a potrubní doprava</v>
      </c>
      <c r="U59">
        <f>IF(ISNUMBER(SEARCH('1Př1'!$A$33,N59)),MAX($M$2:M58)+1,0)</f>
        <v>57</v>
      </c>
      <c r="V59" s="290" t="s">
        <v>904</v>
      </c>
      <c r="W59" t="str">
        <f>IFERROR(VLOOKUP(ROWS($W$3:W59),$U$3:$V$718,2,0),"")</f>
        <v>Pozemní a potrubní doprava</v>
      </c>
      <c r="X59">
        <f>IF(ISNUMBER(SEARCH('1Př1'!$A$34,N59)),MAX($M$2:M58)+1,0)</f>
        <v>57</v>
      </c>
      <c r="Y59" s="290" t="s">
        <v>904</v>
      </c>
      <c r="Z59" t="str">
        <f>IFERROR(VLOOKUP(ROWS($Z$3:Z59),$X$3:$Y$718,2,0),"")</f>
        <v>Pozemní a potrubní doprava</v>
      </c>
    </row>
    <row r="60" spans="1:26" ht="12.75" customHeight="1">
      <c r="A60" s="266"/>
      <c r="B60" s="266"/>
      <c r="C60" s="266"/>
      <c r="D60" s="282">
        <f>IF(ISNUMBER(SEARCH(ZAKL_DATA!$B$14,E60)),MAX($D$2:D59)+1,0)</f>
        <v>58</v>
      </c>
      <c r="E60" s="294" t="s">
        <v>905</v>
      </c>
      <c r="F60" s="295">
        <v>2303</v>
      </c>
      <c r="G60" s="296"/>
      <c r="H60" s="297" t="str">
        <f>IFERROR(VLOOKUP(ROWS($H$3:H60),$D$3:$E$204,2,0),"")</f>
        <v>PLZEŇ-JIH</v>
      </c>
      <c r="I60" s="266"/>
      <c r="J60" s="299" t="s">
        <v>906</v>
      </c>
      <c r="K60" s="288" t="s">
        <v>907</v>
      </c>
      <c r="M60" s="289">
        <f>IF(ISNUMBER(SEARCH(ZAKL_DATA!$B$29,N60)),MAX($M$2:M59)+1,0)</f>
        <v>58</v>
      </c>
      <c r="N60" s="483" t="s">
        <v>2653</v>
      </c>
      <c r="O60" s="483" t="s">
        <v>2654</v>
      </c>
      <c r="Q60" s="291" t="str">
        <f>IFERROR(VLOOKUP(ROWS($Q$3:Q60),$M$3:$N$718,2,0),"")</f>
        <v>Činnosti v oblasti grafického designu a vizuální komunikace</v>
      </c>
      <c r="R60">
        <f>IF(ISNUMBER(SEARCH('1Př1'!$A$32,N60)),MAX($M$2:M59)+1,0)</f>
        <v>58</v>
      </c>
      <c r="S60" s="290" t="s">
        <v>908</v>
      </c>
      <c r="T60" t="str">
        <f>IFERROR(VLOOKUP(ROWS($T$3:T60),$R$3:$S$718,2,0),"")</f>
        <v>Vodní doprava</v>
      </c>
      <c r="U60">
        <f>IF(ISNUMBER(SEARCH('1Př1'!$A$33,N60)),MAX($M$2:M59)+1,0)</f>
        <v>58</v>
      </c>
      <c r="V60" s="290" t="s">
        <v>908</v>
      </c>
      <c r="W60" t="str">
        <f>IFERROR(VLOOKUP(ROWS($W$3:W60),$U$3:$V$718,2,0),"")</f>
        <v>Vodní doprava</v>
      </c>
      <c r="X60">
        <f>IF(ISNUMBER(SEARCH('1Př1'!$A$34,N60)),MAX($M$2:M59)+1,0)</f>
        <v>58</v>
      </c>
      <c r="Y60" s="290" t="s">
        <v>908</v>
      </c>
      <c r="Z60" t="str">
        <f>IFERROR(VLOOKUP(ROWS($Z$3:Z60),$X$3:$Y$718,2,0),"")</f>
        <v>Vodní doprava</v>
      </c>
    </row>
    <row r="61" spans="1:26" ht="12.75" customHeight="1">
      <c r="A61" s="266"/>
      <c r="B61" s="266"/>
      <c r="C61" s="266"/>
      <c r="D61" s="282">
        <f>IF(ISNUMBER(SEARCH(ZAKL_DATA!$B$14,E61)),MAX($D$2:D60)+1,0)</f>
        <v>59</v>
      </c>
      <c r="E61" s="294" t="s">
        <v>909</v>
      </c>
      <c r="F61" s="295">
        <v>2304</v>
      </c>
      <c r="G61" s="296"/>
      <c r="H61" s="297" t="str">
        <f>IFERROR(VLOOKUP(ROWS($H$3:H61),$D$3:$E$204,2,0),"")</f>
        <v>BLOVICE</v>
      </c>
      <c r="I61" s="266"/>
      <c r="J61" s="299" t="s">
        <v>910</v>
      </c>
      <c r="K61" s="288" t="s">
        <v>911</v>
      </c>
      <c r="M61" s="289">
        <f>IF(ISNUMBER(SEARCH(ZAKL_DATA!$B$29,N61)),MAX($M$2:M60)+1,0)</f>
        <v>59</v>
      </c>
      <c r="N61" s="483" t="s">
        <v>2655</v>
      </c>
      <c r="O61" s="483" t="s">
        <v>2656</v>
      </c>
      <c r="Q61" s="291" t="str">
        <f>IFERROR(VLOOKUP(ROWS($Q$3:Q61),$M$3:$N$718,2,0),"")</f>
        <v>Činnosti v oblasti módního designu</v>
      </c>
      <c r="R61">
        <f>IF(ISNUMBER(SEARCH('1Př1'!$A$32,N61)),MAX($M$2:M60)+1,0)</f>
        <v>59</v>
      </c>
      <c r="S61" s="290" t="s">
        <v>912</v>
      </c>
      <c r="T61" t="str">
        <f>IFERROR(VLOOKUP(ROWS($T$3:T61),$R$3:$S$718,2,0),"")</f>
        <v>Letecká doprava</v>
      </c>
      <c r="U61">
        <f>IF(ISNUMBER(SEARCH('1Př1'!$A$33,N61)),MAX($M$2:M60)+1,0)</f>
        <v>59</v>
      </c>
      <c r="V61" s="290" t="s">
        <v>912</v>
      </c>
      <c r="W61" t="str">
        <f>IFERROR(VLOOKUP(ROWS($W$3:W61),$U$3:$V$718,2,0),"")</f>
        <v>Letecká doprava</v>
      </c>
      <c r="X61">
        <f>IF(ISNUMBER(SEARCH('1Př1'!$A$34,N61)),MAX($M$2:M60)+1,0)</f>
        <v>59</v>
      </c>
      <c r="Y61" s="290" t="s">
        <v>912</v>
      </c>
      <c r="Z61" t="str">
        <f>IFERROR(VLOOKUP(ROWS($Z$3:Z61),$X$3:$Y$718,2,0),"")</f>
        <v>Letecká doprava</v>
      </c>
    </row>
    <row r="62" spans="1:26" ht="12.75" customHeight="1">
      <c r="A62" s="266"/>
      <c r="B62" s="266"/>
      <c r="C62" s="266"/>
      <c r="D62" s="282">
        <f>IF(ISNUMBER(SEARCH(ZAKL_DATA!$B$14,E62)),MAX($D$2:D61)+1,0)</f>
        <v>60</v>
      </c>
      <c r="E62" s="294" t="s">
        <v>913</v>
      </c>
      <c r="F62" s="295">
        <v>2305</v>
      </c>
      <c r="G62" s="296"/>
      <c r="H62" s="297" t="str">
        <f>IFERROR(VLOOKUP(ROWS($H$3:H62),$D$3:$E$204,2,0),"")</f>
        <v>DOMAŽLICE</v>
      </c>
      <c r="I62" s="266"/>
      <c r="J62" s="299" t="s">
        <v>914</v>
      </c>
      <c r="K62" s="288" t="s">
        <v>915</v>
      </c>
      <c r="M62" s="289">
        <f>IF(ISNUMBER(SEARCH(ZAKL_DATA!$B$29,N62)),MAX($M$2:M61)+1,0)</f>
        <v>60</v>
      </c>
      <c r="N62" s="483" t="s">
        <v>2657</v>
      </c>
      <c r="O62" s="483" t="s">
        <v>2658</v>
      </c>
      <c r="Q62" s="291" t="str">
        <f>IFERROR(VLOOKUP(ROWS($Q$3:Q62),$M$3:$N$718,2,0),"")</f>
        <v>Činnosti v oblasti neživotního pojištění</v>
      </c>
      <c r="R62">
        <f>IF(ISNUMBER(SEARCH('1Př1'!$A$32,N62)),MAX($M$2:M61)+1,0)</f>
        <v>60</v>
      </c>
      <c r="S62" s="290" t="s">
        <v>916</v>
      </c>
      <c r="T62" t="str">
        <f>IFERROR(VLOOKUP(ROWS($T$3:T62),$R$3:$S$718,2,0),"")</f>
        <v>Těžba a úprava černého uhlí</v>
      </c>
      <c r="U62">
        <f>IF(ISNUMBER(SEARCH('1Př1'!$A$33,N62)),MAX($M$2:M61)+1,0)</f>
        <v>60</v>
      </c>
      <c r="V62" s="290" t="s">
        <v>916</v>
      </c>
      <c r="W62" t="str">
        <f>IFERROR(VLOOKUP(ROWS($W$3:W62),$U$3:$V$718,2,0),"")</f>
        <v>Těžba a úprava černého uhlí</v>
      </c>
      <c r="X62">
        <f>IF(ISNUMBER(SEARCH('1Př1'!$A$34,N62)),MAX($M$2:M61)+1,0)</f>
        <v>60</v>
      </c>
      <c r="Y62" s="290" t="s">
        <v>916</v>
      </c>
      <c r="Z62" t="str">
        <f>IFERROR(VLOOKUP(ROWS($Z$3:Z62),$X$3:$Y$718,2,0),"")</f>
        <v>Těžba a úprava černého uhlí</v>
      </c>
    </row>
    <row r="63" spans="1:26" ht="12.75" customHeight="1">
      <c r="A63" s="266"/>
      <c r="B63" s="266"/>
      <c r="C63" s="266"/>
      <c r="D63" s="282">
        <f>IF(ISNUMBER(SEARCH(ZAKL_DATA!$B$14,E63)),MAX($D$2:D62)+1,0)</f>
        <v>61</v>
      </c>
      <c r="E63" s="294" t="s">
        <v>917</v>
      </c>
      <c r="F63" s="295">
        <v>2306</v>
      </c>
      <c r="G63" s="296"/>
      <c r="H63" s="297" t="str">
        <f>IFERROR(VLOOKUP(ROWS($H$3:H63),$D$3:$E$204,2,0),"")</f>
        <v>HORAŽĎOVICE</v>
      </c>
      <c r="I63" s="266"/>
      <c r="J63" s="299" t="s">
        <v>918</v>
      </c>
      <c r="K63" s="288" t="s">
        <v>919</v>
      </c>
      <c r="M63" s="289">
        <f>IF(ISNUMBER(SEARCH(ZAKL_DATA!$B$29,N63)),MAX($M$2:M62)+1,0)</f>
        <v>61</v>
      </c>
      <c r="N63" s="483" t="s">
        <v>2128</v>
      </c>
      <c r="O63" s="483" t="s">
        <v>2659</v>
      </c>
      <c r="Q63" s="291" t="str">
        <f>IFERROR(VLOOKUP(ROWS($Q$3:Q63),$M$3:$N$718,2,0),"")</f>
        <v>Činnosti v oblasti obrany</v>
      </c>
      <c r="R63">
        <f>IF(ISNUMBER(SEARCH('1Př1'!$A$32,N63)),MAX($M$2:M62)+1,0)</f>
        <v>61</v>
      </c>
      <c r="S63" s="290" t="s">
        <v>920</v>
      </c>
      <c r="T63" t="str">
        <f>IFERROR(VLOOKUP(ROWS($T$3:T63),$R$3:$S$718,2,0),"")</f>
        <v>Skladování a vedlejší činnosti v dopravě</v>
      </c>
      <c r="U63">
        <f>IF(ISNUMBER(SEARCH('1Př1'!$A$33,N63)),MAX($M$2:M62)+1,0)</f>
        <v>61</v>
      </c>
      <c r="V63" s="290" t="s">
        <v>920</v>
      </c>
      <c r="W63" t="str">
        <f>IFERROR(VLOOKUP(ROWS($W$3:W63),$U$3:$V$718,2,0),"")</f>
        <v>Skladování a vedlejší činnosti v dopravě</v>
      </c>
      <c r="X63">
        <f>IF(ISNUMBER(SEARCH('1Př1'!$A$34,N63)),MAX($M$2:M62)+1,0)</f>
        <v>61</v>
      </c>
      <c r="Y63" s="290" t="s">
        <v>920</v>
      </c>
      <c r="Z63" t="str">
        <f>IFERROR(VLOOKUP(ROWS($Z$3:Z63),$X$3:$Y$718,2,0),"")</f>
        <v>Skladování a vedlejší činnosti v dopravě</v>
      </c>
    </row>
    <row r="64" spans="1:26" ht="12.75" customHeight="1">
      <c r="A64" s="266"/>
      <c r="B64" s="266"/>
      <c r="C64" s="266"/>
      <c r="D64" s="282">
        <f>IF(ISNUMBER(SEARCH(ZAKL_DATA!$B$14,E64)),MAX($D$2:D63)+1,0)</f>
        <v>62</v>
      </c>
      <c r="E64" s="294" t="s">
        <v>921</v>
      </c>
      <c r="F64" s="295">
        <v>2307</v>
      </c>
      <c r="G64" s="296"/>
      <c r="H64" s="297" t="str">
        <f>IFERROR(VLOOKUP(ROWS($H$3:H64),$D$3:$E$204,2,0),"")</f>
        <v>HORŠOVSKÝ TÝN</v>
      </c>
      <c r="I64" s="266"/>
      <c r="J64" s="299" t="s">
        <v>922</v>
      </c>
      <c r="K64" s="288" t="s">
        <v>923</v>
      </c>
      <c r="M64" s="289">
        <f>IF(ISNUMBER(SEARCH(ZAKL_DATA!$B$29,N64)),MAX($M$2:M63)+1,0)</f>
        <v>62</v>
      </c>
      <c r="N64" s="483" t="s">
        <v>2660</v>
      </c>
      <c r="O64" s="483" t="s">
        <v>2661</v>
      </c>
      <c r="Q64" s="291" t="str">
        <f>IFERROR(VLOOKUP(ROWS($Q$3:Q64),$M$3:$N$718,2,0),"")</f>
        <v>Činnosti v oblasti povinného sociální zabezpečení</v>
      </c>
      <c r="R64">
        <f>IF(ISNUMBER(SEARCH('1Př1'!$A$32,N64)),MAX($M$2:M63)+1,0)</f>
        <v>62</v>
      </c>
      <c r="S64" s="290" t="s">
        <v>924</v>
      </c>
      <c r="T64" t="str">
        <f>IFERROR(VLOOKUP(ROWS($T$3:T64),$R$3:$S$718,2,0),"")</f>
        <v>Těžba a úprava hnědého uhlí</v>
      </c>
      <c r="U64">
        <f>IF(ISNUMBER(SEARCH('1Př1'!$A$33,N64)),MAX($M$2:M63)+1,0)</f>
        <v>62</v>
      </c>
      <c r="V64" s="290" t="s">
        <v>924</v>
      </c>
      <c r="W64" t="str">
        <f>IFERROR(VLOOKUP(ROWS($W$3:W64),$U$3:$V$718,2,0),"")</f>
        <v>Těžba a úprava hnědého uhlí</v>
      </c>
      <c r="X64">
        <f>IF(ISNUMBER(SEARCH('1Př1'!$A$34,N64)),MAX($M$2:M63)+1,0)</f>
        <v>62</v>
      </c>
      <c r="Y64" s="290" t="s">
        <v>924</v>
      </c>
      <c r="Z64" t="str">
        <f>IFERROR(VLOOKUP(ROWS($Z$3:Z64),$X$3:$Y$718,2,0),"")</f>
        <v>Těžba a úprava hnědého uhlí</v>
      </c>
    </row>
    <row r="65" spans="1:26" ht="12.75" customHeight="1">
      <c r="A65" s="266"/>
      <c r="B65" s="266"/>
      <c r="C65" s="266"/>
      <c r="D65" s="282">
        <f>IF(ISNUMBER(SEARCH(ZAKL_DATA!$B$14,E65)),MAX($D$2:D64)+1,0)</f>
        <v>63</v>
      </c>
      <c r="E65" s="294" t="s">
        <v>925</v>
      </c>
      <c r="F65" s="295">
        <v>2308</v>
      </c>
      <c r="G65" s="296"/>
      <c r="H65" s="297" t="str">
        <f>IFERROR(VLOOKUP(ROWS($H$3:H65),$D$3:$E$204,2,0),"")</f>
        <v>KLATOVY</v>
      </c>
      <c r="I65" s="266"/>
      <c r="J65" s="299" t="s">
        <v>926</v>
      </c>
      <c r="K65" s="288" t="s">
        <v>661</v>
      </c>
      <c r="M65" s="289">
        <f>IF(ISNUMBER(SEARCH(ZAKL_DATA!$B$29,N65)),MAX($M$2:M64)+1,0)</f>
        <v>63</v>
      </c>
      <c r="N65" s="483" t="s">
        <v>2662</v>
      </c>
      <c r="O65" s="483" t="s">
        <v>2663</v>
      </c>
      <c r="Q65" s="291" t="str">
        <f>IFERROR(VLOOKUP(ROWS($Q$3:Q65),$M$3:$N$718,2,0),"")</f>
        <v>Činnosti v oblasti požární ochrany</v>
      </c>
      <c r="R65">
        <f>IF(ISNUMBER(SEARCH('1Př1'!$A$32,N65)),MAX($M$2:M64)+1,0)</f>
        <v>63</v>
      </c>
      <c r="S65" s="290" t="s">
        <v>927</v>
      </c>
      <c r="T65" t="str">
        <f>IFERROR(VLOOKUP(ROWS($T$3:T65),$R$3:$S$718,2,0),"")</f>
        <v>Poštovní a kurýrní činnosti</v>
      </c>
      <c r="U65">
        <f>IF(ISNUMBER(SEARCH('1Př1'!$A$33,N65)),MAX($M$2:M64)+1,0)</f>
        <v>63</v>
      </c>
      <c r="V65" s="290" t="s">
        <v>927</v>
      </c>
      <c r="W65" t="str">
        <f>IFERROR(VLOOKUP(ROWS($W$3:W65),$U$3:$V$718,2,0),"")</f>
        <v>Poštovní a kurýrní činnosti</v>
      </c>
      <c r="X65">
        <f>IF(ISNUMBER(SEARCH('1Př1'!$A$34,N65)),MAX($M$2:M64)+1,0)</f>
        <v>63</v>
      </c>
      <c r="Y65" s="290" t="s">
        <v>927</v>
      </c>
      <c r="Z65" t="str">
        <f>IFERROR(VLOOKUP(ROWS($Z$3:Z65),$X$3:$Y$718,2,0),"")</f>
        <v>Poštovní a kurýrní činnosti</v>
      </c>
    </row>
    <row r="66" spans="1:26" ht="12.75" customHeight="1">
      <c r="A66" s="266"/>
      <c r="B66" s="266"/>
      <c r="C66" s="266"/>
      <c r="D66" s="282">
        <f>IF(ISNUMBER(SEARCH(ZAKL_DATA!$B$14,E66)),MAX($D$2:D65)+1,0)</f>
        <v>64</v>
      </c>
      <c r="E66" s="294" t="s">
        <v>928</v>
      </c>
      <c r="F66" s="295">
        <v>2309</v>
      </c>
      <c r="G66" s="296"/>
      <c r="H66" s="297" t="str">
        <f>IFERROR(VLOOKUP(ROWS($H$3:H66),$D$3:$E$204,2,0),"")</f>
        <v>KRALOVICE</v>
      </c>
      <c r="I66" s="266"/>
      <c r="J66" s="299" t="s">
        <v>929</v>
      </c>
      <c r="K66" s="288" t="s">
        <v>930</v>
      </c>
      <c r="M66" s="289">
        <f>IF(ISNUMBER(SEARCH(ZAKL_DATA!$B$29,N66)),MAX($M$2:M65)+1,0)</f>
        <v>64</v>
      </c>
      <c r="N66" s="483" t="s">
        <v>2664</v>
      </c>
      <c r="O66" s="483" t="s">
        <v>2665</v>
      </c>
      <c r="Q66" s="291" t="str">
        <f>IFERROR(VLOOKUP(ROWS($Q$3:Q66),$M$3:$N$718,2,0),"")</f>
        <v>Činnosti v oblasti průmyslového designu</v>
      </c>
      <c r="R66">
        <f>IF(ISNUMBER(SEARCH('1Př1'!$A$32,N66)),MAX($M$2:M65)+1,0)</f>
        <v>64</v>
      </c>
      <c r="S66" s="290" t="s">
        <v>931</v>
      </c>
      <c r="T66" t="str">
        <f>IFERROR(VLOOKUP(ROWS($T$3:T66),$R$3:$S$718,2,0),"")</f>
        <v>Ubytování</v>
      </c>
      <c r="U66">
        <f>IF(ISNUMBER(SEARCH('1Př1'!$A$33,N66)),MAX($M$2:M65)+1,0)</f>
        <v>64</v>
      </c>
      <c r="V66" s="290" t="s">
        <v>931</v>
      </c>
      <c r="W66" t="str">
        <f>IFERROR(VLOOKUP(ROWS($W$3:W66),$U$3:$V$718,2,0),"")</f>
        <v>Ubytování</v>
      </c>
      <c r="X66">
        <f>IF(ISNUMBER(SEARCH('1Př1'!$A$34,N66)),MAX($M$2:M65)+1,0)</f>
        <v>64</v>
      </c>
      <c r="Y66" s="290" t="s">
        <v>931</v>
      </c>
      <c r="Z66" t="str">
        <f>IFERROR(VLOOKUP(ROWS($Z$3:Z66),$X$3:$Y$718,2,0),"")</f>
        <v>Ubytování</v>
      </c>
    </row>
    <row r="67" spans="1:26" ht="12.75" customHeight="1">
      <c r="A67" s="266"/>
      <c r="B67" s="266"/>
      <c r="C67" s="266"/>
      <c r="D67" s="282">
        <f>IF(ISNUMBER(SEARCH(ZAKL_DATA!$B$14,E67)),MAX($D$2:D66)+1,0)</f>
        <v>65</v>
      </c>
      <c r="E67" s="294" t="s">
        <v>932</v>
      </c>
      <c r="F67" s="295">
        <v>2310</v>
      </c>
      <c r="G67" s="296"/>
      <c r="H67" s="297" t="str">
        <f>IFERROR(VLOOKUP(ROWS($H$3:H67),$D$3:$E$204,2,0),"")</f>
        <v>NEPOMUK</v>
      </c>
      <c r="I67" s="266"/>
      <c r="J67" s="299" t="s">
        <v>933</v>
      </c>
      <c r="K67" s="288" t="s">
        <v>934</v>
      </c>
      <c r="M67" s="289">
        <f>IF(ISNUMBER(SEARCH(ZAKL_DATA!$B$29,N67)),MAX($M$2:M66)+1,0)</f>
        <v>65</v>
      </c>
      <c r="N67" s="483" t="s">
        <v>2666</v>
      </c>
      <c r="O67" s="483" t="s">
        <v>2667</v>
      </c>
      <c r="Q67" s="291" t="str">
        <f>IFERROR(VLOOKUP(ROWS($Q$3:Q67),$M$3:$N$718,2,0),"")</f>
        <v>Činnosti v oblasti přeprodeje telekomunikačních služeb a zprostředkování telekomunikačních činností</v>
      </c>
      <c r="R67">
        <f>IF(ISNUMBER(SEARCH('1Př1'!$A$32,N67)),MAX($M$2:M66)+1,0)</f>
        <v>65</v>
      </c>
      <c r="S67" s="290" t="s">
        <v>935</v>
      </c>
      <c r="T67" t="str">
        <f>IFERROR(VLOOKUP(ROWS($T$3:T67),$R$3:$S$718,2,0),"")</f>
        <v>Stravování a pohostinství</v>
      </c>
      <c r="U67">
        <f>IF(ISNUMBER(SEARCH('1Př1'!$A$33,N67)),MAX($M$2:M66)+1,0)</f>
        <v>65</v>
      </c>
      <c r="V67" s="290" t="s">
        <v>935</v>
      </c>
      <c r="W67" t="str">
        <f>IFERROR(VLOOKUP(ROWS($W$3:W67),$U$3:$V$718,2,0),"")</f>
        <v>Stravování a pohostinství</v>
      </c>
      <c r="X67">
        <f>IF(ISNUMBER(SEARCH('1Př1'!$A$34,N67)),MAX($M$2:M66)+1,0)</f>
        <v>65</v>
      </c>
      <c r="Y67" s="290" t="s">
        <v>935</v>
      </c>
      <c r="Z67" t="str">
        <f>IFERROR(VLOOKUP(ROWS($Z$3:Z67),$X$3:$Y$718,2,0),"")</f>
        <v>Stravování a pohostinství</v>
      </c>
    </row>
    <row r="68" spans="1:26" ht="12.75" customHeight="1">
      <c r="A68" s="266"/>
      <c r="B68" s="266"/>
      <c r="C68" s="266"/>
      <c r="D68" s="282">
        <f>IF(ISNUMBER(SEARCH(ZAKL_DATA!$B$14,E68)),MAX($D$2:D67)+1,0)</f>
        <v>66</v>
      </c>
      <c r="E68" s="294" t="s">
        <v>936</v>
      </c>
      <c r="F68" s="295">
        <v>2311</v>
      </c>
      <c r="G68" s="296"/>
      <c r="H68" s="297" t="str">
        <f>IFERROR(VLOOKUP(ROWS($H$3:H68),$D$3:$E$204,2,0),"")</f>
        <v>PŘEŠTICE</v>
      </c>
      <c r="I68" s="266"/>
      <c r="J68" s="299" t="s">
        <v>937</v>
      </c>
      <c r="K68" s="288" t="s">
        <v>938</v>
      </c>
      <c r="M68" s="289">
        <f>IF(ISNUMBER(SEARCH(ZAKL_DATA!$B$29,N68)),MAX($M$2:M67)+1,0)</f>
        <v>66</v>
      </c>
      <c r="N68" s="483" t="s">
        <v>2668</v>
      </c>
      <c r="O68" s="483" t="s">
        <v>2669</v>
      </c>
      <c r="Q68" s="291" t="str">
        <f>IFERROR(VLOOKUP(ROWS($Q$3:Q68),$M$3:$N$718,2,0),"")</f>
        <v>Činnosti v oblasti scénických umění</v>
      </c>
      <c r="R68">
        <f>IF(ISNUMBER(SEARCH('1Př1'!$A$32,N68)),MAX($M$2:M67)+1,0)</f>
        <v>66</v>
      </c>
      <c r="S68" s="290" t="s">
        <v>939</v>
      </c>
      <c r="T68" t="str">
        <f>IFERROR(VLOOKUP(ROWS($T$3:T68),$R$3:$S$718,2,0),"")</f>
        <v>Vydavatelské činnosti</v>
      </c>
      <c r="U68">
        <f>IF(ISNUMBER(SEARCH('1Př1'!$A$33,N68)),MAX($M$2:M67)+1,0)</f>
        <v>66</v>
      </c>
      <c r="V68" s="290" t="s">
        <v>939</v>
      </c>
      <c r="W68" t="str">
        <f>IFERROR(VLOOKUP(ROWS($W$3:W68),$U$3:$V$718,2,0),"")</f>
        <v>Vydavatelské činnosti</v>
      </c>
      <c r="X68">
        <f>IF(ISNUMBER(SEARCH('1Př1'!$A$34,N68)),MAX($M$2:M67)+1,0)</f>
        <v>66</v>
      </c>
      <c r="Y68" s="290" t="s">
        <v>939</v>
      </c>
      <c r="Z68" t="str">
        <f>IFERROR(VLOOKUP(ROWS($Z$3:Z68),$X$3:$Y$718,2,0),"")</f>
        <v>Vydavatelské činnosti</v>
      </c>
    </row>
    <row r="69" spans="1:26" ht="12.75" customHeight="1">
      <c r="A69" s="266"/>
      <c r="B69" s="266"/>
      <c r="C69" s="266"/>
      <c r="D69" s="282">
        <f>IF(ISNUMBER(SEARCH(ZAKL_DATA!$B$14,E69)),MAX($D$2:D68)+1,0)</f>
        <v>67</v>
      </c>
      <c r="E69" s="294" t="s">
        <v>940</v>
      </c>
      <c r="F69" s="295">
        <v>2312</v>
      </c>
      <c r="G69" s="296"/>
      <c r="H69" s="297" t="str">
        <f>IFERROR(VLOOKUP(ROWS($H$3:H69),$D$3:$E$204,2,0),"")</f>
        <v>ROKYCANY</v>
      </c>
      <c r="I69" s="266"/>
      <c r="J69" s="299" t="s">
        <v>941</v>
      </c>
      <c r="K69" s="288" t="s">
        <v>942</v>
      </c>
      <c r="M69" s="289">
        <f>IF(ISNUMBER(SEARCH(ZAKL_DATA!$B$29,N69)),MAX($M$2:M68)+1,0)</f>
        <v>67</v>
      </c>
      <c r="N69" s="483" t="s">
        <v>2670</v>
      </c>
      <c r="O69" s="483" t="s">
        <v>2671</v>
      </c>
      <c r="Q69" s="291" t="str">
        <f>IFERROR(VLOOKUP(ROWS($Q$3:Q69),$M$3:$N$718,2,0),"")</f>
        <v>Činnosti v oblasti sportu j. n.</v>
      </c>
      <c r="R69">
        <f>IF(ISNUMBER(SEARCH('1Př1'!$A$32,N69)),MAX($M$2:M68)+1,0)</f>
        <v>67</v>
      </c>
      <c r="S69" s="290" t="s">
        <v>943</v>
      </c>
      <c r="T69" t="str">
        <f>IFERROR(VLOOKUP(ROWS($T$3:T69),$R$3:$S$718,2,0),"")</f>
        <v>Čin.v obl.filmů,videozázn.a tel.programů,pořiz.zvuk.nahr.a hudeb.vyd.čin.</v>
      </c>
      <c r="U69">
        <f>IF(ISNUMBER(SEARCH('1Př1'!$A$33,N69)),MAX($M$2:M68)+1,0)</f>
        <v>67</v>
      </c>
      <c r="V69" s="290" t="s">
        <v>943</v>
      </c>
      <c r="W69" t="str">
        <f>IFERROR(VLOOKUP(ROWS($W$3:W69),$U$3:$V$718,2,0),"")</f>
        <v>Čin.v obl.filmů,videozázn.a tel.programů,pořiz.zvuk.nahr.a hudeb.vyd.čin.</v>
      </c>
      <c r="X69">
        <f>IF(ISNUMBER(SEARCH('1Př1'!$A$34,N69)),MAX($M$2:M68)+1,0)</f>
        <v>67</v>
      </c>
      <c r="Y69" s="290" t="s">
        <v>943</v>
      </c>
      <c r="Z69" t="str">
        <f>IFERROR(VLOOKUP(ROWS($Z$3:Z69),$X$3:$Y$718,2,0),"")</f>
        <v>Čin.v obl.filmů,videozázn.a tel.programů,pořiz.zvuk.nahr.a hudeb.vyd.čin.</v>
      </c>
    </row>
    <row r="70" spans="1:26" ht="12.75" customHeight="1">
      <c r="A70" s="266"/>
      <c r="B70" s="266"/>
      <c r="C70" s="266"/>
      <c r="D70" s="282">
        <f>IF(ISNUMBER(SEARCH(ZAKL_DATA!$B$14,E70)),MAX($D$2:D69)+1,0)</f>
        <v>68</v>
      </c>
      <c r="E70" s="294" t="s">
        <v>944</v>
      </c>
      <c r="F70" s="295">
        <v>2313</v>
      </c>
      <c r="G70" s="296"/>
      <c r="H70" s="297" t="str">
        <f>IFERROR(VLOOKUP(ROWS($H$3:H70),$D$3:$E$204,2,0),"")</f>
        <v>TACHOV</v>
      </c>
      <c r="I70" s="266"/>
      <c r="J70" s="299" t="s">
        <v>945</v>
      </c>
      <c r="K70" s="288" t="s">
        <v>946</v>
      </c>
      <c r="M70" s="289">
        <f>IF(ISNUMBER(SEARCH(ZAKL_DATA!$B$29,N70)),MAX($M$2:M69)+1,0)</f>
        <v>68</v>
      </c>
      <c r="N70" s="483" t="s">
        <v>2129</v>
      </c>
      <c r="O70" s="483" t="s">
        <v>2672</v>
      </c>
      <c r="Q70" s="291" t="str">
        <f>IFERROR(VLOOKUP(ROWS($Q$3:Q70),$M$3:$N$718,2,0),"")</f>
        <v>Činnosti v oblasti spravedlnosti a soudnictví</v>
      </c>
      <c r="R70">
        <f>IF(ISNUMBER(SEARCH('1Př1'!$A$32,N70)),MAX($M$2:M69)+1,0)</f>
        <v>68</v>
      </c>
      <c r="S70" s="290" t="s">
        <v>947</v>
      </c>
      <c r="T70" t="str">
        <f>IFERROR(VLOOKUP(ROWS($T$3:T70),$R$3:$S$718,2,0),"")</f>
        <v>Tvorba programů a vysílání</v>
      </c>
      <c r="U70">
        <f>IF(ISNUMBER(SEARCH('1Př1'!$A$33,N70)),MAX($M$2:M69)+1,0)</f>
        <v>68</v>
      </c>
      <c r="V70" s="290" t="s">
        <v>947</v>
      </c>
      <c r="W70" t="str">
        <f>IFERROR(VLOOKUP(ROWS($W$3:W70),$U$3:$V$718,2,0),"")</f>
        <v>Tvorba programů a vysílání</v>
      </c>
      <c r="X70">
        <f>IF(ISNUMBER(SEARCH('1Př1'!$A$34,N70)),MAX($M$2:M69)+1,0)</f>
        <v>68</v>
      </c>
      <c r="Y70" s="290" t="s">
        <v>947</v>
      </c>
      <c r="Z70" t="str">
        <f>IFERROR(VLOOKUP(ROWS($Z$3:Z70),$X$3:$Y$718,2,0),"")</f>
        <v>Tvorba programů a vysílání</v>
      </c>
    </row>
    <row r="71" spans="1:26" ht="12.75" customHeight="1">
      <c r="A71" s="266"/>
      <c r="B71" s="266"/>
      <c r="C71" s="266"/>
      <c r="D71" s="282">
        <f>IF(ISNUMBER(SEARCH(ZAKL_DATA!$B$14,E71)),MAX($D$2:D70)+1,0)</f>
        <v>69</v>
      </c>
      <c r="E71" s="294" t="s">
        <v>948</v>
      </c>
      <c r="F71" s="295">
        <v>2314</v>
      </c>
      <c r="G71" s="296"/>
      <c r="H71" s="297" t="str">
        <f>IFERROR(VLOOKUP(ROWS($H$3:H71),$D$3:$E$204,2,0),"")</f>
        <v>STŘÍBRO</v>
      </c>
      <c r="I71" s="266"/>
      <c r="J71" s="299" t="s">
        <v>949</v>
      </c>
      <c r="K71" s="288" t="s">
        <v>950</v>
      </c>
      <c r="M71" s="289">
        <f>IF(ISNUMBER(SEARCH(ZAKL_DATA!$B$29,N71)),MAX($M$2:M70)+1,0)</f>
        <v>69</v>
      </c>
      <c r="N71" s="483" t="s">
        <v>2673</v>
      </c>
      <c r="O71" s="483" t="s">
        <v>2674</v>
      </c>
      <c r="Q71" s="291" t="str">
        <f>IFERROR(VLOOKUP(ROWS($Q$3:Q71),$M$3:$N$718,2,0),"")</f>
        <v>Činnosti v oblasti tradiční, doplňkové a alternativní medicíny</v>
      </c>
      <c r="R71">
        <f>IF(ISNUMBER(SEARCH('1Př1'!$A$32,N71)),MAX($M$2:M70)+1,0)</f>
        <v>69</v>
      </c>
      <c r="S71" s="290" t="s">
        <v>951</v>
      </c>
      <c r="T71" t="str">
        <f>IFERROR(VLOOKUP(ROWS($T$3:T71),$R$3:$S$718,2,0),"")</f>
        <v>Telekomunikační činnosti</v>
      </c>
      <c r="U71">
        <f>IF(ISNUMBER(SEARCH('1Př1'!$A$33,N71)),MAX($M$2:M70)+1,0)</f>
        <v>69</v>
      </c>
      <c r="V71" s="290" t="s">
        <v>951</v>
      </c>
      <c r="W71" t="str">
        <f>IFERROR(VLOOKUP(ROWS($W$3:W71),$U$3:$V$718,2,0),"")</f>
        <v>Telekomunikační činnosti</v>
      </c>
      <c r="X71">
        <f>IF(ISNUMBER(SEARCH('1Př1'!$A$34,N71)),MAX($M$2:M70)+1,0)</f>
        <v>69</v>
      </c>
      <c r="Y71" s="290" t="s">
        <v>951</v>
      </c>
      <c r="Z71" t="str">
        <f>IFERROR(VLOOKUP(ROWS($Z$3:Z71),$X$3:$Y$718,2,0),"")</f>
        <v>Telekomunikační činnosti</v>
      </c>
    </row>
    <row r="72" spans="1:26" ht="12.75" customHeight="1">
      <c r="A72" s="266"/>
      <c r="B72" s="266"/>
      <c r="C72" s="266"/>
      <c r="D72" s="282">
        <f>IF(ISNUMBER(SEARCH(ZAKL_DATA!$B$14,E72)),MAX($D$2:D71)+1,0)</f>
        <v>70</v>
      </c>
      <c r="E72" s="294" t="s">
        <v>952</v>
      </c>
      <c r="F72" s="295">
        <v>2315</v>
      </c>
      <c r="G72" s="296"/>
      <c r="H72" s="297" t="str">
        <f>IFERROR(VLOOKUP(ROWS($H$3:H72),$D$3:$E$204,2,0),"")</f>
        <v>SUŠICE</v>
      </c>
      <c r="I72" s="266"/>
      <c r="J72" s="299" t="s">
        <v>953</v>
      </c>
      <c r="K72" s="288" t="s">
        <v>954</v>
      </c>
      <c r="M72" s="289">
        <f>IF(ISNUMBER(SEARCH(ZAKL_DATA!$B$29,N72)),MAX($M$2:M71)+1,0)</f>
        <v>70</v>
      </c>
      <c r="N72" s="483" t="s">
        <v>2130</v>
      </c>
      <c r="O72" s="483" t="s">
        <v>2675</v>
      </c>
      <c r="Q72" s="291" t="str">
        <f>IFERROR(VLOOKUP(ROWS($Q$3:Q72),$M$3:$N$718,2,0),"")</f>
        <v>Činnosti v oblasti veřejného pořádku a bezpečnosti</v>
      </c>
      <c r="R72">
        <f>IF(ISNUMBER(SEARCH('1Př1'!$A$32,N72)),MAX($M$2:M71)+1,0)</f>
        <v>70</v>
      </c>
      <c r="S72" s="290" t="s">
        <v>955</v>
      </c>
      <c r="T72" t="str">
        <f>IFERROR(VLOOKUP(ROWS($T$3:T72),$R$3:$S$718,2,0),"")</f>
        <v>Těžba ropy</v>
      </c>
      <c r="U72">
        <f>IF(ISNUMBER(SEARCH('1Př1'!$A$33,N72)),MAX($M$2:M71)+1,0)</f>
        <v>70</v>
      </c>
      <c r="V72" s="290" t="s">
        <v>955</v>
      </c>
      <c r="W72" t="str">
        <f>IFERROR(VLOOKUP(ROWS($W$3:W72),$U$3:$V$718,2,0),"")</f>
        <v>Těžba ropy</v>
      </c>
      <c r="X72">
        <f>IF(ISNUMBER(SEARCH('1Př1'!$A$34,N72)),MAX($M$2:M71)+1,0)</f>
        <v>70</v>
      </c>
      <c r="Y72" s="290" t="s">
        <v>955</v>
      </c>
      <c r="Z72" t="str">
        <f>IFERROR(VLOOKUP(ROWS($Z$3:Z72),$X$3:$Y$718,2,0),"")</f>
        <v>Těžba ropy</v>
      </c>
    </row>
    <row r="73" spans="1:26" ht="12.75" customHeight="1">
      <c r="A73" s="266"/>
      <c r="B73" s="266"/>
      <c r="C73" s="266"/>
      <c r="D73" s="282">
        <f>IF(ISNUMBER(SEARCH(ZAKL_DATA!$B$14,E73)),MAX($D$2:D72)+1,0)</f>
        <v>71</v>
      </c>
      <c r="E73" s="294" t="s">
        <v>956</v>
      </c>
      <c r="F73" s="295">
        <v>2401</v>
      </c>
      <c r="G73" s="296"/>
      <c r="H73" s="297" t="str">
        <f>IFERROR(VLOOKUP(ROWS($H$3:H73),$D$3:$E$204,2,0),"")</f>
        <v>KARLOVY VARY</v>
      </c>
      <c r="I73" s="266"/>
      <c r="J73" s="299" t="s">
        <v>957</v>
      </c>
      <c r="K73" s="288" t="s">
        <v>958</v>
      </c>
      <c r="M73" s="289">
        <f>IF(ISNUMBER(SEARCH(ZAKL_DATA!$B$29,N73)),MAX($M$2:M72)+1,0)</f>
        <v>71</v>
      </c>
      <c r="N73" s="483" t="s">
        <v>2676</v>
      </c>
      <c r="O73" s="483" t="s">
        <v>2677</v>
      </c>
      <c r="Q73" s="291" t="str">
        <f>IFERROR(VLOOKUP(ROWS($Q$3:Q73),$M$3:$N$718,2,0),"")</f>
        <v>Činnosti v oblasti vztahů s veřejností a komunikace</v>
      </c>
      <c r="R73">
        <f>IF(ISNUMBER(SEARCH('1Př1'!$A$32,N73)),MAX($M$2:M72)+1,0)</f>
        <v>71</v>
      </c>
      <c r="S73" s="290" t="s">
        <v>959</v>
      </c>
      <c r="T73" t="str">
        <f>IFERROR(VLOOKUP(ROWS($T$3:T73),$R$3:$S$718,2,0),"")</f>
        <v>Činnosti v oblasti informačních technologií</v>
      </c>
      <c r="U73">
        <f>IF(ISNUMBER(SEARCH('1Př1'!$A$33,N73)),MAX($M$2:M72)+1,0)</f>
        <v>71</v>
      </c>
      <c r="V73" s="290" t="s">
        <v>959</v>
      </c>
      <c r="W73" t="str">
        <f>IFERROR(VLOOKUP(ROWS($W$3:W73),$U$3:$V$718,2,0),"")</f>
        <v>Činnosti v oblasti informačních technologií</v>
      </c>
      <c r="X73">
        <f>IF(ISNUMBER(SEARCH('1Př1'!$A$34,N73)),MAX($M$2:M72)+1,0)</f>
        <v>71</v>
      </c>
      <c r="Y73" s="290" t="s">
        <v>959</v>
      </c>
      <c r="Z73" t="str">
        <f>IFERROR(VLOOKUP(ROWS($Z$3:Z73),$X$3:$Y$718,2,0),"")</f>
        <v>Činnosti v oblasti informačních technologií</v>
      </c>
    </row>
    <row r="74" spans="1:26" ht="12.75" customHeight="1">
      <c r="A74" s="266"/>
      <c r="B74" s="266"/>
      <c r="C74" s="266"/>
      <c r="D74" s="282">
        <f>IF(ISNUMBER(SEARCH(ZAKL_DATA!$B$14,E74)),MAX($D$2:D73)+1,0)</f>
        <v>72</v>
      </c>
      <c r="E74" s="294" t="s">
        <v>960</v>
      </c>
      <c r="F74" s="295">
        <v>2402</v>
      </c>
      <c r="G74" s="296"/>
      <c r="H74" s="297" t="str">
        <f>IFERROR(VLOOKUP(ROWS($H$3:H74),$D$3:$E$204,2,0),"")</f>
        <v>AŠ</v>
      </c>
      <c r="I74" s="266"/>
      <c r="J74" s="299" t="s">
        <v>961</v>
      </c>
      <c r="K74" s="288" t="s">
        <v>962</v>
      </c>
      <c r="M74" s="289">
        <f>IF(ISNUMBER(SEARCH(ZAKL_DATA!$B$29,N74)),MAX($M$2:M73)+1,0)</f>
        <v>72</v>
      </c>
      <c r="N74" s="483" t="s">
        <v>2678</v>
      </c>
      <c r="O74" s="483" t="s">
        <v>2679</v>
      </c>
      <c r="Q74" s="291" t="str">
        <f>IFERROR(VLOOKUP(ROWS($Q$3:Q74),$M$3:$N$718,2,0),"")</f>
        <v>Činnosti v oblasti zábavy a rekreace j. n.</v>
      </c>
      <c r="R74">
        <f>IF(ISNUMBER(SEARCH('1Př1'!$A$32,N74)),MAX($M$2:M73)+1,0)</f>
        <v>72</v>
      </c>
      <c r="S74" s="290" t="s">
        <v>963</v>
      </c>
      <c r="T74" t="str">
        <f>IFERROR(VLOOKUP(ROWS($T$3:T74),$R$3:$S$718,2,0),"")</f>
        <v>Těžba zemního plynu</v>
      </c>
      <c r="U74">
        <f>IF(ISNUMBER(SEARCH('1Př1'!$A$33,N74)),MAX($M$2:M73)+1,0)</f>
        <v>72</v>
      </c>
      <c r="V74" s="290" t="s">
        <v>963</v>
      </c>
      <c r="W74" t="str">
        <f>IFERROR(VLOOKUP(ROWS($W$3:W74),$U$3:$V$718,2,0),"")</f>
        <v>Těžba zemního plynu</v>
      </c>
      <c r="X74">
        <f>IF(ISNUMBER(SEARCH('1Př1'!$A$34,N74)),MAX($M$2:M73)+1,0)</f>
        <v>72</v>
      </c>
      <c r="Y74" s="290" t="s">
        <v>963</v>
      </c>
      <c r="Z74" t="str">
        <f>IFERROR(VLOOKUP(ROWS($Z$3:Z74),$X$3:$Y$718,2,0),"")</f>
        <v>Těžba zemního plynu</v>
      </c>
    </row>
    <row r="75" spans="1:26" ht="12.75" customHeight="1">
      <c r="A75" s="266"/>
      <c r="B75" s="266"/>
      <c r="C75" s="266"/>
      <c r="D75" s="282">
        <f>IF(ISNUMBER(SEARCH(ZAKL_DATA!$B$14,E75)),MAX($D$2:D74)+1,0)</f>
        <v>73</v>
      </c>
      <c r="E75" s="294" t="s">
        <v>964</v>
      </c>
      <c r="F75" s="295">
        <v>2403</v>
      </c>
      <c r="G75" s="296"/>
      <c r="H75" s="297" t="str">
        <f>IFERROR(VLOOKUP(ROWS($H$3:H75),$D$3:$E$204,2,0),"")</f>
        <v>CHEB</v>
      </c>
      <c r="I75" s="266"/>
      <c r="J75" s="299" t="s">
        <v>965</v>
      </c>
      <c r="K75" s="288" t="s">
        <v>966</v>
      </c>
      <c r="M75" s="289">
        <f>IF(ISNUMBER(SEARCH(ZAKL_DATA!$B$29,N75)),MAX($M$2:M74)+1,0)</f>
        <v>73</v>
      </c>
      <c r="N75" s="483" t="s">
        <v>2127</v>
      </c>
      <c r="O75" s="483" t="s">
        <v>2680</v>
      </c>
      <c r="Q75" s="291" t="str">
        <f>IFERROR(VLOOKUP(ROWS($Q$3:Q75),$M$3:$N$718,2,0),"")</f>
        <v>Činnosti v oblasti zahraničních věcí</v>
      </c>
      <c r="R75">
        <f>IF(ISNUMBER(SEARCH('1Př1'!$A$32,N75)),MAX($M$2:M74)+1,0)</f>
        <v>73</v>
      </c>
      <c r="S75" s="290" t="s">
        <v>967</v>
      </c>
      <c r="T75" t="str">
        <f>IFERROR(VLOOKUP(ROWS($T$3:T75),$R$3:$S$718,2,0),"")</f>
        <v>Informační činnosti</v>
      </c>
      <c r="U75">
        <f>IF(ISNUMBER(SEARCH('1Př1'!$A$33,N75)),MAX($M$2:M74)+1,0)</f>
        <v>73</v>
      </c>
      <c r="V75" s="290" t="s">
        <v>967</v>
      </c>
      <c r="W75" t="str">
        <f>IFERROR(VLOOKUP(ROWS($W$3:W75),$U$3:$V$718,2,0),"")</f>
        <v>Informační činnosti</v>
      </c>
      <c r="X75">
        <f>IF(ISNUMBER(SEARCH('1Př1'!$A$34,N75)),MAX($M$2:M74)+1,0)</f>
        <v>73</v>
      </c>
      <c r="Y75" s="290" t="s">
        <v>967</v>
      </c>
      <c r="Z75" t="str">
        <f>IFERROR(VLOOKUP(ROWS($Z$3:Z75),$X$3:$Y$718,2,0),"")</f>
        <v>Informační činnosti</v>
      </c>
    </row>
    <row r="76" spans="1:26" ht="12.75" customHeight="1">
      <c r="A76" s="266"/>
      <c r="B76" s="266"/>
      <c r="C76" s="266"/>
      <c r="D76" s="282">
        <f>IF(ISNUMBER(SEARCH(ZAKL_DATA!$B$14,E76)),MAX($D$2:D75)+1,0)</f>
        <v>74</v>
      </c>
      <c r="E76" s="294" t="s">
        <v>968</v>
      </c>
      <c r="F76" s="295">
        <v>2404</v>
      </c>
      <c r="G76" s="296"/>
      <c r="H76" s="297" t="str">
        <f>IFERROR(VLOOKUP(ROWS($H$3:H76),$D$3:$E$204,2,0),"")</f>
        <v>KRASLICE</v>
      </c>
      <c r="I76" s="266"/>
      <c r="J76" s="299" t="s">
        <v>969</v>
      </c>
      <c r="K76" s="288" t="s">
        <v>970</v>
      </c>
      <c r="M76" s="289">
        <f>IF(ISNUMBER(SEARCH(ZAKL_DATA!$B$29,N76)),MAX($M$2:M75)+1,0)</f>
        <v>74</v>
      </c>
      <c r="N76" s="484" t="s">
        <v>2681</v>
      </c>
      <c r="O76" s="483" t="s">
        <v>2682</v>
      </c>
      <c r="Q76" s="291" t="str">
        <f>IFERROR(VLOOKUP(ROWS($Q$3:Q76),$M$3:$N$718,2,0),"")</f>
        <v>Činnosti v oblasti zprostředkování a marketingu patentů</v>
      </c>
      <c r="R76">
        <f>IF(ISNUMBER(SEARCH('1Př1'!$A$32,N76)),MAX($M$2:M75)+1,0)</f>
        <v>74</v>
      </c>
      <c r="S76" s="290" t="s">
        <v>971</v>
      </c>
      <c r="T76" t="str">
        <f>IFERROR(VLOOKUP(ROWS($T$3:T76),$R$3:$S$718,2,0),"")</f>
        <v>Finanční zprostředkování, kromě pojišťovnictví a penzijního financování</v>
      </c>
      <c r="U76">
        <f>IF(ISNUMBER(SEARCH('1Př1'!$A$33,N76)),MAX($M$2:M75)+1,0)</f>
        <v>74</v>
      </c>
      <c r="V76" s="290" t="s">
        <v>971</v>
      </c>
      <c r="W76" t="str">
        <f>IFERROR(VLOOKUP(ROWS($W$3:W76),$U$3:$V$718,2,0),"")</f>
        <v>Finanční zprostředkování, kromě pojišťovnictví a penzijního financování</v>
      </c>
      <c r="X76">
        <f>IF(ISNUMBER(SEARCH('1Př1'!$A$34,N76)),MAX($M$2:M75)+1,0)</f>
        <v>74</v>
      </c>
      <c r="Y76" s="290" t="s">
        <v>971</v>
      </c>
      <c r="Z76" t="str">
        <f>IFERROR(VLOOKUP(ROWS($Z$3:Z76),$X$3:$Y$718,2,0),"")</f>
        <v>Finanční zprostředkování, kromě pojišťovnictví a penzijního financování</v>
      </c>
    </row>
    <row r="77" spans="1:26" ht="12.75" customHeight="1">
      <c r="A77" s="266"/>
      <c r="B77" s="266"/>
      <c r="C77" s="266"/>
      <c r="D77" s="282">
        <f>IF(ISNUMBER(SEARCH(ZAKL_DATA!$B$14,E77)),MAX($D$2:D76)+1,0)</f>
        <v>75</v>
      </c>
      <c r="E77" s="294" t="s">
        <v>972</v>
      </c>
      <c r="F77" s="295">
        <v>2405</v>
      </c>
      <c r="G77" s="296"/>
      <c r="H77" s="297" t="str">
        <f>IFERROR(VLOOKUP(ROWS($H$3:H77),$D$3:$E$204,2,0),"")</f>
        <v>MARIÁNSKÉ LÁZNĚ</v>
      </c>
      <c r="I77" s="266"/>
      <c r="J77" s="299" t="s">
        <v>973</v>
      </c>
      <c r="K77" s="288" t="s">
        <v>974</v>
      </c>
      <c r="M77" s="289">
        <f>IF(ISNUMBER(SEARCH(ZAKL_DATA!$B$29,N77)),MAX($M$2:M76)+1,0)</f>
        <v>75</v>
      </c>
      <c r="N77" s="483" t="s">
        <v>2683</v>
      </c>
      <c r="O77" s="483" t="s">
        <v>2684</v>
      </c>
      <c r="Q77" s="291" t="str">
        <f>IFERROR(VLOOKUP(ROWS($Q$3:Q77),$M$3:$N$718,2,0),"")</f>
        <v>Činnosti v oblasti životního pojištění</v>
      </c>
      <c r="R77">
        <f>IF(ISNUMBER(SEARCH('1Př1'!$A$32,N77)),MAX($M$2:M76)+1,0)</f>
        <v>75</v>
      </c>
      <c r="S77" s="290" t="s">
        <v>975</v>
      </c>
      <c r="T77" t="str">
        <f>IFERROR(VLOOKUP(ROWS($T$3:T77),$R$3:$S$718,2,0),"")</f>
        <v>Pojištění,zajištění a penzijní financování,kromě povinného soc.zabezpečení</v>
      </c>
      <c r="U77">
        <f>IF(ISNUMBER(SEARCH('1Př1'!$A$33,N77)),MAX($M$2:M76)+1,0)</f>
        <v>75</v>
      </c>
      <c r="V77" s="290" t="s">
        <v>975</v>
      </c>
      <c r="W77" t="str">
        <f>IFERROR(VLOOKUP(ROWS($W$3:W77),$U$3:$V$718,2,0),"")</f>
        <v>Pojištění,zajištění a penzijní financování,kromě povinného soc.zabezpečení</v>
      </c>
      <c r="X77">
        <f>IF(ISNUMBER(SEARCH('1Př1'!$A$34,N77)),MAX($M$2:M76)+1,0)</f>
        <v>75</v>
      </c>
      <c r="Y77" s="290" t="s">
        <v>975</v>
      </c>
      <c r="Z77" t="str">
        <f>IFERROR(VLOOKUP(ROWS($Z$3:Z77),$X$3:$Y$718,2,0),"")</f>
        <v>Pojištění,zajištění a penzijní financování,kromě povinného soc.zabezpečení</v>
      </c>
    </row>
    <row r="78" spans="1:26" ht="12.75" customHeight="1">
      <c r="A78" s="266"/>
      <c r="B78" s="266"/>
      <c r="C78" s="266"/>
      <c r="D78" s="282">
        <f>IF(ISNUMBER(SEARCH(ZAKL_DATA!$B$14,E78)),MAX($D$2:D77)+1,0)</f>
        <v>76</v>
      </c>
      <c r="E78" s="294" t="s">
        <v>976</v>
      </c>
      <c r="F78" s="295">
        <v>2406</v>
      </c>
      <c r="G78" s="296"/>
      <c r="H78" s="297" t="str">
        <f>IFERROR(VLOOKUP(ROWS($H$3:H78),$D$3:$E$204,2,0),"")</f>
        <v>OSTROV NAD OHŘÍ</v>
      </c>
      <c r="I78" s="266"/>
      <c r="J78" s="299" t="s">
        <v>977</v>
      </c>
      <c r="K78" s="288" t="s">
        <v>978</v>
      </c>
      <c r="M78" s="289">
        <f>IF(ISNUMBER(SEARCH(ZAKL_DATA!$B$29,N78)),MAX($M$2:M77)+1,0)</f>
        <v>76</v>
      </c>
      <c r="N78" s="483" t="s">
        <v>2685</v>
      </c>
      <c r="O78" s="483" t="s">
        <v>2686</v>
      </c>
      <c r="Q78" s="291" t="str">
        <f>IFERROR(VLOOKUP(ROWS($Q$3:Q78),$M$3:$N$718,2,0),"")</f>
        <v>Činnosti webových vyhledávacích portálů</v>
      </c>
      <c r="R78">
        <f>IF(ISNUMBER(SEARCH('1Př1'!$A$32,N78)),MAX($M$2:M77)+1,0)</f>
        <v>76</v>
      </c>
      <c r="S78" s="290" t="s">
        <v>979</v>
      </c>
      <c r="T78" t="str">
        <f>IFERROR(VLOOKUP(ROWS($T$3:T78),$R$3:$S$718,2,0),"")</f>
        <v>Ostatní finanční činnosti</v>
      </c>
      <c r="U78">
        <f>IF(ISNUMBER(SEARCH('1Př1'!$A$33,N78)),MAX($M$2:M77)+1,0)</f>
        <v>76</v>
      </c>
      <c r="V78" s="290" t="s">
        <v>979</v>
      </c>
      <c r="W78" t="str">
        <f>IFERROR(VLOOKUP(ROWS($W$3:W78),$U$3:$V$718,2,0),"")</f>
        <v>Ostatní finanční činnosti</v>
      </c>
      <c r="X78">
        <f>IF(ISNUMBER(SEARCH('1Př1'!$A$34,N78)),MAX($M$2:M77)+1,0)</f>
        <v>76</v>
      </c>
      <c r="Y78" s="290" t="s">
        <v>979</v>
      </c>
      <c r="Z78" t="str">
        <f>IFERROR(VLOOKUP(ROWS($Z$3:Z78),$X$3:$Y$718,2,0),"")</f>
        <v>Ostatní finanční činnosti</v>
      </c>
    </row>
    <row r="79" spans="1:26" ht="12.75" customHeight="1">
      <c r="A79" s="266"/>
      <c r="B79" s="266"/>
      <c r="C79" s="266"/>
      <c r="D79" s="282">
        <f>IF(ISNUMBER(SEARCH(ZAKL_DATA!$B$14,E79)),MAX($D$2:D78)+1,0)</f>
        <v>77</v>
      </c>
      <c r="E79" s="294" t="s">
        <v>980</v>
      </c>
      <c r="F79" s="295">
        <v>2407</v>
      </c>
      <c r="G79" s="296"/>
      <c r="H79" s="297" t="str">
        <f>IFERROR(VLOOKUP(ROWS($H$3:H79),$D$3:$E$204,2,0),"")</f>
        <v>SOKOLOV</v>
      </c>
      <c r="I79" s="266"/>
      <c r="J79" s="299" t="s">
        <v>981</v>
      </c>
      <c r="K79" s="288" t="s">
        <v>982</v>
      </c>
      <c r="M79" s="289">
        <f>IF(ISNUMBER(SEARCH(ZAKL_DATA!$B$29,N79)),MAX($M$2:M78)+1,0)</f>
        <v>77</v>
      </c>
      <c r="N79" s="483" t="s">
        <v>2687</v>
      </c>
      <c r="O79" s="483" t="s">
        <v>2688</v>
      </c>
      <c r="Q79" s="291" t="str">
        <f>IFERROR(VLOOKUP(ROWS($Q$3:Q79),$M$3:$N$718,2,0),"")</f>
        <v>Činnosti zábavních parků</v>
      </c>
      <c r="R79">
        <f>IF(ISNUMBER(SEARCH('1Př1'!$A$32,N79)),MAX($M$2:M78)+1,0)</f>
        <v>77</v>
      </c>
      <c r="S79" s="290" t="s">
        <v>983</v>
      </c>
      <c r="T79" t="str">
        <f>IFERROR(VLOOKUP(ROWS($T$3:T79),$R$3:$S$718,2,0),"")</f>
        <v>Činnosti v oblasti nemovitostí</v>
      </c>
      <c r="U79">
        <f>IF(ISNUMBER(SEARCH('1Př1'!$A$33,N79)),MAX($M$2:M78)+1,0)</f>
        <v>77</v>
      </c>
      <c r="V79" s="290" t="s">
        <v>983</v>
      </c>
      <c r="W79" t="str">
        <f>IFERROR(VLOOKUP(ROWS($W$3:W79),$U$3:$V$718,2,0),"")</f>
        <v>Činnosti v oblasti nemovitostí</v>
      </c>
      <c r="X79">
        <f>IF(ISNUMBER(SEARCH('1Př1'!$A$34,N79)),MAX($M$2:M78)+1,0)</f>
        <v>77</v>
      </c>
      <c r="Y79" s="290" t="s">
        <v>983</v>
      </c>
      <c r="Z79" t="str">
        <f>IFERROR(VLOOKUP(ROWS($Z$3:Z79),$X$3:$Y$718,2,0),"")</f>
        <v>Činnosti v oblasti nemovitostí</v>
      </c>
    </row>
    <row r="80" spans="1:26" ht="12.75" customHeight="1">
      <c r="A80" s="266"/>
      <c r="B80" s="266"/>
      <c r="C80" s="266"/>
      <c r="D80" s="282">
        <f>IF(ISNUMBER(SEARCH(ZAKL_DATA!$B$14,E80)),MAX($D$2:D79)+1,0)</f>
        <v>78</v>
      </c>
      <c r="E80" s="294" t="s">
        <v>984</v>
      </c>
      <c r="F80" s="295">
        <v>2501</v>
      </c>
      <c r="G80" s="296"/>
      <c r="H80" s="297" t="str">
        <f>IFERROR(VLOOKUP(ROWS($H$3:H80),$D$3:$E$204,2,0),"")</f>
        <v>ÚSTÍ NAD LABEM</v>
      </c>
      <c r="I80" s="266"/>
      <c r="J80" s="299" t="s">
        <v>985</v>
      </c>
      <c r="K80" s="288" t="s">
        <v>986</v>
      </c>
      <c r="M80" s="289">
        <f>IF(ISNUMBER(SEARCH(ZAKL_DATA!$B$29,N80)),MAX($M$2:M79)+1,0)</f>
        <v>78</v>
      </c>
      <c r="N80" s="483" t="s">
        <v>2151</v>
      </c>
      <c r="O80" s="483" t="s">
        <v>2689</v>
      </c>
      <c r="Q80" s="291" t="str">
        <f>IFERROR(VLOOKUP(ROWS($Q$3:Q80),$M$3:$N$718,2,0),"")</f>
        <v>Činnosti zastaváren</v>
      </c>
      <c r="R80">
        <f>IF(ISNUMBER(SEARCH('1Př1'!$A$32,N80)),MAX($M$2:M79)+1,0)</f>
        <v>78</v>
      </c>
      <c r="S80" s="290" t="s">
        <v>987</v>
      </c>
      <c r="T80" t="str">
        <f>IFERROR(VLOOKUP(ROWS($T$3:T80),$R$3:$S$718,2,0),"")</f>
        <v>Právní a účetnické činnosti</v>
      </c>
      <c r="U80">
        <f>IF(ISNUMBER(SEARCH('1Př1'!$A$33,N80)),MAX($M$2:M79)+1,0)</f>
        <v>78</v>
      </c>
      <c r="V80" s="290" t="s">
        <v>987</v>
      </c>
      <c r="W80" t="str">
        <f>IFERROR(VLOOKUP(ROWS($W$3:W80),$U$3:$V$718,2,0),"")</f>
        <v>Právní a účetnické činnosti</v>
      </c>
      <c r="X80">
        <f>IF(ISNUMBER(SEARCH('1Př1'!$A$34,N80)),MAX($M$2:M79)+1,0)</f>
        <v>78</v>
      </c>
      <c r="Y80" s="290" t="s">
        <v>987</v>
      </c>
      <c r="Z80" t="str">
        <f>IFERROR(VLOOKUP(ROWS($Z$3:Z80),$X$3:$Y$718,2,0),"")</f>
        <v>Právní a účetnické činnosti</v>
      </c>
    </row>
    <row r="81" spans="1:26" ht="12.75" customHeight="1">
      <c r="A81" s="266"/>
      <c r="B81" s="266"/>
      <c r="C81" s="266"/>
      <c r="D81" s="282">
        <f>IF(ISNUMBER(SEARCH(ZAKL_DATA!$B$14,E81)),MAX($D$2:D80)+1,0)</f>
        <v>79</v>
      </c>
      <c r="E81" s="294" t="s">
        <v>988</v>
      </c>
      <c r="F81" s="295">
        <v>2502</v>
      </c>
      <c r="G81" s="296"/>
      <c r="H81" s="297" t="str">
        <f>IFERROR(VLOOKUP(ROWS($H$3:H81),$D$3:$E$204,2,0),"")</f>
        <v>BÍLINA</v>
      </c>
      <c r="I81" s="266"/>
      <c r="J81" s="299" t="s">
        <v>989</v>
      </c>
      <c r="K81" s="288" t="s">
        <v>990</v>
      </c>
      <c r="M81" s="289">
        <f>IF(ISNUMBER(SEARCH(ZAKL_DATA!$B$29,N81)),MAX($M$2:M80)+1,0)</f>
        <v>79</v>
      </c>
      <c r="N81" s="483" t="s">
        <v>2690</v>
      </c>
      <c r="O81" s="483" t="s">
        <v>2691</v>
      </c>
      <c r="Q81" s="291" t="str">
        <f>IFERROR(VLOOKUP(ROWS($Q$3:Q81),$M$3:$N$718,2,0),"")</f>
        <v>Činnosti zpravodajských kanceláří a agentur</v>
      </c>
      <c r="R81">
        <f>IF(ISNUMBER(SEARCH('1Př1'!$A$32,N81)),MAX($M$2:M80)+1,0)</f>
        <v>79</v>
      </c>
      <c r="S81" s="290" t="s">
        <v>991</v>
      </c>
      <c r="T81" t="str">
        <f>IFERROR(VLOOKUP(ROWS($T$3:T81),$R$3:$S$718,2,0),"")</f>
        <v>Činnosti vedení podniků; poradenství v oblasti řízení</v>
      </c>
      <c r="U81">
        <f>IF(ISNUMBER(SEARCH('1Př1'!$A$33,N81)),MAX($M$2:M80)+1,0)</f>
        <v>79</v>
      </c>
      <c r="V81" s="290" t="s">
        <v>991</v>
      </c>
      <c r="W81" t="str">
        <f>IFERROR(VLOOKUP(ROWS($W$3:W81),$U$3:$V$718,2,0),"")</f>
        <v>Činnosti vedení podniků; poradenství v oblasti řízení</v>
      </c>
      <c r="X81">
        <f>IF(ISNUMBER(SEARCH('1Př1'!$A$34,N81)),MAX($M$2:M80)+1,0)</f>
        <v>79</v>
      </c>
      <c r="Y81" s="290" t="s">
        <v>991</v>
      </c>
      <c r="Z81" t="str">
        <f>IFERROR(VLOOKUP(ROWS($Z$3:Z81),$X$3:$Y$718,2,0),"")</f>
        <v>Činnosti vedení podniků; poradenství v oblasti řízení</v>
      </c>
    </row>
    <row r="82" spans="1:26" ht="12.75" customHeight="1">
      <c r="A82" s="266"/>
      <c r="B82" s="266"/>
      <c r="C82" s="266"/>
      <c r="D82" s="282">
        <f>IF(ISNUMBER(SEARCH(ZAKL_DATA!$B$14,E82)),MAX($D$2:D81)+1,0)</f>
        <v>80</v>
      </c>
      <c r="E82" s="294" t="s">
        <v>992</v>
      </c>
      <c r="F82" s="295">
        <v>2503</v>
      </c>
      <c r="G82" s="296"/>
      <c r="H82" s="297" t="str">
        <f>IFERROR(VLOOKUP(ROWS($H$3:H82),$D$3:$E$204,2,0),"")</f>
        <v>DĚČÍN</v>
      </c>
      <c r="I82" s="266"/>
      <c r="J82" s="299" t="s">
        <v>993</v>
      </c>
      <c r="K82" s="288" t="s">
        <v>994</v>
      </c>
      <c r="M82" s="289">
        <f>IF(ISNUMBER(SEARCH(ZAKL_DATA!$B$29,N82)),MAX($M$2:M81)+1,0)</f>
        <v>80</v>
      </c>
      <c r="N82" s="484" t="s">
        <v>2692</v>
      </c>
      <c r="O82" s="483" t="s">
        <v>2693</v>
      </c>
      <c r="Q82" s="291" t="str">
        <f>IFERROR(VLOOKUP(ROWS($Q$3:Q82),$M$3:$N$718,2,0),"")</f>
        <v>Dálková železniční osobní doprava</v>
      </c>
      <c r="R82">
        <f>IF(ISNUMBER(SEARCH('1Př1'!$A$32,N82)),MAX($M$2:M81)+1,0)</f>
        <v>80</v>
      </c>
      <c r="S82" s="290" t="s">
        <v>995</v>
      </c>
      <c r="T82" t="str">
        <f>IFERROR(VLOOKUP(ROWS($T$3:T82),$R$3:$S$718,2,0),"")</f>
        <v>Architektonické a inženýrské činnosti; technické zkoušky a analýzy</v>
      </c>
      <c r="U82">
        <f>IF(ISNUMBER(SEARCH('1Př1'!$A$33,N82)),MAX($M$2:M81)+1,0)</f>
        <v>80</v>
      </c>
      <c r="V82" s="290" t="s">
        <v>995</v>
      </c>
      <c r="W82" t="str">
        <f>IFERROR(VLOOKUP(ROWS($W$3:W82),$U$3:$V$718,2,0),"")</f>
        <v>Architektonické a inženýrské činnosti; technické zkoušky a analýzy</v>
      </c>
      <c r="X82">
        <f>IF(ISNUMBER(SEARCH('1Př1'!$A$34,N82)),MAX($M$2:M81)+1,0)</f>
        <v>80</v>
      </c>
      <c r="Y82" s="290" t="s">
        <v>995</v>
      </c>
      <c r="Z82" t="str">
        <f>IFERROR(VLOOKUP(ROWS($Z$3:Z82),$X$3:$Y$718,2,0),"")</f>
        <v>Architektonické a inženýrské činnosti; technické zkoušky a analýzy</v>
      </c>
    </row>
    <row r="83" spans="1:26" ht="12.75" customHeight="1">
      <c r="A83" s="266"/>
      <c r="B83" s="266"/>
      <c r="C83" s="266"/>
      <c r="D83" s="282">
        <f>IF(ISNUMBER(SEARCH(ZAKL_DATA!$B$14,E83)),MAX($D$2:D82)+1,0)</f>
        <v>81</v>
      </c>
      <c r="E83" s="294" t="s">
        <v>996</v>
      </c>
      <c r="F83" s="295">
        <v>2504</v>
      </c>
      <c r="G83" s="296"/>
      <c r="H83" s="297" t="str">
        <f>IFERROR(VLOOKUP(ROWS($H$3:H83),$D$3:$E$204,2,0),"")</f>
        <v>CHOMUTOV</v>
      </c>
      <c r="I83" s="266"/>
      <c r="J83" s="299" t="s">
        <v>997</v>
      </c>
      <c r="K83" s="288" t="s">
        <v>998</v>
      </c>
      <c r="M83" s="289">
        <f>IF(ISNUMBER(SEARCH(ZAKL_DATA!$B$29,N83)),MAX($M$2:M82)+1,0)</f>
        <v>81</v>
      </c>
      <c r="N83" s="483" t="s">
        <v>1977</v>
      </c>
      <c r="O83" s="483" t="s">
        <v>2694</v>
      </c>
      <c r="Q83" s="291" t="str">
        <f>IFERROR(VLOOKUP(ROWS($Q$3:Q83),$M$3:$N$718,2,0),"")</f>
        <v>Demolice</v>
      </c>
      <c r="R83">
        <f>IF(ISNUMBER(SEARCH('1Př1'!$A$32,N83)),MAX($M$2:M82)+1,0)</f>
        <v>81</v>
      </c>
      <c r="S83" s="290" t="s">
        <v>999</v>
      </c>
      <c r="T83" t="str">
        <f>IFERROR(VLOOKUP(ROWS($T$3:T83),$R$3:$S$718,2,0),"")</f>
        <v>Těžba a úprava železných rud</v>
      </c>
      <c r="U83">
        <f>IF(ISNUMBER(SEARCH('1Př1'!$A$33,N83)),MAX($M$2:M82)+1,0)</f>
        <v>81</v>
      </c>
      <c r="V83" s="290" t="s">
        <v>999</v>
      </c>
      <c r="W83" t="str">
        <f>IFERROR(VLOOKUP(ROWS($W$3:W83),$U$3:$V$718,2,0),"")</f>
        <v>Těžba a úprava železných rud</v>
      </c>
      <c r="X83">
        <f>IF(ISNUMBER(SEARCH('1Př1'!$A$34,N83)),MAX($M$2:M82)+1,0)</f>
        <v>81</v>
      </c>
      <c r="Y83" s="290" t="s">
        <v>999</v>
      </c>
      <c r="Z83" t="str">
        <f>IFERROR(VLOOKUP(ROWS($Z$3:Z83),$X$3:$Y$718,2,0),"")</f>
        <v>Těžba a úprava železných rud</v>
      </c>
    </row>
    <row r="84" spans="1:26" ht="12.75" customHeight="1">
      <c r="A84" s="266"/>
      <c r="B84" s="266"/>
      <c r="C84" s="266"/>
      <c r="D84" s="282">
        <f>IF(ISNUMBER(SEARCH(ZAKL_DATA!$B$14,E84)),MAX($D$2:D83)+1,0)</f>
        <v>82</v>
      </c>
      <c r="E84" s="294" t="s">
        <v>1000</v>
      </c>
      <c r="F84" s="295">
        <v>2505</v>
      </c>
      <c r="G84" s="296"/>
      <c r="H84" s="297" t="str">
        <f>IFERROR(VLOOKUP(ROWS($H$3:H84),$D$3:$E$204,2,0),"")</f>
        <v>KADAŇ</v>
      </c>
      <c r="I84" s="266"/>
      <c r="J84" s="302" t="s">
        <v>1001</v>
      </c>
      <c r="K84" s="303" t="s">
        <v>1002</v>
      </c>
      <c r="M84" s="289">
        <f>IF(ISNUMBER(SEARCH(ZAKL_DATA!$B$29,N84)),MAX($M$2:M83)+1,0)</f>
        <v>82</v>
      </c>
      <c r="N84" s="483" t="s">
        <v>2695</v>
      </c>
      <c r="O84" s="483" t="s">
        <v>2696</v>
      </c>
      <c r="Q84" s="291" t="str">
        <f>IFERROR(VLOOKUP(ROWS($Q$3:Q84),$M$3:$N$718,2,0),"")</f>
        <v>Destilace, rektifikace a míchaní lihovin</v>
      </c>
      <c r="R84">
        <f>IF(ISNUMBER(SEARCH('1Př1'!$A$32,N84)),MAX($M$2:M83)+1,0)</f>
        <v>82</v>
      </c>
      <c r="S84" s="290" t="s">
        <v>1003</v>
      </c>
      <c r="T84" t="str">
        <f>IFERROR(VLOOKUP(ROWS($T$3:T84),$R$3:$S$718,2,0),"")</f>
        <v>Výzkum a vývoj</v>
      </c>
      <c r="U84">
        <f>IF(ISNUMBER(SEARCH('1Př1'!$A$33,N84)),MAX($M$2:M83)+1,0)</f>
        <v>82</v>
      </c>
      <c r="V84" s="290" t="s">
        <v>1003</v>
      </c>
      <c r="W84" t="str">
        <f>IFERROR(VLOOKUP(ROWS($W$3:W84),$U$3:$V$718,2,0),"")</f>
        <v>Výzkum a vývoj</v>
      </c>
      <c r="X84">
        <f>IF(ISNUMBER(SEARCH('1Př1'!$A$34,N84)),MAX($M$2:M83)+1,0)</f>
        <v>82</v>
      </c>
      <c r="Y84" s="290" t="s">
        <v>1003</v>
      </c>
      <c r="Z84" t="str">
        <f>IFERROR(VLOOKUP(ROWS($Z$3:Z84),$X$3:$Y$718,2,0),"")</f>
        <v>Výzkum a vývoj</v>
      </c>
    </row>
    <row r="85" spans="1:26" ht="12.75" customHeight="1">
      <c r="A85" s="266"/>
      <c r="B85" s="266"/>
      <c r="C85" s="266"/>
      <c r="D85" s="282">
        <f>IF(ISNUMBER(SEARCH(ZAKL_DATA!$B$14,E85)),MAX($D$2:D84)+1,0)</f>
        <v>83</v>
      </c>
      <c r="E85" s="294" t="s">
        <v>1004</v>
      </c>
      <c r="F85" s="295">
        <v>2506</v>
      </c>
      <c r="G85" s="296"/>
      <c r="H85" s="297" t="str">
        <f>IFERROR(VLOOKUP(ROWS($H$3:H85),$D$3:$E$204,2,0),"")</f>
        <v>LIBOCHOVICE</v>
      </c>
      <c r="I85" s="266"/>
      <c r="J85" s="299" t="s">
        <v>1005</v>
      </c>
      <c r="K85" s="288" t="s">
        <v>1006</v>
      </c>
      <c r="M85" s="289">
        <f>IF(ISNUMBER(SEARCH(ZAKL_DATA!$B$29,N85)),MAX($M$2:M84)+1,0)</f>
        <v>83</v>
      </c>
      <c r="N85" s="483" t="s">
        <v>2697</v>
      </c>
      <c r="O85" s="483" t="s">
        <v>2698</v>
      </c>
      <c r="Q85" s="291" t="str">
        <f>IFERROR(VLOOKUP(ROWS($Q$3:Q85),$M$3:$N$718,2,0),"")</f>
        <v>Developerské činnosti</v>
      </c>
      <c r="R85">
        <f>IF(ISNUMBER(SEARCH('1Př1'!$A$32,N85)),MAX($M$2:M84)+1,0)</f>
        <v>83</v>
      </c>
      <c r="S85" s="290" t="s">
        <v>1007</v>
      </c>
      <c r="T85" t="str">
        <f>IFERROR(VLOOKUP(ROWS($T$3:T85),$R$3:$S$718,2,0),"")</f>
        <v>Těžba a úprava neželezných rud</v>
      </c>
      <c r="U85">
        <f>IF(ISNUMBER(SEARCH('1Př1'!$A$33,N85)),MAX($M$2:M84)+1,0)</f>
        <v>83</v>
      </c>
      <c r="V85" s="290" t="s">
        <v>1007</v>
      </c>
      <c r="W85" t="str">
        <f>IFERROR(VLOOKUP(ROWS($W$3:W85),$U$3:$V$718,2,0),"")</f>
        <v>Těžba a úprava neželezných rud</v>
      </c>
      <c r="X85">
        <f>IF(ISNUMBER(SEARCH('1Př1'!$A$34,N85)),MAX($M$2:M84)+1,0)</f>
        <v>83</v>
      </c>
      <c r="Y85" s="290" t="s">
        <v>1007</v>
      </c>
      <c r="Z85" t="str">
        <f>IFERROR(VLOOKUP(ROWS($Z$3:Z85),$X$3:$Y$718,2,0),"")</f>
        <v>Těžba a úprava neželezných rud</v>
      </c>
    </row>
    <row r="86" spans="1:26" ht="12.75" customHeight="1">
      <c r="A86" s="266"/>
      <c r="B86" s="266"/>
      <c r="C86" s="266"/>
      <c r="D86" s="282">
        <f>IF(ISNUMBER(SEARCH(ZAKL_DATA!$B$14,E86)),MAX($D$2:D85)+1,0)</f>
        <v>84</v>
      </c>
      <c r="E86" s="294" t="s">
        <v>1008</v>
      </c>
      <c r="F86" s="295">
        <v>2507</v>
      </c>
      <c r="G86" s="296"/>
      <c r="H86" s="297" t="str">
        <f>IFERROR(VLOOKUP(ROWS($H$3:H86),$D$3:$E$204,2,0),"")</f>
        <v>LITOMĚŘICE</v>
      </c>
      <c r="I86" s="266"/>
      <c r="J86" s="299" t="s">
        <v>1009</v>
      </c>
      <c r="K86" s="288" t="s">
        <v>1010</v>
      </c>
      <c r="M86" s="289">
        <f>IF(ISNUMBER(SEARCH(ZAKL_DATA!$B$29,N86)),MAX($M$2:M85)+1,0)</f>
        <v>84</v>
      </c>
      <c r="N86" s="483" t="s">
        <v>2699</v>
      </c>
      <c r="O86" s="483" t="s">
        <v>2700</v>
      </c>
      <c r="Q86" s="291" t="str">
        <f>IFERROR(VLOOKUP(ROWS($Q$3:Q86),$M$3:$N$718,2,0),"")</f>
        <v>Distribuce elektřiny</v>
      </c>
      <c r="R86">
        <f>IF(ISNUMBER(SEARCH('1Př1'!$A$32,N86)),MAX($M$2:M85)+1,0)</f>
        <v>84</v>
      </c>
      <c r="S86" s="290" t="s">
        <v>1011</v>
      </c>
      <c r="T86" t="str">
        <f>IFERROR(VLOOKUP(ROWS($T$3:T86),$R$3:$S$718,2,0),"")</f>
        <v>Reklama a průzkum trhu</v>
      </c>
      <c r="U86">
        <f>IF(ISNUMBER(SEARCH('1Př1'!$A$33,N86)),MAX($M$2:M85)+1,0)</f>
        <v>84</v>
      </c>
      <c r="V86" s="290" t="s">
        <v>1011</v>
      </c>
      <c r="W86" t="str">
        <f>IFERROR(VLOOKUP(ROWS($W$3:W86),$U$3:$V$718,2,0),"")</f>
        <v>Reklama a průzkum trhu</v>
      </c>
      <c r="X86">
        <f>IF(ISNUMBER(SEARCH('1Př1'!$A$34,N86)),MAX($M$2:M85)+1,0)</f>
        <v>84</v>
      </c>
      <c r="Y86" s="290" t="s">
        <v>1011</v>
      </c>
      <c r="Z86" t="str">
        <f>IFERROR(VLOOKUP(ROWS($Z$3:Z86),$X$3:$Y$718,2,0),"")</f>
        <v>Reklama a průzkum trhu</v>
      </c>
    </row>
    <row r="87" spans="1:26" ht="12.75" customHeight="1">
      <c r="A87" s="266"/>
      <c r="B87" s="266"/>
      <c r="C87" s="266"/>
      <c r="D87" s="282">
        <f>IF(ISNUMBER(SEARCH(ZAKL_DATA!$B$14,E87)),MAX($D$2:D86)+1,0)</f>
        <v>85</v>
      </c>
      <c r="E87" s="294" t="s">
        <v>1012</v>
      </c>
      <c r="F87" s="295">
        <v>2508</v>
      </c>
      <c r="G87" s="296"/>
      <c r="H87" s="297" t="str">
        <f>IFERROR(VLOOKUP(ROWS($H$3:H87),$D$3:$E$204,2,0),"")</f>
        <v>LITVÍNOV</v>
      </c>
      <c r="I87" s="266"/>
      <c r="J87" s="299" t="s">
        <v>1013</v>
      </c>
      <c r="K87" s="288" t="s">
        <v>1014</v>
      </c>
      <c r="M87" s="289">
        <f>IF(ISNUMBER(SEARCH(ZAKL_DATA!$B$29,N87)),MAX($M$2:M86)+1,0)</f>
        <v>85</v>
      </c>
      <c r="N87" s="483" t="s">
        <v>2701</v>
      </c>
      <c r="O87" s="483" t="s">
        <v>2702</v>
      </c>
      <c r="Q87" s="291" t="str">
        <f>IFERROR(VLOOKUP(ROWS($Q$3:Q87),$M$3:$N$718,2,0),"")</f>
        <v>Distribuce filmů a videozáznamů</v>
      </c>
      <c r="R87">
        <f>IF(ISNUMBER(SEARCH('1Př1'!$A$32,N87)),MAX($M$2:M86)+1,0)</f>
        <v>85</v>
      </c>
      <c r="S87" s="290" t="s">
        <v>1015</v>
      </c>
      <c r="T87" t="str">
        <f>IFERROR(VLOOKUP(ROWS($T$3:T87),$R$3:$S$718,2,0),"")</f>
        <v>Ostatní profesní, vědecké a technické činnosti</v>
      </c>
      <c r="U87">
        <f>IF(ISNUMBER(SEARCH('1Př1'!$A$33,N87)),MAX($M$2:M86)+1,0)</f>
        <v>85</v>
      </c>
      <c r="V87" s="290" t="s">
        <v>1015</v>
      </c>
      <c r="W87" t="str">
        <f>IFERROR(VLOOKUP(ROWS($W$3:W87),$U$3:$V$718,2,0),"")</f>
        <v>Ostatní profesní, vědecké a technické činnosti</v>
      </c>
      <c r="X87">
        <f>IF(ISNUMBER(SEARCH('1Př1'!$A$34,N87)),MAX($M$2:M86)+1,0)</f>
        <v>85</v>
      </c>
      <c r="Y87" s="290" t="s">
        <v>1015</v>
      </c>
      <c r="Z87" t="str">
        <f>IFERROR(VLOOKUP(ROWS($Z$3:Z87),$X$3:$Y$718,2,0),"")</f>
        <v>Ostatní profesní, vědecké a technické činnosti</v>
      </c>
    </row>
    <row r="88" spans="1:26" ht="12.75" customHeight="1">
      <c r="A88" s="266"/>
      <c r="B88" s="266"/>
      <c r="C88" s="266"/>
      <c r="D88" s="282">
        <f>IF(ISNUMBER(SEARCH(ZAKL_DATA!$B$14,E88)),MAX($D$2:D87)+1,0)</f>
        <v>86</v>
      </c>
      <c r="E88" s="294" t="s">
        <v>1016</v>
      </c>
      <c r="F88" s="295">
        <v>2509</v>
      </c>
      <c r="G88" s="296"/>
      <c r="H88" s="297" t="str">
        <f>IFERROR(VLOOKUP(ROWS($H$3:H88),$D$3:$E$204,2,0),"")</f>
        <v>LOUNY</v>
      </c>
      <c r="I88" s="266"/>
      <c r="J88" s="299" t="s">
        <v>1017</v>
      </c>
      <c r="K88" s="288" t="s">
        <v>1018</v>
      </c>
      <c r="M88" s="289">
        <f>IF(ISNUMBER(SEARCH(ZAKL_DATA!$B$29,N88)),MAX($M$2:M87)+1,0)</f>
        <v>86</v>
      </c>
      <c r="N88" s="483" t="s">
        <v>2703</v>
      </c>
      <c r="O88" s="483" t="s">
        <v>2704</v>
      </c>
      <c r="Q88" s="291" t="str">
        <f>IFERROR(VLOOKUP(ROWS($Q$3:Q88),$M$3:$N$718,2,0),"")</f>
        <v>Distribuce plynných paliv prostřednictvím sítí</v>
      </c>
      <c r="R88">
        <f>IF(ISNUMBER(SEARCH('1Př1'!$A$32,N88)),MAX($M$2:M87)+1,0)</f>
        <v>86</v>
      </c>
      <c r="S88" s="290" t="s">
        <v>1019</v>
      </c>
      <c r="T88" t="str">
        <f>IFERROR(VLOOKUP(ROWS($T$3:T88),$R$3:$S$718,2,0),"")</f>
        <v>Veterinární činnosti</v>
      </c>
      <c r="U88">
        <f>IF(ISNUMBER(SEARCH('1Př1'!$A$33,N88)),MAX($M$2:M87)+1,0)</f>
        <v>86</v>
      </c>
      <c r="V88" s="290" t="s">
        <v>1019</v>
      </c>
      <c r="W88" t="str">
        <f>IFERROR(VLOOKUP(ROWS($W$3:W88),$U$3:$V$718,2,0),"")</f>
        <v>Veterinární činnosti</v>
      </c>
      <c r="X88">
        <f>IF(ISNUMBER(SEARCH('1Př1'!$A$34,N88)),MAX($M$2:M87)+1,0)</f>
        <v>86</v>
      </c>
      <c r="Y88" s="290" t="s">
        <v>1019</v>
      </c>
      <c r="Z88" t="str">
        <f>IFERROR(VLOOKUP(ROWS($Z$3:Z88),$X$3:$Y$718,2,0),"")</f>
        <v>Veterinární činnosti</v>
      </c>
    </row>
    <row r="89" spans="1:26" ht="12.75" customHeight="1">
      <c r="A89" s="266"/>
      <c r="B89" s="266"/>
      <c r="C89" s="266"/>
      <c r="D89" s="282">
        <f>IF(ISNUMBER(SEARCH(ZAKL_DATA!$B$14,E89)),MAX($D$2:D88)+1,0)</f>
        <v>87</v>
      </c>
      <c r="E89" s="294" t="s">
        <v>1020</v>
      </c>
      <c r="F89" s="295">
        <v>2510</v>
      </c>
      <c r="G89" s="296"/>
      <c r="H89" s="297" t="str">
        <f>IFERROR(VLOOKUP(ROWS($H$3:H89),$D$3:$E$204,2,0),"")</f>
        <v>MOST</v>
      </c>
      <c r="I89" s="266"/>
      <c r="J89" s="299" t="s">
        <v>1021</v>
      </c>
      <c r="K89" s="288" t="s">
        <v>1022</v>
      </c>
      <c r="M89" s="289">
        <f>IF(ISNUMBER(SEARCH(ZAKL_DATA!$B$29,N89)),MAX($M$2:M88)+1,0)</f>
        <v>87</v>
      </c>
      <c r="N89" s="483" t="s">
        <v>2705</v>
      </c>
      <c r="O89" s="483" t="s">
        <v>2706</v>
      </c>
      <c r="Q89" s="291" t="str">
        <f>IFERROR(VLOOKUP(ROWS($Q$3:Q89),$M$3:$N$718,2,0),"")</f>
        <v>Distribuce zvukových záznamů</v>
      </c>
      <c r="R89">
        <f>IF(ISNUMBER(SEARCH('1Př1'!$A$32,N89)),MAX($M$2:M88)+1,0)</f>
        <v>87</v>
      </c>
      <c r="S89" s="290" t="s">
        <v>1023</v>
      </c>
      <c r="T89" t="str">
        <f>IFERROR(VLOOKUP(ROWS($T$3:T89),$R$3:$S$718,2,0),"")</f>
        <v>Činnosti v oblasti pronájmu a operativního leasingu</v>
      </c>
      <c r="U89">
        <f>IF(ISNUMBER(SEARCH('1Př1'!$A$33,N89)),MAX($M$2:M88)+1,0)</f>
        <v>87</v>
      </c>
      <c r="V89" s="290" t="s">
        <v>1023</v>
      </c>
      <c r="W89" t="str">
        <f>IFERROR(VLOOKUP(ROWS($W$3:W89),$U$3:$V$718,2,0),"")</f>
        <v>Činnosti v oblasti pronájmu a operativního leasingu</v>
      </c>
      <c r="X89">
        <f>IF(ISNUMBER(SEARCH('1Př1'!$A$34,N89)),MAX($M$2:M88)+1,0)</f>
        <v>87</v>
      </c>
      <c r="Y89" s="290" t="s">
        <v>1023</v>
      </c>
      <c r="Z89" t="str">
        <f>IFERROR(VLOOKUP(ROWS($Z$3:Z89),$X$3:$Y$718,2,0),"")</f>
        <v>Činnosti v oblasti pronájmu a operativního leasingu</v>
      </c>
    </row>
    <row r="90" spans="1:26" ht="12.75" customHeight="1">
      <c r="A90" s="266"/>
      <c r="B90" s="266"/>
      <c r="C90" s="266"/>
      <c r="D90" s="282">
        <f>IF(ISNUMBER(SEARCH(ZAKL_DATA!$B$14,E90)),MAX($D$2:D89)+1,0)</f>
        <v>88</v>
      </c>
      <c r="E90" s="294" t="s">
        <v>1024</v>
      </c>
      <c r="F90" s="295">
        <v>2511</v>
      </c>
      <c r="G90" s="296"/>
      <c r="H90" s="297" t="str">
        <f>IFERROR(VLOOKUP(ROWS($H$3:H90),$D$3:$E$204,2,0),"")</f>
        <v>PODBOŘANY</v>
      </c>
      <c r="I90" s="266"/>
      <c r="J90" s="299" t="s">
        <v>1025</v>
      </c>
      <c r="K90" s="288" t="s">
        <v>1026</v>
      </c>
      <c r="M90" s="289">
        <f>IF(ISNUMBER(SEARCH(ZAKL_DATA!$B$29,N90)),MAX($M$2:M89)+1,0)</f>
        <v>88</v>
      </c>
      <c r="N90" s="483" t="s">
        <v>2707</v>
      </c>
      <c r="O90" s="483" t="s">
        <v>2708</v>
      </c>
      <c r="Q90" s="291" t="str">
        <f>IFERROR(VLOOKUP(ROWS($Q$3:Q90),$M$3:$N$718,2,0),"")</f>
        <v>Dobývání kamene, vápence, sádrovce, břidlice a jiného kamene, také pro výtvarné účely</v>
      </c>
      <c r="R90">
        <f>IF(ISNUMBER(SEARCH('1Př1'!$A$32,N90)),MAX($M$2:M89)+1,0)</f>
        <v>88</v>
      </c>
      <c r="S90" s="290" t="s">
        <v>1027</v>
      </c>
      <c r="T90" t="str">
        <f>IFERROR(VLOOKUP(ROWS($T$3:T90),$R$3:$S$718,2,0),"")</f>
        <v>Činnosti související se zaměstnáním</v>
      </c>
      <c r="U90">
        <f>IF(ISNUMBER(SEARCH('1Př1'!$A$33,N90)),MAX($M$2:M89)+1,0)</f>
        <v>88</v>
      </c>
      <c r="V90" s="290" t="s">
        <v>1027</v>
      </c>
      <c r="W90" t="str">
        <f>IFERROR(VLOOKUP(ROWS($W$3:W90),$U$3:$V$718,2,0),"")</f>
        <v>Činnosti související se zaměstnáním</v>
      </c>
      <c r="X90">
        <f>IF(ISNUMBER(SEARCH('1Př1'!$A$34,N90)),MAX($M$2:M89)+1,0)</f>
        <v>88</v>
      </c>
      <c r="Y90" s="290" t="s">
        <v>1027</v>
      </c>
      <c r="Z90" t="str">
        <f>IFERROR(VLOOKUP(ROWS($Z$3:Z90),$X$3:$Y$718,2,0),"")</f>
        <v>Činnosti související se zaměstnáním</v>
      </c>
    </row>
    <row r="91" spans="1:26" ht="12.75" customHeight="1">
      <c r="A91" s="266"/>
      <c r="B91" s="266"/>
      <c r="C91" s="266"/>
      <c r="D91" s="282">
        <f>IF(ISNUMBER(SEARCH(ZAKL_DATA!$B$14,E91)),MAX($D$2:D90)+1,0)</f>
        <v>89</v>
      </c>
      <c r="E91" s="294" t="s">
        <v>1028</v>
      </c>
      <c r="F91" s="295">
        <v>2512</v>
      </c>
      <c r="G91" s="296"/>
      <c r="H91" s="297" t="str">
        <f>IFERROR(VLOOKUP(ROWS($H$3:H91),$D$3:$E$204,2,0),"")</f>
        <v>ROUDNICE NAD LABEM</v>
      </c>
      <c r="I91" s="266"/>
      <c r="J91" s="299" t="s">
        <v>1029</v>
      </c>
      <c r="K91" s="288" t="s">
        <v>1030</v>
      </c>
      <c r="M91" s="289">
        <f>IF(ISNUMBER(SEARCH(ZAKL_DATA!$B$29,N91)),MAX($M$2:M90)+1,0)</f>
        <v>89</v>
      </c>
      <c r="N91" s="483" t="s">
        <v>1980</v>
      </c>
      <c r="O91" s="483" t="s">
        <v>2709</v>
      </c>
      <c r="Q91" s="291" t="str">
        <f>IFERROR(VLOOKUP(ROWS($Q$3:Q91),$M$3:$N$718,2,0),"")</f>
        <v>Elektrické instalace</v>
      </c>
      <c r="R91">
        <f>IF(ISNUMBER(SEARCH('1Př1'!$A$32,N91)),MAX($M$2:M90)+1,0)</f>
        <v>89</v>
      </c>
      <c r="S91" s="290" t="s">
        <v>1031</v>
      </c>
      <c r="T91" t="str">
        <f>IFERROR(VLOOKUP(ROWS($T$3:T91),$R$3:$S$718,2,0),"")</f>
        <v>Činnosti cest.agentur,kanceláří a jiné rezervační a související činnosti</v>
      </c>
      <c r="U91">
        <f>IF(ISNUMBER(SEARCH('1Př1'!$A$33,N91)),MAX($M$2:M90)+1,0)</f>
        <v>89</v>
      </c>
      <c r="V91" s="290" t="s">
        <v>1031</v>
      </c>
      <c r="W91" t="str">
        <f>IFERROR(VLOOKUP(ROWS($W$3:W91),$U$3:$V$718,2,0),"")</f>
        <v>Činnosti cest.agentur,kanceláří a jiné rezervační a související činnosti</v>
      </c>
      <c r="X91">
        <f>IF(ISNUMBER(SEARCH('1Př1'!$A$34,N91)),MAX($M$2:M90)+1,0)</f>
        <v>89</v>
      </c>
      <c r="Y91" s="290" t="s">
        <v>1031</v>
      </c>
      <c r="Z91" t="str">
        <f>IFERROR(VLOOKUP(ROWS($Z$3:Z91),$X$3:$Y$718,2,0),"")</f>
        <v>Činnosti cest.agentur,kanceláří a jiné rezervační a související činnosti</v>
      </c>
    </row>
    <row r="92" spans="1:26" ht="12.75" customHeight="1">
      <c r="A92" s="266"/>
      <c r="B92" s="266"/>
      <c r="C92" s="266"/>
      <c r="D92" s="282">
        <f>IF(ISNUMBER(SEARCH(ZAKL_DATA!$B$14,E92)),MAX($D$2:D91)+1,0)</f>
        <v>90</v>
      </c>
      <c r="E92" s="294" t="s">
        <v>1032</v>
      </c>
      <c r="F92" s="295">
        <v>2513</v>
      </c>
      <c r="G92" s="296"/>
      <c r="H92" s="297" t="str">
        <f>IFERROR(VLOOKUP(ROWS($H$3:H92),$D$3:$E$204,2,0),"")</f>
        <v>RUMBURK</v>
      </c>
      <c r="I92" s="266"/>
      <c r="J92" s="299" t="s">
        <v>1033</v>
      </c>
      <c r="K92" s="288" t="s">
        <v>1034</v>
      </c>
      <c r="M92" s="289">
        <f>IF(ISNUMBER(SEARCH(ZAKL_DATA!$B$29,N92)),MAX($M$2:M91)+1,0)</f>
        <v>90</v>
      </c>
      <c r="N92" s="483" t="s">
        <v>2153</v>
      </c>
      <c r="O92" s="483" t="s">
        <v>2710</v>
      </c>
      <c r="Q92" s="291" t="str">
        <f>IFERROR(VLOOKUP(ROWS($Q$3:Q92),$M$3:$N$718,2,0),"")</f>
        <v>Faktoringové činnosti</v>
      </c>
      <c r="R92">
        <f>IF(ISNUMBER(SEARCH('1Př1'!$A$32,N92)),MAX($M$2:M91)+1,0)</f>
        <v>90</v>
      </c>
      <c r="S92" s="290" t="s">
        <v>1035</v>
      </c>
      <c r="T92" t="str">
        <f>IFERROR(VLOOKUP(ROWS($T$3:T92),$R$3:$S$718,2,0),"")</f>
        <v>Bezpečnostní a pátrací činnosti</v>
      </c>
      <c r="U92">
        <f>IF(ISNUMBER(SEARCH('1Př1'!$A$33,N92)),MAX($M$2:M91)+1,0)</f>
        <v>90</v>
      </c>
      <c r="V92" s="290" t="s">
        <v>1035</v>
      </c>
      <c r="W92" t="str">
        <f>IFERROR(VLOOKUP(ROWS($W$3:W92),$U$3:$V$718,2,0),"")</f>
        <v>Bezpečnostní a pátrací činnosti</v>
      </c>
      <c r="X92">
        <f>IF(ISNUMBER(SEARCH('1Př1'!$A$34,N92)),MAX($M$2:M91)+1,0)</f>
        <v>90</v>
      </c>
      <c r="Y92" s="290" t="s">
        <v>1035</v>
      </c>
      <c r="Z92" t="str">
        <f>IFERROR(VLOOKUP(ROWS($Z$3:Z92),$X$3:$Y$718,2,0),"")</f>
        <v>Bezpečnostní a pátrací činnosti</v>
      </c>
    </row>
    <row r="93" spans="1:26" ht="12.75" customHeight="1">
      <c r="A93" s="266"/>
      <c r="B93" s="266"/>
      <c r="C93" s="266"/>
      <c r="D93" s="282">
        <f>IF(ISNUMBER(SEARCH(ZAKL_DATA!$B$14,E93)),MAX($D$2:D92)+1,0)</f>
        <v>91</v>
      </c>
      <c r="E93" s="294" t="s">
        <v>1036</v>
      </c>
      <c r="F93" s="295">
        <v>2514</v>
      </c>
      <c r="G93" s="296"/>
      <c r="H93" s="297" t="str">
        <f>IFERROR(VLOOKUP(ROWS($H$3:H93),$D$3:$E$204,2,0),"")</f>
        <v>TEPLICE</v>
      </c>
      <c r="I93" s="266"/>
      <c r="J93" s="299" t="s">
        <v>1037</v>
      </c>
      <c r="K93" s="288" t="s">
        <v>1038</v>
      </c>
      <c r="M93" s="289">
        <f>IF(ISNUMBER(SEARCH(ZAKL_DATA!$B$29,N93)),MAX($M$2:M92)+1,0)</f>
        <v>91</v>
      </c>
      <c r="N93" s="483" t="s">
        <v>2099</v>
      </c>
      <c r="O93" s="483" t="s">
        <v>2711</v>
      </c>
      <c r="Q93" s="291" t="str">
        <f>IFERROR(VLOOKUP(ROWS($Q$3:Q93),$M$3:$N$718,2,0),"")</f>
        <v>Finanční leasing</v>
      </c>
      <c r="R93">
        <f>IF(ISNUMBER(SEARCH('1Př1'!$A$32,N93)),MAX($M$2:M92)+1,0)</f>
        <v>91</v>
      </c>
      <c r="S93" s="290" t="s">
        <v>1039</v>
      </c>
      <c r="T93" t="str">
        <f>IFERROR(VLOOKUP(ROWS($T$3:T93),$R$3:$S$718,2,0),"")</f>
        <v>Činnosti související se stavbami a úpravou krajiny</v>
      </c>
      <c r="U93">
        <f>IF(ISNUMBER(SEARCH('1Př1'!$A$33,N93)),MAX($M$2:M92)+1,0)</f>
        <v>91</v>
      </c>
      <c r="V93" s="290" t="s">
        <v>1039</v>
      </c>
      <c r="W93" t="str">
        <f>IFERROR(VLOOKUP(ROWS($W$3:W93),$U$3:$V$718,2,0),"")</f>
        <v>Činnosti související se stavbami a úpravou krajiny</v>
      </c>
      <c r="X93">
        <f>IF(ISNUMBER(SEARCH('1Př1'!$A$34,N93)),MAX($M$2:M92)+1,0)</f>
        <v>91</v>
      </c>
      <c r="Y93" s="290" t="s">
        <v>1039</v>
      </c>
      <c r="Z93" t="str">
        <f>IFERROR(VLOOKUP(ROWS($Z$3:Z93),$X$3:$Y$718,2,0),"")</f>
        <v>Činnosti související se stavbami a úpravou krajiny</v>
      </c>
    </row>
    <row r="94" spans="1:26" ht="12.75" customHeight="1">
      <c r="A94" s="266"/>
      <c r="B94" s="266"/>
      <c r="C94" s="266"/>
      <c r="D94" s="282">
        <f>IF(ISNUMBER(SEARCH(ZAKL_DATA!$B$14,E94)),MAX($D$2:D93)+1,0)</f>
        <v>92</v>
      </c>
      <c r="E94" s="294" t="s">
        <v>1040</v>
      </c>
      <c r="F94" s="295">
        <v>2515</v>
      </c>
      <c r="G94" s="296"/>
      <c r="H94" s="297" t="str">
        <f>IFERROR(VLOOKUP(ROWS($H$3:H94),$D$3:$E$204,2,0),"")</f>
        <v>ŽATEC</v>
      </c>
      <c r="I94" s="266"/>
      <c r="J94" s="299" t="s">
        <v>1041</v>
      </c>
      <c r="K94" s="288" t="s">
        <v>1042</v>
      </c>
      <c r="M94" s="289">
        <f>IF(ISNUMBER(SEARCH(ZAKL_DATA!$B$29,N94)),MAX($M$2:M93)+1,0)</f>
        <v>92</v>
      </c>
      <c r="N94" s="483" t="s">
        <v>1709</v>
      </c>
      <c r="O94" s="483" t="s">
        <v>2712</v>
      </c>
      <c r="Q94" s="291" t="str">
        <f>IFERROR(VLOOKUP(ROWS($Q$3:Q94),$M$3:$N$718,2,0),"")</f>
        <v>Fotografické činnosti</v>
      </c>
      <c r="R94">
        <f>IF(ISNUMBER(SEARCH('1Př1'!$A$32,N94)),MAX($M$2:M93)+1,0)</f>
        <v>92</v>
      </c>
      <c r="S94" s="290" t="s">
        <v>1043</v>
      </c>
      <c r="T94" t="str">
        <f>IFERROR(VLOOKUP(ROWS($T$3:T94),$R$3:$S$718,2,0),"")</f>
        <v>Dobývání kamene, písků a jílů</v>
      </c>
      <c r="U94">
        <f>IF(ISNUMBER(SEARCH('1Př1'!$A$33,N94)),MAX($M$2:M93)+1,0)</f>
        <v>92</v>
      </c>
      <c r="V94" s="290" t="s">
        <v>1043</v>
      </c>
      <c r="W94" t="str">
        <f>IFERROR(VLOOKUP(ROWS($W$3:W94),$U$3:$V$718,2,0),"")</f>
        <v>Dobývání kamene, písků a jílů</v>
      </c>
      <c r="X94">
        <f>IF(ISNUMBER(SEARCH('1Př1'!$A$34,N94)),MAX($M$2:M93)+1,0)</f>
        <v>92</v>
      </c>
      <c r="Y94" s="290" t="s">
        <v>1043</v>
      </c>
      <c r="Z94" t="str">
        <f>IFERROR(VLOOKUP(ROWS($Z$3:Z94),$X$3:$Y$718,2,0),"")</f>
        <v>Dobývání kamene, písků a jílů</v>
      </c>
    </row>
    <row r="95" spans="1:26" ht="12.75" customHeight="1">
      <c r="A95" s="266"/>
      <c r="B95" s="266"/>
      <c r="C95" s="266"/>
      <c r="D95" s="282">
        <f>IF(ISNUMBER(SEARCH(ZAKL_DATA!$B$14,E95)),MAX($D$2:D94)+1,0)</f>
        <v>93</v>
      </c>
      <c r="E95" s="294" t="s">
        <v>1044</v>
      </c>
      <c r="F95" s="295">
        <v>2601</v>
      </c>
      <c r="G95" s="296"/>
      <c r="H95" s="297" t="str">
        <f>IFERROR(VLOOKUP(ROWS($H$3:H95),$D$3:$E$204,2,0),"")</f>
        <v>LIBEREC</v>
      </c>
      <c r="I95" s="266"/>
      <c r="J95" s="299" t="s">
        <v>1045</v>
      </c>
      <c r="K95" s="288" t="s">
        <v>1046</v>
      </c>
      <c r="M95" s="289">
        <f>IF(ISNUMBER(SEARCH(ZAKL_DATA!$B$29,N95)),MAX($M$2:M94)+1,0)</f>
        <v>93</v>
      </c>
      <c r="N95" s="483" t="s">
        <v>2713</v>
      </c>
      <c r="O95" s="483" t="s">
        <v>2714</v>
      </c>
      <c r="Q95" s="291" t="str">
        <f>IFERROR(VLOOKUP(ROWS($Q$3:Q95),$M$3:$N$718,2,0),"")</f>
        <v>Hudební tvorba</v>
      </c>
      <c r="R95">
        <f>IF(ISNUMBER(SEARCH('1Př1'!$A$32,N95)),MAX($M$2:M94)+1,0)</f>
        <v>93</v>
      </c>
      <c r="S95" s="290" t="s">
        <v>1047</v>
      </c>
      <c r="T95" t="str">
        <f>IFERROR(VLOOKUP(ROWS($T$3:T95),$R$3:$S$718,2,0),"")</f>
        <v>Administrativní, kancelářské a jiné podpůrné činnosti pro podnikání</v>
      </c>
      <c r="U95">
        <f>IF(ISNUMBER(SEARCH('1Př1'!$A$33,N95)),MAX($M$2:M94)+1,0)</f>
        <v>93</v>
      </c>
      <c r="V95" s="290" t="s">
        <v>1047</v>
      </c>
      <c r="W95" t="str">
        <f>IFERROR(VLOOKUP(ROWS($W$3:W95),$U$3:$V$718,2,0),"")</f>
        <v>Administrativní, kancelářské a jiné podpůrné činnosti pro podnikání</v>
      </c>
      <c r="X95">
        <f>IF(ISNUMBER(SEARCH('1Př1'!$A$34,N95)),MAX($M$2:M94)+1,0)</f>
        <v>93</v>
      </c>
      <c r="Y95" s="290" t="s">
        <v>1047</v>
      </c>
      <c r="Z95" t="str">
        <f>IFERROR(VLOOKUP(ROWS($Z$3:Z95),$X$3:$Y$718,2,0),"")</f>
        <v>Administrativní, kancelářské a jiné podpůrné činnosti pro podnikání</v>
      </c>
    </row>
    <row r="96" spans="1:26" ht="12.75" customHeight="1">
      <c r="A96" s="266"/>
      <c r="B96" s="266"/>
      <c r="C96" s="266"/>
      <c r="D96" s="282">
        <f>IF(ISNUMBER(SEARCH(ZAKL_DATA!$B$14,E96)),MAX($D$2:D95)+1,0)</f>
        <v>94</v>
      </c>
      <c r="E96" s="294" t="s">
        <v>1048</v>
      </c>
      <c r="F96" s="295">
        <v>2602</v>
      </c>
      <c r="G96" s="296"/>
      <c r="H96" s="297" t="str">
        <f>IFERROR(VLOOKUP(ROWS($H$3:H96),$D$3:$E$204,2,0),"")</f>
        <v>ČESKÁ LÍPA</v>
      </c>
      <c r="I96" s="266"/>
      <c r="J96" s="299" t="s">
        <v>1049</v>
      </c>
      <c r="K96" s="288" t="s">
        <v>1050</v>
      </c>
      <c r="M96" s="289">
        <f>IF(ISNUMBER(SEARCH(ZAKL_DATA!$B$29,N96)),MAX($M$2:M95)+1,0)</f>
        <v>94</v>
      </c>
      <c r="N96" s="483" t="s">
        <v>1275</v>
      </c>
      <c r="O96" s="483" t="s">
        <v>2715</v>
      </c>
      <c r="Q96" s="291" t="str">
        <f>IFERROR(VLOOKUP(ROWS($Q$3:Q96),$M$3:$N$718,2,0),"")</f>
        <v>Chov drůbeže</v>
      </c>
      <c r="R96">
        <f>IF(ISNUMBER(SEARCH('1Př1'!$A$32,N96)),MAX($M$2:M95)+1,0)</f>
        <v>94</v>
      </c>
      <c r="S96" s="290" t="s">
        <v>1051</v>
      </c>
      <c r="T96" t="str">
        <f>IFERROR(VLOOKUP(ROWS($T$3:T96),$R$3:$S$718,2,0),"")</f>
        <v>Veřejná správa a obrana; povinné sociální zabezpečení</v>
      </c>
      <c r="U96">
        <f>IF(ISNUMBER(SEARCH('1Př1'!$A$33,N96)),MAX($M$2:M95)+1,0)</f>
        <v>94</v>
      </c>
      <c r="V96" s="290" t="s">
        <v>1051</v>
      </c>
      <c r="W96" t="str">
        <f>IFERROR(VLOOKUP(ROWS($W$3:W96),$U$3:$V$718,2,0),"")</f>
        <v>Veřejná správa a obrana; povinné sociální zabezpečení</v>
      </c>
      <c r="X96">
        <f>IF(ISNUMBER(SEARCH('1Př1'!$A$34,N96)),MAX($M$2:M95)+1,0)</f>
        <v>94</v>
      </c>
      <c r="Y96" s="290" t="s">
        <v>1051</v>
      </c>
      <c r="Z96" t="str">
        <f>IFERROR(VLOOKUP(ROWS($Z$3:Z96),$X$3:$Y$718,2,0),"")</f>
        <v>Veřejná správa a obrana; povinné sociální zabezpečení</v>
      </c>
    </row>
    <row r="97" spans="1:26" ht="12.75" customHeight="1">
      <c r="A97" s="266"/>
      <c r="B97" s="266"/>
      <c r="C97" s="266"/>
      <c r="D97" s="282">
        <f>IF(ISNUMBER(SEARCH(ZAKL_DATA!$B$14,E97)),MAX($D$2:D96)+1,0)</f>
        <v>95</v>
      </c>
      <c r="E97" s="294" t="s">
        <v>1052</v>
      </c>
      <c r="F97" s="295">
        <v>2603</v>
      </c>
      <c r="G97" s="296"/>
      <c r="H97" s="297" t="str">
        <f>IFERROR(VLOOKUP(ROWS($H$3:H97),$D$3:$E$204,2,0),"")</f>
        <v>FRÝDLANT</v>
      </c>
      <c r="I97" s="266"/>
      <c r="J97" s="299" t="s">
        <v>1053</v>
      </c>
      <c r="K97" s="288" t="s">
        <v>1054</v>
      </c>
      <c r="M97" s="289">
        <f>IF(ISNUMBER(SEARCH(ZAKL_DATA!$B$29,N97)),MAX($M$2:M96)+1,0)</f>
        <v>95</v>
      </c>
      <c r="N97" s="483" t="s">
        <v>2716</v>
      </c>
      <c r="O97" s="483" t="s">
        <v>2717</v>
      </c>
      <c r="Q97" s="291" t="str">
        <f>IFERROR(VLOOKUP(ROWS($Q$3:Q97),$M$3:$N$718,2,0),"")</f>
        <v>Chov koní a ostatních koňovitých</v>
      </c>
      <c r="R97">
        <f>IF(ISNUMBER(SEARCH('1Př1'!$A$32,N97)),MAX($M$2:M96)+1,0)</f>
        <v>95</v>
      </c>
      <c r="S97" s="290" t="s">
        <v>1055</v>
      </c>
      <c r="T97" t="str">
        <f>IFERROR(VLOOKUP(ROWS($T$3:T97),$R$3:$S$718,2,0),"")</f>
        <v>Vzdělávání</v>
      </c>
      <c r="U97">
        <f>IF(ISNUMBER(SEARCH('1Př1'!$A$33,N97)),MAX($M$2:M96)+1,0)</f>
        <v>95</v>
      </c>
      <c r="V97" s="290" t="s">
        <v>1055</v>
      </c>
      <c r="W97" t="str">
        <f>IFERROR(VLOOKUP(ROWS($W$3:W97),$U$3:$V$718,2,0),"")</f>
        <v>Vzdělávání</v>
      </c>
      <c r="X97">
        <f>IF(ISNUMBER(SEARCH('1Př1'!$A$34,N97)),MAX($M$2:M96)+1,0)</f>
        <v>95</v>
      </c>
      <c r="Y97" s="290" t="s">
        <v>1055</v>
      </c>
      <c r="Z97" t="str">
        <f>IFERROR(VLOOKUP(ROWS($Z$3:Z97),$X$3:$Y$718,2,0),"")</f>
        <v>Vzdělávání</v>
      </c>
    </row>
    <row r="98" spans="1:26" ht="12.75" customHeight="1">
      <c r="A98" s="266"/>
      <c r="B98" s="266"/>
      <c r="C98" s="266"/>
      <c r="D98" s="282">
        <f>IF(ISNUMBER(SEARCH(ZAKL_DATA!$B$14,E98)),MAX($D$2:D97)+1,0)</f>
        <v>96</v>
      </c>
      <c r="E98" s="294" t="s">
        <v>1056</v>
      </c>
      <c r="F98" s="295">
        <v>2604</v>
      </c>
      <c r="G98" s="296"/>
      <c r="H98" s="297" t="str">
        <f>IFERROR(VLOOKUP(ROWS($H$3:H98),$D$3:$E$204,2,0),"")</f>
        <v>JABLONEC NAD NISOU</v>
      </c>
      <c r="I98" s="266"/>
      <c r="J98" s="299" t="s">
        <v>1057</v>
      </c>
      <c r="K98" s="288" t="s">
        <v>1058</v>
      </c>
      <c r="M98" s="289">
        <f>IF(ISNUMBER(SEARCH(ZAKL_DATA!$B$29,N98)),MAX($M$2:M97)+1,0)</f>
        <v>96</v>
      </c>
      <c r="N98" s="483" t="s">
        <v>1243</v>
      </c>
      <c r="O98" s="483" t="s">
        <v>2718</v>
      </c>
      <c r="Q98" s="291" t="str">
        <f>IFERROR(VLOOKUP(ROWS($Q$3:Q98),$M$3:$N$718,2,0),"")</f>
        <v>Chov mléčného skotu</v>
      </c>
      <c r="R98">
        <f>IF(ISNUMBER(SEARCH('1Př1'!$A$32,N98)),MAX($M$2:M97)+1,0)</f>
        <v>96</v>
      </c>
      <c r="S98" s="290" t="s">
        <v>1059</v>
      </c>
      <c r="T98" t="str">
        <f>IFERROR(VLOOKUP(ROWS($T$3:T98),$R$3:$S$718,2,0),"")</f>
        <v>Zdravotní péče</v>
      </c>
      <c r="U98">
        <f>IF(ISNUMBER(SEARCH('1Př1'!$A$33,N98)),MAX($M$2:M97)+1,0)</f>
        <v>96</v>
      </c>
      <c r="V98" s="290" t="s">
        <v>1059</v>
      </c>
      <c r="W98" t="str">
        <f>IFERROR(VLOOKUP(ROWS($W$3:W98),$U$3:$V$718,2,0),"")</f>
        <v>Zdravotní péče</v>
      </c>
      <c r="X98">
        <f>IF(ISNUMBER(SEARCH('1Př1'!$A$34,N98)),MAX($M$2:M97)+1,0)</f>
        <v>96</v>
      </c>
      <c r="Y98" s="290" t="s">
        <v>1059</v>
      </c>
      <c r="Z98" t="str">
        <f>IFERROR(VLOOKUP(ROWS($Z$3:Z98),$X$3:$Y$718,2,0),"")</f>
        <v>Zdravotní péče</v>
      </c>
    </row>
    <row r="99" spans="1:26" ht="12.75" customHeight="1">
      <c r="A99" s="266"/>
      <c r="B99" s="266"/>
      <c r="C99" s="266"/>
      <c r="D99" s="282">
        <f>IF(ISNUMBER(SEARCH(ZAKL_DATA!$B$14,E99)),MAX($D$2:D98)+1,0)</f>
        <v>97</v>
      </c>
      <c r="E99" s="294" t="s">
        <v>1060</v>
      </c>
      <c r="F99" s="295">
        <v>2605</v>
      </c>
      <c r="G99" s="296"/>
      <c r="H99" s="297" t="str">
        <f>IFERROR(VLOOKUP(ROWS($H$3:H99),$D$3:$E$204,2,0),"")</f>
        <v>JILEMNICE</v>
      </c>
      <c r="I99" s="266"/>
      <c r="J99" s="299" t="s">
        <v>1061</v>
      </c>
      <c r="K99" s="288" t="s">
        <v>1062</v>
      </c>
      <c r="M99" s="289">
        <f>IF(ISNUMBER(SEARCH(ZAKL_DATA!$B$29,N99)),MAX($M$2:M98)+1,0)</f>
        <v>97</v>
      </c>
      <c r="N99" s="483" t="s">
        <v>2719</v>
      </c>
      <c r="O99" s="483" t="s">
        <v>2720</v>
      </c>
      <c r="Q99" s="291" t="str">
        <f>IFERROR(VLOOKUP(ROWS($Q$3:Q99),$M$3:$N$718,2,0),"")</f>
        <v>Chov ostatního skotu a buvolů</v>
      </c>
      <c r="R99">
        <f>IF(ISNUMBER(SEARCH('1Př1'!$A$32,N99)),MAX($M$2:M98)+1,0)</f>
        <v>97</v>
      </c>
      <c r="S99" s="290" t="s">
        <v>1063</v>
      </c>
      <c r="T99" t="str">
        <f>IFERROR(VLOOKUP(ROWS($T$3:T99),$R$3:$S$718,2,0),"")</f>
        <v>Pobytové služby sociální péče</v>
      </c>
      <c r="U99">
        <f>IF(ISNUMBER(SEARCH('1Př1'!$A$33,N99)),MAX($M$2:M98)+1,0)</f>
        <v>97</v>
      </c>
      <c r="V99" s="290" t="s">
        <v>1063</v>
      </c>
      <c r="W99" t="str">
        <f>IFERROR(VLOOKUP(ROWS($W$3:W99),$U$3:$V$718,2,0),"")</f>
        <v>Pobytové služby sociální péče</v>
      </c>
      <c r="X99">
        <f>IF(ISNUMBER(SEARCH('1Př1'!$A$34,N99)),MAX($M$2:M98)+1,0)</f>
        <v>97</v>
      </c>
      <c r="Y99" s="290" t="s">
        <v>1063</v>
      </c>
      <c r="Z99" t="str">
        <f>IFERROR(VLOOKUP(ROWS($Z$3:Z99),$X$3:$Y$718,2,0),"")</f>
        <v>Pobytové služby sociální péče</v>
      </c>
    </row>
    <row r="100" spans="1:26" ht="12.75" customHeight="1">
      <c r="A100" s="266"/>
      <c r="B100" s="266"/>
      <c r="C100" s="266"/>
      <c r="D100" s="282">
        <f>IF(ISNUMBER(SEARCH(ZAKL_DATA!$B$14,E100)),MAX($D$2:D99)+1,0)</f>
        <v>98</v>
      </c>
      <c r="E100" s="294" t="s">
        <v>1064</v>
      </c>
      <c r="F100" s="295">
        <v>2606</v>
      </c>
      <c r="G100" s="296"/>
      <c r="H100" s="297" t="str">
        <f>IFERROR(VLOOKUP(ROWS($H$3:H100),$D$3:$E$204,2,0),"")</f>
        <v>NOVÝ BOR</v>
      </c>
      <c r="I100" s="266"/>
      <c r="J100" s="299" t="s">
        <v>1065</v>
      </c>
      <c r="K100" s="288" t="s">
        <v>1066</v>
      </c>
      <c r="M100" s="289">
        <f>IF(ISNUMBER(SEARCH(ZAKL_DATA!$B$29,N100)),MAX($M$2:M99)+1,0)</f>
        <v>98</v>
      </c>
      <c r="N100" s="483" t="s">
        <v>1279</v>
      </c>
      <c r="O100" s="483" t="s">
        <v>2721</v>
      </c>
      <c r="Q100" s="291" t="str">
        <f>IFERROR(VLOOKUP(ROWS($Q$3:Q100),$M$3:$N$718,2,0),"")</f>
        <v>Chov ostatních zvířat</v>
      </c>
      <c r="R100">
        <f>IF(ISNUMBER(SEARCH('1Př1'!$A$32,N100)),MAX($M$2:M99)+1,0)</f>
        <v>98</v>
      </c>
      <c r="S100" s="290" t="s">
        <v>1067</v>
      </c>
      <c r="T100" t="str">
        <f>IFERROR(VLOOKUP(ROWS($T$3:T100),$R$3:$S$718,2,0),"")</f>
        <v>Ambulantní nebo terénní sociální služby</v>
      </c>
      <c r="U100">
        <f>IF(ISNUMBER(SEARCH('1Př1'!$A$33,N100)),MAX($M$2:M99)+1,0)</f>
        <v>98</v>
      </c>
      <c r="V100" s="290" t="s">
        <v>1067</v>
      </c>
      <c r="W100" t="str">
        <f>IFERROR(VLOOKUP(ROWS($W$3:W100),$U$3:$V$718,2,0),"")</f>
        <v>Ambulantní nebo terénní sociální služby</v>
      </c>
      <c r="X100">
        <f>IF(ISNUMBER(SEARCH('1Př1'!$A$34,N100)),MAX($M$2:M99)+1,0)</f>
        <v>98</v>
      </c>
      <c r="Y100" s="290" t="s">
        <v>1067</v>
      </c>
      <c r="Z100" t="str">
        <f>IFERROR(VLOOKUP(ROWS($Z$3:Z100),$X$3:$Y$718,2,0),"")</f>
        <v>Ambulantní nebo terénní sociální služby</v>
      </c>
    </row>
    <row r="101" spans="1:26" ht="12.75" customHeight="1">
      <c r="A101" s="266"/>
      <c r="B101" s="266"/>
      <c r="C101" s="266"/>
      <c r="D101" s="282">
        <f>IF(ISNUMBER(SEARCH(ZAKL_DATA!$B$14,E101)),MAX($D$2:D100)+1,0)</f>
        <v>99</v>
      </c>
      <c r="E101" s="294" t="s">
        <v>1068</v>
      </c>
      <c r="F101" s="295">
        <v>2607</v>
      </c>
      <c r="G101" s="296"/>
      <c r="H101" s="297" t="str">
        <f>IFERROR(VLOOKUP(ROWS($H$3:H101),$D$3:$E$204,2,0),"")</f>
        <v>SEMILY</v>
      </c>
      <c r="I101" s="266"/>
      <c r="J101" s="299" t="s">
        <v>1069</v>
      </c>
      <c r="K101" s="288" t="s">
        <v>1070</v>
      </c>
      <c r="M101" s="289">
        <f>IF(ISNUMBER(SEARCH(ZAKL_DATA!$B$29,N101)),MAX($M$2:M100)+1,0)</f>
        <v>99</v>
      </c>
      <c r="N101" s="483" t="s">
        <v>1267</v>
      </c>
      <c r="O101" s="483" t="s">
        <v>2722</v>
      </c>
      <c r="Q101" s="291" t="str">
        <f>IFERROR(VLOOKUP(ROWS($Q$3:Q101),$M$3:$N$718,2,0),"")</f>
        <v>Chov ovcí a koz</v>
      </c>
      <c r="R101">
        <f>IF(ISNUMBER(SEARCH('1Př1'!$A$32,N101)),MAX($M$2:M100)+1,0)</f>
        <v>99</v>
      </c>
      <c r="S101" s="290" t="s">
        <v>1071</v>
      </c>
      <c r="T101" t="str">
        <f>IFERROR(VLOOKUP(ROWS($T$3:T101),$R$3:$S$718,2,0),"")</f>
        <v>Těžba a dobývání j. n.</v>
      </c>
      <c r="U101">
        <f>IF(ISNUMBER(SEARCH('1Př1'!$A$33,N101)),MAX($M$2:M100)+1,0)</f>
        <v>99</v>
      </c>
      <c r="V101" s="290" t="s">
        <v>1071</v>
      </c>
      <c r="W101" t="str">
        <f>IFERROR(VLOOKUP(ROWS($W$3:W101),$U$3:$V$718,2,0),"")</f>
        <v>Těžba a dobývání j. n.</v>
      </c>
      <c r="X101">
        <f>IF(ISNUMBER(SEARCH('1Př1'!$A$34,N101)),MAX($M$2:M100)+1,0)</f>
        <v>99</v>
      </c>
      <c r="Y101" s="290" t="s">
        <v>1071</v>
      </c>
      <c r="Z101" t="str">
        <f>IFERROR(VLOOKUP(ROWS($Z$3:Z101),$X$3:$Y$718,2,0),"")</f>
        <v>Těžba a dobývání j. n.</v>
      </c>
    </row>
    <row r="102" spans="1:26" ht="12.75" customHeight="1">
      <c r="A102" s="266"/>
      <c r="B102" s="266"/>
      <c r="C102" s="266"/>
      <c r="D102" s="282">
        <f>IF(ISNUMBER(SEARCH(ZAKL_DATA!$B$14,E102)),MAX($D$2:D101)+1,0)</f>
        <v>100</v>
      </c>
      <c r="E102" s="294" t="s">
        <v>1072</v>
      </c>
      <c r="F102" s="295">
        <v>2608</v>
      </c>
      <c r="G102" s="296"/>
      <c r="H102" s="297" t="str">
        <f>IFERROR(VLOOKUP(ROWS($H$3:H102),$D$3:$E$204,2,0),"")</f>
        <v>TANVALD</v>
      </c>
      <c r="I102" s="266"/>
      <c r="J102" s="299" t="s">
        <v>1073</v>
      </c>
      <c r="K102" s="288" t="s">
        <v>1074</v>
      </c>
      <c r="M102" s="289">
        <f>IF(ISNUMBER(SEARCH(ZAKL_DATA!$B$29,N102)),MAX($M$2:M101)+1,0)</f>
        <v>100</v>
      </c>
      <c r="N102" s="483" t="s">
        <v>1271</v>
      </c>
      <c r="O102" s="483" t="s">
        <v>2723</v>
      </c>
      <c r="Q102" s="291" t="str">
        <f>IFERROR(VLOOKUP(ROWS($Q$3:Q102),$M$3:$N$718,2,0),"")</f>
        <v>Chov prasat</v>
      </c>
      <c r="R102">
        <f>IF(ISNUMBER(SEARCH('1Př1'!$A$32,N102)),MAX($M$2:M101)+1,0)</f>
        <v>100</v>
      </c>
      <c r="S102" s="290" t="s">
        <v>1075</v>
      </c>
      <c r="T102" t="str">
        <f>IFERROR(VLOOKUP(ROWS($T$3:T102),$R$3:$S$718,2,0),"")</f>
        <v>Tvůrčí, umělecké a zábavní činnosti</v>
      </c>
      <c r="U102">
        <f>IF(ISNUMBER(SEARCH('1Př1'!$A$33,N102)),MAX($M$2:M101)+1,0)</f>
        <v>100</v>
      </c>
      <c r="V102" s="290" t="s">
        <v>1075</v>
      </c>
      <c r="W102" t="str">
        <f>IFERROR(VLOOKUP(ROWS($W$3:W102),$U$3:$V$718,2,0),"")</f>
        <v>Tvůrčí, umělecké a zábavní činnosti</v>
      </c>
      <c r="X102">
        <f>IF(ISNUMBER(SEARCH('1Př1'!$A$34,N102)),MAX($M$2:M101)+1,0)</f>
        <v>100</v>
      </c>
      <c r="Y102" s="290" t="s">
        <v>1075</v>
      </c>
      <c r="Z102" t="str">
        <f>IFERROR(VLOOKUP(ROWS($Z$3:Z102),$X$3:$Y$718,2,0),"")</f>
        <v>Tvůrčí, umělecké a zábavní činnosti</v>
      </c>
    </row>
    <row r="103" spans="1:26" ht="12.75" customHeight="1">
      <c r="A103" s="266"/>
      <c r="B103" s="266"/>
      <c r="C103" s="266"/>
      <c r="D103" s="282">
        <f>IF(ISNUMBER(SEARCH(ZAKL_DATA!$B$14,E103)),MAX($D$2:D102)+1,0)</f>
        <v>101</v>
      </c>
      <c r="E103" s="294" t="s">
        <v>1076</v>
      </c>
      <c r="F103" s="295">
        <v>2609</v>
      </c>
      <c r="G103" s="296"/>
      <c r="H103" s="297" t="str">
        <f>IFERROR(VLOOKUP(ROWS($H$3:H103),$D$3:$E$204,2,0),"")</f>
        <v>TURNOV</v>
      </c>
      <c r="I103" s="266"/>
      <c r="J103" s="299" t="s">
        <v>1077</v>
      </c>
      <c r="K103" s="288" t="s">
        <v>1078</v>
      </c>
      <c r="M103" s="289">
        <f>IF(ISNUMBER(SEARCH(ZAKL_DATA!$B$29,N103)),MAX($M$2:M102)+1,0)</f>
        <v>101</v>
      </c>
      <c r="N103" s="483" t="s">
        <v>1263</v>
      </c>
      <c r="O103" s="483" t="s">
        <v>2724</v>
      </c>
      <c r="Q103" s="291" t="str">
        <f>IFERROR(VLOOKUP(ROWS($Q$3:Q103),$M$3:$N$718,2,0),"")</f>
        <v>Chov velbloudů a velbloudovitých</v>
      </c>
      <c r="R103">
        <f>IF(ISNUMBER(SEARCH('1Př1'!$A$32,N103)),MAX($M$2:M102)+1,0)</f>
        <v>101</v>
      </c>
      <c r="S103" s="290" t="s">
        <v>1079</v>
      </c>
      <c r="T103" t="str">
        <f>IFERROR(VLOOKUP(ROWS($T$3:T103),$R$3:$S$718,2,0),"")</f>
        <v>Činnosti knihoven, archivů, muzeí a jiných kulturních zařízení</v>
      </c>
      <c r="U103">
        <f>IF(ISNUMBER(SEARCH('1Př1'!$A$33,N103)),MAX($M$2:M102)+1,0)</f>
        <v>101</v>
      </c>
      <c r="V103" s="290" t="s">
        <v>1079</v>
      </c>
      <c r="W103" t="str">
        <f>IFERROR(VLOOKUP(ROWS($W$3:W103),$U$3:$V$718,2,0),"")</f>
        <v>Činnosti knihoven, archivů, muzeí a jiných kulturních zařízení</v>
      </c>
      <c r="X103">
        <f>IF(ISNUMBER(SEARCH('1Př1'!$A$34,N103)),MAX($M$2:M102)+1,0)</f>
        <v>101</v>
      </c>
      <c r="Y103" s="290" t="s">
        <v>1079</v>
      </c>
      <c r="Z103" t="str">
        <f>IFERROR(VLOOKUP(ROWS($Z$3:Z103),$X$3:$Y$718,2,0),"")</f>
        <v>Činnosti knihoven, archivů, muzeí a jiných kulturních zařízení</v>
      </c>
    </row>
    <row r="104" spans="1:26" ht="12.75" customHeight="1">
      <c r="A104" s="266"/>
      <c r="B104" s="266"/>
      <c r="C104" s="266"/>
      <c r="D104" s="282">
        <f>IF(ISNUMBER(SEARCH(ZAKL_DATA!$B$14,E104)),MAX($D$2:D103)+1,0)</f>
        <v>102</v>
      </c>
      <c r="E104" s="294" t="s">
        <v>1080</v>
      </c>
      <c r="F104" s="295">
        <v>2610</v>
      </c>
      <c r="G104" s="296"/>
      <c r="H104" s="297" t="str">
        <f>IFERROR(VLOOKUP(ROWS($H$3:H104),$D$3:$E$204,2,0),"")</f>
        <v>ŽELEZNÝ BROD</v>
      </c>
      <c r="I104" s="266"/>
      <c r="J104" s="299" t="s">
        <v>1081</v>
      </c>
      <c r="K104" s="288" t="s">
        <v>1082</v>
      </c>
      <c r="M104" s="289">
        <f>IF(ISNUMBER(SEARCH(ZAKL_DATA!$B$29,N104)),MAX($M$2:M103)+1,0)</f>
        <v>102</v>
      </c>
      <c r="N104" s="483" t="s">
        <v>2122</v>
      </c>
      <c r="O104" s="483" t="s">
        <v>2725</v>
      </c>
      <c r="Q104" s="291" t="str">
        <f>IFERROR(VLOOKUP(ROWS($Q$3:Q104),$M$3:$N$718,2,0),"")</f>
        <v>Inkasní činnosti, ověřování solventnosti zákazníka</v>
      </c>
      <c r="R104">
        <f>IF(ISNUMBER(SEARCH('1Př1'!$A$32,N104)),MAX($M$2:M103)+1,0)</f>
        <v>102</v>
      </c>
      <c r="S104" s="290" t="s">
        <v>1083</v>
      </c>
      <c r="T104" t="str">
        <f>IFERROR(VLOOKUP(ROWS($T$3:T104),$R$3:$S$718,2,0),"")</f>
        <v>Podpůrné činnosti při těžbě ropy a zemního plynu</v>
      </c>
      <c r="U104">
        <f>IF(ISNUMBER(SEARCH('1Př1'!$A$33,N104)),MAX($M$2:M103)+1,0)</f>
        <v>102</v>
      </c>
      <c r="V104" s="290" t="s">
        <v>1083</v>
      </c>
      <c r="W104" t="str">
        <f>IFERROR(VLOOKUP(ROWS($W$3:W104),$U$3:$V$718,2,0),"")</f>
        <v>Podpůrné činnosti při těžbě ropy a zemního plynu</v>
      </c>
      <c r="X104">
        <f>IF(ISNUMBER(SEARCH('1Př1'!$A$34,N104)),MAX($M$2:M103)+1,0)</f>
        <v>102</v>
      </c>
      <c r="Y104" s="290" t="s">
        <v>1083</v>
      </c>
      <c r="Z104" t="str">
        <f>IFERROR(VLOOKUP(ROWS($Z$3:Z104),$X$3:$Y$718,2,0),"")</f>
        <v>Podpůrné činnosti při těžbě ropy a zemního plynu</v>
      </c>
    </row>
    <row r="105" spans="1:26" ht="12.75" customHeight="1">
      <c r="A105" s="266"/>
      <c r="B105" s="266"/>
      <c r="C105" s="266"/>
      <c r="D105" s="282">
        <f>IF(ISNUMBER(SEARCH(ZAKL_DATA!$B$14,E105)),MAX($D$2:D104)+1,0)</f>
        <v>103</v>
      </c>
      <c r="E105" s="294" t="s">
        <v>1084</v>
      </c>
      <c r="F105" s="295">
        <v>2701</v>
      </c>
      <c r="G105" s="296"/>
      <c r="H105" s="297" t="str">
        <f>IFERROR(VLOOKUP(ROWS($H$3:H105),$D$3:$E$204,2,0),"")</f>
        <v>HRADEC KRÁLOVÉ</v>
      </c>
      <c r="I105" s="266"/>
      <c r="J105" s="299" t="s">
        <v>1085</v>
      </c>
      <c r="K105" s="288" t="s">
        <v>1086</v>
      </c>
      <c r="M105" s="289">
        <f>IF(ISNUMBER(SEARCH(ZAKL_DATA!$B$29,N105)),MAX($M$2:M104)+1,0)</f>
        <v>103</v>
      </c>
      <c r="N105" s="483" t="s">
        <v>2726</v>
      </c>
      <c r="O105" s="483" t="s">
        <v>2727</v>
      </c>
      <c r="Q105" s="291" t="str">
        <f>IFERROR(VLOOKUP(ROWS($Q$3:Q105),$M$3:$N$718,2,0),"")</f>
        <v>Instalace izolací</v>
      </c>
      <c r="R105">
        <f>IF(ISNUMBER(SEARCH('1Př1'!$A$32,N105)),MAX($M$2:M104)+1,0)</f>
        <v>103</v>
      </c>
      <c r="S105" s="290" t="s">
        <v>1087</v>
      </c>
      <c r="T105" t="str">
        <f>IFERROR(VLOOKUP(ROWS($T$3:T105),$R$3:$S$718,2,0),"")</f>
        <v>Činnosti heren, kasin a sázkových kanceláří</v>
      </c>
      <c r="U105">
        <f>IF(ISNUMBER(SEARCH('1Př1'!$A$33,N105)),MAX($M$2:M104)+1,0)</f>
        <v>103</v>
      </c>
      <c r="V105" s="290" t="s">
        <v>1087</v>
      </c>
      <c r="W105" t="str">
        <f>IFERROR(VLOOKUP(ROWS($W$3:W105),$U$3:$V$718,2,0),"")</f>
        <v>Činnosti heren, kasin a sázkových kanceláří</v>
      </c>
      <c r="X105">
        <f>IF(ISNUMBER(SEARCH('1Př1'!$A$34,N105)),MAX($M$2:M104)+1,0)</f>
        <v>103</v>
      </c>
      <c r="Y105" s="290" t="s">
        <v>1087</v>
      </c>
      <c r="Z105" t="str">
        <f>IFERROR(VLOOKUP(ROWS($Z$3:Z105),$X$3:$Y$718,2,0),"")</f>
        <v>Činnosti heren, kasin a sázkových kanceláří</v>
      </c>
    </row>
    <row r="106" spans="1:26" ht="12.75" customHeight="1">
      <c r="A106" s="266"/>
      <c r="B106" s="266"/>
      <c r="C106" s="266"/>
      <c r="D106" s="282">
        <f>IF(ISNUMBER(SEARCH(ZAKL_DATA!$B$14,E106)),MAX($D$2:D105)+1,0)</f>
        <v>104</v>
      </c>
      <c r="E106" s="294" t="s">
        <v>1088</v>
      </c>
      <c r="F106" s="295">
        <v>2702</v>
      </c>
      <c r="G106" s="296"/>
      <c r="H106" s="297" t="str">
        <f>IFERROR(VLOOKUP(ROWS($H$3:H106),$D$3:$E$204,2,0),"")</f>
        <v>BROUMOV</v>
      </c>
      <c r="I106" s="266"/>
      <c r="J106" s="299" t="s">
        <v>1089</v>
      </c>
      <c r="K106" s="288" t="s">
        <v>1090</v>
      </c>
      <c r="M106" s="289">
        <f>IF(ISNUMBER(SEARCH(ZAKL_DATA!$B$29,N106)),MAX($M$2:M105)+1,0)</f>
        <v>104</v>
      </c>
      <c r="N106" s="483" t="s">
        <v>1581</v>
      </c>
      <c r="O106" s="483" t="s">
        <v>2728</v>
      </c>
      <c r="Q106" s="291" t="str">
        <f>IFERROR(VLOOKUP(ROWS($Q$3:Q106),$M$3:$N$718,2,0),"")</f>
        <v>Instalace průmyslových strojů a zařízení</v>
      </c>
      <c r="R106">
        <f>IF(ISNUMBER(SEARCH('1Př1'!$A$32,N106)),MAX($M$2:M105)+1,0)</f>
        <v>104</v>
      </c>
      <c r="S106" s="290" t="s">
        <v>1091</v>
      </c>
      <c r="T106" t="str">
        <f>IFERROR(VLOOKUP(ROWS($T$3:T106),$R$3:$S$718,2,0),"")</f>
        <v>Sportovní, zábavní a rekreační činnosti</v>
      </c>
      <c r="U106">
        <f>IF(ISNUMBER(SEARCH('1Př1'!$A$33,N106)),MAX($M$2:M105)+1,0)</f>
        <v>104</v>
      </c>
      <c r="V106" s="290" t="s">
        <v>1091</v>
      </c>
      <c r="W106" t="str">
        <f>IFERROR(VLOOKUP(ROWS($W$3:W106),$U$3:$V$718,2,0),"")</f>
        <v>Sportovní, zábavní a rekreační činnosti</v>
      </c>
      <c r="X106">
        <f>IF(ISNUMBER(SEARCH('1Př1'!$A$34,N106)),MAX($M$2:M105)+1,0)</f>
        <v>104</v>
      </c>
      <c r="Y106" s="290" t="s">
        <v>1091</v>
      </c>
      <c r="Z106" t="str">
        <f>IFERROR(VLOOKUP(ROWS($Z$3:Z106),$X$3:$Y$718,2,0),"")</f>
        <v>Sportovní, zábavní a rekreační činnosti</v>
      </c>
    </row>
    <row r="107" spans="1:26" ht="12.75" customHeight="1">
      <c r="A107" s="266"/>
      <c r="B107" s="266"/>
      <c r="C107" s="266"/>
      <c r="D107" s="282">
        <f>IF(ISNUMBER(SEARCH(ZAKL_DATA!$B$14,E107)),MAX($D$2:D106)+1,0)</f>
        <v>105</v>
      </c>
      <c r="E107" s="294" t="s">
        <v>1092</v>
      </c>
      <c r="F107" s="295">
        <v>2703</v>
      </c>
      <c r="G107" s="296"/>
      <c r="H107" s="297" t="str">
        <f>IFERROR(VLOOKUP(ROWS($H$3:H107),$D$3:$E$204,2,0),"")</f>
        <v>DOBRUŠKA</v>
      </c>
      <c r="I107" s="266"/>
      <c r="J107" s="299" t="s">
        <v>1093</v>
      </c>
      <c r="K107" s="288" t="s">
        <v>1094</v>
      </c>
      <c r="M107" s="289">
        <f>IF(ISNUMBER(SEARCH(ZAKL_DATA!$B$29,N107)),MAX($M$2:M106)+1,0)</f>
        <v>105</v>
      </c>
      <c r="N107" s="483" t="s">
        <v>2729</v>
      </c>
      <c r="O107" s="483" t="s">
        <v>2730</v>
      </c>
      <c r="Q107" s="291" t="str">
        <f>IFERROR(VLOOKUP(ROWS($Q$3:Q107),$M$3:$N$718,2,0),"")</f>
        <v>Instalace tepelných, chladicích a klimatizačních zařízení a rozvodů</v>
      </c>
      <c r="R107">
        <f>IF(ISNUMBER(SEARCH('1Př1'!$A$32,N107)),MAX($M$2:M106)+1,0)</f>
        <v>105</v>
      </c>
      <c r="S107" s="290" t="s">
        <v>1095</v>
      </c>
      <c r="T107" t="str">
        <f>IFERROR(VLOOKUP(ROWS($T$3:T107),$R$3:$S$718,2,0),"")</f>
        <v>Činnosti organizací sdružujících osoby za účelem prosazování spol.zájmů</v>
      </c>
      <c r="U107">
        <f>IF(ISNUMBER(SEARCH('1Př1'!$A$33,N107)),MAX($M$2:M106)+1,0)</f>
        <v>105</v>
      </c>
      <c r="V107" s="290" t="s">
        <v>1095</v>
      </c>
      <c r="W107" t="str">
        <f>IFERROR(VLOOKUP(ROWS($W$3:W107),$U$3:$V$718,2,0),"")</f>
        <v>Činnosti organizací sdružujících osoby za účelem prosazování spol.zájmů</v>
      </c>
      <c r="X107">
        <f>IF(ISNUMBER(SEARCH('1Př1'!$A$34,N107)),MAX($M$2:M106)+1,0)</f>
        <v>105</v>
      </c>
      <c r="Y107" s="290" t="s">
        <v>1095</v>
      </c>
      <c r="Z107" t="str">
        <f>IFERROR(VLOOKUP(ROWS($Z$3:Z107),$X$3:$Y$718,2,0),"")</f>
        <v>Činnosti organizací sdružujících osoby za účelem prosazování spol.zájmů</v>
      </c>
    </row>
    <row r="108" spans="1:26" ht="12.75" customHeight="1">
      <c r="A108" s="266"/>
      <c r="B108" s="266"/>
      <c r="C108" s="266"/>
      <c r="D108" s="282">
        <f>IF(ISNUMBER(SEARCH(ZAKL_DATA!$B$14,E108)),MAX($D$2:D107)+1,0)</f>
        <v>106</v>
      </c>
      <c r="E108" s="294" t="s">
        <v>1096</v>
      </c>
      <c r="F108" s="295">
        <v>2704</v>
      </c>
      <c r="G108" s="296"/>
      <c r="H108" s="297" t="str">
        <f>IFERROR(VLOOKUP(ROWS($H$3:H108),$D$3:$E$204,2,0),"")</f>
        <v>DVŮR KRÁLOVÉ</v>
      </c>
      <c r="I108" s="266"/>
      <c r="J108" s="299" t="s">
        <v>1097</v>
      </c>
      <c r="K108" s="288" t="s">
        <v>1098</v>
      </c>
      <c r="M108" s="289">
        <f>IF(ISNUMBER(SEARCH(ZAKL_DATA!$B$29,N108)),MAX($M$2:M107)+1,0)</f>
        <v>106</v>
      </c>
      <c r="N108" s="483" t="s">
        <v>2731</v>
      </c>
      <c r="O108" s="483" t="s">
        <v>2732</v>
      </c>
      <c r="Q108" s="291" t="str">
        <f>IFERROR(VLOOKUP(ROWS($Q$3:Q108),$M$3:$N$718,2,0),"")</f>
        <v>Instalace vodovodních, odpadních a plynových zařízení a rozvodů</v>
      </c>
      <c r="R108">
        <f>IF(ISNUMBER(SEARCH('1Př1'!$A$32,N108)),MAX($M$2:M107)+1,0)</f>
        <v>106</v>
      </c>
      <c r="S108" s="290" t="s">
        <v>1099</v>
      </c>
      <c r="T108" t="str">
        <f>IFERROR(VLOOKUP(ROWS($T$3:T108),$R$3:$S$718,2,0),"")</f>
        <v>Opravy počítačů a výrobků pro osobní potřebu a převážně pro domácnost</v>
      </c>
      <c r="U108">
        <f>IF(ISNUMBER(SEARCH('1Př1'!$A$33,N108)),MAX($M$2:M107)+1,0)</f>
        <v>106</v>
      </c>
      <c r="V108" s="290" t="s">
        <v>1099</v>
      </c>
      <c r="W108" t="str">
        <f>IFERROR(VLOOKUP(ROWS($W$3:W108),$U$3:$V$718,2,0),"")</f>
        <v>Opravy počítačů a výrobků pro osobní potřebu a převážně pro domácnost</v>
      </c>
      <c r="X108">
        <f>IF(ISNUMBER(SEARCH('1Př1'!$A$34,N108)),MAX($M$2:M107)+1,0)</f>
        <v>106</v>
      </c>
      <c r="Y108" s="290" t="s">
        <v>1099</v>
      </c>
      <c r="Z108" t="str">
        <f>IFERROR(VLOOKUP(ROWS($Z$3:Z108),$X$3:$Y$718,2,0),"")</f>
        <v>Opravy počítačů a výrobků pro osobní potřebu a převážně pro domácnost</v>
      </c>
    </row>
    <row r="109" spans="1:26" ht="12.75" customHeight="1">
      <c r="A109" s="266"/>
      <c r="B109" s="266"/>
      <c r="C109" s="266"/>
      <c r="D109" s="282">
        <f>IF(ISNUMBER(SEARCH(ZAKL_DATA!$B$14,E109)),MAX($D$2:D108)+1,0)</f>
        <v>107</v>
      </c>
      <c r="E109" s="294" t="s">
        <v>1100</v>
      </c>
      <c r="F109" s="295">
        <v>2705</v>
      </c>
      <c r="G109" s="296"/>
      <c r="H109" s="297" t="str">
        <f>IFERROR(VLOOKUP(ROWS($H$3:H109),$D$3:$E$204,2,0),"")</f>
        <v>HOŘICE</v>
      </c>
      <c r="I109" s="266"/>
      <c r="J109" s="299" t="s">
        <v>1101</v>
      </c>
      <c r="K109" s="288" t="s">
        <v>1102</v>
      </c>
      <c r="M109" s="289">
        <f>IF(ISNUMBER(SEARCH(ZAKL_DATA!$B$29,N109)),MAX($M$2:M108)+1,0)</f>
        <v>107</v>
      </c>
      <c r="N109" s="483" t="s">
        <v>2105</v>
      </c>
      <c r="O109" s="483" t="s">
        <v>2733</v>
      </c>
      <c r="Q109" s="291" t="str">
        <f>IFERROR(VLOOKUP(ROWS($Q$3:Q109),$M$3:$N$718,2,0),"")</f>
        <v>Inženýrské činnosti a související technické poradenství</v>
      </c>
      <c r="R109">
        <f>IF(ISNUMBER(SEARCH('1Př1'!$A$32,N109)),MAX($M$2:M108)+1,0)</f>
        <v>107</v>
      </c>
      <c r="S109" s="290" t="s">
        <v>1103</v>
      </c>
      <c r="T109" t="str">
        <f>IFERROR(VLOOKUP(ROWS($T$3:T109),$R$3:$S$718,2,0),"")</f>
        <v>Poskytování ostatních osobních služeb</v>
      </c>
      <c r="U109">
        <f>IF(ISNUMBER(SEARCH('1Př1'!$A$33,N109)),MAX($M$2:M108)+1,0)</f>
        <v>107</v>
      </c>
      <c r="V109" s="290" t="s">
        <v>1103</v>
      </c>
      <c r="W109" t="str">
        <f>IFERROR(VLOOKUP(ROWS($W$3:W109),$U$3:$V$718,2,0),"")</f>
        <v>Poskytování ostatních osobních služeb</v>
      </c>
      <c r="X109">
        <f>IF(ISNUMBER(SEARCH('1Př1'!$A$34,N109)),MAX($M$2:M108)+1,0)</f>
        <v>107</v>
      </c>
      <c r="Y109" s="290" t="s">
        <v>1103</v>
      </c>
      <c r="Z109" t="str">
        <f>IFERROR(VLOOKUP(ROWS($Z$3:Z109),$X$3:$Y$718,2,0),"")</f>
        <v>Poskytování ostatních osobních služeb</v>
      </c>
    </row>
    <row r="110" spans="1:26" ht="12.75" customHeight="1">
      <c r="A110" s="266"/>
      <c r="B110" s="266"/>
      <c r="C110" s="266"/>
      <c r="D110" s="282">
        <f>IF(ISNUMBER(SEARCH(ZAKL_DATA!$B$14,E110)),MAX($D$2:D109)+1,0)</f>
        <v>108</v>
      </c>
      <c r="E110" s="294" t="s">
        <v>1104</v>
      </c>
      <c r="F110" s="295">
        <v>2706</v>
      </c>
      <c r="G110" s="296"/>
      <c r="H110" s="297" t="str">
        <f>IFERROR(VLOOKUP(ROWS($H$3:H110),$D$3:$E$204,2,0),"")</f>
        <v>JAROMĚŘ</v>
      </c>
      <c r="I110" s="266"/>
      <c r="J110" s="299" t="s">
        <v>1105</v>
      </c>
      <c r="K110" s="288" t="s">
        <v>1106</v>
      </c>
      <c r="M110" s="289">
        <f>IF(ISNUMBER(SEARCH(ZAKL_DATA!$B$29,N110)),MAX($M$2:M109)+1,0)</f>
        <v>108</v>
      </c>
      <c r="N110" s="483" t="s">
        <v>2734</v>
      </c>
      <c r="O110" s="483" t="s">
        <v>2735</v>
      </c>
      <c r="Q110" s="291" t="str">
        <f>IFERROR(VLOOKUP(ROWS($Q$3:Q110),$M$3:$N$718,2,0),"")</f>
        <v>Jiné finanční činnosti, kromě pojišťování a penzijního financování j. n.</v>
      </c>
      <c r="R110">
        <f>IF(ISNUMBER(SEARCH('1Př1'!$A$32,N110)),MAX($M$2:M109)+1,0)</f>
        <v>108</v>
      </c>
      <c r="S110" s="290" t="s">
        <v>1107</v>
      </c>
      <c r="T110" t="str">
        <f>IFERROR(VLOOKUP(ROWS($T$3:T110),$R$3:$S$718,2,0),"")</f>
        <v>Činnosti domácností jako zaměstnavatelů domácího personálu</v>
      </c>
      <c r="U110">
        <f>IF(ISNUMBER(SEARCH('1Př1'!$A$33,N110)),MAX($M$2:M109)+1,0)</f>
        <v>108</v>
      </c>
      <c r="V110" s="290" t="s">
        <v>1107</v>
      </c>
      <c r="W110" t="str">
        <f>IFERROR(VLOOKUP(ROWS($W$3:W110),$U$3:$V$718,2,0),"")</f>
        <v>Činnosti domácností jako zaměstnavatelů domácího personálu</v>
      </c>
      <c r="X110">
        <f>IF(ISNUMBER(SEARCH('1Př1'!$A$34,N110)),MAX($M$2:M109)+1,0)</f>
        <v>108</v>
      </c>
      <c r="Y110" s="290" t="s">
        <v>1107</v>
      </c>
      <c r="Z110" t="str">
        <f>IFERROR(VLOOKUP(ROWS($Z$3:Z110),$X$3:$Y$718,2,0),"")</f>
        <v>Činnosti domácností jako zaměstnavatelů domácího personálu</v>
      </c>
    </row>
    <row r="111" spans="1:26" ht="12.75" customHeight="1">
      <c r="A111" s="266"/>
      <c r="B111" s="266"/>
      <c r="C111" s="266"/>
      <c r="D111" s="282">
        <f>IF(ISNUMBER(SEARCH(ZAKL_DATA!$B$14,E111)),MAX($D$2:D110)+1,0)</f>
        <v>109</v>
      </c>
      <c r="E111" s="294" t="s">
        <v>1108</v>
      </c>
      <c r="F111" s="295">
        <v>2707</v>
      </c>
      <c r="G111" s="296"/>
      <c r="H111" s="297" t="str">
        <f>IFERROR(VLOOKUP(ROWS($H$3:H111),$D$3:$E$204,2,0),"")</f>
        <v>JIČÍN</v>
      </c>
      <c r="I111" s="266"/>
      <c r="J111" s="299" t="s">
        <v>1109</v>
      </c>
      <c r="K111" s="288" t="s">
        <v>1110</v>
      </c>
      <c r="M111" s="289">
        <f>IF(ISNUMBER(SEARCH(ZAKL_DATA!$B$29,N111)),MAX($M$2:M110)+1,0)</f>
        <v>109</v>
      </c>
      <c r="N111" s="483" t="s">
        <v>2157</v>
      </c>
      <c r="O111" s="483" t="s">
        <v>2736</v>
      </c>
      <c r="Q111" s="291" t="str">
        <f>IFERROR(VLOOKUP(ROWS($Q$3:Q111),$M$3:$N$718,2,0),"")</f>
        <v>Jiné vzdělávání j. n.</v>
      </c>
      <c r="R111">
        <f>IF(ISNUMBER(SEARCH('1Př1'!$A$32,N111)),MAX($M$2:M110)+1,0)</f>
        <v>109</v>
      </c>
      <c r="S111" s="290" t="s">
        <v>1111</v>
      </c>
      <c r="T111" t="str">
        <f>IFERROR(VLOOKUP(ROWS($T$3:T111),$R$3:$S$718,2,0),"")</f>
        <v>Činnosti domác.produk.blíže neurčené výrobky a služby pro vlast.potřebu</v>
      </c>
      <c r="U111">
        <f>IF(ISNUMBER(SEARCH('1Př1'!$A$33,N111)),MAX($M$2:M110)+1,0)</f>
        <v>109</v>
      </c>
      <c r="V111" s="290" t="s">
        <v>1111</v>
      </c>
      <c r="W111" t="str">
        <f>IFERROR(VLOOKUP(ROWS($W$3:W111),$U$3:$V$718,2,0),"")</f>
        <v>Činnosti domác.produk.blíže neurčené výrobky a služby pro vlast.potřebu</v>
      </c>
      <c r="X111">
        <f>IF(ISNUMBER(SEARCH('1Př1'!$A$34,N111)),MAX($M$2:M110)+1,0)</f>
        <v>109</v>
      </c>
      <c r="Y111" s="290" t="s">
        <v>1111</v>
      </c>
      <c r="Z111" t="str">
        <f>IFERROR(VLOOKUP(ROWS($Z$3:Z111),$X$3:$Y$718,2,0),"")</f>
        <v>Činnosti domác.produk.blíže neurčené výrobky a služby pro vlast.potřebu</v>
      </c>
    </row>
    <row r="112" spans="1:26" ht="12.75" customHeight="1">
      <c r="A112" s="266"/>
      <c r="B112" s="266"/>
      <c r="C112" s="266"/>
      <c r="D112" s="282">
        <f>IF(ISNUMBER(SEARCH(ZAKL_DATA!$B$14,E112)),MAX($D$2:D111)+1,0)</f>
        <v>110</v>
      </c>
      <c r="E112" s="294" t="s">
        <v>1112</v>
      </c>
      <c r="F112" s="295">
        <v>2708</v>
      </c>
      <c r="G112" s="296"/>
      <c r="H112" s="297" t="str">
        <f>IFERROR(VLOOKUP(ROWS($H$3:H112),$D$3:$E$204,2,0),"")</f>
        <v>KOSTELEC NAD ORLICÍ</v>
      </c>
      <c r="I112" s="266"/>
      <c r="J112" s="299" t="s">
        <v>1113</v>
      </c>
      <c r="K112" s="288" t="s">
        <v>1114</v>
      </c>
      <c r="M112" s="289">
        <f>IF(ISNUMBER(SEARCH(ZAKL_DATA!$B$29,N112)),MAX($M$2:M111)+1,0)</f>
        <v>110</v>
      </c>
      <c r="N112" s="483" t="s">
        <v>2737</v>
      </c>
      <c r="O112" s="483" t="s">
        <v>2738</v>
      </c>
      <c r="Q112" s="291" t="str">
        <f>IFERROR(VLOOKUP(ROWS($Q$3:Q112),$M$3:$N$718,2,0),"")</f>
        <v>Kadeřnické a holičské činnosti</v>
      </c>
      <c r="R112">
        <f>IF(ISNUMBER(SEARCH('1Př1'!$A$32,N112)),MAX($M$2:M111)+1,0)</f>
        <v>110</v>
      </c>
      <c r="S112" s="290" t="s">
        <v>1115</v>
      </c>
      <c r="T112" t="str">
        <f>IFERROR(VLOOKUP(ROWS($T$3:T112),$R$3:$S$718,2,0),"")</f>
        <v>Činnosti exteritoriálních organizací a orgánů</v>
      </c>
      <c r="U112">
        <f>IF(ISNUMBER(SEARCH('1Př1'!$A$33,N112)),MAX($M$2:M111)+1,0)</f>
        <v>110</v>
      </c>
      <c r="V112" s="290" t="s">
        <v>1115</v>
      </c>
      <c r="W112" t="str">
        <f>IFERROR(VLOOKUP(ROWS($W$3:W112),$U$3:$V$718,2,0),"")</f>
        <v>Činnosti exteritoriálních organizací a orgánů</v>
      </c>
      <c r="X112">
        <f>IF(ISNUMBER(SEARCH('1Př1'!$A$34,N112)),MAX($M$2:M111)+1,0)</f>
        <v>110</v>
      </c>
      <c r="Y112" s="290" t="s">
        <v>1115</v>
      </c>
      <c r="Z112" t="str">
        <f>IFERROR(VLOOKUP(ROWS($Z$3:Z112),$X$3:$Y$718,2,0),"")</f>
        <v>Činnosti exteritoriálních organizací a orgánů</v>
      </c>
    </row>
    <row r="113" spans="1:26" ht="12.75" customHeight="1">
      <c r="A113" s="266"/>
      <c r="B113" s="266"/>
      <c r="C113" s="266"/>
      <c r="D113" s="282">
        <f>IF(ISNUMBER(SEARCH(ZAKL_DATA!$B$14,E113)),MAX($D$2:D112)+1,0)</f>
        <v>111</v>
      </c>
      <c r="E113" s="294" t="s">
        <v>1116</v>
      </c>
      <c r="F113" s="295">
        <v>2709</v>
      </c>
      <c r="G113" s="296"/>
      <c r="H113" s="297" t="str">
        <f>IFERROR(VLOOKUP(ROWS($H$3:H113),$D$3:$E$204,2,0),"")</f>
        <v>NÁCHOD</v>
      </c>
      <c r="I113" s="266"/>
      <c r="J113" s="299" t="s">
        <v>1117</v>
      </c>
      <c r="K113" s="288" t="s">
        <v>1118</v>
      </c>
      <c r="M113" s="289">
        <f>IF(ISNUMBER(SEARCH(ZAKL_DATA!$B$29,N113)),MAX($M$2:M112)+1,0)</f>
        <v>111</v>
      </c>
      <c r="N113" s="483" t="s">
        <v>2739</v>
      </c>
      <c r="O113" s="483" t="s">
        <v>2740</v>
      </c>
      <c r="Q113" s="291" t="str">
        <f>IFERROR(VLOOKUP(ROWS($Q$3:Q113),$M$3:$N$718,2,0),"")</f>
        <v>Kempy a parkoviště pro rekreační vozidla</v>
      </c>
      <c r="R113">
        <f>IF(ISNUMBER(SEARCH('1Př1'!$A$32,N113)),MAX($M$2:M112)+1,0)</f>
        <v>111</v>
      </c>
      <c r="S113" s="290" t="s">
        <v>1119</v>
      </c>
      <c r="T113" t="str">
        <f>IFERROR(VLOOKUP(ROWS($T$3:T113),$R$3:$S$718,2,0),"")</f>
        <v>Podpůrné činnosti při ostatní těžbě a dobývání</v>
      </c>
      <c r="U113">
        <f>IF(ISNUMBER(SEARCH('1Př1'!$A$33,N113)),MAX($M$2:M112)+1,0)</f>
        <v>111</v>
      </c>
      <c r="V113" s="290" t="s">
        <v>1119</v>
      </c>
      <c r="W113" t="str">
        <f>IFERROR(VLOOKUP(ROWS($W$3:W113),$U$3:$V$718,2,0),"")</f>
        <v>Podpůrné činnosti při ostatní těžbě a dobývání</v>
      </c>
      <c r="X113">
        <f>IF(ISNUMBER(SEARCH('1Př1'!$A$34,N113)),MAX($M$2:M112)+1,0)</f>
        <v>111</v>
      </c>
      <c r="Y113" s="290" t="s">
        <v>1119</v>
      </c>
      <c r="Z113" t="str">
        <f>IFERROR(VLOOKUP(ROWS($Z$3:Z113),$X$3:$Y$718,2,0),"")</f>
        <v>Podpůrné činnosti při ostatní těžbě a dobývání</v>
      </c>
    </row>
    <row r="114" spans="1:26" ht="12.75" customHeight="1">
      <c r="A114" s="266"/>
      <c r="B114" s="266"/>
      <c r="C114" s="266"/>
      <c r="D114" s="282">
        <f>IF(ISNUMBER(SEARCH(ZAKL_DATA!$B$14,E114)),MAX($D$2:D113)+1,0)</f>
        <v>112</v>
      </c>
      <c r="E114" s="294" t="s">
        <v>1120</v>
      </c>
      <c r="F114" s="295">
        <v>2710</v>
      </c>
      <c r="G114" s="296"/>
      <c r="H114" s="297" t="str">
        <f>IFERROR(VLOOKUP(ROWS($H$3:H114),$D$3:$E$204,2,0),"")</f>
        <v>NOVÁ PAKA</v>
      </c>
      <c r="I114" s="266"/>
      <c r="J114" s="299" t="s">
        <v>1121</v>
      </c>
      <c r="K114" s="288" t="s">
        <v>1122</v>
      </c>
      <c r="M114" s="289">
        <f>IF(ISNUMBER(SEARCH(ZAKL_DATA!$B$29,N114)),MAX($M$2:M113)+1,0)</f>
        <v>112</v>
      </c>
      <c r="N114" s="483" t="s">
        <v>2741</v>
      </c>
      <c r="O114" s="483" t="s">
        <v>2742</v>
      </c>
      <c r="Q114" s="291" t="str">
        <f>IFERROR(VLOOKUP(ROWS($Q$3:Q114),$M$3:$N$718,2,0),"")</f>
        <v>Kolejová nákladní doprava</v>
      </c>
      <c r="R114">
        <f>IF(ISNUMBER(SEARCH('1Př1'!$A$32,N114)),MAX($M$2:M113)+1,0)</f>
        <v>112</v>
      </c>
      <c r="S114" s="290" t="s">
        <v>1123</v>
      </c>
      <c r="T114" t="str">
        <f>IFERROR(VLOOKUP(ROWS($T$3:T114),$R$3:$S$718,2,0),"")</f>
        <v>Zpracování a konzervování masa a výroba masných výrobků</v>
      </c>
      <c r="U114">
        <f>IF(ISNUMBER(SEARCH('1Př1'!$A$33,N114)),MAX($M$2:M113)+1,0)</f>
        <v>112</v>
      </c>
      <c r="V114" s="290" t="s">
        <v>1123</v>
      </c>
      <c r="W114" t="str">
        <f>IFERROR(VLOOKUP(ROWS($W$3:W114),$U$3:$V$718,2,0),"")</f>
        <v>Zpracování a konzervování masa a výroba masných výrobků</v>
      </c>
      <c r="X114">
        <f>IF(ISNUMBER(SEARCH('1Př1'!$A$34,N114)),MAX($M$2:M113)+1,0)</f>
        <v>112</v>
      </c>
      <c r="Y114" s="290" t="s">
        <v>1123</v>
      </c>
      <c r="Z114" t="str">
        <f>IFERROR(VLOOKUP(ROWS($Z$3:Z114),$X$3:$Y$718,2,0),"")</f>
        <v>Zpracování a konzervování masa a výroba masných výrobků</v>
      </c>
    </row>
    <row r="115" spans="1:26" ht="12.75" customHeight="1">
      <c r="A115" s="266"/>
      <c r="B115" s="266"/>
      <c r="C115" s="266"/>
      <c r="D115" s="282">
        <f>IF(ISNUMBER(SEARCH(ZAKL_DATA!$B$14,E115)),MAX($D$2:D114)+1,0)</f>
        <v>113</v>
      </c>
      <c r="E115" s="294" t="s">
        <v>1124</v>
      </c>
      <c r="F115" s="295">
        <v>2711</v>
      </c>
      <c r="G115" s="296"/>
      <c r="H115" s="297" t="str">
        <f>IFERROR(VLOOKUP(ROWS($H$3:H115),$D$3:$E$204,2,0),"")</f>
        <v>NOVÝ BYDŽOV</v>
      </c>
      <c r="I115" s="266"/>
      <c r="J115" s="299" t="s">
        <v>1125</v>
      </c>
      <c r="K115" s="288" t="s">
        <v>1126</v>
      </c>
      <c r="M115" s="289">
        <f>IF(ISNUMBER(SEARCH(ZAKL_DATA!$B$29,N115)),MAX($M$2:M114)+1,0)</f>
        <v>113</v>
      </c>
      <c r="N115" s="483" t="s">
        <v>2743</v>
      </c>
      <c r="O115" s="483" t="s">
        <v>2744</v>
      </c>
      <c r="Q115" s="291" t="str">
        <f>IFERROR(VLOOKUP(ROWS($Q$3:Q115),$M$3:$N$718,2,0),"")</f>
        <v>Kombinované podpůrné činnosti</v>
      </c>
      <c r="R115">
        <f>IF(ISNUMBER(SEARCH('1Př1'!$A$32,N115)),MAX($M$2:M114)+1,0)</f>
        <v>113</v>
      </c>
      <c r="S115" s="290" t="s">
        <v>1127</v>
      </c>
      <c r="T115" t="str">
        <f>IFERROR(VLOOKUP(ROWS($T$3:T115),$R$3:$S$718,2,0),"")</f>
        <v>Zpracování a konzervování ryb, korýšů a měkkýšů</v>
      </c>
      <c r="U115">
        <f>IF(ISNUMBER(SEARCH('1Př1'!$A$33,N115)),MAX($M$2:M114)+1,0)</f>
        <v>113</v>
      </c>
      <c r="V115" s="290" t="s">
        <v>1127</v>
      </c>
      <c r="W115" t="str">
        <f>IFERROR(VLOOKUP(ROWS($W$3:W115),$U$3:$V$718,2,0),"")</f>
        <v>Zpracování a konzervování ryb, korýšů a měkkýšů</v>
      </c>
      <c r="X115">
        <f>IF(ISNUMBER(SEARCH('1Př1'!$A$34,N115)),MAX($M$2:M114)+1,0)</f>
        <v>113</v>
      </c>
      <c r="Y115" s="290" t="s">
        <v>1127</v>
      </c>
      <c r="Z115" t="str">
        <f>IFERROR(VLOOKUP(ROWS($Z$3:Z115),$X$3:$Y$718,2,0),"")</f>
        <v>Zpracování a konzervování ryb, korýšů a měkkýšů</v>
      </c>
    </row>
    <row r="116" spans="1:26" ht="12.75" customHeight="1">
      <c r="A116" s="266"/>
      <c r="B116" s="266"/>
      <c r="C116" s="266"/>
      <c r="D116" s="282">
        <f>IF(ISNUMBER(SEARCH(ZAKL_DATA!$B$14,E116)),MAX($D$2:D115)+1,0)</f>
        <v>114</v>
      </c>
      <c r="E116" s="294" t="s">
        <v>1128</v>
      </c>
      <c r="F116" s="295">
        <v>2712</v>
      </c>
      <c r="G116" s="296"/>
      <c r="H116" s="297" t="str">
        <f>IFERROR(VLOOKUP(ROWS($H$3:H116),$D$3:$E$204,2,0),"")</f>
        <v>RYCHNOV NAD KNĚŽ.</v>
      </c>
      <c r="I116" s="266"/>
      <c r="J116" s="299" t="s">
        <v>1129</v>
      </c>
      <c r="K116" s="288" t="s">
        <v>1130</v>
      </c>
      <c r="M116" s="289">
        <f>IF(ISNUMBER(SEARCH(ZAKL_DATA!$B$29,N116)),MAX($M$2:M115)+1,0)</f>
        <v>114</v>
      </c>
      <c r="N116" s="483" t="s">
        <v>2745</v>
      </c>
      <c r="O116" s="483" t="s">
        <v>2746</v>
      </c>
      <c r="Q116" s="291" t="str">
        <f>IFERROR(VLOOKUP(ROWS($Q$3:Q116),$M$3:$N$718,2,0),"")</f>
        <v>Konečná úprava dřevěných výrobků</v>
      </c>
      <c r="R116">
        <f>IF(ISNUMBER(SEARCH('1Př1'!$A$32,N116)),MAX($M$2:M115)+1,0)</f>
        <v>114</v>
      </c>
      <c r="S116" s="290" t="s">
        <v>1131</v>
      </c>
      <c r="T116" t="str">
        <f>IFERROR(VLOOKUP(ROWS($T$3:T116),$R$3:$S$718,2,0),"")</f>
        <v>Zpracování a konzervování ovoce a zeleniny</v>
      </c>
      <c r="U116">
        <f>IF(ISNUMBER(SEARCH('1Př1'!$A$33,N116)),MAX($M$2:M115)+1,0)</f>
        <v>114</v>
      </c>
      <c r="V116" s="290" t="s">
        <v>1131</v>
      </c>
      <c r="W116" t="str">
        <f>IFERROR(VLOOKUP(ROWS($W$3:W116),$U$3:$V$718,2,0),"")</f>
        <v>Zpracování a konzervování ovoce a zeleniny</v>
      </c>
      <c r="X116">
        <f>IF(ISNUMBER(SEARCH('1Př1'!$A$34,N116)),MAX($M$2:M115)+1,0)</f>
        <v>114</v>
      </c>
      <c r="Y116" s="290" t="s">
        <v>1131</v>
      </c>
      <c r="Z116" t="str">
        <f>IFERROR(VLOOKUP(ROWS($Z$3:Z116),$X$3:$Y$718,2,0),"")</f>
        <v>Zpracování a konzervování ovoce a zeleniny</v>
      </c>
    </row>
    <row r="117" spans="1:26" ht="12.75" customHeight="1">
      <c r="A117" s="266"/>
      <c r="B117" s="266"/>
      <c r="C117" s="266"/>
      <c r="D117" s="282">
        <f>IF(ISNUMBER(SEARCH(ZAKL_DATA!$B$14,E117)),MAX($D$2:D116)+1,0)</f>
        <v>115</v>
      </c>
      <c r="E117" s="294" t="s">
        <v>1132</v>
      </c>
      <c r="F117" s="295">
        <v>2713</v>
      </c>
      <c r="G117" s="296"/>
      <c r="H117" s="297" t="str">
        <f>IFERROR(VLOOKUP(ROWS($H$3:H117),$D$3:$E$204,2,0),"")</f>
        <v>TRUTNOV</v>
      </c>
      <c r="I117" s="266"/>
      <c r="J117" s="299" t="s">
        <v>1133</v>
      </c>
      <c r="K117" s="288" t="s">
        <v>1134</v>
      </c>
      <c r="M117" s="289">
        <f>IF(ISNUMBER(SEARCH(ZAKL_DATA!$B$29,N117)),MAX($M$2:M116)+1,0)</f>
        <v>115</v>
      </c>
      <c r="N117" s="483" t="s">
        <v>1227</v>
      </c>
      <c r="O117" s="483" t="s">
        <v>2747</v>
      </c>
      <c r="Q117" s="291" t="str">
        <f>IFERROR(VLOOKUP(ROWS($Q$3:Q117),$M$3:$N$718,2,0),"")</f>
        <v>Konečná úprava textilií</v>
      </c>
      <c r="R117">
        <f>IF(ISNUMBER(SEARCH('1Př1'!$A$32,N117)),MAX($M$2:M116)+1,0)</f>
        <v>115</v>
      </c>
      <c r="S117" s="290" t="s">
        <v>1135</v>
      </c>
      <c r="T117" t="str">
        <f>IFERROR(VLOOKUP(ROWS($T$3:T117),$R$3:$S$718,2,0),"")</f>
        <v>Výroba rostlinných a živočišných olejů a tuků</v>
      </c>
      <c r="U117">
        <f>IF(ISNUMBER(SEARCH('1Př1'!$A$33,N117)),MAX($M$2:M116)+1,0)</f>
        <v>115</v>
      </c>
      <c r="V117" s="290" t="s">
        <v>1135</v>
      </c>
      <c r="W117" t="str">
        <f>IFERROR(VLOOKUP(ROWS($W$3:W117),$U$3:$V$718,2,0),"")</f>
        <v>Výroba rostlinných a živočišných olejů a tuků</v>
      </c>
      <c r="X117">
        <f>IF(ISNUMBER(SEARCH('1Př1'!$A$34,N117)),MAX($M$2:M116)+1,0)</f>
        <v>115</v>
      </c>
      <c r="Y117" s="290" t="s">
        <v>1135</v>
      </c>
      <c r="Z117" t="str">
        <f>IFERROR(VLOOKUP(ROWS($Z$3:Z117),$X$3:$Y$718,2,0),"")</f>
        <v>Výroba rostlinných a živočišných olejů a tuků</v>
      </c>
    </row>
    <row r="118" spans="1:26" ht="12.75" customHeight="1">
      <c r="A118" s="266"/>
      <c r="B118" s="266"/>
      <c r="C118" s="266"/>
      <c r="D118" s="282">
        <f>IF(ISNUMBER(SEARCH(ZAKL_DATA!$B$14,E118)),MAX($D$2:D117)+1,0)</f>
        <v>116</v>
      </c>
      <c r="E118" s="294" t="s">
        <v>1136</v>
      </c>
      <c r="F118" s="295">
        <v>2714</v>
      </c>
      <c r="G118" s="296"/>
      <c r="H118" s="297" t="str">
        <f>IFERROR(VLOOKUP(ROWS($H$3:H118),$D$3:$E$204,2,0),"")</f>
        <v>VRCHLABÍ</v>
      </c>
      <c r="I118" s="266"/>
      <c r="J118" s="299" t="s">
        <v>1137</v>
      </c>
      <c r="K118" s="288" t="s">
        <v>1138</v>
      </c>
      <c r="M118" s="289">
        <f>IF(ISNUMBER(SEARCH(ZAKL_DATA!$B$29,N118)),MAX($M$2:M117)+1,0)</f>
        <v>116</v>
      </c>
      <c r="N118" s="483" t="s">
        <v>2748</v>
      </c>
      <c r="O118" s="483" t="s">
        <v>2749</v>
      </c>
      <c r="Q118" s="291" t="str">
        <f>IFERROR(VLOOKUP(ROWS($Q$3:Q118),$M$3:$N$718,2,0),"")</f>
        <v>Konzervování, restaurování a jiné podpůrné činnosti pro kulturní dědictví</v>
      </c>
      <c r="R118">
        <f>IF(ISNUMBER(SEARCH('1Př1'!$A$32,N118)),MAX($M$2:M117)+1,0)</f>
        <v>116</v>
      </c>
      <c r="S118" s="290" t="s">
        <v>1139</v>
      </c>
      <c r="T118" t="str">
        <f>IFERROR(VLOOKUP(ROWS($T$3:T118),$R$3:$S$718,2,0),"")</f>
        <v>Výroba mléčných výrobků</v>
      </c>
      <c r="U118">
        <f>IF(ISNUMBER(SEARCH('1Př1'!$A$33,N118)),MAX($M$2:M117)+1,0)</f>
        <v>116</v>
      </c>
      <c r="V118" s="290" t="s">
        <v>1139</v>
      </c>
      <c r="W118" t="str">
        <f>IFERROR(VLOOKUP(ROWS($W$3:W118),$U$3:$V$718,2,0),"")</f>
        <v>Výroba mléčných výrobků</v>
      </c>
      <c r="X118">
        <f>IF(ISNUMBER(SEARCH('1Př1'!$A$34,N118)),MAX($M$2:M117)+1,0)</f>
        <v>116</v>
      </c>
      <c r="Y118" s="290" t="s">
        <v>1139</v>
      </c>
      <c r="Z118" t="str">
        <f>IFERROR(VLOOKUP(ROWS($Z$3:Z118),$X$3:$Y$718,2,0),"")</f>
        <v>Výroba mléčných výrobků</v>
      </c>
    </row>
    <row r="119" spans="1:26" ht="12.75" customHeight="1">
      <c r="A119" s="266"/>
      <c r="B119" s="266"/>
      <c r="C119" s="266"/>
      <c r="D119" s="282">
        <f>IF(ISNUMBER(SEARCH(ZAKL_DATA!$B$14,E119)),MAX($D$2:D118)+1,0)</f>
        <v>117</v>
      </c>
      <c r="E119" s="294" t="s">
        <v>1140</v>
      </c>
      <c r="F119" s="295">
        <v>2801</v>
      </c>
      <c r="G119" s="296"/>
      <c r="H119" s="297" t="str">
        <f>IFERROR(VLOOKUP(ROWS($H$3:H119),$D$3:$E$204,2,0),"")</f>
        <v>PARDUBICE</v>
      </c>
      <c r="I119" s="266"/>
      <c r="J119" s="299" t="s">
        <v>1141</v>
      </c>
      <c r="K119" s="288" t="s">
        <v>1142</v>
      </c>
      <c r="M119" s="289">
        <f>IF(ISNUMBER(SEARCH(ZAKL_DATA!$B$29,N119)),MAX($M$2:M118)+1,0)</f>
        <v>117</v>
      </c>
      <c r="N119" s="483" t="s">
        <v>2750</v>
      </c>
      <c r="O119" s="483" t="s">
        <v>2751</v>
      </c>
      <c r="Q119" s="291" t="str">
        <f>IFERROR(VLOOKUP(ROWS($Q$3:Q119),$M$3:$N$718,2,0),"")</f>
        <v>Kosmetické a podobné činnosti</v>
      </c>
      <c r="R119">
        <f>IF(ISNUMBER(SEARCH('1Př1'!$A$32,N119)),MAX($M$2:M118)+1,0)</f>
        <v>117</v>
      </c>
      <c r="S119" s="290" t="s">
        <v>1143</v>
      </c>
      <c r="T119" t="str">
        <f>IFERROR(VLOOKUP(ROWS($T$3:T119),$R$3:$S$718,2,0),"")</f>
        <v>Výroba mlýnských a škrobárenských výrobků</v>
      </c>
      <c r="U119">
        <f>IF(ISNUMBER(SEARCH('1Př1'!$A$33,N119)),MAX($M$2:M118)+1,0)</f>
        <v>117</v>
      </c>
      <c r="V119" s="290" t="s">
        <v>1143</v>
      </c>
      <c r="W119" t="str">
        <f>IFERROR(VLOOKUP(ROWS($W$3:W119),$U$3:$V$718,2,0),"")</f>
        <v>Výroba mlýnských a škrobárenských výrobků</v>
      </c>
      <c r="X119">
        <f>IF(ISNUMBER(SEARCH('1Př1'!$A$34,N119)),MAX($M$2:M118)+1,0)</f>
        <v>117</v>
      </c>
      <c r="Y119" s="290" t="s">
        <v>1143</v>
      </c>
      <c r="Z119" t="str">
        <f>IFERROR(VLOOKUP(ROWS($Z$3:Z119),$X$3:$Y$718,2,0),"")</f>
        <v>Výroba mlýnských a škrobárenských výrobků</v>
      </c>
    </row>
    <row r="120" spans="1:26" ht="12.75" customHeight="1">
      <c r="A120" s="266"/>
      <c r="B120" s="266"/>
      <c r="C120" s="266"/>
      <c r="D120" s="282">
        <f>IF(ISNUMBER(SEARCH(ZAKL_DATA!$B$14,E120)),MAX($D$2:D119)+1,0)</f>
        <v>118</v>
      </c>
      <c r="E120" s="294" t="s">
        <v>1144</v>
      </c>
      <c r="F120" s="295">
        <v>2802</v>
      </c>
      <c r="G120" s="296"/>
      <c r="H120" s="297" t="str">
        <f>IFERROR(VLOOKUP(ROWS($H$3:H120),$D$3:$E$204,2,0),"")</f>
        <v>HLINSKO</v>
      </c>
      <c r="I120" s="266"/>
      <c r="J120" s="299" t="s">
        <v>1145</v>
      </c>
      <c r="K120" s="288" t="s">
        <v>1146</v>
      </c>
      <c r="M120" s="289">
        <f>IF(ISNUMBER(SEARCH(ZAKL_DATA!$B$29,N120)),MAX($M$2:M119)+1,0)</f>
        <v>118</v>
      </c>
      <c r="N120" s="483" t="s">
        <v>2085</v>
      </c>
      <c r="O120" s="483" t="s">
        <v>2752</v>
      </c>
      <c r="Q120" s="291" t="str">
        <f>IFERROR(VLOOKUP(ROWS($Q$3:Q120),$M$3:$N$718,2,0),"")</f>
        <v>Kosmická doprava</v>
      </c>
      <c r="R120">
        <f>IF(ISNUMBER(SEARCH('1Př1'!$A$32,N120)),MAX($M$2:M119)+1,0)</f>
        <v>118</v>
      </c>
      <c r="S120" s="290" t="s">
        <v>1147</v>
      </c>
      <c r="T120" t="str">
        <f>IFERROR(VLOOKUP(ROWS($T$3:T120),$R$3:$S$718,2,0),"")</f>
        <v>Výroba pekařských, cukrářských a jiných moučných výrobků</v>
      </c>
      <c r="U120">
        <f>IF(ISNUMBER(SEARCH('1Př1'!$A$33,N120)),MAX($M$2:M119)+1,0)</f>
        <v>118</v>
      </c>
      <c r="V120" s="290" t="s">
        <v>1147</v>
      </c>
      <c r="W120" t="str">
        <f>IFERROR(VLOOKUP(ROWS($W$3:W120),$U$3:$V$718,2,0),"")</f>
        <v>Výroba pekařských, cukrářských a jiných moučných výrobků</v>
      </c>
      <c r="X120">
        <f>IF(ISNUMBER(SEARCH('1Př1'!$A$34,N120)),MAX($M$2:M119)+1,0)</f>
        <v>118</v>
      </c>
      <c r="Y120" s="290" t="s">
        <v>1147</v>
      </c>
      <c r="Z120" t="str">
        <f>IFERROR(VLOOKUP(ROWS($Z$3:Z120),$X$3:$Y$718,2,0),"")</f>
        <v>Výroba pekařských, cukrářských a jiných moučných výrobků</v>
      </c>
    </row>
    <row r="121" spans="1:26" ht="12.75" customHeight="1">
      <c r="A121" s="266"/>
      <c r="B121" s="266"/>
      <c r="C121" s="266"/>
      <c r="D121" s="282">
        <f>IF(ISNUMBER(SEARCH(ZAKL_DATA!$B$14,E121)),MAX($D$2:D120)+1,0)</f>
        <v>119</v>
      </c>
      <c r="E121" s="294" t="s">
        <v>1148</v>
      </c>
      <c r="F121" s="295">
        <v>2803</v>
      </c>
      <c r="G121" s="296"/>
      <c r="H121" s="297" t="str">
        <f>IFERROR(VLOOKUP(ROWS($H$3:H121),$D$3:$E$204,2,0),"")</f>
        <v>HOLICE</v>
      </c>
      <c r="I121" s="266"/>
      <c r="J121" s="299" t="s">
        <v>1149</v>
      </c>
      <c r="K121" s="288" t="s">
        <v>1150</v>
      </c>
      <c r="M121" s="289">
        <f>IF(ISNUMBER(SEARCH(ZAKL_DATA!$B$29,N121)),MAX($M$2:M120)+1,0)</f>
        <v>119</v>
      </c>
      <c r="N121" s="483" t="s">
        <v>2753</v>
      </c>
      <c r="O121" s="483" t="s">
        <v>2754</v>
      </c>
      <c r="Q121" s="291" t="str">
        <f>IFERROR(VLOOKUP(ROWS($Q$3:Q121),$M$3:$N$718,2,0),"")</f>
        <v>Kování a tváření kovů a prášková metalurgie</v>
      </c>
      <c r="R121">
        <f>IF(ISNUMBER(SEARCH('1Př1'!$A$32,N121)),MAX($M$2:M120)+1,0)</f>
        <v>119</v>
      </c>
      <c r="S121" s="290" t="s">
        <v>1151</v>
      </c>
      <c r="T121" t="str">
        <f>IFERROR(VLOOKUP(ROWS($T$3:T121),$R$3:$S$718,2,0),"")</f>
        <v>Výroba ostatních potravinářských výrobků</v>
      </c>
      <c r="U121">
        <f>IF(ISNUMBER(SEARCH('1Př1'!$A$33,N121)),MAX($M$2:M120)+1,0)</f>
        <v>119</v>
      </c>
      <c r="V121" s="290" t="s">
        <v>1151</v>
      </c>
      <c r="W121" t="str">
        <f>IFERROR(VLOOKUP(ROWS($W$3:W121),$U$3:$V$718,2,0),"")</f>
        <v>Výroba ostatních potravinářských výrobků</v>
      </c>
      <c r="X121">
        <f>IF(ISNUMBER(SEARCH('1Př1'!$A$34,N121)),MAX($M$2:M120)+1,0)</f>
        <v>119</v>
      </c>
      <c r="Y121" s="290" t="s">
        <v>1151</v>
      </c>
      <c r="Z121" t="str">
        <f>IFERROR(VLOOKUP(ROWS($Z$3:Z121),$X$3:$Y$718,2,0),"")</f>
        <v>Výroba ostatních potravinářských výrobků</v>
      </c>
    </row>
    <row r="122" spans="1:26" ht="12.75" customHeight="1">
      <c r="A122" s="266"/>
      <c r="B122" s="266"/>
      <c r="C122" s="266"/>
      <c r="D122" s="282">
        <f>IF(ISNUMBER(SEARCH(ZAKL_DATA!$B$14,E122)),MAX($D$2:D121)+1,0)</f>
        <v>120</v>
      </c>
      <c r="E122" s="294" t="s">
        <v>1152</v>
      </c>
      <c r="F122" s="295">
        <v>2804</v>
      </c>
      <c r="G122" s="296"/>
      <c r="H122" s="297" t="str">
        <f>IFERROR(VLOOKUP(ROWS($H$3:H122),$D$3:$E$204,2,0),"")</f>
        <v>CHRUDIM</v>
      </c>
      <c r="I122" s="266"/>
      <c r="J122" s="299" t="s">
        <v>1153</v>
      </c>
      <c r="K122" s="288" t="s">
        <v>1154</v>
      </c>
      <c r="M122" s="289">
        <f>IF(ISNUMBER(SEARCH(ZAKL_DATA!$B$29,N122)),MAX($M$2:M121)+1,0)</f>
        <v>120</v>
      </c>
      <c r="N122" s="483" t="s">
        <v>2755</v>
      </c>
      <c r="O122" s="483" t="s">
        <v>2756</v>
      </c>
      <c r="Q122" s="291" t="str">
        <f>IFERROR(VLOOKUP(ROWS($Q$3:Q122),$M$3:$N$718,2,0),"")</f>
        <v>Leasing duševního vlastnictví a podobných produktů, kromě děl chráněných autorským právem</v>
      </c>
      <c r="R122">
        <f>IF(ISNUMBER(SEARCH('1Př1'!$A$32,N122)),MAX($M$2:M121)+1,0)</f>
        <v>120</v>
      </c>
      <c r="S122" s="290" t="s">
        <v>1155</v>
      </c>
      <c r="T122" t="str">
        <f>IFERROR(VLOOKUP(ROWS($T$3:T122),$R$3:$S$718,2,0),"")</f>
        <v>Výroba průmyslových krmiv</v>
      </c>
      <c r="U122">
        <f>IF(ISNUMBER(SEARCH('1Př1'!$A$33,N122)),MAX($M$2:M121)+1,0)</f>
        <v>120</v>
      </c>
      <c r="V122" s="290" t="s">
        <v>1155</v>
      </c>
      <c r="W122" t="str">
        <f>IFERROR(VLOOKUP(ROWS($W$3:W122),$U$3:$V$718,2,0),"")</f>
        <v>Výroba průmyslových krmiv</v>
      </c>
      <c r="X122">
        <f>IF(ISNUMBER(SEARCH('1Př1'!$A$34,N122)),MAX($M$2:M121)+1,0)</f>
        <v>120</v>
      </c>
      <c r="Y122" s="290" t="s">
        <v>1155</v>
      </c>
      <c r="Z122" t="str">
        <f>IFERROR(VLOOKUP(ROWS($Z$3:Z122),$X$3:$Y$718,2,0),"")</f>
        <v>Výroba průmyslových krmiv</v>
      </c>
    </row>
    <row r="123" spans="1:26" ht="12.75" customHeight="1">
      <c r="A123" s="266"/>
      <c r="B123" s="266"/>
      <c r="C123" s="266"/>
      <c r="D123" s="282">
        <f>IF(ISNUMBER(SEARCH(ZAKL_DATA!$B$14,E123)),MAX($D$2:D122)+1,0)</f>
        <v>121</v>
      </c>
      <c r="E123" s="294" t="s">
        <v>1156</v>
      </c>
      <c r="F123" s="295">
        <v>2805</v>
      </c>
      <c r="G123" s="296"/>
      <c r="H123" s="297" t="str">
        <f>IFERROR(VLOOKUP(ROWS($H$3:H123),$D$3:$E$204,2,0),"")</f>
        <v>LITOMYŠL</v>
      </c>
      <c r="I123" s="266"/>
      <c r="J123" s="299" t="s">
        <v>1157</v>
      </c>
      <c r="K123" s="288" t="s">
        <v>1158</v>
      </c>
      <c r="M123" s="289">
        <f>IF(ISNUMBER(SEARCH(ZAKL_DATA!$B$29,N123)),MAX($M$2:M122)+1,0)</f>
        <v>121</v>
      </c>
      <c r="N123" s="483" t="s">
        <v>2084</v>
      </c>
      <c r="O123" s="483" t="s">
        <v>2757</v>
      </c>
      <c r="Q123" s="291" t="str">
        <f>IFERROR(VLOOKUP(ROWS($Q$3:Q123),$M$3:$N$718,2,0),"")</f>
        <v>Letecká nákladní doprava</v>
      </c>
      <c r="R123">
        <f>IF(ISNUMBER(SEARCH('1Př1'!$A$32,N123)),MAX($M$2:M122)+1,0)</f>
        <v>121</v>
      </c>
      <c r="S123" s="290" t="s">
        <v>1159</v>
      </c>
      <c r="T123" t="str">
        <f>IFERROR(VLOOKUP(ROWS($T$3:T123),$R$3:$S$718,2,0),"")</f>
        <v>Pěstování obilovin (kromě rýže), luštěnin a olejnatých semen</v>
      </c>
      <c r="U123">
        <f>IF(ISNUMBER(SEARCH('1Př1'!$A$33,N123)),MAX($M$2:M122)+1,0)</f>
        <v>121</v>
      </c>
      <c r="V123" s="290" t="s">
        <v>1159</v>
      </c>
      <c r="W123" t="str">
        <f>IFERROR(VLOOKUP(ROWS($W$3:W123),$U$3:$V$718,2,0),"")</f>
        <v>Pěstování obilovin (kromě rýže), luštěnin a olejnatých semen</v>
      </c>
      <c r="X123">
        <f>IF(ISNUMBER(SEARCH('1Př1'!$A$34,N123)),MAX($M$2:M122)+1,0)</f>
        <v>121</v>
      </c>
      <c r="Y123" s="290" t="s">
        <v>1159</v>
      </c>
      <c r="Z123" t="str">
        <f>IFERROR(VLOOKUP(ROWS($Z$3:Z123),$X$3:$Y$718,2,0),"")</f>
        <v>Pěstování obilovin (kromě rýže), luštěnin a olejnatých semen</v>
      </c>
    </row>
    <row r="124" spans="1:26" ht="12.75" customHeight="1">
      <c r="A124" s="266"/>
      <c r="B124" s="266"/>
      <c r="C124" s="266"/>
      <c r="D124" s="282">
        <f>IF(ISNUMBER(SEARCH(ZAKL_DATA!$B$14,E124)),MAX($D$2:D123)+1,0)</f>
        <v>122</v>
      </c>
      <c r="E124" s="294" t="s">
        <v>1160</v>
      </c>
      <c r="F124" s="295">
        <v>2806</v>
      </c>
      <c r="G124" s="296"/>
      <c r="H124" s="297" t="str">
        <f>IFERROR(VLOOKUP(ROWS($H$3:H124),$D$3:$E$204,2,0),"")</f>
        <v>MORAVSKÁ TŘEBOVÁ</v>
      </c>
      <c r="I124" s="266"/>
      <c r="J124" s="304" t="s">
        <v>1161</v>
      </c>
      <c r="K124" s="305" t="s">
        <v>1162</v>
      </c>
      <c r="M124" s="289">
        <f>IF(ISNUMBER(SEARCH(ZAKL_DATA!$B$29,N124)),MAX($M$2:M123)+1,0)</f>
        <v>122</v>
      </c>
      <c r="N124" s="483" t="s">
        <v>1659</v>
      </c>
      <c r="O124" s="483" t="s">
        <v>2758</v>
      </c>
      <c r="Q124" s="291" t="str">
        <f>IFERROR(VLOOKUP(ROWS($Q$3:Q124),$M$3:$N$718,2,0),"")</f>
        <v>Letecká osobní doprava</v>
      </c>
      <c r="R124">
        <f>IF(ISNUMBER(SEARCH('1Př1'!$A$32,N124)),MAX($M$2:M123)+1,0)</f>
        <v>122</v>
      </c>
      <c r="S124" s="290" t="s">
        <v>1163</v>
      </c>
      <c r="T124" t="str">
        <f>IFERROR(VLOOKUP(ROWS($T$3:T124),$R$3:$S$718,2,0),"")</f>
        <v>Pěstování rýže</v>
      </c>
      <c r="U124">
        <f>IF(ISNUMBER(SEARCH('1Př1'!$A$33,N124)),MAX($M$2:M123)+1,0)</f>
        <v>122</v>
      </c>
      <c r="V124" s="290" t="s">
        <v>1163</v>
      </c>
      <c r="W124" t="str">
        <f>IFERROR(VLOOKUP(ROWS($W$3:W124),$U$3:$V$718,2,0),"")</f>
        <v>Pěstování rýže</v>
      </c>
      <c r="X124">
        <f>IF(ISNUMBER(SEARCH('1Př1'!$A$34,N124)),MAX($M$2:M123)+1,0)</f>
        <v>122</v>
      </c>
      <c r="Y124" s="290" t="s">
        <v>1163</v>
      </c>
      <c r="Z124" t="str">
        <f>IFERROR(VLOOKUP(ROWS($Z$3:Z124),$X$3:$Y$718,2,0),"")</f>
        <v>Pěstování rýže</v>
      </c>
    </row>
    <row r="125" spans="1:26" ht="12.75" customHeight="1">
      <c r="A125" s="266"/>
      <c r="B125" s="266"/>
      <c r="C125" s="266"/>
      <c r="D125" s="282">
        <f>IF(ISNUMBER(SEARCH(ZAKL_DATA!$B$14,E125)),MAX($D$2:D124)+1,0)</f>
        <v>123</v>
      </c>
      <c r="E125" s="294" t="s">
        <v>1164</v>
      </c>
      <c r="F125" s="295">
        <v>2807</v>
      </c>
      <c r="G125" s="296"/>
      <c r="H125" s="297" t="str">
        <f>IFERROR(VLOOKUP(ROWS($H$3:H125),$D$3:$E$204,2,0),"")</f>
        <v>PŘELOUČ</v>
      </c>
      <c r="I125" s="266"/>
      <c r="J125" s="299" t="s">
        <v>1165</v>
      </c>
      <c r="K125" s="288" t="s">
        <v>1166</v>
      </c>
      <c r="M125" s="289">
        <f>IF(ISNUMBER(SEARCH(ZAKL_DATA!$B$29,N125)),MAX($M$2:M124)+1,0)</f>
        <v>123</v>
      </c>
      <c r="N125" s="483" t="s">
        <v>2759</v>
      </c>
      <c r="O125" s="483" t="s">
        <v>2760</v>
      </c>
      <c r="Q125" s="291" t="str">
        <f>IFERROR(VLOOKUP(ROWS($Q$3:Q125),$M$3:$N$718,2,0),"")</f>
        <v>Literární tvorba</v>
      </c>
      <c r="R125">
        <f>IF(ISNUMBER(SEARCH('1Př1'!$A$32,N125)),MAX($M$2:M124)+1,0)</f>
        <v>123</v>
      </c>
      <c r="S125" s="290" t="s">
        <v>1167</v>
      </c>
      <c r="T125" t="str">
        <f>IFERROR(VLOOKUP(ROWS($T$3:T125),$R$3:$S$718,2,0),"")</f>
        <v>Pěstování zeleniny a melounů, kořenů a hlíz</v>
      </c>
      <c r="U125">
        <f>IF(ISNUMBER(SEARCH('1Př1'!$A$33,N125)),MAX($M$2:M124)+1,0)</f>
        <v>123</v>
      </c>
      <c r="V125" s="290" t="s">
        <v>1167</v>
      </c>
      <c r="W125" t="str">
        <f>IFERROR(VLOOKUP(ROWS($W$3:W125),$U$3:$V$718,2,0),"")</f>
        <v>Pěstování zeleniny a melounů, kořenů a hlíz</v>
      </c>
      <c r="X125">
        <f>IF(ISNUMBER(SEARCH('1Př1'!$A$34,N125)),MAX($M$2:M124)+1,0)</f>
        <v>123</v>
      </c>
      <c r="Y125" s="290" t="s">
        <v>1167</v>
      </c>
      <c r="Z125" t="str">
        <f>IFERROR(VLOOKUP(ROWS($Z$3:Z125),$X$3:$Y$718,2,0),"")</f>
        <v>Pěstování zeleniny a melounů, kořenů a hlíz</v>
      </c>
    </row>
    <row r="126" spans="1:26" ht="12.75" customHeight="1">
      <c r="A126" s="266"/>
      <c r="B126" s="266"/>
      <c r="C126" s="266"/>
      <c r="D126" s="282">
        <f>IF(ISNUMBER(SEARCH(ZAKL_DATA!$B$14,E126)),MAX($D$2:D125)+1,0)</f>
        <v>124</v>
      </c>
      <c r="E126" s="294" t="s">
        <v>1168</v>
      </c>
      <c r="F126" s="295">
        <v>2808</v>
      </c>
      <c r="G126" s="296"/>
      <c r="H126" s="297" t="str">
        <f>IFERROR(VLOOKUP(ROWS($H$3:H126),$D$3:$E$204,2,0),"")</f>
        <v>SVITAVY</v>
      </c>
      <c r="I126" s="266"/>
      <c r="J126" s="299" t="s">
        <v>1169</v>
      </c>
      <c r="K126" s="288" t="s">
        <v>1170</v>
      </c>
      <c r="M126" s="289">
        <f>IF(ISNUMBER(SEARCH(ZAKL_DATA!$B$29,N126)),MAX($M$2:M125)+1,0)</f>
        <v>124</v>
      </c>
      <c r="N126" s="483" t="s">
        <v>2761</v>
      </c>
      <c r="O126" s="483" t="s">
        <v>2762</v>
      </c>
      <c r="Q126" s="291" t="str">
        <f>IFERROR(VLOOKUP(ROWS($Q$3:Q126),$M$3:$N$718,2,0),"")</f>
        <v>Logistické činnosti</v>
      </c>
      <c r="R126">
        <f>IF(ISNUMBER(SEARCH('1Př1'!$A$32,N126)),MAX($M$2:M125)+1,0)</f>
        <v>124</v>
      </c>
      <c r="S126" s="290" t="s">
        <v>1171</v>
      </c>
      <c r="T126" t="str">
        <f>IFERROR(VLOOKUP(ROWS($T$3:T126),$R$3:$S$718,2,0),"")</f>
        <v>Pěstování tabáku</v>
      </c>
      <c r="U126">
        <f>IF(ISNUMBER(SEARCH('1Př1'!$A$33,N126)),MAX($M$2:M125)+1,0)</f>
        <v>124</v>
      </c>
      <c r="V126" s="290" t="s">
        <v>1171</v>
      </c>
      <c r="W126" t="str">
        <f>IFERROR(VLOOKUP(ROWS($W$3:W126),$U$3:$V$718,2,0),"")</f>
        <v>Pěstování tabáku</v>
      </c>
      <c r="X126">
        <f>IF(ISNUMBER(SEARCH('1Př1'!$A$34,N126)),MAX($M$2:M125)+1,0)</f>
        <v>124</v>
      </c>
      <c r="Y126" s="290" t="s">
        <v>1171</v>
      </c>
      <c r="Z126" t="str">
        <f>IFERROR(VLOOKUP(ROWS($Z$3:Z126),$X$3:$Y$718,2,0),"")</f>
        <v>Pěstování tabáku</v>
      </c>
    </row>
    <row r="127" spans="1:26" ht="12.75" customHeight="1">
      <c r="A127" s="266"/>
      <c r="B127" s="266"/>
      <c r="C127" s="266"/>
      <c r="D127" s="282">
        <f>IF(ISNUMBER(SEARCH(ZAKL_DATA!$B$14,E127)),MAX($D$2:D126)+1,0)</f>
        <v>125</v>
      </c>
      <c r="E127" s="294" t="s">
        <v>1172</v>
      </c>
      <c r="F127" s="295">
        <v>2809</v>
      </c>
      <c r="G127" s="296"/>
      <c r="H127" s="297" t="str">
        <f>IFERROR(VLOOKUP(ROWS($H$3:H127),$D$3:$E$204,2,0),"")</f>
        <v>ÚSTÍ NAD ORLICÍ</v>
      </c>
      <c r="I127" s="266"/>
      <c r="J127" s="299" t="s">
        <v>1173</v>
      </c>
      <c r="K127" s="288" t="s">
        <v>1174</v>
      </c>
      <c r="M127" s="289">
        <f>IF(ISNUMBER(SEARCH(ZAKL_DATA!$B$29,N127)),MAX($M$2:M126)+1,0)</f>
        <v>125</v>
      </c>
      <c r="N127" s="483" t="s">
        <v>769</v>
      </c>
      <c r="O127" s="483" t="s">
        <v>2763</v>
      </c>
      <c r="Q127" s="291" t="str">
        <f>IFERROR(VLOOKUP(ROWS($Q$3:Q127),$M$3:$N$718,2,0),"")</f>
        <v>Lov a odchyt divokých zvířat a související činnosti</v>
      </c>
      <c r="R127">
        <f>IF(ISNUMBER(SEARCH('1Př1'!$A$32,N127)),MAX($M$2:M126)+1,0)</f>
        <v>125</v>
      </c>
      <c r="S127" s="290" t="s">
        <v>1175</v>
      </c>
      <c r="T127" t="str">
        <f>IFERROR(VLOOKUP(ROWS($T$3:T127),$R$3:$S$718,2,0),"")</f>
        <v>Pěstování přadných rostlin</v>
      </c>
      <c r="U127">
        <f>IF(ISNUMBER(SEARCH('1Př1'!$A$33,N127)),MAX($M$2:M126)+1,0)</f>
        <v>125</v>
      </c>
      <c r="V127" s="290" t="s">
        <v>1175</v>
      </c>
      <c r="W127" t="str">
        <f>IFERROR(VLOOKUP(ROWS($W$3:W127),$U$3:$V$718,2,0),"")</f>
        <v>Pěstování přadných rostlin</v>
      </c>
      <c r="X127">
        <f>IF(ISNUMBER(SEARCH('1Př1'!$A$34,N127)),MAX($M$2:M126)+1,0)</f>
        <v>125</v>
      </c>
      <c r="Y127" s="290" t="s">
        <v>1175</v>
      </c>
      <c r="Z127" t="str">
        <f>IFERROR(VLOOKUP(ROWS($Z$3:Z127),$X$3:$Y$718,2,0),"")</f>
        <v>Pěstování přadných rostlin</v>
      </c>
    </row>
    <row r="128" spans="1:26" ht="12.75" customHeight="1">
      <c r="A128" s="266"/>
      <c r="B128" s="266"/>
      <c r="C128" s="266"/>
      <c r="D128" s="282">
        <f>IF(ISNUMBER(SEARCH(ZAKL_DATA!$B$14,E128)),MAX($D$2:D127)+1,0)</f>
        <v>126</v>
      </c>
      <c r="E128" s="294" t="s">
        <v>1176</v>
      </c>
      <c r="F128" s="295">
        <v>2810</v>
      </c>
      <c r="G128" s="296"/>
      <c r="H128" s="297" t="str">
        <f>IFERROR(VLOOKUP(ROWS($H$3:H128),$D$3:$E$204,2,0),"")</f>
        <v>VYSOKÉ MÝTO</v>
      </c>
      <c r="I128" s="266"/>
      <c r="J128" s="299" t="s">
        <v>1177</v>
      </c>
      <c r="K128" s="288" t="s">
        <v>1178</v>
      </c>
      <c r="M128" s="289">
        <f>IF(ISNUMBER(SEARCH(ZAKL_DATA!$B$29,N128)),MAX($M$2:M127)+1,0)</f>
        <v>126</v>
      </c>
      <c r="N128" s="483" t="s">
        <v>2764</v>
      </c>
      <c r="O128" s="483" t="s">
        <v>2765</v>
      </c>
      <c r="Q128" s="291" t="str">
        <f>IFERROR(VLOOKUP(ROWS($Q$3:Q128),$M$3:$N$718,2,0),"")</f>
        <v>Lůžková zdravotní péče</v>
      </c>
      <c r="R128">
        <f>IF(ISNUMBER(SEARCH('1Př1'!$A$32,N128)),MAX($M$2:M127)+1,0)</f>
        <v>126</v>
      </c>
      <c r="S128" s="290" t="s">
        <v>1179</v>
      </c>
      <c r="T128" t="str">
        <f>IFERROR(VLOOKUP(ROWS($T$3:T128),$R$3:$S$718,2,0),"")</f>
        <v>Pěstování ostatních plodin jiných než trvalých</v>
      </c>
      <c r="U128">
        <f>IF(ISNUMBER(SEARCH('1Př1'!$A$33,N128)),MAX($M$2:M127)+1,0)</f>
        <v>126</v>
      </c>
      <c r="V128" s="290" t="s">
        <v>1179</v>
      </c>
      <c r="W128" t="str">
        <f>IFERROR(VLOOKUP(ROWS($W$3:W128),$U$3:$V$718,2,0),"")</f>
        <v>Pěstování ostatních plodin jiných než trvalých</v>
      </c>
      <c r="X128">
        <f>IF(ISNUMBER(SEARCH('1Př1'!$A$34,N128)),MAX($M$2:M127)+1,0)</f>
        <v>126</v>
      </c>
      <c r="Y128" s="290" t="s">
        <v>1179</v>
      </c>
      <c r="Z128" t="str">
        <f>IFERROR(VLOOKUP(ROWS($Z$3:Z128),$X$3:$Y$718,2,0),"")</f>
        <v>Pěstování ostatních plodin jiných než trvalých</v>
      </c>
    </row>
    <row r="129" spans="1:26" ht="12.75" customHeight="1">
      <c r="A129" s="266"/>
      <c r="B129" s="266"/>
      <c r="C129" s="266"/>
      <c r="D129" s="282">
        <f>IF(ISNUMBER(SEARCH(ZAKL_DATA!$B$14,E129)),MAX($D$2:D128)+1,0)</f>
        <v>127</v>
      </c>
      <c r="E129" s="294" t="s">
        <v>1180</v>
      </c>
      <c r="F129" s="295">
        <v>2811</v>
      </c>
      <c r="G129" s="296"/>
      <c r="H129" s="297" t="str">
        <f>IFERROR(VLOOKUP(ROWS($H$3:H129),$D$3:$E$204,2,0),"")</f>
        <v>ŽAMBERK</v>
      </c>
      <c r="I129" s="266"/>
      <c r="J129" s="299" t="s">
        <v>1181</v>
      </c>
      <c r="K129" s="288" t="s">
        <v>1182</v>
      </c>
      <c r="M129" s="289">
        <f>IF(ISNUMBER(SEARCH(ZAKL_DATA!$B$29,N129)),MAX($M$2:M128)+1,0)</f>
        <v>127</v>
      </c>
      <c r="N129" s="483" t="s">
        <v>2766</v>
      </c>
      <c r="O129" s="483" t="s">
        <v>2767</v>
      </c>
      <c r="Q129" s="291" t="str">
        <f>IFERROR(VLOOKUP(ROWS($Q$3:Q129),$M$3:$N$718,2,0),"")</f>
        <v>Maloobchod s díly a příslušenstvím pro motorová vozidla</v>
      </c>
      <c r="R129">
        <f>IF(ISNUMBER(SEARCH('1Př1'!$A$32,N129)),MAX($M$2:M128)+1,0)</f>
        <v>127</v>
      </c>
      <c r="S129" s="290" t="s">
        <v>1183</v>
      </c>
      <c r="T129" t="str">
        <f>IFERROR(VLOOKUP(ROWS($T$3:T129),$R$3:$S$718,2,0),"")</f>
        <v>Pěstování vinných hroznů</v>
      </c>
      <c r="U129">
        <f>IF(ISNUMBER(SEARCH('1Př1'!$A$33,N129)),MAX($M$2:M128)+1,0)</f>
        <v>127</v>
      </c>
      <c r="V129" s="290" t="s">
        <v>1183</v>
      </c>
      <c r="W129" t="str">
        <f>IFERROR(VLOOKUP(ROWS($W$3:W129),$U$3:$V$718,2,0),"")</f>
        <v>Pěstování vinných hroznů</v>
      </c>
      <c r="X129">
        <f>IF(ISNUMBER(SEARCH('1Př1'!$A$34,N129)),MAX($M$2:M128)+1,0)</f>
        <v>127</v>
      </c>
      <c r="Y129" s="290" t="s">
        <v>1183</v>
      </c>
      <c r="Z129" t="str">
        <f>IFERROR(VLOOKUP(ROWS($Z$3:Z129),$X$3:$Y$718,2,0),"")</f>
        <v>Pěstování vinných hroznů</v>
      </c>
    </row>
    <row r="130" spans="1:26" ht="12.75" customHeight="1">
      <c r="A130" s="266"/>
      <c r="B130" s="266"/>
      <c r="C130" s="266"/>
      <c r="D130" s="282">
        <f>IF(ISNUMBER(SEARCH(ZAKL_DATA!$B$14,E130)),MAX($D$2:D129)+1,0)</f>
        <v>128</v>
      </c>
      <c r="E130" s="294" t="s">
        <v>1184</v>
      </c>
      <c r="F130" s="295">
        <v>2901</v>
      </c>
      <c r="G130" s="296"/>
      <c r="H130" s="297" t="str">
        <f>IFERROR(VLOOKUP(ROWS($H$3:H130),$D$3:$E$204,2,0),"")</f>
        <v>JIHLAVA</v>
      </c>
      <c r="I130" s="266"/>
      <c r="J130" s="299" t="s">
        <v>1185</v>
      </c>
      <c r="K130" s="288" t="s">
        <v>1186</v>
      </c>
      <c r="M130" s="289">
        <f>IF(ISNUMBER(SEARCH(ZAKL_DATA!$B$29,N130)),MAX($M$2:M129)+1,0)</f>
        <v>128</v>
      </c>
      <c r="N130" s="483" t="s">
        <v>2768</v>
      </c>
      <c r="O130" s="483" t="s">
        <v>2769</v>
      </c>
      <c r="Q130" s="291" t="str">
        <f>IFERROR(VLOOKUP(ROWS($Q$3:Q130),$M$3:$N$718,2,0),"")</f>
        <v>Maloobchod s elektrospotřebiči a elektronikou převážně pro domácnost</v>
      </c>
      <c r="R130">
        <f>IF(ISNUMBER(SEARCH('1Př1'!$A$32,N130)),MAX($M$2:M129)+1,0)</f>
        <v>128</v>
      </c>
      <c r="S130" s="290" t="s">
        <v>1187</v>
      </c>
      <c r="T130" t="str">
        <f>IFERROR(VLOOKUP(ROWS($T$3:T130),$R$3:$S$718,2,0),"")</f>
        <v>Pěstování tropického a subtropického ovoce</v>
      </c>
      <c r="U130">
        <f>IF(ISNUMBER(SEARCH('1Př1'!$A$33,N130)),MAX($M$2:M129)+1,0)</f>
        <v>128</v>
      </c>
      <c r="V130" s="290" t="s">
        <v>1187</v>
      </c>
      <c r="W130" t="str">
        <f>IFERROR(VLOOKUP(ROWS($W$3:W130),$U$3:$V$718,2,0),"")</f>
        <v>Pěstování tropického a subtropického ovoce</v>
      </c>
      <c r="X130">
        <f>IF(ISNUMBER(SEARCH('1Př1'!$A$34,N130)),MAX($M$2:M129)+1,0)</f>
        <v>128</v>
      </c>
      <c r="Y130" s="290" t="s">
        <v>1187</v>
      </c>
      <c r="Z130" t="str">
        <f>IFERROR(VLOOKUP(ROWS($Z$3:Z130),$X$3:$Y$718,2,0),"")</f>
        <v>Pěstování tropického a subtropického ovoce</v>
      </c>
    </row>
    <row r="131" spans="1:26" ht="12.75" customHeight="1">
      <c r="A131" s="266"/>
      <c r="B131" s="266"/>
      <c r="C131" s="266"/>
      <c r="D131" s="282">
        <f>IF(ISNUMBER(SEARCH(ZAKL_DATA!$B$14,E131)),MAX($D$2:D130)+1,0)</f>
        <v>129</v>
      </c>
      <c r="E131" s="294" t="s">
        <v>1188</v>
      </c>
      <c r="F131" s="295">
        <v>2902</v>
      </c>
      <c r="G131" s="296"/>
      <c r="H131" s="297" t="str">
        <f>IFERROR(VLOOKUP(ROWS($H$3:H131),$D$3:$E$204,2,0),"")</f>
        <v>BYSTŘICE NAD PERN.</v>
      </c>
      <c r="I131" s="266"/>
      <c r="J131" s="299" t="s">
        <v>1189</v>
      </c>
      <c r="K131" s="288" t="s">
        <v>1190</v>
      </c>
      <c r="M131" s="289">
        <f>IF(ISNUMBER(SEARCH(ZAKL_DATA!$B$29,N131)),MAX($M$2:M130)+1,0)</f>
        <v>129</v>
      </c>
      <c r="N131" s="483" t="s">
        <v>2770</v>
      </c>
      <c r="O131" s="483" t="s">
        <v>2771</v>
      </c>
      <c r="Q131" s="291" t="str">
        <f>IFERROR(VLOOKUP(ROWS($Q$3:Q131),$M$3:$N$718,2,0),"")</f>
        <v>Maloobchod s farmaceutickými výrobky</v>
      </c>
      <c r="R131">
        <f>IF(ISNUMBER(SEARCH('1Př1'!$A$32,N131)),MAX($M$2:M130)+1,0)</f>
        <v>129</v>
      </c>
      <c r="S131" s="290" t="s">
        <v>1191</v>
      </c>
      <c r="T131" t="str">
        <f>IFERROR(VLOOKUP(ROWS($T$3:T131),$R$3:$S$718,2,0),"")</f>
        <v>Pěstování citrusových plodů</v>
      </c>
      <c r="U131">
        <f>IF(ISNUMBER(SEARCH('1Př1'!$A$33,N131)),MAX($M$2:M130)+1,0)</f>
        <v>129</v>
      </c>
      <c r="V131" s="290" t="s">
        <v>1191</v>
      </c>
      <c r="W131" t="str">
        <f>IFERROR(VLOOKUP(ROWS($W$3:W131),$U$3:$V$718,2,0),"")</f>
        <v>Pěstování citrusových plodů</v>
      </c>
      <c r="X131">
        <f>IF(ISNUMBER(SEARCH('1Př1'!$A$34,N131)),MAX($M$2:M130)+1,0)</f>
        <v>129</v>
      </c>
      <c r="Y131" s="290" t="s">
        <v>1191</v>
      </c>
      <c r="Z131" t="str">
        <f>IFERROR(VLOOKUP(ROWS($Z$3:Z131),$X$3:$Y$718,2,0),"")</f>
        <v>Pěstování citrusových plodů</v>
      </c>
    </row>
    <row r="132" spans="1:26" ht="12.75" customHeight="1">
      <c r="A132" s="266"/>
      <c r="B132" s="266"/>
      <c r="C132" s="266"/>
      <c r="D132" s="282">
        <f>IF(ISNUMBER(SEARCH(ZAKL_DATA!$B$14,E132)),MAX($D$2:D131)+1,0)</f>
        <v>130</v>
      </c>
      <c r="E132" s="294" t="s">
        <v>1192</v>
      </c>
      <c r="F132" s="295">
        <v>2903</v>
      </c>
      <c r="G132" s="296"/>
      <c r="H132" s="297" t="str">
        <f>IFERROR(VLOOKUP(ROWS($H$3:H132),$D$3:$E$204,2,0),"")</f>
        <v>HAVLÍČKŮV BROD</v>
      </c>
      <c r="I132" s="266"/>
      <c r="J132" s="299" t="s">
        <v>1193</v>
      </c>
      <c r="K132" s="288" t="s">
        <v>1194</v>
      </c>
      <c r="M132" s="289">
        <f>IF(ISNUMBER(SEARCH(ZAKL_DATA!$B$29,N132)),MAX($M$2:M131)+1,0)</f>
        <v>130</v>
      </c>
      <c r="N132" s="483" t="s">
        <v>2069</v>
      </c>
      <c r="O132" s="483" t="s">
        <v>2772</v>
      </c>
      <c r="Q132" s="291" t="str">
        <f>IFERROR(VLOOKUP(ROWS($Q$3:Q132),$M$3:$N$718,2,0),"")</f>
        <v>Maloobchod s hodinami, hodinkami a klenoty</v>
      </c>
      <c r="R132">
        <f>IF(ISNUMBER(SEARCH('1Př1'!$A$32,N132)),MAX($M$2:M131)+1,0)</f>
        <v>130</v>
      </c>
      <c r="S132" s="290" t="s">
        <v>1195</v>
      </c>
      <c r="T132" t="str">
        <f>IFERROR(VLOOKUP(ROWS($T$3:T132),$R$3:$S$718,2,0),"")</f>
        <v>Pěstování jádrového a peckového ovoce</v>
      </c>
      <c r="U132">
        <f>IF(ISNUMBER(SEARCH('1Př1'!$A$33,N132)),MAX($M$2:M131)+1,0)</f>
        <v>130</v>
      </c>
      <c r="V132" s="290" t="s">
        <v>1195</v>
      </c>
      <c r="W132" t="str">
        <f>IFERROR(VLOOKUP(ROWS($W$3:W132),$U$3:$V$718,2,0),"")</f>
        <v>Pěstování jádrového a peckového ovoce</v>
      </c>
      <c r="X132">
        <f>IF(ISNUMBER(SEARCH('1Př1'!$A$34,N132)),MAX($M$2:M131)+1,0)</f>
        <v>130</v>
      </c>
      <c r="Y132" s="290" t="s">
        <v>1195</v>
      </c>
      <c r="Z132" t="str">
        <f>IFERROR(VLOOKUP(ROWS($Z$3:Z132),$X$3:$Y$718,2,0),"")</f>
        <v>Pěstování jádrového a peckového ovoce</v>
      </c>
    </row>
    <row r="133" spans="1:26" ht="12.75" customHeight="1">
      <c r="A133" s="266"/>
      <c r="B133" s="266"/>
      <c r="C133" s="266"/>
      <c r="D133" s="282">
        <f>IF(ISNUMBER(SEARCH(ZAKL_DATA!$B$14,E133)),MAX($D$2:D132)+1,0)</f>
        <v>131</v>
      </c>
      <c r="E133" s="294" t="s">
        <v>1196</v>
      </c>
      <c r="F133" s="295">
        <v>2904</v>
      </c>
      <c r="G133" s="296"/>
      <c r="H133" s="297" t="str">
        <f>IFERROR(VLOOKUP(ROWS($H$3:H133),$D$3:$E$204,2,0),"")</f>
        <v>HUMPOLEC</v>
      </c>
      <c r="I133" s="266"/>
      <c r="J133" s="302" t="s">
        <v>1197</v>
      </c>
      <c r="K133" s="303" t="s">
        <v>1198</v>
      </c>
      <c r="M133" s="289">
        <f>IF(ISNUMBER(SEARCH(ZAKL_DATA!$B$29,N133)),MAX($M$2:M132)+1,0)</f>
        <v>131</v>
      </c>
      <c r="N133" s="483" t="s">
        <v>2062</v>
      </c>
      <c r="O133" s="483" t="s">
        <v>2773</v>
      </c>
      <c r="Q133" s="291" t="str">
        <f>IFERROR(VLOOKUP(ROWS($Q$3:Q133),$M$3:$N$718,2,0),"")</f>
        <v>Maloobchod s hrami a hračkami</v>
      </c>
      <c r="R133">
        <f>IF(ISNUMBER(SEARCH('1Př1'!$A$32,N133)),MAX($M$2:M132)+1,0)</f>
        <v>131</v>
      </c>
      <c r="S133" s="290" t="s">
        <v>1199</v>
      </c>
      <c r="T133" t="str">
        <f>IFERROR(VLOOKUP(ROWS($T$3:T133),$R$3:$S$718,2,0),"")</f>
        <v>Pěstování ostatního stromového a keřového ovoce a ořechů</v>
      </c>
      <c r="U133">
        <f>IF(ISNUMBER(SEARCH('1Př1'!$A$33,N133)),MAX($M$2:M132)+1,0)</f>
        <v>131</v>
      </c>
      <c r="V133" s="290" t="s">
        <v>1199</v>
      </c>
      <c r="W133" t="str">
        <f>IFERROR(VLOOKUP(ROWS($W$3:W133),$U$3:$V$718,2,0),"")</f>
        <v>Pěstování ostatního stromového a keřového ovoce a ořechů</v>
      </c>
      <c r="X133">
        <f>IF(ISNUMBER(SEARCH('1Př1'!$A$34,N133)),MAX($M$2:M132)+1,0)</f>
        <v>131</v>
      </c>
      <c r="Y133" s="290" t="s">
        <v>1199</v>
      </c>
      <c r="Z133" t="str">
        <f>IFERROR(VLOOKUP(ROWS($Z$3:Z133),$X$3:$Y$718,2,0),"")</f>
        <v>Pěstování ostatního stromového a keřového ovoce a ořechů</v>
      </c>
    </row>
    <row r="134" spans="1:26" ht="12.75" customHeight="1">
      <c r="A134" s="266"/>
      <c r="B134" s="266"/>
      <c r="C134" s="266"/>
      <c r="D134" s="282">
        <f>IF(ISNUMBER(SEARCH(ZAKL_DATA!$B$14,E134)),MAX($D$2:D133)+1,0)</f>
        <v>132</v>
      </c>
      <c r="E134" s="294" t="s">
        <v>1200</v>
      </c>
      <c r="F134" s="295">
        <v>2905</v>
      </c>
      <c r="G134" s="296"/>
      <c r="H134" s="297" t="str">
        <f>IFERROR(VLOOKUP(ROWS($H$3:H134),$D$3:$E$204,2,0),"")</f>
        <v>CHOTĚBOŘ</v>
      </c>
      <c r="I134" s="266"/>
      <c r="J134" s="299" t="s">
        <v>1201</v>
      </c>
      <c r="K134" s="288" t="s">
        <v>1202</v>
      </c>
      <c r="M134" s="289">
        <f>IF(ISNUMBER(SEARCH(ZAKL_DATA!$B$29,N134)),MAX($M$2:M133)+1,0)</f>
        <v>132</v>
      </c>
      <c r="N134" s="483" t="s">
        <v>2058</v>
      </c>
      <c r="O134" s="483" t="s">
        <v>2774</v>
      </c>
      <c r="Q134" s="291" t="str">
        <f>IFERROR(VLOOKUP(ROWS($Q$3:Q134),$M$3:$N$718,2,0),"")</f>
        <v>Maloobchod s knihami</v>
      </c>
      <c r="R134">
        <f>IF(ISNUMBER(SEARCH('1Př1'!$A$32,N134)),MAX($M$2:M133)+1,0)</f>
        <v>132</v>
      </c>
      <c r="S134" s="290" t="s">
        <v>1203</v>
      </c>
      <c r="T134" t="str">
        <f>IFERROR(VLOOKUP(ROWS($T$3:T134),$R$3:$S$718,2,0),"")</f>
        <v>Pěstování olejnatých plodů</v>
      </c>
      <c r="U134">
        <f>IF(ISNUMBER(SEARCH('1Př1'!$A$33,N134)),MAX($M$2:M133)+1,0)</f>
        <v>132</v>
      </c>
      <c r="V134" s="290" t="s">
        <v>1203</v>
      </c>
      <c r="W134" t="str">
        <f>IFERROR(VLOOKUP(ROWS($W$3:W134),$U$3:$V$718,2,0),"")</f>
        <v>Pěstování olejnatých plodů</v>
      </c>
      <c r="X134">
        <f>IF(ISNUMBER(SEARCH('1Př1'!$A$34,N134)),MAX($M$2:M133)+1,0)</f>
        <v>132</v>
      </c>
      <c r="Y134" s="290" t="s">
        <v>1203</v>
      </c>
      <c r="Z134" t="str">
        <f>IFERROR(VLOOKUP(ROWS($Z$3:Z134),$X$3:$Y$718,2,0),"")</f>
        <v>Pěstování olejnatých plodů</v>
      </c>
    </row>
    <row r="135" spans="1:26" ht="12.75" customHeight="1">
      <c r="A135" s="266"/>
      <c r="B135" s="266"/>
      <c r="C135" s="266"/>
      <c r="D135" s="282">
        <f>IF(ISNUMBER(SEARCH(ZAKL_DATA!$B$14,E135)),MAX($D$2:D134)+1,0)</f>
        <v>133</v>
      </c>
      <c r="E135" s="294" t="s">
        <v>1204</v>
      </c>
      <c r="F135" s="295">
        <v>2906</v>
      </c>
      <c r="G135" s="296"/>
      <c r="H135" s="297" t="str">
        <f>IFERROR(VLOOKUP(ROWS($H$3:H135),$D$3:$E$204,2,0),"")</f>
        <v>LEDEČ NAD SÁZAVOU</v>
      </c>
      <c r="I135" s="266"/>
      <c r="J135" s="298" t="s">
        <v>1205</v>
      </c>
      <c r="K135" s="288" t="s">
        <v>1206</v>
      </c>
      <c r="M135" s="289">
        <f>IF(ISNUMBER(SEARCH(ZAKL_DATA!$B$29,N135)),MAX($M$2:M134)+1,0)</f>
        <v>133</v>
      </c>
      <c r="N135" s="483" t="s">
        <v>2055</v>
      </c>
      <c r="O135" s="483" t="s">
        <v>2775</v>
      </c>
      <c r="Q135" s="291" t="str">
        <f>IFERROR(VLOOKUP(ROWS($Q$3:Q135),$M$3:$N$718,2,0),"")</f>
        <v>Maloobchod s koberci, podlahovými krytinami a nástěnnými obklady</v>
      </c>
      <c r="R135">
        <f>IF(ISNUMBER(SEARCH('1Př1'!$A$32,N135)),MAX($M$2:M134)+1,0)</f>
        <v>133</v>
      </c>
      <c r="S135" s="290" t="s">
        <v>1207</v>
      </c>
      <c r="T135" t="str">
        <f>IFERROR(VLOOKUP(ROWS($T$3:T135),$R$3:$S$718,2,0),"")</f>
        <v>Pěstování rostlin pro výrobu nápojů</v>
      </c>
      <c r="U135">
        <f>IF(ISNUMBER(SEARCH('1Př1'!$A$33,N135)),MAX($M$2:M134)+1,0)</f>
        <v>133</v>
      </c>
      <c r="V135" s="290" t="s">
        <v>1207</v>
      </c>
      <c r="W135" t="str">
        <f>IFERROR(VLOOKUP(ROWS($W$3:W135),$U$3:$V$718,2,0),"")</f>
        <v>Pěstování rostlin pro výrobu nápojů</v>
      </c>
      <c r="X135">
        <f>IF(ISNUMBER(SEARCH('1Př1'!$A$34,N135)),MAX($M$2:M134)+1,0)</f>
        <v>133</v>
      </c>
      <c r="Y135" s="290" t="s">
        <v>1207</v>
      </c>
      <c r="Z135" t="str">
        <f>IFERROR(VLOOKUP(ROWS($Z$3:Z135),$X$3:$Y$718,2,0),"")</f>
        <v>Pěstování rostlin pro výrobu nápojů</v>
      </c>
    </row>
    <row r="136" spans="1:26" ht="12.75" customHeight="1">
      <c r="A136" s="266"/>
      <c r="B136" s="266"/>
      <c r="C136" s="266"/>
      <c r="D136" s="282">
        <f>IF(ISNUMBER(SEARCH(ZAKL_DATA!$B$14,E136)),MAX($D$2:D135)+1,0)</f>
        <v>134</v>
      </c>
      <c r="E136" s="294" t="s">
        <v>1208</v>
      </c>
      <c r="F136" s="295">
        <v>2907</v>
      </c>
      <c r="G136" s="296"/>
      <c r="H136" s="297" t="str">
        <f>IFERROR(VLOOKUP(ROWS($H$3:H136),$D$3:$E$204,2,0),"")</f>
        <v>MORAVSKÉ BUDĚJOVICE</v>
      </c>
      <c r="I136" s="266"/>
      <c r="J136" s="299" t="s">
        <v>1209</v>
      </c>
      <c r="K136" s="288" t="s">
        <v>1210</v>
      </c>
      <c r="M136" s="289">
        <f>IF(ISNUMBER(SEARCH(ZAKL_DATA!$B$29,N136)),MAX($M$2:M135)+1,0)</f>
        <v>134</v>
      </c>
      <c r="N136" s="483" t="s">
        <v>2067</v>
      </c>
      <c r="O136" s="483" t="s">
        <v>2776</v>
      </c>
      <c r="Q136" s="291" t="str">
        <f>IFERROR(VLOOKUP(ROWS($Q$3:Q136),$M$3:$N$718,2,0),"")</f>
        <v>Maloobchod s kosmetickými a toaletními výrobky</v>
      </c>
      <c r="R136">
        <f>IF(ISNUMBER(SEARCH('1Př1'!$A$32,N136)),MAX($M$2:M135)+1,0)</f>
        <v>134</v>
      </c>
      <c r="S136" s="290" t="s">
        <v>1211</v>
      </c>
      <c r="T136" t="str">
        <f>IFERROR(VLOOKUP(ROWS($T$3:T136),$R$3:$S$718,2,0),"")</f>
        <v>Pěstování koření, aromatických, léčivých a farmaceutických rostlin</v>
      </c>
      <c r="U136">
        <f>IF(ISNUMBER(SEARCH('1Př1'!$A$33,N136)),MAX($M$2:M135)+1,0)</f>
        <v>134</v>
      </c>
      <c r="V136" s="290" t="s">
        <v>1211</v>
      </c>
      <c r="W136" t="str">
        <f>IFERROR(VLOOKUP(ROWS($W$3:W136),$U$3:$V$718,2,0),"")</f>
        <v>Pěstování koření, aromatických, léčivých a farmaceutických rostlin</v>
      </c>
      <c r="X136">
        <f>IF(ISNUMBER(SEARCH('1Př1'!$A$34,N136)),MAX($M$2:M135)+1,0)</f>
        <v>134</v>
      </c>
      <c r="Y136" s="290" t="s">
        <v>1211</v>
      </c>
      <c r="Z136" t="str">
        <f>IFERROR(VLOOKUP(ROWS($Z$3:Z136),$X$3:$Y$718,2,0),"")</f>
        <v>Pěstování koření, aromatických, léčivých a farmaceutických rostlin</v>
      </c>
    </row>
    <row r="137" spans="1:26" ht="12.75" customHeight="1">
      <c r="A137" s="266"/>
      <c r="B137" s="266"/>
      <c r="C137" s="266"/>
      <c r="D137" s="282">
        <f>IF(ISNUMBER(SEARCH(ZAKL_DATA!$B$14,E137)),MAX($D$2:D136)+1,0)</f>
        <v>135</v>
      </c>
      <c r="E137" s="294" t="s">
        <v>1212</v>
      </c>
      <c r="F137" s="295">
        <v>2908</v>
      </c>
      <c r="G137" s="296"/>
      <c r="H137" s="297" t="str">
        <f>IFERROR(VLOOKUP(ROWS($H$3:H137),$D$3:$E$204,2,0),"")</f>
        <v>NÁMĚŠŤ NAD OSLAVOU</v>
      </c>
      <c r="I137" s="266"/>
      <c r="J137" s="299" t="s">
        <v>1213</v>
      </c>
      <c r="K137" s="288" t="s">
        <v>1214</v>
      </c>
      <c r="M137" s="289">
        <f>IF(ISNUMBER(SEARCH(ZAKL_DATA!$B$29,N137)),MAX($M$2:M136)+1,0)</f>
        <v>135</v>
      </c>
      <c r="N137" s="483" t="s">
        <v>2777</v>
      </c>
      <c r="O137" s="483" t="s">
        <v>2778</v>
      </c>
      <c r="Q137" s="291" t="str">
        <f>IFERROR(VLOOKUP(ROWS($Q$3:Q137),$M$3:$N$718,2,0),"")</f>
        <v>Maloobchod s květinami, rostlinami, hnojivy, zvířaty pro zájmový chov a krmivy pro ně</v>
      </c>
      <c r="R137">
        <f>IF(ISNUMBER(SEARCH('1Př1'!$A$32,N137)),MAX($M$2:M136)+1,0)</f>
        <v>135</v>
      </c>
      <c r="S137" s="290" t="s">
        <v>1215</v>
      </c>
      <c r="T137" t="str">
        <f>IFERROR(VLOOKUP(ROWS($T$3:T137),$R$3:$S$718,2,0),"")</f>
        <v>Pěstování ostatních trvalých plodin</v>
      </c>
      <c r="U137">
        <f>IF(ISNUMBER(SEARCH('1Př1'!$A$33,N137)),MAX($M$2:M136)+1,0)</f>
        <v>135</v>
      </c>
      <c r="V137" s="290" t="s">
        <v>1215</v>
      </c>
      <c r="W137" t="str">
        <f>IFERROR(VLOOKUP(ROWS($W$3:W137),$U$3:$V$718,2,0),"")</f>
        <v>Pěstování ostatních trvalých plodin</v>
      </c>
      <c r="X137">
        <f>IF(ISNUMBER(SEARCH('1Př1'!$A$34,N137)),MAX($M$2:M136)+1,0)</f>
        <v>135</v>
      </c>
      <c r="Y137" s="290" t="s">
        <v>1215</v>
      </c>
      <c r="Z137" t="str">
        <f>IFERROR(VLOOKUP(ROWS($Z$3:Z137),$X$3:$Y$718,2,0),"")</f>
        <v>Pěstování ostatních trvalých plodin</v>
      </c>
    </row>
    <row r="138" spans="1:26" ht="12.75" customHeight="1">
      <c r="A138" s="266"/>
      <c r="B138" s="266"/>
      <c r="C138" s="266"/>
      <c r="D138" s="282">
        <f>IF(ISNUMBER(SEARCH(ZAKL_DATA!$B$14,E138)),MAX($D$2:D137)+1,0)</f>
        <v>136</v>
      </c>
      <c r="E138" s="294" t="s">
        <v>1216</v>
      </c>
      <c r="F138" s="295">
        <v>2909</v>
      </c>
      <c r="G138" s="296"/>
      <c r="H138" s="297" t="str">
        <f>IFERROR(VLOOKUP(ROWS($H$3:H138),$D$3:$E$204,2,0),"")</f>
        <v>PACOV</v>
      </c>
      <c r="I138" s="266"/>
      <c r="J138" s="299" t="s">
        <v>1217</v>
      </c>
      <c r="K138" s="288" t="s">
        <v>1218</v>
      </c>
      <c r="M138" s="289">
        <f>IF(ISNUMBER(SEARCH(ZAKL_DATA!$B$29,N138)),MAX($M$2:M137)+1,0)</f>
        <v>136</v>
      </c>
      <c r="N138" s="483" t="s">
        <v>2044</v>
      </c>
      <c r="O138" s="483" t="s">
        <v>2779</v>
      </c>
      <c r="Q138" s="291" t="str">
        <f>IFERROR(VLOOKUP(ROWS($Q$3:Q138),$M$3:$N$718,2,0),"")</f>
        <v>Maloobchod s masem a masnými výrobky</v>
      </c>
      <c r="R138">
        <f>IF(ISNUMBER(SEARCH('1Př1'!$A$32,N138)),MAX($M$2:M137)+1,0)</f>
        <v>136</v>
      </c>
      <c r="S138" s="290" t="s">
        <v>1219</v>
      </c>
      <c r="T138" t="str">
        <f>IFERROR(VLOOKUP(ROWS($T$3:T138),$R$3:$S$718,2,0),"")</f>
        <v>Úprava a spřádání textilních vláken a příze</v>
      </c>
      <c r="U138">
        <f>IF(ISNUMBER(SEARCH('1Př1'!$A$33,N138)),MAX($M$2:M137)+1,0)</f>
        <v>136</v>
      </c>
      <c r="V138" s="290" t="s">
        <v>1219</v>
      </c>
      <c r="W138" t="str">
        <f>IFERROR(VLOOKUP(ROWS($W$3:W138),$U$3:$V$718,2,0),"")</f>
        <v>Úprava a spřádání textilních vláken a příze</v>
      </c>
      <c r="X138">
        <f>IF(ISNUMBER(SEARCH('1Př1'!$A$34,N138)),MAX($M$2:M137)+1,0)</f>
        <v>136</v>
      </c>
      <c r="Y138" s="290" t="s">
        <v>1219</v>
      </c>
      <c r="Z138" t="str">
        <f>IFERROR(VLOOKUP(ROWS($Z$3:Z138),$X$3:$Y$718,2,0),"")</f>
        <v>Úprava a spřádání textilních vláken a příze</v>
      </c>
    </row>
    <row r="139" spans="1:26" ht="12.75" customHeight="1">
      <c r="A139" s="266"/>
      <c r="B139" s="266"/>
      <c r="C139" s="266"/>
      <c r="D139" s="282">
        <f>IF(ISNUMBER(SEARCH(ZAKL_DATA!$B$14,E139)),MAX($D$2:D138)+1,0)</f>
        <v>137</v>
      </c>
      <c r="E139" s="294" t="s">
        <v>1220</v>
      </c>
      <c r="F139" s="295">
        <v>2910</v>
      </c>
      <c r="G139" s="296"/>
      <c r="H139" s="297" t="str">
        <f>IFERROR(VLOOKUP(ROWS($H$3:H139),$D$3:$E$204,2,0),"")</f>
        <v>PELHŘIMOV</v>
      </c>
      <c r="I139" s="266"/>
      <c r="J139" s="299" t="s">
        <v>1221</v>
      </c>
      <c r="K139" s="288" t="s">
        <v>1222</v>
      </c>
      <c r="M139" s="289">
        <f>IF(ISNUMBER(SEARCH(ZAKL_DATA!$B$29,N139)),MAX($M$2:M138)+1,0)</f>
        <v>137</v>
      </c>
      <c r="N139" s="483" t="s">
        <v>2780</v>
      </c>
      <c r="O139" s="483" t="s">
        <v>2781</v>
      </c>
      <c r="Q139" s="291" t="str">
        <f>IFERROR(VLOOKUP(ROWS($Q$3:Q139),$M$3:$N$718,2,0),"")</f>
        <v>Maloobchod s motocykly a díly a příslušenstvím pro motocykly</v>
      </c>
      <c r="R139">
        <f>IF(ISNUMBER(SEARCH('1Př1'!$A$32,N139)),MAX($M$2:M138)+1,0)</f>
        <v>137</v>
      </c>
      <c r="S139" s="290" t="s">
        <v>1223</v>
      </c>
      <c r="T139" t="str">
        <f>IFERROR(VLOOKUP(ROWS($T$3:T139),$R$3:$S$718,2,0),"")</f>
        <v>Tkaní textilií</v>
      </c>
      <c r="U139">
        <f>IF(ISNUMBER(SEARCH('1Př1'!$A$33,N139)),MAX($M$2:M138)+1,0)</f>
        <v>137</v>
      </c>
      <c r="V139" s="290" t="s">
        <v>1223</v>
      </c>
      <c r="W139" t="str">
        <f>IFERROR(VLOOKUP(ROWS($W$3:W139),$U$3:$V$718,2,0),"")</f>
        <v>Tkaní textilií</v>
      </c>
      <c r="X139">
        <f>IF(ISNUMBER(SEARCH('1Př1'!$A$34,N139)),MAX($M$2:M138)+1,0)</f>
        <v>137</v>
      </c>
      <c r="Y139" s="290" t="s">
        <v>1223</v>
      </c>
      <c r="Z139" t="str">
        <f>IFERROR(VLOOKUP(ROWS($Z$3:Z139),$X$3:$Y$718,2,0),"")</f>
        <v>Tkaní textilií</v>
      </c>
    </row>
    <row r="140" spans="1:26" ht="12.75" customHeight="1">
      <c r="A140" s="266"/>
      <c r="B140" s="266"/>
      <c r="C140" s="266"/>
      <c r="D140" s="282">
        <f>IF(ISNUMBER(SEARCH(ZAKL_DATA!$B$14,E140)),MAX($D$2:D139)+1,0)</f>
        <v>138</v>
      </c>
      <c r="E140" s="294" t="s">
        <v>1224</v>
      </c>
      <c r="F140" s="295">
        <v>2911</v>
      </c>
      <c r="G140" s="296"/>
      <c r="H140" s="297" t="str">
        <f>IFERROR(VLOOKUP(ROWS($H$3:H140),$D$3:$E$204,2,0),"")</f>
        <v>TELČ</v>
      </c>
      <c r="I140" s="266"/>
      <c r="J140" s="299" t="s">
        <v>1225</v>
      </c>
      <c r="K140" s="288" t="s">
        <v>1226</v>
      </c>
      <c r="M140" s="289">
        <f>IF(ISNUMBER(SEARCH(ZAKL_DATA!$B$29,N140)),MAX($M$2:M139)+1,0)</f>
        <v>138</v>
      </c>
      <c r="N140" s="483" t="s">
        <v>2782</v>
      </c>
      <c r="O140" s="483" t="s">
        <v>2783</v>
      </c>
      <c r="Q140" s="291" t="str">
        <f>IFERROR(VLOOKUP(ROWS($Q$3:Q140),$M$3:$N$718,2,0),"")</f>
        <v>Maloobchod s motorovými vozidly</v>
      </c>
      <c r="R140">
        <f>IF(ISNUMBER(SEARCH('1Př1'!$A$32,N140)),MAX($M$2:M139)+1,0)</f>
        <v>138</v>
      </c>
      <c r="S140" s="290" t="s">
        <v>1227</v>
      </c>
      <c r="T140" t="str">
        <f>IFERROR(VLOOKUP(ROWS($T$3:T140),$R$3:$S$718,2,0),"")</f>
        <v>Konečná úprava textilií</v>
      </c>
      <c r="U140">
        <f>IF(ISNUMBER(SEARCH('1Př1'!$A$33,N140)),MAX($M$2:M139)+1,0)</f>
        <v>138</v>
      </c>
      <c r="V140" s="290" t="s">
        <v>1227</v>
      </c>
      <c r="W140" t="str">
        <f>IFERROR(VLOOKUP(ROWS($W$3:W140),$U$3:$V$718,2,0),"")</f>
        <v>Konečná úprava textilií</v>
      </c>
      <c r="X140">
        <f>IF(ISNUMBER(SEARCH('1Př1'!$A$34,N140)),MAX($M$2:M139)+1,0)</f>
        <v>138</v>
      </c>
      <c r="Y140" s="290" t="s">
        <v>1227</v>
      </c>
      <c r="Z140" t="str">
        <f>IFERROR(VLOOKUP(ROWS($Z$3:Z140),$X$3:$Y$718,2,0),"")</f>
        <v>Konečná úprava textilií</v>
      </c>
    </row>
    <row r="141" spans="1:26" ht="12.75" customHeight="1">
      <c r="A141" s="266"/>
      <c r="B141" s="266"/>
      <c r="C141" s="266"/>
      <c r="D141" s="282">
        <f>IF(ISNUMBER(SEARCH(ZAKL_DATA!$B$14,E141)),MAX($D$2:D140)+1,0)</f>
        <v>139</v>
      </c>
      <c r="E141" s="294" t="s">
        <v>1228</v>
      </c>
      <c r="F141" s="295">
        <v>2912</v>
      </c>
      <c r="G141" s="296"/>
      <c r="H141" s="297" t="str">
        <f>IFERROR(VLOOKUP(ROWS($H$3:H141),$D$3:$E$204,2,0),"")</f>
        <v>TŘEBÍČ</v>
      </c>
      <c r="I141" s="266"/>
      <c r="J141" s="299" t="s">
        <v>1229</v>
      </c>
      <c r="K141" s="288" t="s">
        <v>1230</v>
      </c>
      <c r="M141" s="289">
        <f>IF(ISNUMBER(SEARCH(ZAKL_DATA!$B$29,N141)),MAX($M$2:M140)+1,0)</f>
        <v>139</v>
      </c>
      <c r="N141" s="483" t="s">
        <v>2784</v>
      </c>
      <c r="O141" s="483" t="s">
        <v>2785</v>
      </c>
      <c r="Q141" s="291" t="str">
        <f>IFERROR(VLOOKUP(ROWS($Q$3:Q141),$M$3:$N$718,2,0),"")</f>
        <v>Maloobchod s nábytkem, osvětlovacími zařízeními, nádobím a ostatními výrobky převážně pro domácnost</v>
      </c>
      <c r="R141">
        <f>IF(ISNUMBER(SEARCH('1Př1'!$A$32,N141)),MAX($M$2:M140)+1,0)</f>
        <v>139</v>
      </c>
      <c r="S141" s="290" t="s">
        <v>1231</v>
      </c>
      <c r="T141" t="str">
        <f>IFERROR(VLOOKUP(ROWS($T$3:T141),$R$3:$S$718,2,0),"")</f>
        <v>Výroba ostatních textilií</v>
      </c>
      <c r="U141">
        <f>IF(ISNUMBER(SEARCH('1Př1'!$A$33,N141)),MAX($M$2:M140)+1,0)</f>
        <v>139</v>
      </c>
      <c r="V141" s="290" t="s">
        <v>1231</v>
      </c>
      <c r="W141" t="str">
        <f>IFERROR(VLOOKUP(ROWS($W$3:W141),$U$3:$V$718,2,0),"")</f>
        <v>Výroba ostatních textilií</v>
      </c>
      <c r="X141">
        <f>IF(ISNUMBER(SEARCH('1Př1'!$A$34,N141)),MAX($M$2:M140)+1,0)</f>
        <v>139</v>
      </c>
      <c r="Y141" s="290" t="s">
        <v>1231</v>
      </c>
      <c r="Z141" t="str">
        <f>IFERROR(VLOOKUP(ROWS($Z$3:Z141),$X$3:$Y$718,2,0),"")</f>
        <v>Výroba ostatních textilií</v>
      </c>
    </row>
    <row r="142" spans="1:26" ht="12.75" customHeight="1">
      <c r="A142" s="266"/>
      <c r="B142" s="266"/>
      <c r="C142" s="266"/>
      <c r="D142" s="282">
        <f>IF(ISNUMBER(SEARCH(ZAKL_DATA!$B$14,E142)),MAX($D$2:D141)+1,0)</f>
        <v>140</v>
      </c>
      <c r="E142" s="294" t="s">
        <v>1232</v>
      </c>
      <c r="F142" s="295">
        <v>2913</v>
      </c>
      <c r="G142" s="296"/>
      <c r="H142" s="297" t="str">
        <f>IFERROR(VLOOKUP(ROWS($H$3:H142),$D$3:$E$204,2,0),"")</f>
        <v>VELKÉ MEZIŘÍČÍ</v>
      </c>
      <c r="I142" s="266"/>
      <c r="J142" s="299" t="s">
        <v>1233</v>
      </c>
      <c r="K142" s="288" t="s">
        <v>1234</v>
      </c>
      <c r="M142" s="289">
        <f>IF(ISNUMBER(SEARCH(ZAKL_DATA!$B$29,N142)),MAX($M$2:M141)+1,0)</f>
        <v>140</v>
      </c>
      <c r="N142" s="483" t="s">
        <v>2047</v>
      </c>
      <c r="O142" s="483" t="s">
        <v>2786</v>
      </c>
      <c r="Q142" s="291" t="str">
        <f>IFERROR(VLOOKUP(ROWS($Q$3:Q142),$M$3:$N$718,2,0),"")</f>
        <v>Maloobchod s nápoji</v>
      </c>
      <c r="R142">
        <f>IF(ISNUMBER(SEARCH('1Př1'!$A$32,N142)),MAX($M$2:M141)+1,0)</f>
        <v>140</v>
      </c>
      <c r="S142" s="290" t="s">
        <v>1235</v>
      </c>
      <c r="T142" t="str">
        <f>IFERROR(VLOOKUP(ROWS($T$3:T142),$R$3:$S$718,2,0),"")</f>
        <v>Pěstování cukrové třtiny</v>
      </c>
      <c r="U142">
        <f>IF(ISNUMBER(SEARCH('1Př1'!$A$33,N142)),MAX($M$2:M141)+1,0)</f>
        <v>140</v>
      </c>
      <c r="V142" s="290" t="s">
        <v>1235</v>
      </c>
      <c r="W142" t="str">
        <f>IFERROR(VLOOKUP(ROWS($W$3:W142),$U$3:$V$718,2,0),"")</f>
        <v>Pěstování cukrové třtiny</v>
      </c>
      <c r="X142">
        <f>IF(ISNUMBER(SEARCH('1Př1'!$A$34,N142)),MAX($M$2:M141)+1,0)</f>
        <v>140</v>
      </c>
      <c r="Y142" s="290" t="s">
        <v>1235</v>
      </c>
      <c r="Z142" t="str">
        <f>IFERROR(VLOOKUP(ROWS($Z$3:Z142),$X$3:$Y$718,2,0),"")</f>
        <v>Pěstování cukrové třtiny</v>
      </c>
    </row>
    <row r="143" spans="1:26" ht="12.75" customHeight="1">
      <c r="A143" s="266"/>
      <c r="B143" s="266"/>
      <c r="C143" s="266"/>
      <c r="D143" s="282">
        <f>IF(ISNUMBER(SEARCH(ZAKL_DATA!$B$14,E143)),MAX($D$2:D142)+1,0)</f>
        <v>141</v>
      </c>
      <c r="E143" s="294" t="s">
        <v>1236</v>
      </c>
      <c r="F143" s="295">
        <v>2914</v>
      </c>
      <c r="G143" s="296"/>
      <c r="H143" s="297" t="str">
        <f>IFERROR(VLOOKUP(ROWS($H$3:H143),$D$3:$E$204,2,0),"")</f>
        <v>ŽĎÁR NAD SÁZAVOU</v>
      </c>
      <c r="I143" s="266"/>
      <c r="J143" s="299" t="s">
        <v>1237</v>
      </c>
      <c r="K143" s="288" t="s">
        <v>1238</v>
      </c>
      <c r="M143" s="289">
        <f>IF(ISNUMBER(SEARCH(ZAKL_DATA!$B$29,N143)),MAX($M$2:M142)+1,0)</f>
        <v>141</v>
      </c>
      <c r="N143" s="483" t="s">
        <v>2787</v>
      </c>
      <c r="O143" s="483" t="s">
        <v>2788</v>
      </c>
      <c r="Q143" s="291" t="str">
        <f>IFERROR(VLOOKUP(ROWS($Q$3:Q143),$M$3:$N$718,2,0),"")</f>
        <v>Maloobchod s novinami a ostatními periodickými publikacemi</v>
      </c>
      <c r="R143">
        <f>IF(ISNUMBER(SEARCH('1Př1'!$A$32,N143)),MAX($M$2:M142)+1,0)</f>
        <v>141</v>
      </c>
      <c r="S143" s="290" t="s">
        <v>1239</v>
      </c>
      <c r="T143" t="str">
        <f>IFERROR(VLOOKUP(ROWS($T$3:T143),$R$3:$S$718,2,0),"")</f>
        <v>Výroba oděvů, kromě kožešinových výrobků</v>
      </c>
      <c r="U143">
        <f>IF(ISNUMBER(SEARCH('1Př1'!$A$33,N143)),MAX($M$2:M142)+1,0)</f>
        <v>141</v>
      </c>
      <c r="V143" s="290" t="s">
        <v>1239</v>
      </c>
      <c r="W143" t="str">
        <f>IFERROR(VLOOKUP(ROWS($W$3:W143),$U$3:$V$718,2,0),"")</f>
        <v>Výroba oděvů, kromě kožešinových výrobků</v>
      </c>
      <c r="X143">
        <f>IF(ISNUMBER(SEARCH('1Př1'!$A$34,N143)),MAX($M$2:M142)+1,0)</f>
        <v>141</v>
      </c>
      <c r="Y143" s="290" t="s">
        <v>1239</v>
      </c>
      <c r="Z143" t="str">
        <f>IFERROR(VLOOKUP(ROWS($Z$3:Z143),$X$3:$Y$718,2,0),"")</f>
        <v>Výroba oděvů, kromě kožešinových výrobků</v>
      </c>
    </row>
    <row r="144" spans="1:26" ht="12.75" customHeight="1">
      <c r="A144" s="266"/>
      <c r="B144" s="266"/>
      <c r="C144" s="266"/>
      <c r="D144" s="282">
        <f>IF(ISNUMBER(SEARCH(ZAKL_DATA!$B$14,E144)),MAX($D$2:D143)+1,0)</f>
        <v>142</v>
      </c>
      <c r="E144" s="294" t="s">
        <v>1240</v>
      </c>
      <c r="F144" s="295">
        <v>3001</v>
      </c>
      <c r="G144" s="296"/>
      <c r="H144" s="297" t="str">
        <f>IFERROR(VLOOKUP(ROWS($H$3:H144),$D$3:$E$204,2,0),"")</f>
        <v>BRNO I</v>
      </c>
      <c r="I144" s="266"/>
      <c r="J144" s="299" t="s">
        <v>1241</v>
      </c>
      <c r="K144" s="288" t="s">
        <v>1242</v>
      </c>
      <c r="M144" s="289">
        <f>IF(ISNUMBER(SEARCH(ZAKL_DATA!$B$29,N144)),MAX($M$2:M143)+1,0)</f>
        <v>142</v>
      </c>
      <c r="N144" s="483" t="s">
        <v>2064</v>
      </c>
      <c r="O144" s="483" t="s">
        <v>2789</v>
      </c>
      <c r="Q144" s="291" t="str">
        <f>IFERROR(VLOOKUP(ROWS($Q$3:Q144),$M$3:$N$718,2,0),"")</f>
        <v>Maloobchod s obuví a koženými výrobky</v>
      </c>
      <c r="R144">
        <f>IF(ISNUMBER(SEARCH('1Př1'!$A$32,N144)),MAX($M$2:M143)+1,0)</f>
        <v>142</v>
      </c>
      <c r="S144" s="290" t="s">
        <v>1243</v>
      </c>
      <c r="T144" t="str">
        <f>IFERROR(VLOOKUP(ROWS($T$3:T144),$R$3:$S$718,2,0),"")</f>
        <v>Chov mléčného skotu</v>
      </c>
      <c r="U144">
        <f>IF(ISNUMBER(SEARCH('1Př1'!$A$33,N144)),MAX($M$2:M143)+1,0)</f>
        <v>142</v>
      </c>
      <c r="V144" s="290" t="s">
        <v>1243</v>
      </c>
      <c r="W144" t="str">
        <f>IFERROR(VLOOKUP(ROWS($W$3:W144),$U$3:$V$718,2,0),"")</f>
        <v>Chov mléčného skotu</v>
      </c>
      <c r="X144">
        <f>IF(ISNUMBER(SEARCH('1Př1'!$A$34,N144)),MAX($M$2:M143)+1,0)</f>
        <v>142</v>
      </c>
      <c r="Y144" s="290" t="s">
        <v>1243</v>
      </c>
      <c r="Z144" t="str">
        <f>IFERROR(VLOOKUP(ROWS($Z$3:Z144),$X$3:$Y$718,2,0),"")</f>
        <v>Chov mléčného skotu</v>
      </c>
    </row>
    <row r="145" spans="1:26" ht="12.75" customHeight="1">
      <c r="A145" s="266"/>
      <c r="B145" s="266"/>
      <c r="C145" s="266"/>
      <c r="D145" s="282">
        <f>IF(ISNUMBER(SEARCH(ZAKL_DATA!$B$14,E145)),MAX($D$2:D144)+1,0)</f>
        <v>143</v>
      </c>
      <c r="E145" s="294" t="s">
        <v>1244</v>
      </c>
      <c r="F145" s="295">
        <v>3002</v>
      </c>
      <c r="G145" s="296"/>
      <c r="H145" s="297" t="str">
        <f>IFERROR(VLOOKUP(ROWS($H$3:H145),$D$3:$E$204,2,0),"")</f>
        <v>BRNO II</v>
      </c>
      <c r="I145" s="266"/>
      <c r="J145" s="299" t="s">
        <v>1245</v>
      </c>
      <c r="K145" s="288" t="s">
        <v>1246</v>
      </c>
      <c r="M145" s="289">
        <f>IF(ISNUMBER(SEARCH(ZAKL_DATA!$B$29,N145)),MAX($M$2:M144)+1,0)</f>
        <v>143</v>
      </c>
      <c r="N145" s="483" t="s">
        <v>2063</v>
      </c>
      <c r="O145" s="483" t="s">
        <v>2790</v>
      </c>
      <c r="Q145" s="291" t="str">
        <f>IFERROR(VLOOKUP(ROWS($Q$3:Q145),$M$3:$N$718,2,0),"")</f>
        <v>Maloobchod s oděvy</v>
      </c>
      <c r="R145">
        <f>IF(ISNUMBER(SEARCH('1Př1'!$A$32,N145)),MAX($M$2:M144)+1,0)</f>
        <v>143</v>
      </c>
      <c r="S145" s="290" t="s">
        <v>1247</v>
      </c>
      <c r="T145" t="str">
        <f>IFERROR(VLOOKUP(ROWS($T$3:T145),$R$3:$S$718,2,0),"")</f>
        <v>Výroba kožešinových výrobků</v>
      </c>
      <c r="U145">
        <f>IF(ISNUMBER(SEARCH('1Př1'!$A$33,N145)),MAX($M$2:M144)+1,0)</f>
        <v>143</v>
      </c>
      <c r="V145" s="290" t="s">
        <v>1247</v>
      </c>
      <c r="W145" t="str">
        <f>IFERROR(VLOOKUP(ROWS($W$3:W145),$U$3:$V$718,2,0),"")</f>
        <v>Výroba kožešinových výrobků</v>
      </c>
      <c r="X145">
        <f>IF(ISNUMBER(SEARCH('1Př1'!$A$34,N145)),MAX($M$2:M144)+1,0)</f>
        <v>143</v>
      </c>
      <c r="Y145" s="290" t="s">
        <v>1247</v>
      </c>
      <c r="Z145" t="str">
        <f>IFERROR(VLOOKUP(ROWS($Z$3:Z145),$X$3:$Y$718,2,0),"")</f>
        <v>Výroba kožešinových výrobků</v>
      </c>
    </row>
    <row r="146" spans="1:26" ht="12.75" customHeight="1">
      <c r="A146" s="266"/>
      <c r="B146" s="266"/>
      <c r="C146" s="266"/>
      <c r="D146" s="282">
        <f>IF(ISNUMBER(SEARCH(ZAKL_DATA!$B$14,E146)),MAX($D$2:D145)+1,0)</f>
        <v>144</v>
      </c>
      <c r="E146" s="294" t="s">
        <v>1248</v>
      </c>
      <c r="F146" s="295">
        <v>3003</v>
      </c>
      <c r="G146" s="296"/>
      <c r="H146" s="297" t="str">
        <f>IFERROR(VLOOKUP(ROWS($H$3:H146),$D$3:$E$204,2,0),"")</f>
        <v>BRNO III</v>
      </c>
      <c r="I146" s="266"/>
      <c r="J146" s="299" t="s">
        <v>1249</v>
      </c>
      <c r="K146" s="288" t="s">
        <v>1250</v>
      </c>
      <c r="M146" s="289">
        <f>IF(ISNUMBER(SEARCH(ZAKL_DATA!$B$29,N146)),MAX($M$2:M145)+1,0)</f>
        <v>144</v>
      </c>
      <c r="N146" s="483" t="s">
        <v>2791</v>
      </c>
      <c r="O146" s="483" t="s">
        <v>2792</v>
      </c>
      <c r="Q146" s="291" t="str">
        <f>IFERROR(VLOOKUP(ROWS($Q$3:Q146),$M$3:$N$718,2,0),"")</f>
        <v>Maloobchod s ostatním novým zbožím</v>
      </c>
      <c r="R146">
        <f>IF(ISNUMBER(SEARCH('1Př1'!$A$32,N146)),MAX($M$2:M145)+1,0)</f>
        <v>144</v>
      </c>
      <c r="S146" s="290" t="s">
        <v>1251</v>
      </c>
      <c r="T146" t="str">
        <f>IFERROR(VLOOKUP(ROWS($T$3:T146),$R$3:$S$718,2,0),"")</f>
        <v>Chov jiného skotu</v>
      </c>
      <c r="U146">
        <f>IF(ISNUMBER(SEARCH('1Př1'!$A$33,N146)),MAX($M$2:M145)+1,0)</f>
        <v>144</v>
      </c>
      <c r="V146" s="290" t="s">
        <v>1251</v>
      </c>
      <c r="W146" t="str">
        <f>IFERROR(VLOOKUP(ROWS($W$3:W146),$U$3:$V$718,2,0),"")</f>
        <v>Chov jiného skotu</v>
      </c>
      <c r="X146">
        <f>IF(ISNUMBER(SEARCH('1Př1'!$A$34,N146)),MAX($M$2:M145)+1,0)</f>
        <v>144</v>
      </c>
      <c r="Y146" s="290" t="s">
        <v>1251</v>
      </c>
      <c r="Z146" t="str">
        <f>IFERROR(VLOOKUP(ROWS($Z$3:Z146),$X$3:$Y$718,2,0),"")</f>
        <v>Chov jiného skotu</v>
      </c>
    </row>
    <row r="147" spans="1:26" ht="12.75" customHeight="1">
      <c r="A147" s="266"/>
      <c r="B147" s="266"/>
      <c r="C147" s="266"/>
      <c r="D147" s="282">
        <f>IF(ISNUMBER(SEARCH(ZAKL_DATA!$B$14,E147)),MAX($D$2:D146)+1,0)</f>
        <v>145</v>
      </c>
      <c r="E147" s="294" t="s">
        <v>1252</v>
      </c>
      <c r="F147" s="295">
        <v>3004</v>
      </c>
      <c r="G147" s="296"/>
      <c r="H147" s="297" t="str">
        <f>IFERROR(VLOOKUP(ROWS($H$3:H147),$D$3:$E$204,2,0),"")</f>
        <v>BRNO IV</v>
      </c>
      <c r="I147" s="266"/>
      <c r="J147" s="299" t="s">
        <v>1253</v>
      </c>
      <c r="K147" s="288" t="s">
        <v>1254</v>
      </c>
      <c r="M147" s="289">
        <f>IF(ISNUMBER(SEARCH(ZAKL_DATA!$B$29,N147)),MAX($M$2:M146)+1,0)</f>
        <v>145</v>
      </c>
      <c r="N147" s="483" t="s">
        <v>2793</v>
      </c>
      <c r="O147" s="483" t="s">
        <v>2794</v>
      </c>
      <c r="Q147" s="291" t="str">
        <f>IFERROR(VLOOKUP(ROWS($Q$3:Q147),$M$3:$N$718,2,0),"")</f>
        <v>Maloobchod s ostatním použitým zbožím</v>
      </c>
      <c r="R147">
        <f>IF(ISNUMBER(SEARCH('1Př1'!$A$32,N147)),MAX($M$2:M146)+1,0)</f>
        <v>145</v>
      </c>
      <c r="S147" s="290" t="s">
        <v>1255</v>
      </c>
      <c r="T147" t="str">
        <f>IFERROR(VLOOKUP(ROWS($T$3:T147),$R$3:$S$718,2,0),"")</f>
        <v>Výroba pletených a háčkovaných oděvů</v>
      </c>
      <c r="U147">
        <f>IF(ISNUMBER(SEARCH('1Př1'!$A$33,N147)),MAX($M$2:M146)+1,0)</f>
        <v>145</v>
      </c>
      <c r="V147" s="290" t="s">
        <v>1255</v>
      </c>
      <c r="W147" t="str">
        <f>IFERROR(VLOOKUP(ROWS($W$3:W147),$U$3:$V$718,2,0),"")</f>
        <v>Výroba pletených a háčkovaných oděvů</v>
      </c>
      <c r="X147">
        <f>IF(ISNUMBER(SEARCH('1Př1'!$A$34,N147)),MAX($M$2:M146)+1,0)</f>
        <v>145</v>
      </c>
      <c r="Y147" s="290" t="s">
        <v>1255</v>
      </c>
      <c r="Z147" t="str">
        <f>IFERROR(VLOOKUP(ROWS($Z$3:Z147),$X$3:$Y$718,2,0),"")</f>
        <v>Výroba pletených a háčkovaných oděvů</v>
      </c>
    </row>
    <row r="148" spans="1:26" ht="12.75" customHeight="1">
      <c r="A148" s="266"/>
      <c r="B148" s="266"/>
      <c r="C148" s="266"/>
      <c r="D148" s="282">
        <f>IF(ISNUMBER(SEARCH(ZAKL_DATA!$B$14,E148)),MAX($D$2:D147)+1,0)</f>
        <v>146</v>
      </c>
      <c r="E148" s="294" t="s">
        <v>1256</v>
      </c>
      <c r="F148" s="295">
        <v>3005</v>
      </c>
      <c r="G148" s="296"/>
      <c r="H148" s="297" t="str">
        <f>IFERROR(VLOOKUP(ROWS($H$3:H148),$D$3:$E$204,2,0),"")</f>
        <v>BRNO VENKOV</v>
      </c>
      <c r="I148" s="266"/>
      <c r="J148" s="299" t="s">
        <v>1257</v>
      </c>
      <c r="K148" s="288" t="s">
        <v>1258</v>
      </c>
      <c r="M148" s="289">
        <f>IF(ISNUMBER(SEARCH(ZAKL_DATA!$B$29,N148)),MAX($M$2:M147)+1,0)</f>
        <v>146</v>
      </c>
      <c r="N148" s="483" t="s">
        <v>2043</v>
      </c>
      <c r="O148" s="483" t="s">
        <v>2795</v>
      </c>
      <c r="Q148" s="291" t="str">
        <f>IFERROR(VLOOKUP(ROWS($Q$3:Q148),$M$3:$N$718,2,0),"")</f>
        <v>Maloobchod s ovocem a zeleninou</v>
      </c>
      <c r="R148">
        <f>IF(ISNUMBER(SEARCH('1Př1'!$A$32,N148)),MAX($M$2:M147)+1,0)</f>
        <v>146</v>
      </c>
      <c r="S148" s="290" t="s">
        <v>1259</v>
      </c>
      <c r="T148" t="str">
        <f>IFERROR(VLOOKUP(ROWS($T$3:T148),$R$3:$S$718,2,0),"")</f>
        <v>Chov koní a jiných koňovitých</v>
      </c>
      <c r="U148">
        <f>IF(ISNUMBER(SEARCH('1Př1'!$A$33,N148)),MAX($M$2:M147)+1,0)</f>
        <v>146</v>
      </c>
      <c r="V148" s="290" t="s">
        <v>1259</v>
      </c>
      <c r="W148" t="str">
        <f>IFERROR(VLOOKUP(ROWS($W$3:W148),$U$3:$V$718,2,0),"")</f>
        <v>Chov koní a jiných koňovitých</v>
      </c>
      <c r="X148">
        <f>IF(ISNUMBER(SEARCH('1Př1'!$A$34,N148)),MAX($M$2:M147)+1,0)</f>
        <v>146</v>
      </c>
      <c r="Y148" s="290" t="s">
        <v>1259</v>
      </c>
      <c r="Z148" t="str">
        <f>IFERROR(VLOOKUP(ROWS($Z$3:Z148),$X$3:$Y$718,2,0),"")</f>
        <v>Chov koní a jiných koňovitých</v>
      </c>
    </row>
    <row r="149" spans="1:26" ht="12.75" customHeight="1">
      <c r="A149" s="266"/>
      <c r="B149" s="266"/>
      <c r="C149" s="266"/>
      <c r="D149" s="282">
        <f>IF(ISNUMBER(SEARCH(ZAKL_DATA!$B$14,E149)),MAX($D$2:D148)+1,0)</f>
        <v>147</v>
      </c>
      <c r="E149" s="294" t="s">
        <v>1260</v>
      </c>
      <c r="F149" s="295">
        <v>3006</v>
      </c>
      <c r="G149" s="296"/>
      <c r="H149" s="297" t="str">
        <f>IFERROR(VLOOKUP(ROWS($H$3:H149),$D$3:$E$204,2,0),"")</f>
        <v>BLANSKO</v>
      </c>
      <c r="I149" s="266"/>
      <c r="J149" s="299" t="s">
        <v>1261</v>
      </c>
      <c r="K149" s="288" t="s">
        <v>1262</v>
      </c>
      <c r="M149" s="289">
        <f>IF(ISNUMBER(SEARCH(ZAKL_DATA!$B$29,N149)),MAX($M$2:M148)+1,0)</f>
        <v>147</v>
      </c>
      <c r="N149" s="483" t="s">
        <v>2796</v>
      </c>
      <c r="O149" s="483" t="s">
        <v>2797</v>
      </c>
      <c r="Q149" s="291" t="str">
        <f>IFERROR(VLOOKUP(ROWS($Q$3:Q149),$M$3:$N$718,2,0),"")</f>
        <v>Maloobchod s papírnickým zbožím</v>
      </c>
      <c r="R149">
        <f>IF(ISNUMBER(SEARCH('1Př1'!$A$32,N149)),MAX($M$2:M148)+1,0)</f>
        <v>147</v>
      </c>
      <c r="S149" s="290" t="s">
        <v>1263</v>
      </c>
      <c r="T149" t="str">
        <f>IFERROR(VLOOKUP(ROWS($T$3:T149),$R$3:$S$718,2,0),"")</f>
        <v>Chov velbloudů a velbloudovitých</v>
      </c>
      <c r="U149">
        <f>IF(ISNUMBER(SEARCH('1Př1'!$A$33,N149)),MAX($M$2:M148)+1,0)</f>
        <v>147</v>
      </c>
      <c r="V149" s="290" t="s">
        <v>1263</v>
      </c>
      <c r="W149" t="str">
        <f>IFERROR(VLOOKUP(ROWS($W$3:W149),$U$3:$V$718,2,0),"")</f>
        <v>Chov velbloudů a velbloudovitých</v>
      </c>
      <c r="X149">
        <f>IF(ISNUMBER(SEARCH('1Př1'!$A$34,N149)),MAX($M$2:M148)+1,0)</f>
        <v>147</v>
      </c>
      <c r="Y149" s="290" t="s">
        <v>1263</v>
      </c>
      <c r="Z149" t="str">
        <f>IFERROR(VLOOKUP(ROWS($Z$3:Z149),$X$3:$Y$718,2,0),"")</f>
        <v>Chov velbloudů a velbloudovitých</v>
      </c>
    </row>
    <row r="150" spans="1:26" ht="12.75" customHeight="1">
      <c r="A150" s="266"/>
      <c r="B150" s="266"/>
      <c r="C150" s="266"/>
      <c r="D150" s="282">
        <f>IF(ISNUMBER(SEARCH(ZAKL_DATA!$B$14,E150)),MAX($D$2:D149)+1,0)</f>
        <v>148</v>
      </c>
      <c r="E150" s="294" t="s">
        <v>1264</v>
      </c>
      <c r="F150" s="295">
        <v>3007</v>
      </c>
      <c r="G150" s="296"/>
      <c r="H150" s="297" t="str">
        <f>IFERROR(VLOOKUP(ROWS($H$3:H150),$D$3:$E$204,2,0),"")</f>
        <v>BOSKOVICE</v>
      </c>
      <c r="I150" s="266"/>
      <c r="J150" s="299" t="s">
        <v>1265</v>
      </c>
      <c r="K150" s="288" t="s">
        <v>1266</v>
      </c>
      <c r="M150" s="289">
        <f>IF(ISNUMBER(SEARCH(ZAKL_DATA!$B$29,N150)),MAX($M$2:M149)+1,0)</f>
        <v>148</v>
      </c>
      <c r="N150" s="483" t="s">
        <v>2798</v>
      </c>
      <c r="O150" s="483" t="s">
        <v>2799</v>
      </c>
      <c r="Q150" s="291" t="str">
        <f>IFERROR(VLOOKUP(ROWS($Q$3:Q150),$M$3:$N$718,2,0),"")</f>
        <v>Maloobchod s pekařskými a cukrářskými výrobky a cukrovinkami</v>
      </c>
      <c r="R150">
        <f>IF(ISNUMBER(SEARCH('1Př1'!$A$32,N150)),MAX($M$2:M149)+1,0)</f>
        <v>148</v>
      </c>
      <c r="S150" s="290" t="s">
        <v>1267</v>
      </c>
      <c r="T150" t="str">
        <f>IFERROR(VLOOKUP(ROWS($T$3:T150),$R$3:$S$718,2,0),"")</f>
        <v>Chov ovcí a koz</v>
      </c>
      <c r="U150">
        <f>IF(ISNUMBER(SEARCH('1Př1'!$A$33,N150)),MAX($M$2:M149)+1,0)</f>
        <v>148</v>
      </c>
      <c r="V150" s="290" t="s">
        <v>1267</v>
      </c>
      <c r="W150" t="str">
        <f>IFERROR(VLOOKUP(ROWS($W$3:W150),$U$3:$V$718,2,0),"")</f>
        <v>Chov ovcí a koz</v>
      </c>
      <c r="X150">
        <f>IF(ISNUMBER(SEARCH('1Př1'!$A$34,N150)),MAX($M$2:M149)+1,0)</f>
        <v>148</v>
      </c>
      <c r="Y150" s="290" t="s">
        <v>1267</v>
      </c>
      <c r="Z150" t="str">
        <f>IFERROR(VLOOKUP(ROWS($Z$3:Z150),$X$3:$Y$718,2,0),"")</f>
        <v>Chov ovcí a koz</v>
      </c>
    </row>
    <row r="151" spans="1:26" ht="12.75" customHeight="1">
      <c r="A151" s="266"/>
      <c r="B151" s="266"/>
      <c r="C151" s="266"/>
      <c r="D151" s="282">
        <f>IF(ISNUMBER(SEARCH(ZAKL_DATA!$B$14,E151)),MAX($D$2:D150)+1,0)</f>
        <v>149</v>
      </c>
      <c r="E151" s="294" t="s">
        <v>1268</v>
      </c>
      <c r="F151" s="295">
        <v>3008</v>
      </c>
      <c r="G151" s="296"/>
      <c r="H151" s="297" t="str">
        <f>IFERROR(VLOOKUP(ROWS($H$3:H151),$D$3:$E$204,2,0),"")</f>
        <v>BŘECLAV</v>
      </c>
      <c r="I151" s="266"/>
      <c r="J151" s="299" t="s">
        <v>1269</v>
      </c>
      <c r="K151" s="288" t="s">
        <v>1270</v>
      </c>
      <c r="M151" s="289">
        <f>IF(ISNUMBER(SEARCH(ZAKL_DATA!$B$29,N151)),MAX($M$2:M150)+1,0)</f>
        <v>149</v>
      </c>
      <c r="N151" s="483" t="s">
        <v>2800</v>
      </c>
      <c r="O151" s="483" t="s">
        <v>2801</v>
      </c>
      <c r="Q151" s="291" t="str">
        <f>IFERROR(VLOOKUP(ROWS($Q$3:Q151),$M$3:$N$718,2,0),"")</f>
        <v>Maloobchod s počítačovým a komunikačním zařízením</v>
      </c>
      <c r="R151">
        <f>IF(ISNUMBER(SEARCH('1Př1'!$A$32,N151)),MAX($M$2:M150)+1,0)</f>
        <v>149</v>
      </c>
      <c r="S151" s="290" t="s">
        <v>1271</v>
      </c>
      <c r="T151" t="str">
        <f>IFERROR(VLOOKUP(ROWS($T$3:T151),$R$3:$S$718,2,0),"")</f>
        <v>Chov prasat</v>
      </c>
      <c r="U151">
        <f>IF(ISNUMBER(SEARCH('1Př1'!$A$33,N151)),MAX($M$2:M150)+1,0)</f>
        <v>149</v>
      </c>
      <c r="V151" s="290" t="s">
        <v>1271</v>
      </c>
      <c r="W151" t="str">
        <f>IFERROR(VLOOKUP(ROWS($W$3:W151),$U$3:$V$718,2,0),"")</f>
        <v>Chov prasat</v>
      </c>
      <c r="X151">
        <f>IF(ISNUMBER(SEARCH('1Př1'!$A$34,N151)),MAX($M$2:M150)+1,0)</f>
        <v>149</v>
      </c>
      <c r="Y151" s="290" t="s">
        <v>1271</v>
      </c>
      <c r="Z151" t="str">
        <f>IFERROR(VLOOKUP(ROWS($Z$3:Z151),$X$3:$Y$718,2,0),"")</f>
        <v>Chov prasat</v>
      </c>
    </row>
    <row r="152" spans="1:26" ht="12.75" customHeight="1">
      <c r="A152" s="266"/>
      <c r="B152" s="266"/>
      <c r="C152" s="266"/>
      <c r="D152" s="282">
        <f>IF(ISNUMBER(SEARCH(ZAKL_DATA!$B$14,E152)),MAX($D$2:D151)+1,0)</f>
        <v>150</v>
      </c>
      <c r="E152" s="294" t="s">
        <v>1272</v>
      </c>
      <c r="F152" s="295">
        <v>3009</v>
      </c>
      <c r="G152" s="296"/>
      <c r="H152" s="297" t="str">
        <f>IFERROR(VLOOKUP(ROWS($H$3:H152),$D$3:$E$204,2,0),"")</f>
        <v>BUČOVICE</v>
      </c>
      <c r="I152" s="266"/>
      <c r="J152" s="299" t="s">
        <v>1273</v>
      </c>
      <c r="K152" s="288" t="s">
        <v>1274</v>
      </c>
      <c r="M152" s="289">
        <f>IF(ISNUMBER(SEARCH(ZAKL_DATA!$B$29,N152)),MAX($M$2:M151)+1,0)</f>
        <v>150</v>
      </c>
      <c r="N152" s="483" t="s">
        <v>2802</v>
      </c>
      <c r="O152" s="483" t="s">
        <v>2803</v>
      </c>
      <c r="Q152" s="291" t="str">
        <f>IFERROR(VLOOKUP(ROWS($Q$3:Q152),$M$3:$N$718,2,0),"")</f>
        <v>Maloobchod s pohonnými hmotami</v>
      </c>
      <c r="R152">
        <f>IF(ISNUMBER(SEARCH('1Př1'!$A$32,N152)),MAX($M$2:M151)+1,0)</f>
        <v>150</v>
      </c>
      <c r="S152" s="290" t="s">
        <v>1275</v>
      </c>
      <c r="T152" t="str">
        <f>IFERROR(VLOOKUP(ROWS($T$3:T152),$R$3:$S$718,2,0),"")</f>
        <v>Chov drůbeže</v>
      </c>
      <c r="U152">
        <f>IF(ISNUMBER(SEARCH('1Př1'!$A$33,N152)),MAX($M$2:M151)+1,0)</f>
        <v>150</v>
      </c>
      <c r="V152" s="290" t="s">
        <v>1275</v>
      </c>
      <c r="W152" t="str">
        <f>IFERROR(VLOOKUP(ROWS($W$3:W152),$U$3:$V$718,2,0),"")</f>
        <v>Chov drůbeže</v>
      </c>
      <c r="X152">
        <f>IF(ISNUMBER(SEARCH('1Př1'!$A$34,N152)),MAX($M$2:M151)+1,0)</f>
        <v>150</v>
      </c>
      <c r="Y152" s="290" t="s">
        <v>1275</v>
      </c>
      <c r="Z152" t="str">
        <f>IFERROR(VLOOKUP(ROWS($Z$3:Z152),$X$3:$Y$718,2,0),"")</f>
        <v>Chov drůbeže</v>
      </c>
    </row>
    <row r="153" spans="1:26" ht="12.75" customHeight="1">
      <c r="A153" s="266"/>
      <c r="B153" s="266"/>
      <c r="C153" s="266"/>
      <c r="D153" s="282">
        <f>IF(ISNUMBER(SEARCH(ZAKL_DATA!$B$14,E153)),MAX($D$2:D152)+1,0)</f>
        <v>151</v>
      </c>
      <c r="E153" s="294" t="s">
        <v>1276</v>
      </c>
      <c r="F153" s="295">
        <v>3010</v>
      </c>
      <c r="G153" s="296"/>
      <c r="H153" s="297" t="str">
        <f>IFERROR(VLOOKUP(ROWS($H$3:H153),$D$3:$E$204,2,0),"")</f>
        <v>HODONÍN</v>
      </c>
      <c r="I153" s="266"/>
      <c r="J153" s="299" t="s">
        <v>1277</v>
      </c>
      <c r="K153" s="288" t="s">
        <v>1278</v>
      </c>
      <c r="M153" s="289">
        <f>IF(ISNUMBER(SEARCH(ZAKL_DATA!$B$29,N153)),MAX($M$2:M152)+1,0)</f>
        <v>151</v>
      </c>
      <c r="N153" s="483" t="s">
        <v>2804</v>
      </c>
      <c r="O153" s="483" t="s">
        <v>2805</v>
      </c>
      <c r="Q153" s="291" t="str">
        <f>IFERROR(VLOOKUP(ROWS($Q$3:Q153),$M$3:$N$718,2,0),"")</f>
        <v>Maloobchod s použitými knihami a starožitnostmi</v>
      </c>
      <c r="R153">
        <f>IF(ISNUMBER(SEARCH('1Př1'!$A$32,N153)),MAX($M$2:M152)+1,0)</f>
        <v>151</v>
      </c>
      <c r="S153" s="290" t="s">
        <v>1279</v>
      </c>
      <c r="T153" t="str">
        <f>IFERROR(VLOOKUP(ROWS($T$3:T153),$R$3:$S$718,2,0),"")</f>
        <v>Chov ostatních zvířat</v>
      </c>
      <c r="U153">
        <f>IF(ISNUMBER(SEARCH('1Př1'!$A$33,N153)),MAX($M$2:M152)+1,0)</f>
        <v>151</v>
      </c>
      <c r="V153" s="290" t="s">
        <v>1279</v>
      </c>
      <c r="W153" t="str">
        <f>IFERROR(VLOOKUP(ROWS($W$3:W153),$U$3:$V$718,2,0),"")</f>
        <v>Chov ostatních zvířat</v>
      </c>
      <c r="X153">
        <f>IF(ISNUMBER(SEARCH('1Př1'!$A$34,N153)),MAX($M$2:M152)+1,0)</f>
        <v>151</v>
      </c>
      <c r="Y153" s="290" t="s">
        <v>1279</v>
      </c>
      <c r="Z153" t="str">
        <f>IFERROR(VLOOKUP(ROWS($Z$3:Z153),$X$3:$Y$718,2,0),"")</f>
        <v>Chov ostatních zvířat</v>
      </c>
    </row>
    <row r="154" spans="1:26" ht="12.75" customHeight="1">
      <c r="A154" s="266"/>
      <c r="B154" s="266"/>
      <c r="C154" s="266"/>
      <c r="D154" s="282">
        <f>IF(ISNUMBER(SEARCH(ZAKL_DATA!$B$14,E154)),MAX($D$2:D153)+1,0)</f>
        <v>152</v>
      </c>
      <c r="E154" s="294" t="s">
        <v>1280</v>
      </c>
      <c r="F154" s="295">
        <v>3011</v>
      </c>
      <c r="G154" s="296"/>
      <c r="H154" s="297" t="str">
        <f>IFERROR(VLOOKUP(ROWS($H$3:H154),$D$3:$E$204,2,0),"")</f>
        <v>HUSTOPEČE</v>
      </c>
      <c r="I154" s="266"/>
      <c r="J154" s="299" t="s">
        <v>1281</v>
      </c>
      <c r="K154" s="288" t="s">
        <v>1282</v>
      </c>
      <c r="M154" s="289">
        <f>IF(ISNUMBER(SEARCH(ZAKL_DATA!$B$29,N154)),MAX($M$2:M153)+1,0)</f>
        <v>152</v>
      </c>
      <c r="N154" s="483" t="s">
        <v>2045</v>
      </c>
      <c r="O154" s="483" t="s">
        <v>2806</v>
      </c>
      <c r="Q154" s="291" t="str">
        <f>IFERROR(VLOOKUP(ROWS($Q$3:Q154),$M$3:$N$718,2,0),"")</f>
        <v>Maloobchod s rybami, korýši a měkkýši</v>
      </c>
      <c r="R154">
        <f>IF(ISNUMBER(SEARCH('1Př1'!$A$32,N154)),MAX($M$2:M153)+1,0)</f>
        <v>152</v>
      </c>
      <c r="S154" s="290" t="s">
        <v>1283</v>
      </c>
      <c r="T154" t="str">
        <f>IFERROR(VLOOKUP(ROWS($T$3:T154),$R$3:$S$718,2,0),"")</f>
        <v>Činění a úprava usní (vyčiněných kůží); zpracování a barvení kožešin; výrob</v>
      </c>
      <c r="U154">
        <f>IF(ISNUMBER(SEARCH('1Př1'!$A$33,N154)),MAX($M$2:M153)+1,0)</f>
        <v>152</v>
      </c>
      <c r="V154" s="290" t="s">
        <v>1283</v>
      </c>
      <c r="W154" t="str">
        <f>IFERROR(VLOOKUP(ROWS($W$3:W154),$U$3:$V$718,2,0),"")</f>
        <v>Činění a úprava usní (vyčiněných kůží); zpracování a barvení kožešin; výrob</v>
      </c>
      <c r="X154">
        <f>IF(ISNUMBER(SEARCH('1Př1'!$A$34,N154)),MAX($M$2:M153)+1,0)</f>
        <v>152</v>
      </c>
      <c r="Y154" s="290" t="s">
        <v>1283</v>
      </c>
      <c r="Z154" t="str">
        <f>IFERROR(VLOOKUP(ROWS($Z$3:Z154),$X$3:$Y$718,2,0),"")</f>
        <v>Činění a úprava usní (vyčiněných kůží); zpracování a barvení kožešin; výrob</v>
      </c>
    </row>
    <row r="155" spans="1:26" ht="12.75" customHeight="1">
      <c r="A155" s="266"/>
      <c r="B155" s="266"/>
      <c r="C155" s="266"/>
      <c r="D155" s="282">
        <f>IF(ISNUMBER(SEARCH(ZAKL_DATA!$B$14,E155)),MAX($D$2:D154)+1,0)</f>
        <v>153</v>
      </c>
      <c r="E155" s="294" t="s">
        <v>1284</v>
      </c>
      <c r="F155" s="295">
        <v>3012</v>
      </c>
      <c r="G155" s="296"/>
      <c r="H155" s="297" t="str">
        <f>IFERROR(VLOOKUP(ROWS($H$3:H155),$D$3:$E$204,2,0),"")</f>
        <v>IVANČICE</v>
      </c>
      <c r="I155" s="266"/>
      <c r="J155" s="299" t="s">
        <v>1285</v>
      </c>
      <c r="K155" s="288" t="s">
        <v>1286</v>
      </c>
      <c r="M155" s="289">
        <f>IF(ISNUMBER(SEARCH(ZAKL_DATA!$B$29,N155)),MAX($M$2:M154)+1,0)</f>
        <v>153</v>
      </c>
      <c r="N155" s="483" t="s">
        <v>2048</v>
      </c>
      <c r="O155" s="483" t="s">
        <v>2807</v>
      </c>
      <c r="Q155" s="291" t="str">
        <f>IFERROR(VLOOKUP(ROWS($Q$3:Q155),$M$3:$N$718,2,0),"")</f>
        <v>Maloobchod s tabákovými výrobky</v>
      </c>
      <c r="R155">
        <f>IF(ISNUMBER(SEARCH('1Př1'!$A$32,N155)),MAX($M$2:M154)+1,0)</f>
        <v>153</v>
      </c>
      <c r="S155" s="290" t="s">
        <v>1287</v>
      </c>
      <c r="T155" t="str">
        <f>IFERROR(VLOOKUP(ROWS($T$3:T155),$R$3:$S$718,2,0),"")</f>
        <v>Výroba obuvi</v>
      </c>
      <c r="U155">
        <f>IF(ISNUMBER(SEARCH('1Př1'!$A$33,N155)),MAX($M$2:M154)+1,0)</f>
        <v>153</v>
      </c>
      <c r="V155" s="290" t="s">
        <v>1287</v>
      </c>
      <c r="W155" t="str">
        <f>IFERROR(VLOOKUP(ROWS($W$3:W155),$U$3:$V$718,2,0),"")</f>
        <v>Výroba obuvi</v>
      </c>
      <c r="X155">
        <f>IF(ISNUMBER(SEARCH('1Př1'!$A$34,N155)),MAX($M$2:M154)+1,0)</f>
        <v>153</v>
      </c>
      <c r="Y155" s="290" t="s">
        <v>1287</v>
      </c>
      <c r="Z155" t="str">
        <f>IFERROR(VLOOKUP(ROWS($Z$3:Z155),$X$3:$Y$718,2,0),"")</f>
        <v>Výroba obuvi</v>
      </c>
    </row>
    <row r="156" spans="1:26" ht="12.75" customHeight="1">
      <c r="A156" s="266"/>
      <c r="B156" s="266"/>
      <c r="C156" s="266"/>
      <c r="D156" s="282">
        <f>IF(ISNUMBER(SEARCH(ZAKL_DATA!$B$14,E156)),MAX($D$2:D155)+1,0)</f>
        <v>154</v>
      </c>
      <c r="E156" s="294" t="s">
        <v>1288</v>
      </c>
      <c r="F156" s="295">
        <v>3013</v>
      </c>
      <c r="G156" s="296"/>
      <c r="H156" s="297" t="str">
        <f>IFERROR(VLOOKUP(ROWS($H$3:H156),$D$3:$E$204,2,0),"")</f>
        <v>KYJOV</v>
      </c>
      <c r="I156" s="266"/>
      <c r="J156" s="299" t="s">
        <v>1289</v>
      </c>
      <c r="K156" s="288" t="s">
        <v>1290</v>
      </c>
      <c r="M156" s="289">
        <f>IF(ISNUMBER(SEARCH(ZAKL_DATA!$B$29,N156)),MAX($M$2:M155)+1,0)</f>
        <v>154</v>
      </c>
      <c r="N156" s="483" t="s">
        <v>2053</v>
      </c>
      <c r="O156" s="483" t="s">
        <v>2808</v>
      </c>
      <c r="Q156" s="291" t="str">
        <f>IFERROR(VLOOKUP(ROWS($Q$3:Q156),$M$3:$N$718,2,0),"")</f>
        <v>Maloobchod s textilem</v>
      </c>
      <c r="R156">
        <f>IF(ISNUMBER(SEARCH('1Př1'!$A$32,N156)),MAX($M$2:M155)+1,0)</f>
        <v>154</v>
      </c>
      <c r="S156" s="290" t="s">
        <v>1291</v>
      </c>
      <c r="T156" t="str">
        <f>IFERROR(VLOOKUP(ROWS($T$3:T156),$R$3:$S$718,2,0),"")</f>
        <v>Výroba pilařská a impregnace dřeva</v>
      </c>
      <c r="U156">
        <f>IF(ISNUMBER(SEARCH('1Př1'!$A$33,N156)),MAX($M$2:M155)+1,0)</f>
        <v>154</v>
      </c>
      <c r="V156" s="290" t="s">
        <v>1291</v>
      </c>
      <c r="W156" t="str">
        <f>IFERROR(VLOOKUP(ROWS($W$3:W156),$U$3:$V$718,2,0),"")</f>
        <v>Výroba pilařská a impregnace dřeva</v>
      </c>
      <c r="X156">
        <f>IF(ISNUMBER(SEARCH('1Př1'!$A$34,N156)),MAX($M$2:M155)+1,0)</f>
        <v>154</v>
      </c>
      <c r="Y156" s="290" t="s">
        <v>1291</v>
      </c>
      <c r="Z156" t="str">
        <f>IFERROR(VLOOKUP(ROWS($Z$3:Z156),$X$3:$Y$718,2,0),"")</f>
        <v>Výroba pilařská a impregnace dřeva</v>
      </c>
    </row>
    <row r="157" spans="1:26" ht="12.75" customHeight="1">
      <c r="A157" s="266"/>
      <c r="B157" s="266"/>
      <c r="C157" s="266"/>
      <c r="D157" s="282">
        <f>IF(ISNUMBER(SEARCH(ZAKL_DATA!$B$14,E157)),MAX($D$2:D156)+1,0)</f>
        <v>155</v>
      </c>
      <c r="E157" s="294" t="s">
        <v>1292</v>
      </c>
      <c r="F157" s="295">
        <v>3014</v>
      </c>
      <c r="G157" s="296"/>
      <c r="H157" s="297" t="str">
        <f>IFERROR(VLOOKUP(ROWS($H$3:H157),$D$3:$E$204,2,0),"")</f>
        <v>MIKULOV</v>
      </c>
      <c r="I157" s="266"/>
      <c r="J157" s="299" t="s">
        <v>1293</v>
      </c>
      <c r="K157" s="288" t="s">
        <v>1294</v>
      </c>
      <c r="M157" s="289">
        <f>IF(ISNUMBER(SEARCH(ZAKL_DATA!$B$29,N157)),MAX($M$2:M156)+1,0)</f>
        <v>155</v>
      </c>
      <c r="N157" s="483" t="s">
        <v>2809</v>
      </c>
      <c r="O157" s="483" t="s">
        <v>2810</v>
      </c>
      <c r="Q157" s="291" t="str">
        <f>IFERROR(VLOOKUP(ROWS($Q$3:Q157),$M$3:$N$718,2,0),"")</f>
        <v>Maloobchod s výrobky pro kulturní rozhled a rekreaci j. n.</v>
      </c>
      <c r="R157">
        <f>IF(ISNUMBER(SEARCH('1Př1'!$A$32,N157)),MAX($M$2:M156)+1,0)</f>
        <v>155</v>
      </c>
      <c r="S157" s="290" t="s">
        <v>1295</v>
      </c>
      <c r="T157" t="str">
        <f>IFERROR(VLOOKUP(ROWS($T$3:T157),$R$3:$S$718,2,0),"")</f>
        <v>Podpůrné činnosti pro rostlinnou výrobu</v>
      </c>
      <c r="U157">
        <f>IF(ISNUMBER(SEARCH('1Př1'!$A$33,N157)),MAX($M$2:M156)+1,0)</f>
        <v>155</v>
      </c>
      <c r="V157" s="290" t="s">
        <v>1295</v>
      </c>
      <c r="W157" t="str">
        <f>IFERROR(VLOOKUP(ROWS($W$3:W157),$U$3:$V$718,2,0),"")</f>
        <v>Podpůrné činnosti pro rostlinnou výrobu</v>
      </c>
      <c r="X157">
        <f>IF(ISNUMBER(SEARCH('1Př1'!$A$34,N157)),MAX($M$2:M156)+1,0)</f>
        <v>155</v>
      </c>
      <c r="Y157" s="290" t="s">
        <v>1295</v>
      </c>
      <c r="Z157" t="str">
        <f>IFERROR(VLOOKUP(ROWS($Z$3:Z157),$X$3:$Y$718,2,0),"")</f>
        <v>Podpůrné činnosti pro rostlinnou výrobu</v>
      </c>
    </row>
    <row r="158" spans="1:26" ht="12.75" customHeight="1">
      <c r="A158" s="266"/>
      <c r="B158" s="266"/>
      <c r="C158" s="266"/>
      <c r="D158" s="282">
        <f>IF(ISNUMBER(SEARCH(ZAKL_DATA!$B$14,E158)),MAX($D$2:D157)+1,0)</f>
        <v>156</v>
      </c>
      <c r="E158" s="294" t="s">
        <v>1296</v>
      </c>
      <c r="F158" s="295">
        <v>3015</v>
      </c>
      <c r="G158" s="296"/>
      <c r="H158" s="297" t="str">
        <f>IFERROR(VLOOKUP(ROWS($H$3:H158),$D$3:$E$204,2,0),"")</f>
        <v>MORAVSKÝ KRUMLOV</v>
      </c>
      <c r="I158" s="266"/>
      <c r="J158" s="299" t="s">
        <v>1297</v>
      </c>
      <c r="K158" s="288" t="s">
        <v>1298</v>
      </c>
      <c r="M158" s="289">
        <f>IF(ISNUMBER(SEARCH(ZAKL_DATA!$B$29,N158)),MAX($M$2:M157)+1,0)</f>
        <v>156</v>
      </c>
      <c r="N158" s="483" t="s">
        <v>2811</v>
      </c>
      <c r="O158" s="483" t="s">
        <v>2812</v>
      </c>
      <c r="Q158" s="291" t="str">
        <f>IFERROR(VLOOKUP(ROWS($Q$3:Q158),$M$3:$N$718,2,0),"")</f>
        <v>Maloobchod s železářským zbožím, stavebními materiály, barvami a sklem</v>
      </c>
      <c r="R158">
        <f>IF(ISNUMBER(SEARCH('1Př1'!$A$32,N158)),MAX($M$2:M157)+1,0)</f>
        <v>156</v>
      </c>
      <c r="S158" s="290" t="s">
        <v>1299</v>
      </c>
      <c r="T158" t="str">
        <f>IFERROR(VLOOKUP(ROWS($T$3:T158),$R$3:$S$718,2,0),"")</f>
        <v>Výroba dřevěných,korkových,proutěných a slaměných výrobků,kromě nábytku</v>
      </c>
      <c r="U158">
        <f>IF(ISNUMBER(SEARCH('1Př1'!$A$33,N158)),MAX($M$2:M157)+1,0)</f>
        <v>156</v>
      </c>
      <c r="V158" s="290" t="s">
        <v>1299</v>
      </c>
      <c r="W158" t="str">
        <f>IFERROR(VLOOKUP(ROWS($W$3:W158),$U$3:$V$718,2,0),"")</f>
        <v>Výroba dřevěných,korkových,proutěných a slaměných výrobků,kromě nábytku</v>
      </c>
      <c r="X158">
        <f>IF(ISNUMBER(SEARCH('1Př1'!$A$34,N158)),MAX($M$2:M157)+1,0)</f>
        <v>156</v>
      </c>
      <c r="Y158" s="290" t="s">
        <v>1299</v>
      </c>
      <c r="Z158" t="str">
        <f>IFERROR(VLOOKUP(ROWS($Z$3:Z158),$X$3:$Y$718,2,0),"")</f>
        <v>Výroba dřevěných,korkových,proutěných a slaměných výrobků,kromě nábytku</v>
      </c>
    </row>
    <row r="159" spans="1:26" ht="12.75" customHeight="1">
      <c r="A159" s="266"/>
      <c r="B159" s="266"/>
      <c r="C159" s="266"/>
      <c r="D159" s="282">
        <f>IF(ISNUMBER(SEARCH(ZAKL_DATA!$B$14,E159)),MAX($D$2:D158)+1,0)</f>
        <v>157</v>
      </c>
      <c r="E159" s="294" t="s">
        <v>1300</v>
      </c>
      <c r="F159" s="295">
        <v>3016</v>
      </c>
      <c r="G159" s="296"/>
      <c r="H159" s="297" t="str">
        <f>IFERROR(VLOOKUP(ROWS($H$3:H159),$D$3:$E$204,2,0),"")</f>
        <v>SLAVKOV U BRNA</v>
      </c>
      <c r="I159" s="266"/>
      <c r="J159" s="299" t="s">
        <v>1301</v>
      </c>
      <c r="K159" s="288" t="s">
        <v>1302</v>
      </c>
      <c r="M159" s="289">
        <f>IF(ISNUMBER(SEARCH(ZAKL_DATA!$B$29,N159)),MAX($M$2:M158)+1,0)</f>
        <v>157</v>
      </c>
      <c r="N159" s="483" t="s">
        <v>2061</v>
      </c>
      <c r="O159" s="483" t="s">
        <v>2813</v>
      </c>
      <c r="Q159" s="291" t="str">
        <f>IFERROR(VLOOKUP(ROWS($Q$3:Q159),$M$3:$N$718,2,0),"")</f>
        <v>Maloobchod se sportovním vybavením</v>
      </c>
      <c r="R159">
        <f>IF(ISNUMBER(SEARCH('1Př1'!$A$32,N159)),MAX($M$2:M158)+1,0)</f>
        <v>157</v>
      </c>
      <c r="S159" s="290" t="s">
        <v>1303</v>
      </c>
      <c r="T159" t="str">
        <f>IFERROR(VLOOKUP(ROWS($T$3:T159),$R$3:$S$718,2,0),"")</f>
        <v>Podpůrné činnosti pro živočišnou výrobu</v>
      </c>
      <c r="U159">
        <f>IF(ISNUMBER(SEARCH('1Př1'!$A$33,N159)),MAX($M$2:M158)+1,0)</f>
        <v>157</v>
      </c>
      <c r="V159" s="290" t="s">
        <v>1303</v>
      </c>
      <c r="W159" t="str">
        <f>IFERROR(VLOOKUP(ROWS($W$3:W159),$U$3:$V$718,2,0),"")</f>
        <v>Podpůrné činnosti pro živočišnou výrobu</v>
      </c>
      <c r="X159">
        <f>IF(ISNUMBER(SEARCH('1Př1'!$A$34,N159)),MAX($M$2:M158)+1,0)</f>
        <v>157</v>
      </c>
      <c r="Y159" s="290" t="s">
        <v>1303</v>
      </c>
      <c r="Z159" t="str">
        <f>IFERROR(VLOOKUP(ROWS($Z$3:Z159),$X$3:$Y$718,2,0),"")</f>
        <v>Podpůrné činnosti pro živočišnou výrobu</v>
      </c>
    </row>
    <row r="160" spans="1:26" ht="12.75" customHeight="1">
      <c r="A160" s="266"/>
      <c r="B160" s="266"/>
      <c r="C160" s="266"/>
      <c r="D160" s="282">
        <f>IF(ISNUMBER(SEARCH(ZAKL_DATA!$B$14,E160)),MAX($D$2:D159)+1,0)</f>
        <v>158</v>
      </c>
      <c r="E160" s="294" t="s">
        <v>1304</v>
      </c>
      <c r="F160" s="295">
        <v>3017</v>
      </c>
      <c r="G160" s="296"/>
      <c r="H160" s="297" t="str">
        <f>IFERROR(VLOOKUP(ROWS($H$3:H160),$D$3:$E$204,2,0),"")</f>
        <v>TIŠNOV</v>
      </c>
      <c r="I160" s="266"/>
      <c r="J160" s="299" t="s">
        <v>1305</v>
      </c>
      <c r="K160" s="288" t="s">
        <v>1306</v>
      </c>
      <c r="M160" s="289">
        <f>IF(ISNUMBER(SEARCH(ZAKL_DATA!$B$29,N160)),MAX($M$2:M159)+1,0)</f>
        <v>158</v>
      </c>
      <c r="N160" s="483" t="s">
        <v>2066</v>
      </c>
      <c r="O160" s="483" t="s">
        <v>2814</v>
      </c>
      <c r="Q160" s="291" t="str">
        <f>IFERROR(VLOOKUP(ROWS($Q$3:Q160),$M$3:$N$718,2,0),"")</f>
        <v>Maloobchod se zdravotnickými a ortopedickými výrobky</v>
      </c>
      <c r="R160">
        <f>IF(ISNUMBER(SEARCH('1Př1'!$A$32,N160)),MAX($M$2:M159)+1,0)</f>
        <v>158</v>
      </c>
      <c r="S160" s="290" t="s">
        <v>1307</v>
      </c>
      <c r="T160" t="str">
        <f>IFERROR(VLOOKUP(ROWS($T$3:T160),$R$3:$S$718,2,0),"")</f>
        <v>Posklizňové činnosti</v>
      </c>
      <c r="U160">
        <f>IF(ISNUMBER(SEARCH('1Př1'!$A$33,N160)),MAX($M$2:M159)+1,0)</f>
        <v>158</v>
      </c>
      <c r="V160" s="290" t="s">
        <v>1307</v>
      </c>
      <c r="W160" t="str">
        <f>IFERROR(VLOOKUP(ROWS($W$3:W160),$U$3:$V$718,2,0),"")</f>
        <v>Posklizňové činnosti</v>
      </c>
      <c r="X160">
        <f>IF(ISNUMBER(SEARCH('1Př1'!$A$34,N160)),MAX($M$2:M159)+1,0)</f>
        <v>158</v>
      </c>
      <c r="Y160" s="290" t="s">
        <v>1307</v>
      </c>
      <c r="Z160" t="str">
        <f>IFERROR(VLOOKUP(ROWS($Z$3:Z160),$X$3:$Y$718,2,0),"")</f>
        <v>Posklizňové činnosti</v>
      </c>
    </row>
    <row r="161" spans="1:26" ht="12.75" customHeight="1">
      <c r="A161" s="266"/>
      <c r="B161" s="266"/>
      <c r="C161" s="266"/>
      <c r="D161" s="282">
        <f>IF(ISNUMBER(SEARCH(ZAKL_DATA!$B$14,E161)),MAX($D$2:D160)+1,0)</f>
        <v>159</v>
      </c>
      <c r="E161" s="294" t="s">
        <v>1308</v>
      </c>
      <c r="F161" s="295">
        <v>3018</v>
      </c>
      <c r="G161" s="296"/>
      <c r="H161" s="297" t="str">
        <f>IFERROR(VLOOKUP(ROWS($H$3:H161),$D$3:$E$204,2,0),"")</f>
        <v>VESELÍ NAD MORAVOU</v>
      </c>
      <c r="I161" s="266"/>
      <c r="J161" s="298" t="s">
        <v>1309</v>
      </c>
      <c r="K161" s="288" t="s">
        <v>1310</v>
      </c>
      <c r="M161" s="289">
        <f>IF(ISNUMBER(SEARCH(ZAKL_DATA!$B$29,N161)),MAX($M$2:M160)+1,0)</f>
        <v>159</v>
      </c>
      <c r="N161" s="483" t="s">
        <v>2093</v>
      </c>
      <c r="O161" s="483" t="s">
        <v>2815</v>
      </c>
      <c r="Q161" s="291" t="str">
        <f>IFERROR(VLOOKUP(ROWS($Q$3:Q161),$M$3:$N$718,2,0),"")</f>
        <v>Manipulace s nákladem</v>
      </c>
      <c r="R161">
        <f>IF(ISNUMBER(SEARCH('1Př1'!$A$32,N161)),MAX($M$2:M160)+1,0)</f>
        <v>159</v>
      </c>
      <c r="S161" s="290" t="s">
        <v>1311</v>
      </c>
      <c r="T161" t="str">
        <f>IFERROR(VLOOKUP(ROWS($T$3:T161),$R$3:$S$718,2,0),"")</f>
        <v>Zpracování osiva pro účely množení</v>
      </c>
      <c r="U161">
        <f>IF(ISNUMBER(SEARCH('1Př1'!$A$33,N161)),MAX($M$2:M160)+1,0)</f>
        <v>159</v>
      </c>
      <c r="V161" s="290" t="s">
        <v>1311</v>
      </c>
      <c r="W161" t="str">
        <f>IFERROR(VLOOKUP(ROWS($W$3:W161),$U$3:$V$718,2,0),"")</f>
        <v>Zpracování osiva pro účely množení</v>
      </c>
      <c r="X161">
        <f>IF(ISNUMBER(SEARCH('1Př1'!$A$34,N161)),MAX($M$2:M160)+1,0)</f>
        <v>159</v>
      </c>
      <c r="Y161" s="290" t="s">
        <v>1311</v>
      </c>
      <c r="Z161" t="str">
        <f>IFERROR(VLOOKUP(ROWS($Z$3:Z161),$X$3:$Y$718,2,0),"")</f>
        <v>Zpracování osiva pro účely množení</v>
      </c>
    </row>
    <row r="162" spans="1:26" ht="12.75" customHeight="1">
      <c r="A162" s="266"/>
      <c r="B162" s="266"/>
      <c r="C162" s="266"/>
      <c r="D162" s="282">
        <f>IF(ISNUMBER(SEARCH(ZAKL_DATA!$B$14,E162)),MAX($D$2:D161)+1,0)</f>
        <v>160</v>
      </c>
      <c r="E162" s="294" t="s">
        <v>1312</v>
      </c>
      <c r="F162" s="295">
        <v>3019</v>
      </c>
      <c r="G162" s="296"/>
      <c r="H162" s="297" t="str">
        <f>IFERROR(VLOOKUP(ROWS($H$3:H162),$D$3:$E$204,2,0),"")</f>
        <v>VYŠKOV</v>
      </c>
      <c r="I162" s="266"/>
      <c r="J162" s="299" t="s">
        <v>1313</v>
      </c>
      <c r="K162" s="288" t="s">
        <v>1314</v>
      </c>
      <c r="M162" s="289">
        <f>IF(ISNUMBER(SEARCH(ZAKL_DATA!$B$29,N162)),MAX($M$2:M161)+1,0)</f>
        <v>160</v>
      </c>
      <c r="N162" s="483" t="s">
        <v>737</v>
      </c>
      <c r="O162" s="483" t="s">
        <v>2816</v>
      </c>
      <c r="Q162" s="291" t="str">
        <f>IFERROR(VLOOKUP(ROWS($Q$3:Q162),$M$3:$N$718,2,0),"")</f>
        <v>Množení rostlin</v>
      </c>
      <c r="R162">
        <f>IF(ISNUMBER(SEARCH('1Př1'!$A$32,N162)),MAX($M$2:M161)+1,0)</f>
        <v>160</v>
      </c>
      <c r="S162" s="290" t="s">
        <v>1315</v>
      </c>
      <c r="T162" t="str">
        <f>IFERROR(VLOOKUP(ROWS($T$3:T162),$R$3:$S$718,2,0),"")</f>
        <v>Výroba buničiny, papíru a lepenky</v>
      </c>
      <c r="U162">
        <f>IF(ISNUMBER(SEARCH('1Př1'!$A$33,N162)),MAX($M$2:M161)+1,0)</f>
        <v>160</v>
      </c>
      <c r="V162" s="290" t="s">
        <v>1315</v>
      </c>
      <c r="W162" t="str">
        <f>IFERROR(VLOOKUP(ROWS($W$3:W162),$U$3:$V$718,2,0),"")</f>
        <v>Výroba buničiny, papíru a lepenky</v>
      </c>
      <c r="X162">
        <f>IF(ISNUMBER(SEARCH('1Př1'!$A$34,N162)),MAX($M$2:M161)+1,0)</f>
        <v>160</v>
      </c>
      <c r="Y162" s="290" t="s">
        <v>1315</v>
      </c>
      <c r="Z162" t="str">
        <f>IFERROR(VLOOKUP(ROWS($Z$3:Z162),$X$3:$Y$718,2,0),"")</f>
        <v>Výroba buničiny, papíru a lepenky</v>
      </c>
    </row>
    <row r="163" spans="1:26" ht="12.75" customHeight="1">
      <c r="A163" s="266"/>
      <c r="B163" s="266"/>
      <c r="C163" s="266"/>
      <c r="D163" s="282">
        <f>IF(ISNUMBER(SEARCH(ZAKL_DATA!$B$14,E163)),MAX($D$2:D162)+1,0)</f>
        <v>161</v>
      </c>
      <c r="E163" s="294" t="s">
        <v>1316</v>
      </c>
      <c r="F163" s="295">
        <v>3020</v>
      </c>
      <c r="G163" s="296"/>
      <c r="H163" s="297" t="str">
        <f>IFERROR(VLOOKUP(ROWS($H$3:H163),$D$3:$E$204,2,0),"")</f>
        <v>ZNOJMO</v>
      </c>
      <c r="I163" s="266"/>
      <c r="J163" s="299" t="s">
        <v>1317</v>
      </c>
      <c r="K163" s="288" t="s">
        <v>1318</v>
      </c>
      <c r="M163" s="289">
        <f>IF(ISNUMBER(SEARCH(ZAKL_DATA!$B$29,N163)),MAX($M$2:M162)+1,0)</f>
        <v>161</v>
      </c>
      <c r="N163" s="483" t="s">
        <v>1557</v>
      </c>
      <c r="O163" s="483" t="s">
        <v>2817</v>
      </c>
      <c r="Q163" s="291" t="str">
        <f>IFERROR(VLOOKUP(ROWS($Q$3:Q163),$M$3:$N$718,2,0),"")</f>
        <v>Mořská akvakultura</v>
      </c>
      <c r="R163">
        <f>IF(ISNUMBER(SEARCH('1Př1'!$A$32,N163)),MAX($M$2:M162)+1,0)</f>
        <v>161</v>
      </c>
      <c r="S163" s="290" t="s">
        <v>1319</v>
      </c>
      <c r="T163" t="str">
        <f>IFERROR(VLOOKUP(ROWS($T$3:T163),$R$3:$S$718,2,0),"")</f>
        <v>Výroba výrobků z papíru a lepenky</v>
      </c>
      <c r="U163">
        <f>IF(ISNUMBER(SEARCH('1Př1'!$A$33,N163)),MAX($M$2:M162)+1,0)</f>
        <v>161</v>
      </c>
      <c r="V163" s="290" t="s">
        <v>1319</v>
      </c>
      <c r="W163" t="str">
        <f>IFERROR(VLOOKUP(ROWS($W$3:W163),$U$3:$V$718,2,0),"")</f>
        <v>Výroba výrobků z papíru a lepenky</v>
      </c>
      <c r="X163">
        <f>IF(ISNUMBER(SEARCH('1Př1'!$A$34,N163)),MAX($M$2:M162)+1,0)</f>
        <v>161</v>
      </c>
      <c r="Y163" s="290" t="s">
        <v>1319</v>
      </c>
      <c r="Z163" t="str">
        <f>IFERROR(VLOOKUP(ROWS($Z$3:Z163),$X$3:$Y$718,2,0),"")</f>
        <v>Výroba výrobků z papíru a lepenky</v>
      </c>
    </row>
    <row r="164" spans="1:26" ht="12.75" customHeight="1">
      <c r="A164" s="266"/>
      <c r="B164" s="266"/>
      <c r="C164" s="266"/>
      <c r="D164" s="282">
        <f>IF(ISNUMBER(SEARCH(ZAKL_DATA!$B$14,E164)),MAX($D$2:D163)+1,0)</f>
        <v>162</v>
      </c>
      <c r="E164" s="294" t="s">
        <v>1320</v>
      </c>
      <c r="F164" s="295">
        <v>3101</v>
      </c>
      <c r="G164" s="296"/>
      <c r="H164" s="297" t="str">
        <f>IFERROR(VLOOKUP(ROWS($H$3:H164),$D$3:$E$204,2,0),"")</f>
        <v>OLOMOUC</v>
      </c>
      <c r="I164" s="266"/>
      <c r="J164" s="299" t="s">
        <v>1321</v>
      </c>
      <c r="K164" s="288" t="s">
        <v>1322</v>
      </c>
      <c r="M164" s="289">
        <f>IF(ISNUMBER(SEARCH(ZAKL_DATA!$B$29,N164)),MAX($M$2:M163)+1,0)</f>
        <v>162</v>
      </c>
      <c r="N164" s="483" t="s">
        <v>1548</v>
      </c>
      <c r="O164" s="483" t="s">
        <v>2818</v>
      </c>
      <c r="Q164" s="291" t="str">
        <f>IFERROR(VLOOKUP(ROWS($Q$3:Q164),$M$3:$N$718,2,0),"")</f>
        <v>Mořský rybolov</v>
      </c>
      <c r="R164">
        <f>IF(ISNUMBER(SEARCH('1Př1'!$A$32,N164)),MAX($M$2:M163)+1,0)</f>
        <v>162</v>
      </c>
      <c r="S164" s="290" t="s">
        <v>1323</v>
      </c>
      <c r="T164" t="str">
        <f>IFERROR(VLOOKUP(ROWS($T$3:T164),$R$3:$S$718,2,0),"")</f>
        <v>Tisk a činnosti související s tiskem</v>
      </c>
      <c r="U164">
        <f>IF(ISNUMBER(SEARCH('1Př1'!$A$33,N164)),MAX($M$2:M163)+1,0)</f>
        <v>162</v>
      </c>
      <c r="V164" s="290" t="s">
        <v>1323</v>
      </c>
      <c r="W164" t="str">
        <f>IFERROR(VLOOKUP(ROWS($W$3:W164),$U$3:$V$718,2,0),"")</f>
        <v>Tisk a činnosti související s tiskem</v>
      </c>
      <c r="X164">
        <f>IF(ISNUMBER(SEARCH('1Př1'!$A$34,N164)),MAX($M$2:M163)+1,0)</f>
        <v>162</v>
      </c>
      <c r="Y164" s="290" t="s">
        <v>1323</v>
      </c>
      <c r="Z164" t="str">
        <f>IFERROR(VLOOKUP(ROWS($Z$3:Z164),$X$3:$Y$718,2,0),"")</f>
        <v>Tisk a činnosti související s tiskem</v>
      </c>
    </row>
    <row r="165" spans="1:26" ht="12.75" customHeight="1">
      <c r="A165" s="266"/>
      <c r="B165" s="266"/>
      <c r="C165" s="266"/>
      <c r="D165" s="282">
        <f>IF(ISNUMBER(SEARCH(ZAKL_DATA!$B$14,E165)),MAX($D$2:D164)+1,0)</f>
        <v>163</v>
      </c>
      <c r="E165" s="294" t="s">
        <v>1324</v>
      </c>
      <c r="F165" s="295">
        <v>3102</v>
      </c>
      <c r="G165" s="296"/>
      <c r="H165" s="297" t="str">
        <f>IFERROR(VLOOKUP(ROWS($H$3:H165),$D$3:$E$204,2,0),"")</f>
        <v>HRANICE</v>
      </c>
      <c r="I165" s="266"/>
      <c r="J165" s="298" t="s">
        <v>1325</v>
      </c>
      <c r="K165" s="288" t="s">
        <v>1326</v>
      </c>
      <c r="M165" s="289">
        <f>IF(ISNUMBER(SEARCH(ZAKL_DATA!$B$29,N165)),MAX($M$2:M164)+1,0)</f>
        <v>163</v>
      </c>
      <c r="N165" s="483" t="s">
        <v>1693</v>
      </c>
      <c r="O165" s="483" t="s">
        <v>2819</v>
      </c>
      <c r="Q165" s="291" t="str">
        <f>IFERROR(VLOOKUP(ROWS($Q$3:Q165),$M$3:$N$718,2,0),"")</f>
        <v>Nákup a následný prodej vlastních nemovitostí</v>
      </c>
      <c r="R165">
        <f>IF(ISNUMBER(SEARCH('1Př1'!$A$32,N165)),MAX($M$2:M164)+1,0)</f>
        <v>163</v>
      </c>
      <c r="S165" s="290" t="s">
        <v>1327</v>
      </c>
      <c r="T165" t="str">
        <f>IFERROR(VLOOKUP(ROWS($T$3:T165),$R$3:$S$718,2,0),"")</f>
        <v>Rozmnožování nahraných nosičů</v>
      </c>
      <c r="U165">
        <f>IF(ISNUMBER(SEARCH('1Př1'!$A$33,N165)),MAX($M$2:M164)+1,0)</f>
        <v>163</v>
      </c>
      <c r="V165" s="290" t="s">
        <v>1327</v>
      </c>
      <c r="W165" t="str">
        <f>IFERROR(VLOOKUP(ROWS($W$3:W165),$U$3:$V$718,2,0),"")</f>
        <v>Rozmnožování nahraných nosičů</v>
      </c>
      <c r="X165">
        <f>IF(ISNUMBER(SEARCH('1Př1'!$A$34,N165)),MAX($M$2:M164)+1,0)</f>
        <v>163</v>
      </c>
      <c r="Y165" s="290" t="s">
        <v>1327</v>
      </c>
      <c r="Z165" t="str">
        <f>IFERROR(VLOOKUP(ROWS($Z$3:Z165),$X$3:$Y$718,2,0),"")</f>
        <v>Rozmnožování nahraných nosičů</v>
      </c>
    </row>
    <row r="166" spans="1:26" ht="12.75" customHeight="1">
      <c r="A166" s="266"/>
      <c r="B166" s="266"/>
      <c r="C166" s="266"/>
      <c r="D166" s="282">
        <f>IF(ISNUMBER(SEARCH(ZAKL_DATA!$B$14,E166)),MAX($D$2:D165)+1,0)</f>
        <v>164</v>
      </c>
      <c r="E166" s="294" t="s">
        <v>1328</v>
      </c>
      <c r="F166" s="295">
        <v>3103</v>
      </c>
      <c r="G166" s="296"/>
      <c r="H166" s="297" t="str">
        <f>IFERROR(VLOOKUP(ROWS($H$3:H166),$D$3:$E$204,2,0),"")</f>
        <v>JESENÍK</v>
      </c>
      <c r="I166" s="266"/>
      <c r="J166" s="299" t="s">
        <v>1329</v>
      </c>
      <c r="K166" s="288" t="s">
        <v>1330</v>
      </c>
      <c r="M166" s="289">
        <f>IF(ISNUMBER(SEARCH(ZAKL_DATA!$B$29,N166)),MAX($M$2:M165)+1,0)</f>
        <v>164</v>
      </c>
      <c r="N166" s="483" t="s">
        <v>1656</v>
      </c>
      <c r="O166" s="483" t="s">
        <v>2820</v>
      </c>
      <c r="Q166" s="291" t="str">
        <f>IFERROR(VLOOKUP(ROWS($Q$3:Q166),$M$3:$N$718,2,0),"")</f>
        <v>Námořní a pobřežní nákladní doprava</v>
      </c>
      <c r="R166">
        <f>IF(ISNUMBER(SEARCH('1Př1'!$A$32,N166)),MAX($M$2:M165)+1,0)</f>
        <v>164</v>
      </c>
      <c r="S166" s="290" t="s">
        <v>1331</v>
      </c>
      <c r="T166" t="str">
        <f>IFERROR(VLOOKUP(ROWS($T$3:T166),$R$3:$S$718,2,0),"")</f>
        <v>Výroba koksárenských produktů</v>
      </c>
      <c r="U166">
        <f>IF(ISNUMBER(SEARCH('1Př1'!$A$33,N166)),MAX($M$2:M165)+1,0)</f>
        <v>164</v>
      </c>
      <c r="V166" s="290" t="s">
        <v>1331</v>
      </c>
      <c r="W166" t="str">
        <f>IFERROR(VLOOKUP(ROWS($W$3:W166),$U$3:$V$718,2,0),"")</f>
        <v>Výroba koksárenských produktů</v>
      </c>
      <c r="X166">
        <f>IF(ISNUMBER(SEARCH('1Př1'!$A$34,N166)),MAX($M$2:M165)+1,0)</f>
        <v>164</v>
      </c>
      <c r="Y166" s="290" t="s">
        <v>1331</v>
      </c>
      <c r="Z166" t="str">
        <f>IFERROR(VLOOKUP(ROWS($Z$3:Z166),$X$3:$Y$718,2,0),"")</f>
        <v>Výroba koksárenských produktů</v>
      </c>
    </row>
    <row r="167" spans="1:26" ht="12.75" customHeight="1">
      <c r="A167" s="266"/>
      <c r="B167" s="266"/>
      <c r="C167" s="266"/>
      <c r="D167" s="282">
        <f>IF(ISNUMBER(SEARCH(ZAKL_DATA!$B$14,E167)),MAX($D$2:D166)+1,0)</f>
        <v>165</v>
      </c>
      <c r="E167" s="294" t="s">
        <v>1332</v>
      </c>
      <c r="F167" s="295">
        <v>3104</v>
      </c>
      <c r="G167" s="296"/>
      <c r="H167" s="297" t="str">
        <f>IFERROR(VLOOKUP(ROWS($H$3:H167),$D$3:$E$204,2,0),"")</f>
        <v>KONICE</v>
      </c>
      <c r="I167" s="266"/>
      <c r="J167" s="299" t="s">
        <v>1333</v>
      </c>
      <c r="K167" s="288" t="s">
        <v>1334</v>
      </c>
      <c r="M167" s="289">
        <f>IF(ISNUMBER(SEARCH(ZAKL_DATA!$B$29,N167)),MAX($M$2:M166)+1,0)</f>
        <v>165</v>
      </c>
      <c r="N167" s="483" t="s">
        <v>1655</v>
      </c>
      <c r="O167" s="483" t="s">
        <v>2821</v>
      </c>
      <c r="Q167" s="291" t="str">
        <f>IFERROR(VLOOKUP(ROWS($Q$3:Q167),$M$3:$N$718,2,0),"")</f>
        <v>Námořní a pobřežní osobní doprava</v>
      </c>
      <c r="R167">
        <f>IF(ISNUMBER(SEARCH('1Př1'!$A$32,N167)),MAX($M$2:M166)+1,0)</f>
        <v>165</v>
      </c>
      <c r="S167" s="290" t="s">
        <v>1335</v>
      </c>
      <c r="T167" t="str">
        <f>IFERROR(VLOOKUP(ROWS($T$3:T167),$R$3:$S$718,2,0),"")</f>
        <v>Výroba rafinovaných ropných produktů</v>
      </c>
      <c r="U167">
        <f>IF(ISNUMBER(SEARCH('1Př1'!$A$33,N167)),MAX($M$2:M166)+1,0)</f>
        <v>165</v>
      </c>
      <c r="V167" s="290" t="s">
        <v>1335</v>
      </c>
      <c r="W167" t="str">
        <f>IFERROR(VLOOKUP(ROWS($W$3:W167),$U$3:$V$718,2,0),"")</f>
        <v>Výroba rafinovaných ropných produktů</v>
      </c>
      <c r="X167">
        <f>IF(ISNUMBER(SEARCH('1Př1'!$A$34,N167)),MAX($M$2:M166)+1,0)</f>
        <v>165</v>
      </c>
      <c r="Y167" s="290" t="s">
        <v>1335</v>
      </c>
      <c r="Z167" t="str">
        <f>IFERROR(VLOOKUP(ROWS($Z$3:Z167),$X$3:$Y$718,2,0),"")</f>
        <v>Výroba rafinovaných ropných produktů</v>
      </c>
    </row>
    <row r="168" spans="1:26" ht="12.75" customHeight="1">
      <c r="A168" s="266"/>
      <c r="B168" s="266"/>
      <c r="C168" s="266"/>
      <c r="D168" s="282">
        <f>IF(ISNUMBER(SEARCH(ZAKL_DATA!$B$14,E168)),MAX($D$2:D167)+1,0)</f>
        <v>166</v>
      </c>
      <c r="E168" s="294" t="s">
        <v>1336</v>
      </c>
      <c r="F168" s="295">
        <v>3105</v>
      </c>
      <c r="G168" s="296"/>
      <c r="H168" s="297" t="str">
        <f>IFERROR(VLOOKUP(ROWS($H$3:H168),$D$3:$E$204,2,0),"")</f>
        <v>LITOVEL</v>
      </c>
      <c r="I168" s="266"/>
      <c r="J168" s="299" t="s">
        <v>1337</v>
      </c>
      <c r="K168" s="288" t="s">
        <v>1338</v>
      </c>
      <c r="M168" s="289">
        <f>IF(ISNUMBER(SEARCH(ZAKL_DATA!$B$29,N168)),MAX($M$2:M167)+1,0)</f>
        <v>166</v>
      </c>
      <c r="N168" s="483" t="s">
        <v>2822</v>
      </c>
      <c r="O168" s="483" t="s">
        <v>2823</v>
      </c>
      <c r="Q168" s="291" t="str">
        <f>IFERROR(VLOOKUP(ROWS($Q$3:Q168),$M$3:$N$718,2,0),"")</f>
        <v>Navrhování interiérů</v>
      </c>
      <c r="R168">
        <f>IF(ISNUMBER(SEARCH('1Př1'!$A$32,N168)),MAX($M$2:M167)+1,0)</f>
        <v>166</v>
      </c>
      <c r="S168" s="290" t="s">
        <v>1339</v>
      </c>
      <c r="T168" t="str">
        <f>IFERROR(VLOOKUP(ROWS($T$3:T168),$R$3:$S$718,2,0),"")</f>
        <v>Výroba zákl.chem.látek,hnojiv a dusík.sl.,plastů a synt.kaučuku v prim.f.</v>
      </c>
      <c r="U168">
        <f>IF(ISNUMBER(SEARCH('1Př1'!$A$33,N168)),MAX($M$2:M167)+1,0)</f>
        <v>166</v>
      </c>
      <c r="V168" s="290" t="s">
        <v>1339</v>
      </c>
      <c r="W168" t="str">
        <f>IFERROR(VLOOKUP(ROWS($W$3:W168),$U$3:$V$718,2,0),"")</f>
        <v>Výroba zákl.chem.látek,hnojiv a dusík.sl.,plastů a synt.kaučuku v prim.f.</v>
      </c>
      <c r="X168">
        <f>IF(ISNUMBER(SEARCH('1Př1'!$A$34,N168)),MAX($M$2:M167)+1,0)</f>
        <v>166</v>
      </c>
      <c r="Y168" s="290" t="s">
        <v>1339</v>
      </c>
      <c r="Z168" t="str">
        <f>IFERROR(VLOOKUP(ROWS($Z$3:Z168),$X$3:$Y$718,2,0),"")</f>
        <v>Výroba zákl.chem.látek,hnojiv a dusík.sl.,plastů a synt.kaučuku v prim.f.</v>
      </c>
    </row>
    <row r="169" spans="1:26" ht="12.75" customHeight="1">
      <c r="A169" s="266"/>
      <c r="B169" s="266"/>
      <c r="C169" s="266"/>
      <c r="D169" s="282">
        <f>IF(ISNUMBER(SEARCH(ZAKL_DATA!$B$14,E169)),MAX($D$2:D168)+1,0)</f>
        <v>167</v>
      </c>
      <c r="E169" s="294" t="s">
        <v>1340</v>
      </c>
      <c r="F169" s="295">
        <v>3106</v>
      </c>
      <c r="G169" s="296"/>
      <c r="H169" s="297" t="str">
        <f>IFERROR(VLOOKUP(ROWS($H$3:H169),$D$3:$E$204,2,0),"")</f>
        <v>PROSTĚJOV</v>
      </c>
      <c r="I169" s="266"/>
      <c r="J169" s="299" t="s">
        <v>1341</v>
      </c>
      <c r="K169" s="288" t="s">
        <v>1342</v>
      </c>
      <c r="M169" s="289">
        <f>IF(ISNUMBER(SEARCH(ZAKL_DATA!$B$29,N169)),MAX($M$2:M168)+1,0)</f>
        <v>167</v>
      </c>
      <c r="N169" s="483" t="s">
        <v>2824</v>
      </c>
      <c r="O169" s="483" t="s">
        <v>2825</v>
      </c>
      <c r="Q169" s="291" t="str">
        <f>IFERROR(VLOOKUP(ROWS($Q$3:Q169),$M$3:$N$718,2,0),"")</f>
        <v>Nepravidelná silniční osobní doprava</v>
      </c>
      <c r="R169">
        <f>IF(ISNUMBER(SEARCH('1Př1'!$A$32,N169)),MAX($M$2:M168)+1,0)</f>
        <v>167</v>
      </c>
      <c r="S169" s="290" t="s">
        <v>1343</v>
      </c>
      <c r="T169" t="str">
        <f>IFERROR(VLOOKUP(ROWS($T$3:T169),$R$3:$S$718,2,0),"")</f>
        <v>Výroba pesticidů a jiných agrochemických přípravků</v>
      </c>
      <c r="U169">
        <f>IF(ISNUMBER(SEARCH('1Př1'!$A$33,N169)),MAX($M$2:M168)+1,0)</f>
        <v>167</v>
      </c>
      <c r="V169" s="290" t="s">
        <v>1343</v>
      </c>
      <c r="W169" t="str">
        <f>IFERROR(VLOOKUP(ROWS($W$3:W169),$U$3:$V$718,2,0),"")</f>
        <v>Výroba pesticidů a jiných agrochemických přípravků</v>
      </c>
      <c r="X169">
        <f>IF(ISNUMBER(SEARCH('1Př1'!$A$34,N169)),MAX($M$2:M168)+1,0)</f>
        <v>167</v>
      </c>
      <c r="Y169" s="290" t="s">
        <v>1343</v>
      </c>
      <c r="Z169" t="str">
        <f>IFERROR(VLOOKUP(ROWS($Z$3:Z169),$X$3:$Y$718,2,0),"")</f>
        <v>Výroba pesticidů a jiných agrochemických přípravků</v>
      </c>
    </row>
    <row r="170" spans="1:26" ht="12.75" customHeight="1">
      <c r="A170" s="266"/>
      <c r="B170" s="266"/>
      <c r="C170" s="266"/>
      <c r="D170" s="282">
        <f>IF(ISNUMBER(SEARCH(ZAKL_DATA!$B$14,E170)),MAX($D$2:D169)+1,0)</f>
        <v>168</v>
      </c>
      <c r="E170" s="294" t="s">
        <v>1344</v>
      </c>
      <c r="F170" s="295">
        <v>3107</v>
      </c>
      <c r="G170" s="296"/>
      <c r="H170" s="297" t="str">
        <f>IFERROR(VLOOKUP(ROWS($H$3:H170),$D$3:$E$204,2,0),"")</f>
        <v>PŘEROV</v>
      </c>
      <c r="I170" s="266"/>
      <c r="J170" s="299" t="s">
        <v>1345</v>
      </c>
      <c r="K170" s="288" t="s">
        <v>1346</v>
      </c>
      <c r="M170" s="289">
        <f>IF(ISNUMBER(SEARCH(ZAKL_DATA!$B$29,N170)),MAX($M$2:M169)+1,0)</f>
        <v>168</v>
      </c>
      <c r="N170" s="483" t="s">
        <v>2826</v>
      </c>
      <c r="O170" s="483" t="s">
        <v>2827</v>
      </c>
      <c r="Q170" s="291" t="str">
        <f>IFERROR(VLOOKUP(ROWS($Q$3:Q170),$M$3:$N$718,2,0),"")</f>
        <v>Nespecializovaný maloobchod s převahou potravin, nápojů a tabákových výrobků</v>
      </c>
      <c r="R170">
        <f>IF(ISNUMBER(SEARCH('1Př1'!$A$32,N170)),MAX($M$2:M169)+1,0)</f>
        <v>168</v>
      </c>
      <c r="S170" s="290" t="s">
        <v>1347</v>
      </c>
      <c r="T170" t="str">
        <f>IFERROR(VLOOKUP(ROWS($T$3:T170),$R$3:$S$718,2,0),"")</f>
        <v>Výroba nátěr.barev,laků a jiných nátěrových mater.,tisk.barev a tmelů</v>
      </c>
      <c r="U170">
        <f>IF(ISNUMBER(SEARCH('1Př1'!$A$33,N170)),MAX($M$2:M169)+1,0)</f>
        <v>168</v>
      </c>
      <c r="V170" s="290" t="s">
        <v>1347</v>
      </c>
      <c r="W170" t="str">
        <f>IFERROR(VLOOKUP(ROWS($W$3:W170),$U$3:$V$718,2,0),"")</f>
        <v>Výroba nátěr.barev,laků a jiných nátěrových mater.,tisk.barev a tmelů</v>
      </c>
      <c r="X170">
        <f>IF(ISNUMBER(SEARCH('1Př1'!$A$34,N170)),MAX($M$2:M169)+1,0)</f>
        <v>168</v>
      </c>
      <c r="Y170" s="290" t="s">
        <v>1347</v>
      </c>
      <c r="Z170" t="str">
        <f>IFERROR(VLOOKUP(ROWS($Z$3:Z170),$X$3:$Y$718,2,0),"")</f>
        <v>Výroba nátěr.barev,laků a jiných nátěrových mater.,tisk.barev a tmelů</v>
      </c>
    </row>
    <row r="171" spans="1:26" ht="12.75" customHeight="1">
      <c r="A171" s="266"/>
      <c r="B171" s="266"/>
      <c r="C171" s="266"/>
      <c r="D171" s="282">
        <f>IF(ISNUMBER(SEARCH(ZAKL_DATA!$B$14,E171)),MAX($D$2:D170)+1,0)</f>
        <v>169</v>
      </c>
      <c r="E171" s="294" t="s">
        <v>1348</v>
      </c>
      <c r="F171" s="295">
        <v>3108</v>
      </c>
      <c r="G171" s="296"/>
      <c r="H171" s="297" t="str">
        <f>IFERROR(VLOOKUP(ROWS($H$3:H171),$D$3:$E$204,2,0),"")</f>
        <v>ŠTERNBERK</v>
      </c>
      <c r="I171" s="266"/>
      <c r="J171" s="299" t="s">
        <v>1349</v>
      </c>
      <c r="K171" s="288" t="s">
        <v>1350</v>
      </c>
      <c r="M171" s="289">
        <f>IF(ISNUMBER(SEARCH(ZAKL_DATA!$B$29,N171)),MAX($M$2:M170)+1,0)</f>
        <v>169</v>
      </c>
      <c r="N171" s="483" t="s">
        <v>1640</v>
      </c>
      <c r="O171" s="483" t="s">
        <v>2828</v>
      </c>
      <c r="Q171" s="291" t="str">
        <f>IFERROR(VLOOKUP(ROWS($Q$3:Q171),$M$3:$N$718,2,0),"")</f>
        <v>Nespecializovaný velkoobchod</v>
      </c>
      <c r="R171">
        <f>IF(ISNUMBER(SEARCH('1Př1'!$A$32,N171)),MAX($M$2:M170)+1,0)</f>
        <v>169</v>
      </c>
      <c r="S171" s="290" t="s">
        <v>1351</v>
      </c>
      <c r="T171" t="str">
        <f>IFERROR(VLOOKUP(ROWS($T$3:T171),$R$3:$S$718,2,0),"")</f>
        <v>Výroba mýdel a detergentů,čist.a lešticích prostř.,parfémů a toal. přípr.</v>
      </c>
      <c r="U171">
        <f>IF(ISNUMBER(SEARCH('1Př1'!$A$33,N171)),MAX($M$2:M170)+1,0)</f>
        <v>169</v>
      </c>
      <c r="V171" s="290" t="s">
        <v>1351</v>
      </c>
      <c r="W171" t="str">
        <f>IFERROR(VLOOKUP(ROWS($W$3:W171),$U$3:$V$718,2,0),"")</f>
        <v>Výroba mýdel a detergentů,čist.a lešticích prostř.,parfémů a toal. přípr.</v>
      </c>
      <c r="X171">
        <f>IF(ISNUMBER(SEARCH('1Př1'!$A$34,N171)),MAX($M$2:M170)+1,0)</f>
        <v>169</v>
      </c>
      <c r="Y171" s="290" t="s">
        <v>1351</v>
      </c>
      <c r="Z171" t="str">
        <f>IFERROR(VLOOKUP(ROWS($Z$3:Z171),$X$3:$Y$718,2,0),"")</f>
        <v>Výroba mýdel a detergentů,čist.a lešticích prostř.,parfémů a toal. přípr.</v>
      </c>
    </row>
    <row r="172" spans="1:26" ht="12.75" customHeight="1">
      <c r="A172" s="266"/>
      <c r="B172" s="266"/>
      <c r="C172" s="266"/>
      <c r="D172" s="282">
        <f>IF(ISNUMBER(SEARCH(ZAKL_DATA!$B$14,E172)),MAX($D$2:D171)+1,0)</f>
        <v>170</v>
      </c>
      <c r="E172" s="294" t="s">
        <v>1352</v>
      </c>
      <c r="F172" s="295">
        <v>3109</v>
      </c>
      <c r="G172" s="296"/>
      <c r="H172" s="297" t="str">
        <f>IFERROR(VLOOKUP(ROWS($H$3:H172),$D$3:$E$204,2,0),"")</f>
        <v>ŠUMPERK</v>
      </c>
      <c r="I172" s="266"/>
      <c r="J172" s="299" t="s">
        <v>1353</v>
      </c>
      <c r="K172" s="288" t="s">
        <v>1354</v>
      </c>
      <c r="M172" s="289">
        <f>IF(ISNUMBER(SEARCH(ZAKL_DATA!$B$29,N172)),MAX($M$2:M171)+1,0)</f>
        <v>170</v>
      </c>
      <c r="N172" s="483" t="s">
        <v>2829</v>
      </c>
      <c r="O172" s="483" t="s">
        <v>2830</v>
      </c>
      <c r="Q172" s="291" t="str">
        <f>IFERROR(VLOOKUP(ROWS($Q$3:Q172),$M$3:$N$718,2,0),"")</f>
        <v>Nespecializovaný velkoobchod s potravinami, nápoji a tabákovými výrobky</v>
      </c>
      <c r="R172">
        <f>IF(ISNUMBER(SEARCH('1Př1'!$A$32,N172)),MAX($M$2:M171)+1,0)</f>
        <v>170</v>
      </c>
      <c r="S172" s="290" t="s">
        <v>1355</v>
      </c>
      <c r="T172" t="str">
        <f>IFERROR(VLOOKUP(ROWS($T$3:T172),$R$3:$S$718,2,0),"")</f>
        <v>Výroba ostatních chemických výrobků</v>
      </c>
      <c r="U172">
        <f>IF(ISNUMBER(SEARCH('1Př1'!$A$33,N172)),MAX($M$2:M171)+1,0)</f>
        <v>170</v>
      </c>
      <c r="V172" s="290" t="s">
        <v>1355</v>
      </c>
      <c r="W172" t="str">
        <f>IFERROR(VLOOKUP(ROWS($W$3:W172),$U$3:$V$718,2,0),"")</f>
        <v>Výroba ostatních chemických výrobků</v>
      </c>
      <c r="X172">
        <f>IF(ISNUMBER(SEARCH('1Př1'!$A$34,N172)),MAX($M$2:M171)+1,0)</f>
        <v>170</v>
      </c>
      <c r="Y172" s="290" t="s">
        <v>1355</v>
      </c>
      <c r="Z172" t="str">
        <f>IFERROR(VLOOKUP(ROWS($Z$3:Z172),$X$3:$Y$718,2,0),"")</f>
        <v>Výroba ostatních chemických výrobků</v>
      </c>
    </row>
    <row r="173" spans="1:26" ht="12.75" customHeight="1">
      <c r="A173" s="266"/>
      <c r="B173" s="266"/>
      <c r="C173" s="266"/>
      <c r="D173" s="282">
        <f>IF(ISNUMBER(SEARCH(ZAKL_DATA!$B$14,E173)),MAX($D$2:D172)+1,0)</f>
        <v>171</v>
      </c>
      <c r="E173" s="294" t="s">
        <v>1356</v>
      </c>
      <c r="F173" s="295">
        <v>3110</v>
      </c>
      <c r="G173" s="296"/>
      <c r="H173" s="297" t="str">
        <f>IFERROR(VLOOKUP(ROWS($H$3:H173),$D$3:$E$204,2,0),"")</f>
        <v>ZÁBŘEH</v>
      </c>
      <c r="I173" s="266"/>
      <c r="J173" s="299" t="s">
        <v>1357</v>
      </c>
      <c r="K173" s="288" t="s">
        <v>1358</v>
      </c>
      <c r="M173" s="289">
        <f>IF(ISNUMBER(SEARCH(ZAKL_DATA!$B$29,N173)),MAX($M$2:M172)+1,0)</f>
        <v>171</v>
      </c>
      <c r="N173" s="483" t="s">
        <v>1959</v>
      </c>
      <c r="O173" s="483" t="s">
        <v>2831</v>
      </c>
      <c r="Q173" s="291" t="str">
        <f>IFERROR(VLOOKUP(ROWS($Q$3:Q173),$M$3:$N$718,2,0),"")</f>
        <v>Obchod s elektřinou</v>
      </c>
      <c r="R173">
        <f>IF(ISNUMBER(SEARCH('1Př1'!$A$32,N173)),MAX($M$2:M172)+1,0)</f>
        <v>171</v>
      </c>
      <c r="S173" s="290" t="s">
        <v>1359</v>
      </c>
      <c r="T173" t="str">
        <f>IFERROR(VLOOKUP(ROWS($T$3:T173),$R$3:$S$718,2,0),"")</f>
        <v>Výroba chemických vláken</v>
      </c>
      <c r="U173">
        <f>IF(ISNUMBER(SEARCH('1Př1'!$A$33,N173)),MAX($M$2:M172)+1,0)</f>
        <v>171</v>
      </c>
      <c r="V173" s="290" t="s">
        <v>1359</v>
      </c>
      <c r="W173" t="str">
        <f>IFERROR(VLOOKUP(ROWS($W$3:W173),$U$3:$V$718,2,0),"")</f>
        <v>Výroba chemických vláken</v>
      </c>
      <c r="X173">
        <f>IF(ISNUMBER(SEARCH('1Př1'!$A$34,N173)),MAX($M$2:M172)+1,0)</f>
        <v>171</v>
      </c>
      <c r="Y173" s="290" t="s">
        <v>1359</v>
      </c>
      <c r="Z173" t="str">
        <f>IFERROR(VLOOKUP(ROWS($Z$3:Z173),$X$3:$Y$718,2,0),"")</f>
        <v>Výroba chemických vláken</v>
      </c>
    </row>
    <row r="174" spans="1:26" ht="12.75" customHeight="1">
      <c r="A174" s="266"/>
      <c r="B174" s="266"/>
      <c r="C174" s="266"/>
      <c r="D174" s="282">
        <f>IF(ISNUMBER(SEARCH(ZAKL_DATA!$B$14,E174)),MAX($D$2:D173)+1,0)</f>
        <v>172</v>
      </c>
      <c r="E174" s="294" t="s">
        <v>1360</v>
      </c>
      <c r="F174" s="295">
        <v>3201</v>
      </c>
      <c r="G174" s="296"/>
      <c r="H174" s="297" t="str">
        <f>IFERROR(VLOOKUP(ROWS($H$3:H174),$D$3:$E$204,2,0),"")</f>
        <v>OSTRAVA I</v>
      </c>
      <c r="I174" s="266"/>
      <c r="J174" s="299" t="s">
        <v>1361</v>
      </c>
      <c r="K174" s="288" t="s">
        <v>1362</v>
      </c>
      <c r="M174" s="289">
        <f>IF(ISNUMBER(SEARCH(ZAKL_DATA!$B$29,N174)),MAX($M$2:M173)+1,0)</f>
        <v>172</v>
      </c>
      <c r="N174" s="483" t="s">
        <v>1962</v>
      </c>
      <c r="O174" s="483" t="s">
        <v>2832</v>
      </c>
      <c r="Q174" s="291" t="str">
        <f>IFERROR(VLOOKUP(ROWS($Q$3:Q174),$M$3:$N$718,2,0),"")</f>
        <v>Obchod s plynem prostřednictvím sítí</v>
      </c>
      <c r="R174">
        <f>IF(ISNUMBER(SEARCH('1Př1'!$A$32,N174)),MAX($M$2:M173)+1,0)</f>
        <v>172</v>
      </c>
      <c r="S174" s="290" t="s">
        <v>1363</v>
      </c>
      <c r="T174" t="str">
        <f>IFERROR(VLOOKUP(ROWS($T$3:T174),$R$3:$S$718,2,0),"")</f>
        <v>Výroba základních farmaceutických výrobků</v>
      </c>
      <c r="U174">
        <f>IF(ISNUMBER(SEARCH('1Př1'!$A$33,N174)),MAX($M$2:M173)+1,0)</f>
        <v>172</v>
      </c>
      <c r="V174" s="290" t="s">
        <v>1363</v>
      </c>
      <c r="W174" t="str">
        <f>IFERROR(VLOOKUP(ROWS($W$3:W174),$U$3:$V$718,2,0),"")</f>
        <v>Výroba základních farmaceutických výrobků</v>
      </c>
      <c r="X174">
        <f>IF(ISNUMBER(SEARCH('1Př1'!$A$34,N174)),MAX($M$2:M173)+1,0)</f>
        <v>172</v>
      </c>
      <c r="Y174" s="290" t="s">
        <v>1363</v>
      </c>
      <c r="Z174" t="str">
        <f>IFERROR(VLOOKUP(ROWS($Z$3:Z174),$X$3:$Y$718,2,0),"")</f>
        <v>Výroba základních farmaceutických výrobků</v>
      </c>
    </row>
    <row r="175" spans="1:26" ht="12.75" customHeight="1">
      <c r="A175" s="266"/>
      <c r="B175" s="266"/>
      <c r="C175" s="266"/>
      <c r="D175" s="282">
        <f>IF(ISNUMBER(SEARCH(ZAKL_DATA!$B$14,E175)),MAX($D$2:D174)+1,0)</f>
        <v>173</v>
      </c>
      <c r="E175" s="294" t="s">
        <v>1364</v>
      </c>
      <c r="F175" s="295">
        <v>3202</v>
      </c>
      <c r="G175" s="296"/>
      <c r="H175" s="297" t="str">
        <f>IFERROR(VLOOKUP(ROWS($H$3:H175),$D$3:$E$204,2,0),"")</f>
        <v>OSTRAVA II</v>
      </c>
      <c r="I175" s="266"/>
      <c r="J175" s="299" t="s">
        <v>1365</v>
      </c>
      <c r="K175" s="288" t="s">
        <v>1366</v>
      </c>
      <c r="M175" s="289">
        <f>IF(ISNUMBER(SEARCH(ZAKL_DATA!$B$29,N175)),MAX($M$2:M174)+1,0)</f>
        <v>173</v>
      </c>
      <c r="N175" s="483" t="s">
        <v>2101</v>
      </c>
      <c r="O175" s="483" t="s">
        <v>2833</v>
      </c>
      <c r="Q175" s="291" t="str">
        <f>IFERROR(VLOOKUP(ROWS($Q$3:Q175),$M$3:$N$718,2,0),"")</f>
        <v>Obchodování s cennými papíry a komoditami na burzách</v>
      </c>
      <c r="R175">
        <f>IF(ISNUMBER(SEARCH('1Př1'!$A$32,N175)),MAX($M$2:M174)+1,0)</f>
        <v>173</v>
      </c>
      <c r="S175" s="290" t="s">
        <v>1367</v>
      </c>
      <c r="T175" t="str">
        <f>IFERROR(VLOOKUP(ROWS($T$3:T175),$R$3:$S$718,2,0),"")</f>
        <v>Výroba farmaceutických přípravků</v>
      </c>
      <c r="U175">
        <f>IF(ISNUMBER(SEARCH('1Př1'!$A$33,N175)),MAX($M$2:M174)+1,0)</f>
        <v>173</v>
      </c>
      <c r="V175" s="290" t="s">
        <v>1367</v>
      </c>
      <c r="W175" t="str">
        <f>IFERROR(VLOOKUP(ROWS($W$3:W175),$U$3:$V$718,2,0),"")</f>
        <v>Výroba farmaceutických přípravků</v>
      </c>
      <c r="X175">
        <f>IF(ISNUMBER(SEARCH('1Př1'!$A$34,N175)),MAX($M$2:M174)+1,0)</f>
        <v>173</v>
      </c>
      <c r="Y175" s="290" t="s">
        <v>1367</v>
      </c>
      <c r="Z175" t="str">
        <f>IFERROR(VLOOKUP(ROWS($Z$3:Z175),$X$3:$Y$718,2,0),"")</f>
        <v>Výroba farmaceutických přípravků</v>
      </c>
    </row>
    <row r="176" spans="1:26" ht="12.75" customHeight="1">
      <c r="A176" s="266"/>
      <c r="B176" s="266"/>
      <c r="C176" s="266"/>
      <c r="D176" s="282">
        <f>IF(ISNUMBER(SEARCH(ZAKL_DATA!$B$14,E176)),MAX($D$2:D175)+1,0)</f>
        <v>174</v>
      </c>
      <c r="E176" s="294" t="s">
        <v>1368</v>
      </c>
      <c r="F176" s="295">
        <v>3203</v>
      </c>
      <c r="G176" s="296"/>
      <c r="H176" s="297" t="str">
        <f>IFERROR(VLOOKUP(ROWS($H$3:H176),$D$3:$E$204,2,0),"")</f>
        <v>OSTRAVA III</v>
      </c>
      <c r="I176" s="266"/>
      <c r="J176" s="299" t="s">
        <v>1369</v>
      </c>
      <c r="K176" s="288" t="s">
        <v>1370</v>
      </c>
      <c r="M176" s="289">
        <f>IF(ISNUMBER(SEARCH(ZAKL_DATA!$B$29,N176)),MAX($M$2:M175)+1,0)</f>
        <v>174</v>
      </c>
      <c r="N176" s="483" t="s">
        <v>2154</v>
      </c>
      <c r="O176" s="483" t="s">
        <v>2834</v>
      </c>
      <c r="Q176" s="291" t="str">
        <f>IFERROR(VLOOKUP(ROWS($Q$3:Q176),$M$3:$N$718,2,0),"")</f>
        <v>Obchodování s cennými papíry na vlastní účet</v>
      </c>
      <c r="R176">
        <f>IF(ISNUMBER(SEARCH('1Př1'!$A$32,N176)),MAX($M$2:M175)+1,0)</f>
        <v>174</v>
      </c>
      <c r="S176" s="290" t="s">
        <v>1371</v>
      </c>
      <c r="T176" t="str">
        <f>IFERROR(VLOOKUP(ROWS($T$3:T176),$R$3:$S$718,2,0),"")</f>
        <v>Výroba pryžových výrobků</v>
      </c>
      <c r="U176">
        <f>IF(ISNUMBER(SEARCH('1Př1'!$A$33,N176)),MAX($M$2:M175)+1,0)</f>
        <v>174</v>
      </c>
      <c r="V176" s="290" t="s">
        <v>1371</v>
      </c>
      <c r="W176" t="str">
        <f>IFERROR(VLOOKUP(ROWS($W$3:W176),$U$3:$V$718,2,0),"")</f>
        <v>Výroba pryžových výrobků</v>
      </c>
      <c r="X176">
        <f>IF(ISNUMBER(SEARCH('1Př1'!$A$34,N176)),MAX($M$2:M175)+1,0)</f>
        <v>174</v>
      </c>
      <c r="Y176" s="290" t="s">
        <v>1371</v>
      </c>
      <c r="Z176" t="str">
        <f>IFERROR(VLOOKUP(ROWS($Z$3:Z176),$X$3:$Y$718,2,0),"")</f>
        <v>Výroba pryžových výrobků</v>
      </c>
    </row>
    <row r="177" spans="1:26" ht="12.75" customHeight="1">
      <c r="A177" s="266"/>
      <c r="B177" s="266"/>
      <c r="C177" s="266"/>
      <c r="D177" s="282">
        <f>IF(ISNUMBER(SEARCH(ZAKL_DATA!$B$14,E177)),MAX($D$2:D176)+1,0)</f>
        <v>175</v>
      </c>
      <c r="E177" s="294" t="s">
        <v>1372</v>
      </c>
      <c r="F177" s="295">
        <v>3204</v>
      </c>
      <c r="G177" s="296"/>
      <c r="H177" s="297" t="str">
        <f>IFERROR(VLOOKUP(ROWS($H$3:H177),$D$3:$E$204,2,0),"")</f>
        <v>BOHUMÍN</v>
      </c>
      <c r="I177" s="266"/>
      <c r="J177" s="299" t="s">
        <v>1373</v>
      </c>
      <c r="K177" s="288" t="s">
        <v>1374</v>
      </c>
      <c r="M177" s="289">
        <f>IF(ISNUMBER(SEARCH(ZAKL_DATA!$B$29,N177)),MAX($M$2:M176)+1,0)</f>
        <v>175</v>
      </c>
      <c r="N177" s="483" t="s">
        <v>1985</v>
      </c>
      <c r="O177" s="483" t="s">
        <v>2835</v>
      </c>
      <c r="Q177" s="291" t="str">
        <f>IFERROR(VLOOKUP(ROWS($Q$3:Q177),$M$3:$N$718,2,0),"")</f>
        <v>Obkládání stěn a pokládání podlahových krytin</v>
      </c>
      <c r="R177">
        <f>IF(ISNUMBER(SEARCH('1Př1'!$A$32,N177)),MAX($M$2:M176)+1,0)</f>
        <v>175</v>
      </c>
      <c r="S177" s="290" t="s">
        <v>1375</v>
      </c>
      <c r="T177" t="str">
        <f>IFERROR(VLOOKUP(ROWS($T$3:T177),$R$3:$S$718,2,0),"")</f>
        <v>Výroba plastových výrobků</v>
      </c>
      <c r="U177">
        <f>IF(ISNUMBER(SEARCH('1Př1'!$A$33,N177)),MAX($M$2:M176)+1,0)</f>
        <v>175</v>
      </c>
      <c r="V177" s="290" t="s">
        <v>1375</v>
      </c>
      <c r="W177" t="str">
        <f>IFERROR(VLOOKUP(ROWS($W$3:W177),$U$3:$V$718,2,0),"")</f>
        <v>Výroba plastových výrobků</v>
      </c>
      <c r="X177">
        <f>IF(ISNUMBER(SEARCH('1Př1'!$A$34,N177)),MAX($M$2:M176)+1,0)</f>
        <v>175</v>
      </c>
      <c r="Y177" s="290" t="s">
        <v>1375</v>
      </c>
      <c r="Z177" t="str">
        <f>IFERROR(VLOOKUP(ROWS($Z$3:Z177),$X$3:$Y$718,2,0),"")</f>
        <v>Výroba plastových výrobků</v>
      </c>
    </row>
    <row r="178" spans="1:26" ht="12.75" customHeight="1">
      <c r="A178" s="266"/>
      <c r="B178" s="266"/>
      <c r="C178" s="266"/>
      <c r="D178" s="282">
        <f>IF(ISNUMBER(SEARCH(ZAKL_DATA!$B$14,E178)),MAX($D$2:D177)+1,0)</f>
        <v>176</v>
      </c>
      <c r="E178" s="294" t="s">
        <v>1376</v>
      </c>
      <c r="F178" s="295">
        <v>3205</v>
      </c>
      <c r="G178" s="296"/>
      <c r="H178" s="297" t="str">
        <f>IFERROR(VLOOKUP(ROWS($H$3:H178),$D$3:$E$204,2,0),"")</f>
        <v>BRUNTÁL</v>
      </c>
      <c r="I178" s="266"/>
      <c r="J178" s="299" t="s">
        <v>1377</v>
      </c>
      <c r="K178" s="288" t="s">
        <v>1378</v>
      </c>
      <c r="M178" s="289">
        <f>IF(ISNUMBER(SEARCH(ZAKL_DATA!$B$29,N178)),MAX($M$2:M177)+1,0)</f>
        <v>176</v>
      </c>
      <c r="N178" s="483" t="s">
        <v>2836</v>
      </c>
      <c r="O178" s="483" t="s">
        <v>2837</v>
      </c>
      <c r="Q178" s="291" t="str">
        <f>IFERROR(VLOOKUP(ROWS($Q$3:Q178),$M$3:$N$718,2,0),"")</f>
        <v>Obrábění kovů</v>
      </c>
      <c r="R178">
        <f>IF(ISNUMBER(SEARCH('1Př1'!$A$32,N178)),MAX($M$2:M177)+1,0)</f>
        <v>176</v>
      </c>
      <c r="S178" s="290" t="s">
        <v>1379</v>
      </c>
      <c r="T178" t="str">
        <f>IFERROR(VLOOKUP(ROWS($T$3:T178),$R$3:$S$718,2,0),"")</f>
        <v>Výroba skla a skleněných výrobků</v>
      </c>
      <c r="U178">
        <f>IF(ISNUMBER(SEARCH('1Př1'!$A$33,N178)),MAX($M$2:M177)+1,0)</f>
        <v>176</v>
      </c>
      <c r="V178" s="290" t="s">
        <v>1379</v>
      </c>
      <c r="W178" t="str">
        <f>IFERROR(VLOOKUP(ROWS($W$3:W178),$U$3:$V$718,2,0),"")</f>
        <v>Výroba skla a skleněných výrobků</v>
      </c>
      <c r="X178">
        <f>IF(ISNUMBER(SEARCH('1Př1'!$A$34,N178)),MAX($M$2:M177)+1,0)</f>
        <v>176</v>
      </c>
      <c r="Y178" s="290" t="s">
        <v>1379</v>
      </c>
      <c r="Z178" t="str">
        <f>IFERROR(VLOOKUP(ROWS($Z$3:Z178),$X$3:$Y$718,2,0),"")</f>
        <v>Výroba skla a skleněných výrobků</v>
      </c>
    </row>
    <row r="179" spans="1:26" ht="12.75" customHeight="1">
      <c r="A179" s="266"/>
      <c r="B179" s="266"/>
      <c r="C179" s="266"/>
      <c r="D179" s="282">
        <f>IF(ISNUMBER(SEARCH(ZAKL_DATA!$B$14,E179)),MAX($D$2:D178)+1,0)</f>
        <v>177</v>
      </c>
      <c r="E179" s="294" t="s">
        <v>1380</v>
      </c>
      <c r="F179" s="295">
        <v>3206</v>
      </c>
      <c r="G179" s="296"/>
      <c r="H179" s="297" t="str">
        <f>IFERROR(VLOOKUP(ROWS($H$3:H179),$D$3:$E$204,2,0),"")</f>
        <v>ČESKÝ TĚŠÍN</v>
      </c>
      <c r="I179" s="266"/>
      <c r="J179" s="299" t="s">
        <v>1381</v>
      </c>
      <c r="K179" s="288" t="s">
        <v>1382</v>
      </c>
      <c r="M179" s="289">
        <f>IF(ISNUMBER(SEARCH(ZAKL_DATA!$B$29,N179)),MAX($M$2:M178)+1,0)</f>
        <v>177</v>
      </c>
      <c r="N179" s="483" t="s">
        <v>2838</v>
      </c>
      <c r="O179" s="483" t="s">
        <v>2839</v>
      </c>
      <c r="Q179" s="291" t="str">
        <f>IFERROR(VLOOKUP(ROWS($Q$3:Q179),$M$3:$N$718,2,0),"")</f>
        <v>Odlévání legovaných ocelí</v>
      </c>
      <c r="R179">
        <f>IF(ISNUMBER(SEARCH('1Př1'!$A$32,N179)),MAX($M$2:M178)+1,0)</f>
        <v>177</v>
      </c>
      <c r="S179" s="290" t="s">
        <v>1383</v>
      </c>
      <c r="T179" t="str">
        <f>IFERROR(VLOOKUP(ROWS($T$3:T179),$R$3:$S$718,2,0),"")</f>
        <v>Výroba žáruvzdorných výrobků</v>
      </c>
      <c r="U179">
        <f>IF(ISNUMBER(SEARCH('1Př1'!$A$33,N179)),MAX($M$2:M178)+1,0)</f>
        <v>177</v>
      </c>
      <c r="V179" s="290" t="s">
        <v>1383</v>
      </c>
      <c r="W179" t="str">
        <f>IFERROR(VLOOKUP(ROWS($W$3:W179),$U$3:$V$718,2,0),"")</f>
        <v>Výroba žáruvzdorných výrobků</v>
      </c>
      <c r="X179">
        <f>IF(ISNUMBER(SEARCH('1Př1'!$A$34,N179)),MAX($M$2:M178)+1,0)</f>
        <v>177</v>
      </c>
      <c r="Y179" s="290" t="s">
        <v>1383</v>
      </c>
      <c r="Z179" t="str">
        <f>IFERROR(VLOOKUP(ROWS($Z$3:Z179),$X$3:$Y$718,2,0),"")</f>
        <v>Výroba žáruvzdorných výrobků</v>
      </c>
    </row>
    <row r="180" spans="1:26" ht="12.75" customHeight="1">
      <c r="A180" s="266"/>
      <c r="B180" s="266"/>
      <c r="C180" s="266"/>
      <c r="D180" s="282">
        <f>IF(ISNUMBER(SEARCH(ZAKL_DATA!$B$14,E180)),MAX($D$2:D179)+1,0)</f>
        <v>178</v>
      </c>
      <c r="E180" s="294" t="s">
        <v>1384</v>
      </c>
      <c r="F180" s="295">
        <v>3207</v>
      </c>
      <c r="G180" s="296"/>
      <c r="H180" s="297" t="str">
        <f>IFERROR(VLOOKUP(ROWS($H$3:H180),$D$3:$E$204,2,0),"")</f>
        <v>FRÝDEK-MÍSTEK</v>
      </c>
      <c r="I180" s="266"/>
      <c r="J180" s="299" t="s">
        <v>1385</v>
      </c>
      <c r="K180" s="288" t="s">
        <v>1386</v>
      </c>
      <c r="M180" s="289">
        <f>IF(ISNUMBER(SEARCH(ZAKL_DATA!$B$29,N180)),MAX($M$2:M179)+1,0)</f>
        <v>178</v>
      </c>
      <c r="N180" s="483" t="s">
        <v>2840</v>
      </c>
      <c r="O180" s="483" t="s">
        <v>2841</v>
      </c>
      <c r="Q180" s="291" t="str">
        <f>IFERROR(VLOOKUP(ROWS($Q$3:Q180),$M$3:$N$718,2,0),"")</f>
        <v>Odlévání lehkých kovů</v>
      </c>
      <c r="R180">
        <f>IF(ISNUMBER(SEARCH('1Př1'!$A$32,N180)),MAX($M$2:M179)+1,0)</f>
        <v>178</v>
      </c>
      <c r="S180" s="290" t="s">
        <v>1387</v>
      </c>
      <c r="T180" t="str">
        <f>IFERROR(VLOOKUP(ROWS($T$3:T180),$R$3:$S$718,2,0),"")</f>
        <v>Výroba stavebních výrobků z jílovitých materiálů</v>
      </c>
      <c r="U180">
        <f>IF(ISNUMBER(SEARCH('1Př1'!$A$33,N180)),MAX($M$2:M179)+1,0)</f>
        <v>178</v>
      </c>
      <c r="V180" s="290" t="s">
        <v>1387</v>
      </c>
      <c r="W180" t="str">
        <f>IFERROR(VLOOKUP(ROWS($W$3:W180),$U$3:$V$718,2,0),"")</f>
        <v>Výroba stavebních výrobků z jílovitých materiálů</v>
      </c>
      <c r="X180">
        <f>IF(ISNUMBER(SEARCH('1Př1'!$A$34,N180)),MAX($M$2:M179)+1,0)</f>
        <v>178</v>
      </c>
      <c r="Y180" s="290" t="s">
        <v>1387</v>
      </c>
      <c r="Z180" t="str">
        <f>IFERROR(VLOOKUP(ROWS($Z$3:Z180),$X$3:$Y$718,2,0),"")</f>
        <v>Výroba stavebních výrobků z jílovitých materiálů</v>
      </c>
    </row>
    <row r="181" spans="1:26" ht="12.75" customHeight="1">
      <c r="A181" s="266"/>
      <c r="B181" s="266"/>
      <c r="C181" s="266"/>
      <c r="D181" s="282">
        <f>IF(ISNUMBER(SEARCH(ZAKL_DATA!$B$14,E181)),MAX($D$2:D180)+1,0)</f>
        <v>179</v>
      </c>
      <c r="E181" s="294" t="s">
        <v>1388</v>
      </c>
      <c r="F181" s="295">
        <v>3208</v>
      </c>
      <c r="G181" s="296"/>
      <c r="H181" s="297" t="str">
        <f>IFERROR(VLOOKUP(ROWS($H$3:H181),$D$3:$E$204,2,0),"")</f>
        <v>FRÝDLANT NAD OSTRAV.</v>
      </c>
      <c r="I181" s="266"/>
      <c r="J181" s="299" t="s">
        <v>1389</v>
      </c>
      <c r="K181" s="288" t="s">
        <v>1390</v>
      </c>
      <c r="M181" s="289">
        <f>IF(ISNUMBER(SEARCH(ZAKL_DATA!$B$29,N181)),MAX($M$2:M180)+1,0)</f>
        <v>179</v>
      </c>
      <c r="N181" s="483" t="s">
        <v>2842</v>
      </c>
      <c r="O181" s="483" t="s">
        <v>2843</v>
      </c>
      <c r="Q181" s="291" t="str">
        <f>IFERROR(VLOOKUP(ROWS($Q$3:Q181),$M$3:$N$718,2,0),"")</f>
        <v>Odlévání litiny s kuličkovým grafitem</v>
      </c>
      <c r="R181">
        <f>IF(ISNUMBER(SEARCH('1Př1'!$A$32,N181)),MAX($M$2:M180)+1,0)</f>
        <v>179</v>
      </c>
      <c r="S181" s="290" t="s">
        <v>1391</v>
      </c>
      <c r="T181" t="str">
        <f>IFERROR(VLOOKUP(ROWS($T$3:T181),$R$3:$S$718,2,0),"")</f>
        <v>Výroba ostatních porcelánových a keramických výrobků</v>
      </c>
      <c r="U181">
        <f>IF(ISNUMBER(SEARCH('1Př1'!$A$33,N181)),MAX($M$2:M180)+1,0)</f>
        <v>179</v>
      </c>
      <c r="V181" s="290" t="s">
        <v>1391</v>
      </c>
      <c r="W181" t="str">
        <f>IFERROR(VLOOKUP(ROWS($W$3:W181),$U$3:$V$718,2,0),"")</f>
        <v>Výroba ostatních porcelánových a keramických výrobků</v>
      </c>
      <c r="X181">
        <f>IF(ISNUMBER(SEARCH('1Př1'!$A$34,N181)),MAX($M$2:M180)+1,0)</f>
        <v>179</v>
      </c>
      <c r="Y181" s="290" t="s">
        <v>1391</v>
      </c>
      <c r="Z181" t="str">
        <f>IFERROR(VLOOKUP(ROWS($Z$3:Z181),$X$3:$Y$718,2,0),"")</f>
        <v>Výroba ostatních porcelánových a keramických výrobků</v>
      </c>
    </row>
    <row r="182" spans="1:26" ht="12.75" customHeight="1">
      <c r="A182" s="266"/>
      <c r="B182" s="266"/>
      <c r="C182" s="266"/>
      <c r="D182" s="282">
        <f>IF(ISNUMBER(SEARCH(ZAKL_DATA!$B$14,E182)),MAX($D$2:D181)+1,0)</f>
        <v>180</v>
      </c>
      <c r="E182" s="294" t="s">
        <v>1392</v>
      </c>
      <c r="F182" s="295">
        <v>3209</v>
      </c>
      <c r="G182" s="296"/>
      <c r="H182" s="297" t="str">
        <f>IFERROR(VLOOKUP(ROWS($H$3:H182),$D$3:$E$204,2,0),"")</f>
        <v>FULNEK</v>
      </c>
      <c r="I182" s="266"/>
      <c r="J182" s="299" t="s">
        <v>1393</v>
      </c>
      <c r="K182" s="288" t="s">
        <v>1394</v>
      </c>
      <c r="M182" s="289">
        <f>IF(ISNUMBER(SEARCH(ZAKL_DATA!$B$29,N182)),MAX($M$2:M181)+1,0)</f>
        <v>180</v>
      </c>
      <c r="N182" s="483" t="s">
        <v>2844</v>
      </c>
      <c r="O182" s="483" t="s">
        <v>2845</v>
      </c>
      <c r="Q182" s="291" t="str">
        <f>IFERROR(VLOOKUP(ROWS($Q$3:Q182),$M$3:$N$718,2,0),"")</f>
        <v>Odlévání litiny s lupínkovým grafitem</v>
      </c>
      <c r="R182">
        <f>IF(ISNUMBER(SEARCH('1Př1'!$A$32,N182)),MAX($M$2:M181)+1,0)</f>
        <v>180</v>
      </c>
      <c r="S182" s="290" t="s">
        <v>1395</v>
      </c>
      <c r="T182" t="str">
        <f>IFERROR(VLOOKUP(ROWS($T$3:T182),$R$3:$S$718,2,0),"")</f>
        <v>Výroba cementu, vápna a sádry</v>
      </c>
      <c r="U182">
        <f>IF(ISNUMBER(SEARCH('1Př1'!$A$33,N182)),MAX($M$2:M181)+1,0)</f>
        <v>180</v>
      </c>
      <c r="V182" s="290" t="s">
        <v>1395</v>
      </c>
      <c r="W182" t="str">
        <f>IFERROR(VLOOKUP(ROWS($W$3:W182),$U$3:$V$718,2,0),"")</f>
        <v>Výroba cementu, vápna a sádry</v>
      </c>
      <c r="X182">
        <f>IF(ISNUMBER(SEARCH('1Př1'!$A$34,N182)),MAX($M$2:M181)+1,0)</f>
        <v>180</v>
      </c>
      <c r="Y182" s="290" t="s">
        <v>1395</v>
      </c>
      <c r="Z182" t="str">
        <f>IFERROR(VLOOKUP(ROWS($Z$3:Z182),$X$3:$Y$718,2,0),"")</f>
        <v>Výroba cementu, vápna a sádry</v>
      </c>
    </row>
    <row r="183" spans="1:26" ht="12.75" customHeight="1">
      <c r="A183" s="266"/>
      <c r="B183" s="266"/>
      <c r="C183" s="266"/>
      <c r="D183" s="282">
        <f>IF(ISNUMBER(SEARCH(ZAKL_DATA!$B$14,E183)),MAX($D$2:D182)+1,0)</f>
        <v>181</v>
      </c>
      <c r="E183" s="294" t="s">
        <v>1396</v>
      </c>
      <c r="F183" s="295">
        <v>3210</v>
      </c>
      <c r="G183" s="296"/>
      <c r="H183" s="297" t="str">
        <f>IFERROR(VLOOKUP(ROWS($H$3:H183),$D$3:$E$204,2,0),"")</f>
        <v>HAVÍŘOV</v>
      </c>
      <c r="I183" s="266"/>
      <c r="J183" s="299" t="s">
        <v>1397</v>
      </c>
      <c r="K183" s="288" t="s">
        <v>1398</v>
      </c>
      <c r="M183" s="289">
        <f>IF(ISNUMBER(SEARCH(ZAKL_DATA!$B$29,N183)),MAX($M$2:M182)+1,0)</f>
        <v>181</v>
      </c>
      <c r="N183" s="483" t="s">
        <v>2846</v>
      </c>
      <c r="O183" s="483" t="s">
        <v>2847</v>
      </c>
      <c r="Q183" s="291" t="str">
        <f>IFERROR(VLOOKUP(ROWS($Q$3:Q183),$M$3:$N$718,2,0),"")</f>
        <v>Odlévání ostatní litiny</v>
      </c>
      <c r="R183">
        <f>IF(ISNUMBER(SEARCH('1Př1'!$A$32,N183)),MAX($M$2:M182)+1,0)</f>
        <v>181</v>
      </c>
      <c r="S183" s="290" t="s">
        <v>1399</v>
      </c>
      <c r="T183" t="str">
        <f>IFERROR(VLOOKUP(ROWS($T$3:T183),$R$3:$S$718,2,0),"")</f>
        <v>Výroba betonových, cementových a sádrových výrobků</v>
      </c>
      <c r="U183">
        <f>IF(ISNUMBER(SEARCH('1Př1'!$A$33,N183)),MAX($M$2:M182)+1,0)</f>
        <v>181</v>
      </c>
      <c r="V183" s="290" t="s">
        <v>1399</v>
      </c>
      <c r="W183" t="str">
        <f>IFERROR(VLOOKUP(ROWS($W$3:W183),$U$3:$V$718,2,0),"")</f>
        <v>Výroba betonových, cementových a sádrových výrobků</v>
      </c>
      <c r="X183">
        <f>IF(ISNUMBER(SEARCH('1Př1'!$A$34,N183)),MAX($M$2:M182)+1,0)</f>
        <v>181</v>
      </c>
      <c r="Y183" s="290" t="s">
        <v>1399</v>
      </c>
      <c r="Z183" t="str">
        <f>IFERROR(VLOOKUP(ROWS($Z$3:Z183),$X$3:$Y$718,2,0),"")</f>
        <v>Výroba betonových, cementových a sádrových výrobků</v>
      </c>
    </row>
    <row r="184" spans="1:26" ht="12.75" customHeight="1">
      <c r="A184" s="266"/>
      <c r="B184" s="266"/>
      <c r="C184" s="266"/>
      <c r="D184" s="282">
        <f>IF(ISNUMBER(SEARCH(ZAKL_DATA!$B$14,E184)),MAX($D$2:D183)+1,0)</f>
        <v>182</v>
      </c>
      <c r="E184" s="294" t="s">
        <v>1400</v>
      </c>
      <c r="F184" s="295">
        <v>3211</v>
      </c>
      <c r="G184" s="296"/>
      <c r="H184" s="297" t="str">
        <f>IFERROR(VLOOKUP(ROWS($H$3:H184),$D$3:$E$204,2,0),"")</f>
        <v>HLUČÍN</v>
      </c>
      <c r="I184" s="266"/>
      <c r="J184" s="299" t="s">
        <v>1401</v>
      </c>
      <c r="K184" s="288" t="s">
        <v>1402</v>
      </c>
      <c r="M184" s="289">
        <f>IF(ISNUMBER(SEARCH(ZAKL_DATA!$B$29,N184)),MAX($M$2:M183)+1,0)</f>
        <v>182</v>
      </c>
      <c r="N184" s="483" t="s">
        <v>2848</v>
      </c>
      <c r="O184" s="483" t="s">
        <v>2849</v>
      </c>
      <c r="Q184" s="291" t="str">
        <f>IFERROR(VLOOKUP(ROWS($Q$3:Q184),$M$3:$N$718,2,0),"")</f>
        <v>Odlévání ostatních neželezných kovů</v>
      </c>
      <c r="R184">
        <f>IF(ISNUMBER(SEARCH('1Př1'!$A$32,N184)),MAX($M$2:M183)+1,0)</f>
        <v>182</v>
      </c>
      <c r="S184" s="290" t="s">
        <v>1403</v>
      </c>
      <c r="T184" t="str">
        <f>IFERROR(VLOOKUP(ROWS($T$3:T184),$R$3:$S$718,2,0),"")</f>
        <v>Řezání, tvarování a konečná úprava kamenů</v>
      </c>
      <c r="U184">
        <f>IF(ISNUMBER(SEARCH('1Př1'!$A$33,N184)),MAX($M$2:M183)+1,0)</f>
        <v>182</v>
      </c>
      <c r="V184" s="290" t="s">
        <v>1403</v>
      </c>
      <c r="W184" t="str">
        <f>IFERROR(VLOOKUP(ROWS($W$3:W184),$U$3:$V$718,2,0),"")</f>
        <v>Řezání, tvarování a konečná úprava kamenů</v>
      </c>
      <c r="X184">
        <f>IF(ISNUMBER(SEARCH('1Př1'!$A$34,N184)),MAX($M$2:M183)+1,0)</f>
        <v>182</v>
      </c>
      <c r="Y184" s="290" t="s">
        <v>1403</v>
      </c>
      <c r="Z184" t="str">
        <f>IFERROR(VLOOKUP(ROWS($Z$3:Z184),$X$3:$Y$718,2,0),"")</f>
        <v>Řezání, tvarování a konečná úprava kamenů</v>
      </c>
    </row>
    <row r="185" spans="1:26" ht="12.75" customHeight="1">
      <c r="A185" s="266"/>
      <c r="B185" s="266"/>
      <c r="C185" s="266"/>
      <c r="D185" s="282">
        <f>IF(ISNUMBER(SEARCH(ZAKL_DATA!$B$14,E185)),MAX($D$2:D184)+1,0)</f>
        <v>183</v>
      </c>
      <c r="E185" s="294" t="s">
        <v>1404</v>
      </c>
      <c r="F185" s="295">
        <v>3212</v>
      </c>
      <c r="G185" s="296"/>
      <c r="H185" s="297" t="str">
        <f>IFERROR(VLOOKUP(ROWS($H$3:H185),$D$3:$E$204,2,0),"")</f>
        <v>KARVINÁ</v>
      </c>
      <c r="I185" s="266"/>
      <c r="J185" s="299" t="s">
        <v>1405</v>
      </c>
      <c r="K185" s="288" t="s">
        <v>1406</v>
      </c>
      <c r="M185" s="289">
        <f>IF(ISNUMBER(SEARCH(ZAKL_DATA!$B$29,N185)),MAX($M$2:M184)+1,0)</f>
        <v>183</v>
      </c>
      <c r="N185" s="483" t="s">
        <v>2850</v>
      </c>
      <c r="O185" s="483" t="s">
        <v>2851</v>
      </c>
      <c r="Q185" s="291" t="str">
        <f>IFERROR(VLOOKUP(ROWS($Q$3:Q185),$M$3:$N$718,2,0),"")</f>
        <v>Odlévání uhlíkatých ocelí</v>
      </c>
      <c r="R185">
        <f>IF(ISNUMBER(SEARCH('1Př1'!$A$32,N185)),MAX($M$2:M184)+1,0)</f>
        <v>183</v>
      </c>
      <c r="S185" s="290" t="s">
        <v>1407</v>
      </c>
      <c r="T185" t="str">
        <f>IFERROR(VLOOKUP(ROWS($T$3:T185),$R$3:$S$718,2,0),"")</f>
        <v>Výroba brusiv a ostatních nekovových minerálních výrobků j. n.</v>
      </c>
      <c r="U185">
        <f>IF(ISNUMBER(SEARCH('1Př1'!$A$33,N185)),MAX($M$2:M184)+1,0)</f>
        <v>183</v>
      </c>
      <c r="V185" s="290" t="s">
        <v>1407</v>
      </c>
      <c r="W185" t="str">
        <f>IFERROR(VLOOKUP(ROWS($W$3:W185),$U$3:$V$718,2,0),"")</f>
        <v>Výroba brusiv a ostatních nekovových minerálních výrobků j. n.</v>
      </c>
      <c r="X185">
        <f>IF(ISNUMBER(SEARCH('1Př1'!$A$34,N185)),MAX($M$2:M184)+1,0)</f>
        <v>183</v>
      </c>
      <c r="Y185" s="290" t="s">
        <v>1407</v>
      </c>
      <c r="Z185" t="str">
        <f>IFERROR(VLOOKUP(ROWS($Z$3:Z185),$X$3:$Y$718,2,0),"")</f>
        <v>Výroba brusiv a ostatních nekovových minerálních výrobků j. n.</v>
      </c>
    </row>
    <row r="186" spans="1:26" ht="12.75" customHeight="1">
      <c r="A186" s="266"/>
      <c r="B186" s="266"/>
      <c r="C186" s="266"/>
      <c r="D186" s="282">
        <f>IF(ISNUMBER(SEARCH(ZAKL_DATA!$B$14,E186)),MAX($D$2:D185)+1,0)</f>
        <v>184</v>
      </c>
      <c r="E186" s="294" t="s">
        <v>1408</v>
      </c>
      <c r="F186" s="295">
        <v>3213</v>
      </c>
      <c r="G186" s="296"/>
      <c r="H186" s="297" t="str">
        <f>IFERROR(VLOOKUP(ROWS($H$3:H186),$D$3:$E$204,2,0),"")</f>
        <v>KOPŘIVNICE</v>
      </c>
      <c r="I186" s="266"/>
      <c r="J186" s="299" t="s">
        <v>1409</v>
      </c>
      <c r="K186" s="288" t="s">
        <v>1410</v>
      </c>
      <c r="M186" s="289">
        <f>IF(ISNUMBER(SEARCH(ZAKL_DATA!$B$29,N186)),MAX($M$2:M185)+1,0)</f>
        <v>184</v>
      </c>
      <c r="N186" s="483" t="s">
        <v>1983</v>
      </c>
      <c r="O186" s="483" t="s">
        <v>2852</v>
      </c>
      <c r="Q186" s="291" t="str">
        <f>IFERROR(VLOOKUP(ROWS($Q$3:Q186),$M$3:$N$718,2,0),"")</f>
        <v>Omítkářské práce</v>
      </c>
      <c r="R186">
        <f>IF(ISNUMBER(SEARCH('1Př1'!$A$32,N186)),MAX($M$2:M185)+1,0)</f>
        <v>184</v>
      </c>
      <c r="S186" s="290" t="s">
        <v>1411</v>
      </c>
      <c r="T186" t="str">
        <f>IFERROR(VLOOKUP(ROWS($T$3:T186),$R$3:$S$718,2,0),"")</f>
        <v>Výroba sur.železa,oceli a feroslitin,ploch.výr.,tváření výrobků za tepla</v>
      </c>
      <c r="U186">
        <f>IF(ISNUMBER(SEARCH('1Př1'!$A$33,N186)),MAX($M$2:M185)+1,0)</f>
        <v>184</v>
      </c>
      <c r="V186" s="290" t="s">
        <v>1411</v>
      </c>
      <c r="W186" t="str">
        <f>IFERROR(VLOOKUP(ROWS($W$3:W186),$U$3:$V$718,2,0),"")</f>
        <v>Výroba sur.železa,oceli a feroslitin,ploch.výr.,tváření výrobků za tepla</v>
      </c>
      <c r="X186">
        <f>IF(ISNUMBER(SEARCH('1Př1'!$A$34,N186)),MAX($M$2:M185)+1,0)</f>
        <v>184</v>
      </c>
      <c r="Y186" s="290" t="s">
        <v>1411</v>
      </c>
      <c r="Z186" t="str">
        <f>IFERROR(VLOOKUP(ROWS($Z$3:Z186),$X$3:$Y$718,2,0),"")</f>
        <v>Výroba sur.železa,oceli a feroslitin,ploch.výr.,tváření výrobků za tepla</v>
      </c>
    </row>
    <row r="187" spans="1:26" ht="12.75" customHeight="1">
      <c r="A187" s="266"/>
      <c r="B187" s="266"/>
      <c r="C187" s="266"/>
      <c r="D187" s="282">
        <f>IF(ISNUMBER(SEARCH(ZAKL_DATA!$B$14,E187)),MAX($D$2:D186)+1,0)</f>
        <v>185</v>
      </c>
      <c r="E187" s="294" t="s">
        <v>1412</v>
      </c>
      <c r="F187" s="295">
        <v>3214</v>
      </c>
      <c r="G187" s="296"/>
      <c r="H187" s="297" t="str">
        <f>IFERROR(VLOOKUP(ROWS($H$3:H187),$D$3:$E$204,2,0),"")</f>
        <v>KRNOV</v>
      </c>
      <c r="I187" s="266"/>
      <c r="J187" s="299" t="s">
        <v>1413</v>
      </c>
      <c r="K187" s="288" t="s">
        <v>1414</v>
      </c>
      <c r="M187" s="289">
        <f>IF(ISNUMBER(SEARCH(ZAKL_DATA!$B$29,N187)),MAX($M$2:M186)+1,0)</f>
        <v>185</v>
      </c>
      <c r="N187" s="483" t="s">
        <v>2853</v>
      </c>
      <c r="O187" s="483" t="s">
        <v>2854</v>
      </c>
      <c r="Q187" s="291" t="str">
        <f>IFERROR(VLOOKUP(ROWS($Q$3:Q187),$M$3:$N$718,2,0),"")</f>
        <v>Opravy a údržba civilních letadel a kosmických lodí</v>
      </c>
      <c r="R187">
        <f>IF(ISNUMBER(SEARCH('1Př1'!$A$32,N187)),MAX($M$2:M186)+1,0)</f>
        <v>185</v>
      </c>
      <c r="S187" s="290" t="s">
        <v>1415</v>
      </c>
      <c r="T187" t="str">
        <f>IFERROR(VLOOKUP(ROWS($T$3:T187),$R$3:$S$718,2,0),"")</f>
        <v>Výroba ocelových trub,trubek,dutých profilů a souvis.potrubních tvarovek</v>
      </c>
      <c r="U187">
        <f>IF(ISNUMBER(SEARCH('1Př1'!$A$33,N187)),MAX($M$2:M186)+1,0)</f>
        <v>185</v>
      </c>
      <c r="V187" s="290" t="s">
        <v>1415</v>
      </c>
      <c r="W187" t="str">
        <f>IFERROR(VLOOKUP(ROWS($W$3:W187),$U$3:$V$718,2,0),"")</f>
        <v>Výroba ocelových trub,trubek,dutých profilů a souvis.potrubních tvarovek</v>
      </c>
      <c r="X187">
        <f>IF(ISNUMBER(SEARCH('1Př1'!$A$34,N187)),MAX($M$2:M186)+1,0)</f>
        <v>185</v>
      </c>
      <c r="Y187" s="290" t="s">
        <v>1415</v>
      </c>
      <c r="Z187" t="str">
        <f>IFERROR(VLOOKUP(ROWS($Z$3:Z187),$X$3:$Y$718,2,0),"")</f>
        <v>Výroba ocelových trub,trubek,dutých profilů a souvis.potrubních tvarovek</v>
      </c>
    </row>
    <row r="188" spans="1:26" ht="12.75" customHeight="1">
      <c r="A188" s="266"/>
      <c r="B188" s="266"/>
      <c r="C188" s="266"/>
      <c r="D188" s="282">
        <f>IF(ISNUMBER(SEARCH(ZAKL_DATA!$B$14,E188)),MAX($D$2:D187)+1,0)</f>
        <v>186</v>
      </c>
      <c r="E188" s="294" t="s">
        <v>1416</v>
      </c>
      <c r="F188" s="295">
        <v>3215</v>
      </c>
      <c r="G188" s="296"/>
      <c r="H188" s="297" t="str">
        <f>IFERROR(VLOOKUP(ROWS($H$3:H188),$D$3:$E$204,2,0),"")</f>
        <v>NOVÝ JIČÍN</v>
      </c>
      <c r="I188" s="266"/>
      <c r="J188" s="299" t="s">
        <v>1417</v>
      </c>
      <c r="K188" s="288" t="s">
        <v>1418</v>
      </c>
      <c r="M188" s="289">
        <f>IF(ISNUMBER(SEARCH(ZAKL_DATA!$B$29,N188)),MAX($M$2:M187)+1,0)</f>
        <v>186</v>
      </c>
      <c r="N188" s="483" t="s">
        <v>2855</v>
      </c>
      <c r="O188" s="483" t="s">
        <v>2856</v>
      </c>
      <c r="Q188" s="291" t="str">
        <f>IFERROR(VLOOKUP(ROWS($Q$3:Q188),$M$3:$N$718,2,0),"")</f>
        <v>Opravy a údržba civilních lodí a člunů</v>
      </c>
      <c r="R188">
        <f>IF(ISNUMBER(SEARCH('1Př1'!$A$32,N188)),MAX($M$2:M187)+1,0)</f>
        <v>186</v>
      </c>
      <c r="S188" s="290" t="s">
        <v>1419</v>
      </c>
      <c r="T188" t="str">
        <f>IFERROR(VLOOKUP(ROWS($T$3:T188),$R$3:$S$718,2,0),"")</f>
        <v>Výroba ostatních výrobků získaných jednostupňovým zpracováním oceli</v>
      </c>
      <c r="U188">
        <f>IF(ISNUMBER(SEARCH('1Př1'!$A$33,N188)),MAX($M$2:M187)+1,0)</f>
        <v>186</v>
      </c>
      <c r="V188" s="290" t="s">
        <v>1419</v>
      </c>
      <c r="W188" t="str">
        <f>IFERROR(VLOOKUP(ROWS($W$3:W188),$U$3:$V$718,2,0),"")</f>
        <v>Výroba ostatních výrobků získaných jednostupňovým zpracováním oceli</v>
      </c>
      <c r="X188">
        <f>IF(ISNUMBER(SEARCH('1Př1'!$A$34,N188)),MAX($M$2:M187)+1,0)</f>
        <v>186</v>
      </c>
      <c r="Y188" s="290" t="s">
        <v>1419</v>
      </c>
      <c r="Z188" t="str">
        <f>IFERROR(VLOOKUP(ROWS($Z$3:Z188),$X$3:$Y$718,2,0),"")</f>
        <v>Výroba ostatních výrobků získaných jednostupňovým zpracováním oceli</v>
      </c>
    </row>
    <row r="189" spans="1:26" ht="12.75" customHeight="1">
      <c r="A189" s="266"/>
      <c r="B189" s="266"/>
      <c r="C189" s="266"/>
      <c r="D189" s="282">
        <f>IF(ISNUMBER(SEARCH(ZAKL_DATA!$B$14,E189)),MAX($D$2:D188)+1,0)</f>
        <v>187</v>
      </c>
      <c r="E189" s="294" t="s">
        <v>1420</v>
      </c>
      <c r="F189" s="295">
        <v>3216</v>
      </c>
      <c r="G189" s="296"/>
      <c r="H189" s="297" t="str">
        <f>IFERROR(VLOOKUP(ROWS($H$3:H189),$D$3:$E$204,2,0),"")</f>
        <v>OPAVA</v>
      </c>
      <c r="I189" s="266"/>
      <c r="J189" s="299" t="s">
        <v>1421</v>
      </c>
      <c r="K189" s="288" t="s">
        <v>1422</v>
      </c>
      <c r="M189" s="289">
        <f>IF(ISNUMBER(SEARCH(ZAKL_DATA!$B$29,N189)),MAX($M$2:M188)+1,0)</f>
        <v>187</v>
      </c>
      <c r="N189" s="483" t="s">
        <v>2857</v>
      </c>
      <c r="O189" s="483" t="s">
        <v>2858</v>
      </c>
      <c r="Q189" s="291" t="str">
        <f>IFERROR(VLOOKUP(ROWS($Q$3:Q189),$M$3:$N$718,2,0),"")</f>
        <v>Opravy a údržba elektrických zařízení</v>
      </c>
      <c r="R189">
        <f>IF(ISNUMBER(SEARCH('1Př1'!$A$32,N189)),MAX($M$2:M188)+1,0)</f>
        <v>187</v>
      </c>
      <c r="S189" s="290" t="s">
        <v>1423</v>
      </c>
      <c r="T189" t="str">
        <f>IFERROR(VLOOKUP(ROWS($T$3:T189),$R$3:$S$718,2,0),"")</f>
        <v>Výroba a hutní zpracování drahých a neželezných kovů</v>
      </c>
      <c r="U189">
        <f>IF(ISNUMBER(SEARCH('1Př1'!$A$33,N189)),MAX($M$2:M188)+1,0)</f>
        <v>187</v>
      </c>
      <c r="V189" s="290" t="s">
        <v>1423</v>
      </c>
      <c r="W189" t="str">
        <f>IFERROR(VLOOKUP(ROWS($W$3:W189),$U$3:$V$718,2,0),"")</f>
        <v>Výroba a hutní zpracování drahých a neželezných kovů</v>
      </c>
      <c r="X189">
        <f>IF(ISNUMBER(SEARCH('1Př1'!$A$34,N189)),MAX($M$2:M188)+1,0)</f>
        <v>187</v>
      </c>
      <c r="Y189" s="290" t="s">
        <v>1423</v>
      </c>
      <c r="Z189" t="str">
        <f>IFERROR(VLOOKUP(ROWS($Z$3:Z189),$X$3:$Y$718,2,0),"")</f>
        <v>Výroba a hutní zpracování drahých a neželezných kovů</v>
      </c>
    </row>
    <row r="190" spans="1:26" ht="12.75" customHeight="1">
      <c r="A190" s="266"/>
      <c r="B190" s="266"/>
      <c r="C190" s="266"/>
      <c r="D190" s="282">
        <f>IF(ISNUMBER(SEARCH(ZAKL_DATA!$B$14,E190)),MAX($D$2:D189)+1,0)</f>
        <v>188</v>
      </c>
      <c r="E190" s="294" t="s">
        <v>1424</v>
      </c>
      <c r="F190" s="295">
        <v>3217</v>
      </c>
      <c r="G190" s="296"/>
      <c r="H190" s="297" t="str">
        <f>IFERROR(VLOOKUP(ROWS($H$3:H190),$D$3:$E$204,2,0),"")</f>
        <v>ORLOVÁ</v>
      </c>
      <c r="I190" s="266"/>
      <c r="J190" s="299" t="s">
        <v>1425</v>
      </c>
      <c r="K190" s="288" t="s">
        <v>1426</v>
      </c>
      <c r="M190" s="289">
        <f>IF(ISNUMBER(SEARCH(ZAKL_DATA!$B$29,N190)),MAX($M$2:M189)+1,0)</f>
        <v>188</v>
      </c>
      <c r="N190" s="483" t="s">
        <v>2859</v>
      </c>
      <c r="O190" s="483" t="s">
        <v>2860</v>
      </c>
      <c r="Q190" s="291" t="str">
        <f>IFERROR(VLOOKUP(ROWS($Q$3:Q190),$M$3:$N$718,2,0),"")</f>
        <v>Opravy a údržba elektronických a optických přístrojů a zařízení</v>
      </c>
      <c r="R190">
        <f>IF(ISNUMBER(SEARCH('1Př1'!$A$32,N190)),MAX($M$2:M189)+1,0)</f>
        <v>188</v>
      </c>
      <c r="S190" s="290" t="s">
        <v>1427</v>
      </c>
      <c r="T190" t="str">
        <f>IFERROR(VLOOKUP(ROWS($T$3:T190),$R$3:$S$718,2,0),"")</f>
        <v>Slévárenství</v>
      </c>
      <c r="U190">
        <f>IF(ISNUMBER(SEARCH('1Př1'!$A$33,N190)),MAX($M$2:M189)+1,0)</f>
        <v>188</v>
      </c>
      <c r="V190" s="290" t="s">
        <v>1427</v>
      </c>
      <c r="W190" t="str">
        <f>IFERROR(VLOOKUP(ROWS($W$3:W190),$U$3:$V$718,2,0),"")</f>
        <v>Slévárenství</v>
      </c>
      <c r="X190">
        <f>IF(ISNUMBER(SEARCH('1Př1'!$A$34,N190)),MAX($M$2:M189)+1,0)</f>
        <v>188</v>
      </c>
      <c r="Y190" s="290" t="s">
        <v>1427</v>
      </c>
      <c r="Z190" t="str">
        <f>IFERROR(VLOOKUP(ROWS($Z$3:Z190),$X$3:$Y$718,2,0),"")</f>
        <v>Slévárenství</v>
      </c>
    </row>
    <row r="191" spans="1:26" ht="12.75" customHeight="1">
      <c r="A191" s="266"/>
      <c r="B191" s="266"/>
      <c r="C191" s="266"/>
      <c r="D191" s="282">
        <f>IF(ISNUMBER(SEARCH(ZAKL_DATA!$B$14,E191)),MAX($D$2:D190)+1,0)</f>
        <v>189</v>
      </c>
      <c r="E191" s="294" t="s">
        <v>1428</v>
      </c>
      <c r="F191" s="295">
        <v>3218</v>
      </c>
      <c r="G191" s="296"/>
      <c r="H191" s="297" t="str">
        <f>IFERROR(VLOOKUP(ROWS($H$3:H191),$D$3:$E$204,2,0),"")</f>
        <v>TŘINEC</v>
      </c>
      <c r="I191" s="266"/>
      <c r="J191" s="299" t="s">
        <v>1429</v>
      </c>
      <c r="K191" s="288" t="s">
        <v>1430</v>
      </c>
      <c r="M191" s="289">
        <f>IF(ISNUMBER(SEARCH(ZAKL_DATA!$B$29,N191)),MAX($M$2:M190)+1,0)</f>
        <v>189</v>
      </c>
      <c r="N191" s="483" t="s">
        <v>2861</v>
      </c>
      <c r="O191" s="483" t="s">
        <v>2862</v>
      </c>
      <c r="Q191" s="291" t="str">
        <f>IFERROR(VLOOKUP(ROWS($Q$3:Q191),$M$3:$N$718,2,0),"")</f>
        <v>Opravy a údržba hodin, hodinek a klenotů</v>
      </c>
      <c r="R191">
        <f>IF(ISNUMBER(SEARCH('1Př1'!$A$32,N191)),MAX($M$2:M190)+1,0)</f>
        <v>189</v>
      </c>
      <c r="S191" s="290" t="s">
        <v>1431</v>
      </c>
      <c r="T191" t="str">
        <f>IFERROR(VLOOKUP(ROWS($T$3:T191),$R$3:$S$718,2,0),"")</f>
        <v>Výroba konstrukčních kovových výrobků</v>
      </c>
      <c r="U191">
        <f>IF(ISNUMBER(SEARCH('1Př1'!$A$33,N191)),MAX($M$2:M190)+1,0)</f>
        <v>189</v>
      </c>
      <c r="V191" s="290" t="s">
        <v>1431</v>
      </c>
      <c r="W191" t="str">
        <f>IFERROR(VLOOKUP(ROWS($W$3:W191),$U$3:$V$718,2,0),"")</f>
        <v>Výroba konstrukčních kovových výrobků</v>
      </c>
      <c r="X191">
        <f>IF(ISNUMBER(SEARCH('1Př1'!$A$34,N191)),MAX($M$2:M190)+1,0)</f>
        <v>189</v>
      </c>
      <c r="Y191" s="290" t="s">
        <v>1431</v>
      </c>
      <c r="Z191" t="str">
        <f>IFERROR(VLOOKUP(ROWS($Z$3:Z191),$X$3:$Y$718,2,0),"")</f>
        <v>Výroba konstrukčních kovových výrobků</v>
      </c>
    </row>
    <row r="192" spans="1:26" ht="12.75" customHeight="1">
      <c r="A192" s="266"/>
      <c r="B192" s="266"/>
      <c r="C192" s="266"/>
      <c r="D192" s="282">
        <f>IF(ISNUMBER(SEARCH(ZAKL_DATA!$B$14,E192)),MAX($D$2:D191)+1,0)</f>
        <v>190</v>
      </c>
      <c r="E192" s="294" t="s">
        <v>1432</v>
      </c>
      <c r="F192" s="295">
        <v>3301</v>
      </c>
      <c r="G192" s="296"/>
      <c r="H192" s="297" t="str">
        <f>IFERROR(VLOOKUP(ROWS($H$3:H192),$D$3:$E$204,2,0),"")</f>
        <v>ZLÍN</v>
      </c>
      <c r="I192" s="266"/>
      <c r="J192" s="299" t="s">
        <v>1433</v>
      </c>
      <c r="K192" s="288" t="s">
        <v>1434</v>
      </c>
      <c r="M192" s="289">
        <f>IF(ISNUMBER(SEARCH(ZAKL_DATA!$B$29,N192)),MAX($M$2:M191)+1,0)</f>
        <v>190</v>
      </c>
      <c r="N192" s="483" t="s">
        <v>2150</v>
      </c>
      <c r="O192" s="483" t="s">
        <v>2863</v>
      </c>
      <c r="Q192" s="291" t="str">
        <f>IFERROR(VLOOKUP(ROWS($Q$3:Q192),$M$3:$N$718,2,0),"")</f>
        <v>Opravy a údržba kolejových vozidel</v>
      </c>
      <c r="R192">
        <f>IF(ISNUMBER(SEARCH('1Př1'!$A$32,N192)),MAX($M$2:M191)+1,0)</f>
        <v>190</v>
      </c>
      <c r="S192" s="290" t="s">
        <v>1435</v>
      </c>
      <c r="T192" t="str">
        <f>IFERROR(VLOOKUP(ROWS($T$3:T192),$R$3:$S$718,2,0),"")</f>
        <v>Výroba radiátorů a kotlů k ústřednímu topení, kovových nádrží a zásobníků</v>
      </c>
      <c r="U192">
        <f>IF(ISNUMBER(SEARCH('1Př1'!$A$33,N192)),MAX($M$2:M191)+1,0)</f>
        <v>190</v>
      </c>
      <c r="V192" s="290" t="s">
        <v>1435</v>
      </c>
      <c r="W192" t="str">
        <f>IFERROR(VLOOKUP(ROWS($W$3:W192),$U$3:$V$718,2,0),"")</f>
        <v>Výroba radiátorů a kotlů k ústřednímu topení, kovových nádrží a zásobníků</v>
      </c>
      <c r="X192">
        <f>IF(ISNUMBER(SEARCH('1Př1'!$A$34,N192)),MAX($M$2:M191)+1,0)</f>
        <v>190</v>
      </c>
      <c r="Y192" s="290" t="s">
        <v>1435</v>
      </c>
      <c r="Z192" t="str">
        <f>IFERROR(VLOOKUP(ROWS($Z$3:Z192),$X$3:$Y$718,2,0),"")</f>
        <v>Výroba radiátorů a kotlů k ústřednímu topení, kovových nádrží a zásobníků</v>
      </c>
    </row>
    <row r="193" spans="1:26" ht="12.75" customHeight="1">
      <c r="A193" s="266"/>
      <c r="B193" s="266"/>
      <c r="C193" s="266"/>
      <c r="D193" s="282">
        <f>IF(ISNUMBER(SEARCH(ZAKL_DATA!$B$14,E193)),MAX($D$2:D192)+1,0)</f>
        <v>191</v>
      </c>
      <c r="E193" s="294" t="s">
        <v>1436</v>
      </c>
      <c r="F193" s="295">
        <v>3302</v>
      </c>
      <c r="G193" s="296"/>
      <c r="H193" s="297" t="str">
        <f>IFERROR(VLOOKUP(ROWS($H$3:H193),$D$3:$E$204,2,0),"")</f>
        <v>BYSTŘICE POD HOSTÝNEM</v>
      </c>
      <c r="I193" s="266"/>
      <c r="J193" s="299" t="s">
        <v>1437</v>
      </c>
      <c r="K193" s="288" t="s">
        <v>1438</v>
      </c>
      <c r="M193" s="289">
        <f>IF(ISNUMBER(SEARCH(ZAKL_DATA!$B$29,N193)),MAX($M$2:M192)+1,0)</f>
        <v>191</v>
      </c>
      <c r="N193" s="483" t="s">
        <v>2864</v>
      </c>
      <c r="O193" s="483" t="s">
        <v>2865</v>
      </c>
      <c r="Q193" s="291" t="str">
        <f>IFERROR(VLOOKUP(ROWS($Q$3:Q193),$M$3:$N$718,2,0),"")</f>
        <v>Opravy a údržba kovových výrobků</v>
      </c>
      <c r="R193">
        <f>IF(ISNUMBER(SEARCH('1Př1'!$A$32,N193)),MAX($M$2:M192)+1,0)</f>
        <v>191</v>
      </c>
      <c r="S193" s="290" t="s">
        <v>1439</v>
      </c>
      <c r="T193" t="str">
        <f>IFERROR(VLOOKUP(ROWS($T$3:T193),$R$3:$S$718,2,0),"")</f>
        <v>Výroba parních kotlů, kromě kotlů pro ústřední topení</v>
      </c>
      <c r="U193">
        <f>IF(ISNUMBER(SEARCH('1Př1'!$A$33,N193)),MAX($M$2:M192)+1,0)</f>
        <v>191</v>
      </c>
      <c r="V193" s="290" t="s">
        <v>1439</v>
      </c>
      <c r="W193" t="str">
        <f>IFERROR(VLOOKUP(ROWS($W$3:W193),$U$3:$V$718,2,0),"")</f>
        <v>Výroba parních kotlů, kromě kotlů pro ústřední topení</v>
      </c>
      <c r="X193">
        <f>IF(ISNUMBER(SEARCH('1Př1'!$A$34,N193)),MAX($M$2:M192)+1,0)</f>
        <v>191</v>
      </c>
      <c r="Y193" s="290" t="s">
        <v>1439</v>
      </c>
      <c r="Z193" t="str">
        <f>IFERROR(VLOOKUP(ROWS($Z$3:Z193),$X$3:$Y$718,2,0),"")</f>
        <v>Výroba parních kotlů, kromě kotlů pro ústřední topení</v>
      </c>
    </row>
    <row r="194" spans="1:26" ht="12.75" customHeight="1">
      <c r="A194" s="266"/>
      <c r="B194" s="266"/>
      <c r="C194" s="266"/>
      <c r="D194" s="282">
        <f>IF(ISNUMBER(SEARCH(ZAKL_DATA!$B$14,E194)),MAX($D$2:D193)+1,0)</f>
        <v>192</v>
      </c>
      <c r="E194" s="294" t="s">
        <v>1440</v>
      </c>
      <c r="F194" s="295">
        <v>3303</v>
      </c>
      <c r="G194" s="296"/>
      <c r="H194" s="297" t="str">
        <f>IFERROR(VLOOKUP(ROWS($H$3:H194),$D$3:$E$204,2,0),"")</f>
        <v>HOLEŠOV</v>
      </c>
      <c r="I194" s="266"/>
      <c r="J194" s="299" t="s">
        <v>1441</v>
      </c>
      <c r="K194" s="288" t="s">
        <v>1442</v>
      </c>
      <c r="M194" s="289">
        <f>IF(ISNUMBER(SEARCH(ZAKL_DATA!$B$29,N194)),MAX($M$2:M193)+1,0)</f>
        <v>192</v>
      </c>
      <c r="N194" s="483" t="s">
        <v>2866</v>
      </c>
      <c r="O194" s="483" t="s">
        <v>2867</v>
      </c>
      <c r="Q194" s="291" t="str">
        <f>IFERROR(VLOOKUP(ROWS($Q$3:Q194),$M$3:$N$718,2,0),"")</f>
        <v>Opravy a údržba motocyklů</v>
      </c>
      <c r="R194">
        <f>IF(ISNUMBER(SEARCH('1Př1'!$A$32,N194)),MAX($M$2:M193)+1,0)</f>
        <v>192</v>
      </c>
      <c r="S194" s="290" t="s">
        <v>1443</v>
      </c>
      <c r="T194" t="str">
        <f>IFERROR(VLOOKUP(ROWS($T$3:T194),$R$3:$S$718,2,0),"")</f>
        <v>Výroba zbraní a střeliva</v>
      </c>
      <c r="U194">
        <f>IF(ISNUMBER(SEARCH('1Př1'!$A$33,N194)),MAX($M$2:M193)+1,0)</f>
        <v>192</v>
      </c>
      <c r="V194" s="290" t="s">
        <v>1443</v>
      </c>
      <c r="W194" t="str">
        <f>IFERROR(VLOOKUP(ROWS($W$3:W194),$U$3:$V$718,2,0),"")</f>
        <v>Výroba zbraní a střeliva</v>
      </c>
      <c r="X194">
        <f>IF(ISNUMBER(SEARCH('1Př1'!$A$34,N194)),MAX($M$2:M193)+1,0)</f>
        <v>192</v>
      </c>
      <c r="Y194" s="290" t="s">
        <v>1443</v>
      </c>
      <c r="Z194" t="str">
        <f>IFERROR(VLOOKUP(ROWS($Z$3:Z194),$X$3:$Y$718,2,0),"")</f>
        <v>Výroba zbraní a střeliva</v>
      </c>
    </row>
    <row r="195" spans="1:26" ht="12.75" customHeight="1">
      <c r="A195" s="266"/>
      <c r="B195" s="266"/>
      <c r="C195" s="266"/>
      <c r="D195" s="282">
        <f>IF(ISNUMBER(SEARCH(ZAKL_DATA!$B$14,E195)),MAX($D$2:D194)+1,0)</f>
        <v>193</v>
      </c>
      <c r="E195" s="294" t="s">
        <v>1444</v>
      </c>
      <c r="F195" s="295">
        <v>3304</v>
      </c>
      <c r="G195" s="296"/>
      <c r="H195" s="297" t="str">
        <f>IFERROR(VLOOKUP(ROWS($H$3:H195),$D$3:$E$204,2,0),"")</f>
        <v>KROMĚŘÍŽ</v>
      </c>
      <c r="I195" s="266"/>
      <c r="J195" s="299" t="s">
        <v>1445</v>
      </c>
      <c r="K195" s="288" t="s">
        <v>1446</v>
      </c>
      <c r="M195" s="289">
        <f>IF(ISNUMBER(SEARCH(ZAKL_DATA!$B$29,N195)),MAX($M$2:M194)+1,0)</f>
        <v>193</v>
      </c>
      <c r="N195" s="483" t="s">
        <v>2868</v>
      </c>
      <c r="O195" s="483" t="s">
        <v>2869</v>
      </c>
      <c r="Q195" s="291" t="str">
        <f>IFERROR(VLOOKUP(ROWS($Q$3:Q195),$M$3:$N$718,2,0),"")</f>
        <v>Opravy a údržba motorových vozidel</v>
      </c>
      <c r="R195">
        <f>IF(ISNUMBER(SEARCH('1Př1'!$A$32,N195)),MAX($M$2:M194)+1,0)</f>
        <v>193</v>
      </c>
      <c r="S195" s="290" t="s">
        <v>1447</v>
      </c>
      <c r="T195" t="str">
        <f>IFERROR(VLOOKUP(ROWS($T$3:T195),$R$3:$S$718,2,0),"")</f>
        <v>Kování,lisování,ražení,válcování a protlačování kovů;prášková metalurgie</v>
      </c>
      <c r="U195">
        <f>IF(ISNUMBER(SEARCH('1Př1'!$A$33,N195)),MAX($M$2:M194)+1,0)</f>
        <v>193</v>
      </c>
      <c r="V195" s="290" t="s">
        <v>1447</v>
      </c>
      <c r="W195" t="str">
        <f>IFERROR(VLOOKUP(ROWS($W$3:W195),$U$3:$V$718,2,0),"")</f>
        <v>Kování,lisování,ražení,válcování a protlačování kovů;prášková metalurgie</v>
      </c>
      <c r="X195">
        <f>IF(ISNUMBER(SEARCH('1Př1'!$A$34,N195)),MAX($M$2:M194)+1,0)</f>
        <v>193</v>
      </c>
      <c r="Y195" s="290" t="s">
        <v>1447</v>
      </c>
      <c r="Z195" t="str">
        <f>IFERROR(VLOOKUP(ROWS($Z$3:Z195),$X$3:$Y$718,2,0),"")</f>
        <v>Kování,lisování,ražení,válcování a protlačování kovů;prášková metalurgie</v>
      </c>
    </row>
    <row r="196" spans="1:26" ht="12.75" customHeight="1">
      <c r="A196" s="266"/>
      <c r="B196" s="266"/>
      <c r="C196" s="266"/>
      <c r="D196" s="282">
        <f>IF(ISNUMBER(SEARCH(ZAKL_DATA!$B$14,E196)),MAX($D$2:D195)+1,0)</f>
        <v>194</v>
      </c>
      <c r="E196" s="294" t="s">
        <v>1448</v>
      </c>
      <c r="F196" s="295">
        <v>3305</v>
      </c>
      <c r="G196" s="296"/>
      <c r="H196" s="297" t="str">
        <f>IFERROR(VLOOKUP(ROWS($H$3:H196),$D$3:$E$204,2,0),"")</f>
        <v>LUHAČOVICE</v>
      </c>
      <c r="I196" s="266"/>
      <c r="J196" s="299" t="s">
        <v>1449</v>
      </c>
      <c r="K196" s="288" t="s">
        <v>1450</v>
      </c>
      <c r="M196" s="289">
        <f>IF(ISNUMBER(SEARCH(ZAKL_DATA!$B$29,N196)),MAX($M$2:M195)+1,0)</f>
        <v>194</v>
      </c>
      <c r="N196" s="483" t="s">
        <v>2870</v>
      </c>
      <c r="O196" s="483" t="s">
        <v>2871</v>
      </c>
      <c r="Q196" s="291" t="str">
        <f>IFERROR(VLOOKUP(ROWS($Q$3:Q196),$M$3:$N$718,2,0),"")</f>
        <v>Opravy a údržba nábytku a bytového zařízení</v>
      </c>
      <c r="R196">
        <f>IF(ISNUMBER(SEARCH('1Př1'!$A$32,N196)),MAX($M$2:M195)+1,0)</f>
        <v>194</v>
      </c>
      <c r="S196" s="290" t="s">
        <v>1451</v>
      </c>
      <c r="T196" t="str">
        <f>IFERROR(VLOOKUP(ROWS($T$3:T196),$R$3:$S$718,2,0),"")</f>
        <v>Povrchová úprava a zušlechťování kovů; obrábění</v>
      </c>
      <c r="U196">
        <f>IF(ISNUMBER(SEARCH('1Př1'!$A$33,N196)),MAX($M$2:M195)+1,0)</f>
        <v>194</v>
      </c>
      <c r="V196" s="290" t="s">
        <v>1451</v>
      </c>
      <c r="W196" t="str">
        <f>IFERROR(VLOOKUP(ROWS($W$3:W196),$U$3:$V$718,2,0),"")</f>
        <v>Povrchová úprava a zušlechťování kovů; obrábění</v>
      </c>
      <c r="X196">
        <f>IF(ISNUMBER(SEARCH('1Př1'!$A$34,N196)),MAX($M$2:M195)+1,0)</f>
        <v>194</v>
      </c>
      <c r="Y196" s="290" t="s">
        <v>1451</v>
      </c>
      <c r="Z196" t="str">
        <f>IFERROR(VLOOKUP(ROWS($Z$3:Z196),$X$3:$Y$718,2,0),"")</f>
        <v>Povrchová úprava a zušlechťování kovů; obrábění</v>
      </c>
    </row>
    <row r="197" spans="1:26" ht="12.75" customHeight="1">
      <c r="A197" s="266"/>
      <c r="B197" s="266"/>
      <c r="C197" s="266"/>
      <c r="D197" s="282">
        <f>IF(ISNUMBER(SEARCH(ZAKL_DATA!$B$14,E197)),MAX($D$2:D196)+1,0)</f>
        <v>195</v>
      </c>
      <c r="E197" s="294" t="s">
        <v>1452</v>
      </c>
      <c r="F197" s="295">
        <v>3306</v>
      </c>
      <c r="G197" s="296"/>
      <c r="H197" s="297" t="str">
        <f>IFERROR(VLOOKUP(ROWS($H$3:H197),$D$3:$E$204,2,0),"")</f>
        <v>OTROKOVICE</v>
      </c>
      <c r="I197" s="266"/>
      <c r="J197" s="299" t="s">
        <v>1453</v>
      </c>
      <c r="K197" s="288" t="s">
        <v>1454</v>
      </c>
      <c r="M197" s="289">
        <f>IF(ISNUMBER(SEARCH(ZAKL_DATA!$B$29,N197)),MAX($M$2:M196)+1,0)</f>
        <v>195</v>
      </c>
      <c r="N197" s="483" t="s">
        <v>2872</v>
      </c>
      <c r="O197" s="483" t="s">
        <v>2873</v>
      </c>
      <c r="Q197" s="291" t="str">
        <f>IFERROR(VLOOKUP(ROWS($Q$3:Q197),$M$3:$N$718,2,0),"")</f>
        <v>Opravy a údržba obuvi a kožených výrobků</v>
      </c>
      <c r="R197">
        <f>IF(ISNUMBER(SEARCH('1Př1'!$A$32,N197)),MAX($M$2:M196)+1,0)</f>
        <v>195</v>
      </c>
      <c r="S197" s="290" t="s">
        <v>1455</v>
      </c>
      <c r="T197" t="str">
        <f>IFERROR(VLOOKUP(ROWS($T$3:T197),$R$3:$S$718,2,0),"")</f>
        <v>Výroba nožířských výrobků, nástrojů a železářských výrobků</v>
      </c>
      <c r="U197">
        <f>IF(ISNUMBER(SEARCH('1Př1'!$A$33,N197)),MAX($M$2:M196)+1,0)</f>
        <v>195</v>
      </c>
      <c r="V197" s="290" t="s">
        <v>1455</v>
      </c>
      <c r="W197" t="str">
        <f>IFERROR(VLOOKUP(ROWS($W$3:W197),$U$3:$V$718,2,0),"")</f>
        <v>Výroba nožířských výrobků, nástrojů a železářských výrobků</v>
      </c>
      <c r="X197">
        <f>IF(ISNUMBER(SEARCH('1Př1'!$A$34,N197)),MAX($M$2:M196)+1,0)</f>
        <v>195</v>
      </c>
      <c r="Y197" s="290" t="s">
        <v>1455</v>
      </c>
      <c r="Z197" t="str">
        <f>IFERROR(VLOOKUP(ROWS($Z$3:Z197),$X$3:$Y$718,2,0),"")</f>
        <v>Výroba nožířských výrobků, nástrojů a železářských výrobků</v>
      </c>
    </row>
    <row r="198" spans="1:26" ht="12.75" customHeight="1">
      <c r="A198" s="266"/>
      <c r="B198" s="266"/>
      <c r="C198" s="266"/>
      <c r="D198" s="282">
        <f>IF(ISNUMBER(SEARCH(ZAKL_DATA!$B$14,E198)),MAX($D$2:D197)+1,0)</f>
        <v>196</v>
      </c>
      <c r="E198" s="294" t="s">
        <v>1456</v>
      </c>
      <c r="F198" s="295">
        <v>3307</v>
      </c>
      <c r="G198" s="296"/>
      <c r="H198" s="297" t="str">
        <f>IFERROR(VLOOKUP(ROWS($H$3:H198),$D$3:$E$204,2,0),"")</f>
        <v>ROŽNOV POD RADH.</v>
      </c>
      <c r="I198" s="266"/>
      <c r="J198" s="299" t="s">
        <v>1457</v>
      </c>
      <c r="K198" s="288" t="s">
        <v>1458</v>
      </c>
      <c r="M198" s="289">
        <f>IF(ISNUMBER(SEARCH(ZAKL_DATA!$B$29,N198)),MAX($M$2:M197)+1,0)</f>
        <v>196</v>
      </c>
      <c r="N198" s="483" t="s">
        <v>2874</v>
      </c>
      <c r="O198" s="483" t="s">
        <v>2875</v>
      </c>
      <c r="Q198" s="291" t="str">
        <f>IFERROR(VLOOKUP(ROWS($Q$3:Q198),$M$3:$N$718,2,0),"")</f>
        <v>Opravy a údržba ostatních civilních dopravních prostředků a zařízení j. n.</v>
      </c>
      <c r="R198">
        <f>IF(ISNUMBER(SEARCH('1Př1'!$A$32,N198)),MAX($M$2:M197)+1,0)</f>
        <v>196</v>
      </c>
      <c r="S198" s="290" t="s">
        <v>1459</v>
      </c>
      <c r="T198" t="str">
        <f>IFERROR(VLOOKUP(ROWS($T$3:T198),$R$3:$S$718,2,0),"")</f>
        <v>Výroba ostatních kovodělných výrobků</v>
      </c>
      <c r="U198">
        <f>IF(ISNUMBER(SEARCH('1Př1'!$A$33,N198)),MAX($M$2:M197)+1,0)</f>
        <v>196</v>
      </c>
      <c r="V198" s="290" t="s">
        <v>1459</v>
      </c>
      <c r="W198" t="str">
        <f>IFERROR(VLOOKUP(ROWS($W$3:W198),$U$3:$V$718,2,0),"")</f>
        <v>Výroba ostatních kovodělných výrobků</v>
      </c>
      <c r="X198">
        <f>IF(ISNUMBER(SEARCH('1Př1'!$A$34,N198)),MAX($M$2:M197)+1,0)</f>
        <v>196</v>
      </c>
      <c r="Y198" s="290" t="s">
        <v>1459</v>
      </c>
      <c r="Z198" t="str">
        <f>IFERROR(VLOOKUP(ROWS($Z$3:Z198),$X$3:$Y$718,2,0),"")</f>
        <v>Výroba ostatních kovodělných výrobků</v>
      </c>
    </row>
    <row r="199" spans="1:26" ht="12.75" customHeight="1">
      <c r="A199" s="266"/>
      <c r="B199" s="266"/>
      <c r="C199" s="266"/>
      <c r="D199" s="282">
        <f>IF(ISNUMBER(SEARCH(ZAKL_DATA!$B$14,E199)),MAX($D$2:D198)+1,0)</f>
        <v>197</v>
      </c>
      <c r="E199" s="294" t="s">
        <v>1460</v>
      </c>
      <c r="F199" s="295">
        <v>3308</v>
      </c>
      <c r="G199" s="296"/>
      <c r="H199" s="297" t="str">
        <f>IFERROR(VLOOKUP(ROWS($H$3:H199),$D$3:$E$204,2,0),"")</f>
        <v>UHERSKÝ BROD</v>
      </c>
      <c r="I199" s="266"/>
      <c r="J199" s="299" t="s">
        <v>1461</v>
      </c>
      <c r="K199" s="288" t="s">
        <v>1462</v>
      </c>
      <c r="M199" s="289">
        <f>IF(ISNUMBER(SEARCH(ZAKL_DATA!$B$29,N199)),MAX($M$2:M198)+1,0)</f>
        <v>197</v>
      </c>
      <c r="N199" s="483" t="s">
        <v>2876</v>
      </c>
      <c r="O199" s="483" t="s">
        <v>2877</v>
      </c>
      <c r="Q199" s="291" t="str">
        <f>IFERROR(VLOOKUP(ROWS($Q$3:Q199),$M$3:$N$718,2,0),"")</f>
        <v>Opravy a údržba ostatních zařízení</v>
      </c>
      <c r="R199">
        <f>IF(ISNUMBER(SEARCH('1Př1'!$A$32,N199)),MAX($M$2:M198)+1,0)</f>
        <v>197</v>
      </c>
      <c r="S199" s="290" t="s">
        <v>1463</v>
      </c>
      <c r="T199" t="str">
        <f>IFERROR(VLOOKUP(ROWS($T$3:T199),$R$3:$S$718,2,0),"")</f>
        <v>Výroba elektronických součástek a desek</v>
      </c>
      <c r="U199">
        <f>IF(ISNUMBER(SEARCH('1Př1'!$A$33,N199)),MAX($M$2:M198)+1,0)</f>
        <v>197</v>
      </c>
      <c r="V199" s="290" t="s">
        <v>1463</v>
      </c>
      <c r="W199" t="str">
        <f>IFERROR(VLOOKUP(ROWS($W$3:W199),$U$3:$V$718,2,0),"")</f>
        <v>Výroba elektronických součástek a desek</v>
      </c>
      <c r="X199">
        <f>IF(ISNUMBER(SEARCH('1Př1'!$A$34,N199)),MAX($M$2:M198)+1,0)</f>
        <v>197</v>
      </c>
      <c r="Y199" s="290" t="s">
        <v>1463</v>
      </c>
      <c r="Z199" t="str">
        <f>IFERROR(VLOOKUP(ROWS($Z$3:Z199),$X$3:$Y$718,2,0),"")</f>
        <v>Výroba elektronických součástek a desek</v>
      </c>
    </row>
    <row r="200" spans="1:26" ht="12.75" customHeight="1">
      <c r="A200" s="266"/>
      <c r="B200" s="266"/>
      <c r="C200" s="266"/>
      <c r="D200" s="282">
        <f>IF(ISNUMBER(SEARCH(ZAKL_DATA!$B$14,E200)),MAX($D$2:D199)+1,0)</f>
        <v>198</v>
      </c>
      <c r="E200" s="294" t="s">
        <v>1464</v>
      </c>
      <c r="F200" s="295">
        <v>3309</v>
      </c>
      <c r="G200" s="296"/>
      <c r="H200" s="297" t="str">
        <f>IFERROR(VLOOKUP(ROWS($H$3:H200),$D$3:$E$204,2,0),"")</f>
        <v>UHERSKÉ HRADIŠTĚ</v>
      </c>
      <c r="I200" s="266"/>
      <c r="J200" s="299" t="s">
        <v>1465</v>
      </c>
      <c r="K200" s="288" t="s">
        <v>1466</v>
      </c>
      <c r="M200" s="289">
        <f>IF(ISNUMBER(SEARCH(ZAKL_DATA!$B$29,N200)),MAX($M$2:M199)+1,0)</f>
        <v>198</v>
      </c>
      <c r="N200" s="483" t="s">
        <v>2878</v>
      </c>
      <c r="O200" s="483" t="s">
        <v>2879</v>
      </c>
      <c r="Q200" s="291" t="str">
        <f>IFERROR(VLOOKUP(ROWS($Q$3:Q200),$M$3:$N$718,2,0),"")</f>
        <v>Opravy a údržba počítačů a komunikačních zařízení</v>
      </c>
      <c r="R200">
        <f>IF(ISNUMBER(SEARCH('1Př1'!$A$32,N200)),MAX($M$2:M199)+1,0)</f>
        <v>198</v>
      </c>
      <c r="S200" s="290" t="s">
        <v>1467</v>
      </c>
      <c r="T200" t="str">
        <f>IFERROR(VLOOKUP(ROWS($T$3:T200),$R$3:$S$718,2,0),"")</f>
        <v>Výroba počítačů a periferních zařízení</v>
      </c>
      <c r="U200">
        <f>IF(ISNUMBER(SEARCH('1Př1'!$A$33,N200)),MAX($M$2:M199)+1,0)</f>
        <v>198</v>
      </c>
      <c r="V200" s="290" t="s">
        <v>1467</v>
      </c>
      <c r="W200" t="str">
        <f>IFERROR(VLOOKUP(ROWS($W$3:W200),$U$3:$V$718,2,0),"")</f>
        <v>Výroba počítačů a periferních zařízení</v>
      </c>
      <c r="X200">
        <f>IF(ISNUMBER(SEARCH('1Př1'!$A$34,N200)),MAX($M$2:M199)+1,0)</f>
        <v>198</v>
      </c>
      <c r="Y200" s="290" t="s">
        <v>1467</v>
      </c>
      <c r="Z200" t="str">
        <f>IFERROR(VLOOKUP(ROWS($Z$3:Z200),$X$3:$Y$718,2,0),"")</f>
        <v>Výroba počítačů a periferních zařízení</v>
      </c>
    </row>
    <row r="201" spans="1:26" ht="12.75" customHeight="1">
      <c r="A201" s="266"/>
      <c r="B201" s="266"/>
      <c r="C201" s="266"/>
      <c r="D201" s="282">
        <f>IF(ISNUMBER(SEARCH(ZAKL_DATA!$B$14,E201)),MAX($D$2:D200)+1,0)</f>
        <v>199</v>
      </c>
      <c r="E201" s="294" t="s">
        <v>1468</v>
      </c>
      <c r="F201" s="295">
        <v>3310</v>
      </c>
      <c r="G201" s="296"/>
      <c r="H201" s="297" t="str">
        <f>IFERROR(VLOOKUP(ROWS($H$3:H201),$D$3:$E$204,2,0),"")</f>
        <v>VALAŠSKÉ MEZIŘÍČÍ</v>
      </c>
      <c r="I201" s="266"/>
      <c r="J201" s="299" t="s">
        <v>1469</v>
      </c>
      <c r="K201" s="288" t="s">
        <v>1470</v>
      </c>
      <c r="M201" s="289">
        <f>IF(ISNUMBER(SEARCH(ZAKL_DATA!$B$29,N201)),MAX($M$2:M200)+1,0)</f>
        <v>199</v>
      </c>
      <c r="N201" s="483" t="s">
        <v>2880</v>
      </c>
      <c r="O201" s="483" t="s">
        <v>2881</v>
      </c>
      <c r="Q201" s="291" t="str">
        <f>IFERROR(VLOOKUP(ROWS($Q$3:Q201),$M$3:$N$718,2,0),"")</f>
        <v>Opravy a údržba přístrojů a zařízení převážně pro domácnost, dům a zahradu</v>
      </c>
      <c r="R201">
        <f>IF(ISNUMBER(SEARCH('1Př1'!$A$32,N201)),MAX($M$2:M200)+1,0)</f>
        <v>199</v>
      </c>
      <c r="S201" s="290" t="s">
        <v>1471</v>
      </c>
      <c r="T201" t="str">
        <f>IFERROR(VLOOKUP(ROWS($T$3:T201),$R$3:$S$718,2,0),"")</f>
        <v>Výroba komunikačních zařízení</v>
      </c>
      <c r="U201">
        <f>IF(ISNUMBER(SEARCH('1Př1'!$A$33,N201)),MAX($M$2:M200)+1,0)</f>
        <v>199</v>
      </c>
      <c r="V201" s="290" t="s">
        <v>1471</v>
      </c>
      <c r="W201" t="str">
        <f>IFERROR(VLOOKUP(ROWS($W$3:W201),$U$3:$V$718,2,0),"")</f>
        <v>Výroba komunikačních zařízení</v>
      </c>
      <c r="X201">
        <f>IF(ISNUMBER(SEARCH('1Př1'!$A$34,N201)),MAX($M$2:M200)+1,0)</f>
        <v>199</v>
      </c>
      <c r="Y201" s="290" t="s">
        <v>1471</v>
      </c>
      <c r="Z201" t="str">
        <f>IFERROR(VLOOKUP(ROWS($Z$3:Z201),$X$3:$Y$718,2,0),"")</f>
        <v>Výroba komunikačních zařízení</v>
      </c>
    </row>
    <row r="202" spans="1:26" ht="12.75" customHeight="1">
      <c r="A202" s="266"/>
      <c r="B202" s="266"/>
      <c r="C202" s="266"/>
      <c r="D202" s="282">
        <f>IF(ISNUMBER(SEARCH(ZAKL_DATA!$B$14,E202)),MAX($D$2:D201)+1,0)</f>
        <v>200</v>
      </c>
      <c r="E202" s="294" t="s">
        <v>1472</v>
      </c>
      <c r="F202" s="295">
        <v>3311</v>
      </c>
      <c r="G202" s="296"/>
      <c r="H202" s="297" t="str">
        <f>IFERROR(VLOOKUP(ROWS($H$3:H202),$D$3:$E$204,2,0),"")</f>
        <v>VALAŠSKÉ KLOBOUKY</v>
      </c>
      <c r="I202" s="266"/>
      <c r="J202" s="299" t="s">
        <v>1473</v>
      </c>
      <c r="K202" s="288" t="s">
        <v>1474</v>
      </c>
      <c r="M202" s="289">
        <f>IF(ISNUMBER(SEARCH(ZAKL_DATA!$B$29,N202)),MAX($M$2:M201)+1,0)</f>
        <v>200</v>
      </c>
      <c r="N202" s="483" t="s">
        <v>2882</v>
      </c>
      <c r="O202" s="483" t="s">
        <v>2883</v>
      </c>
      <c r="Q202" s="291" t="str">
        <f>IFERROR(VLOOKUP(ROWS($Q$3:Q202),$M$3:$N$718,2,0),"")</f>
        <v>Opravy a údržba spotřební elektroniky</v>
      </c>
      <c r="R202">
        <f>IF(ISNUMBER(SEARCH('1Př1'!$A$32,N202)),MAX($M$2:M201)+1,0)</f>
        <v>200</v>
      </c>
      <c r="S202" s="290" t="s">
        <v>1475</v>
      </c>
      <c r="T202" t="str">
        <f>IFERROR(VLOOKUP(ROWS($T$3:T202),$R$3:$S$718,2,0),"")</f>
        <v>Výroba spotřební elektroniky</v>
      </c>
      <c r="U202">
        <f>IF(ISNUMBER(SEARCH('1Př1'!$A$33,N202)),MAX($M$2:M201)+1,0)</f>
        <v>200</v>
      </c>
      <c r="V202" s="290" t="s">
        <v>1475</v>
      </c>
      <c r="W202" t="str">
        <f>IFERROR(VLOOKUP(ROWS($W$3:W202),$U$3:$V$718,2,0),"")</f>
        <v>Výroba spotřební elektroniky</v>
      </c>
      <c r="X202">
        <f>IF(ISNUMBER(SEARCH('1Př1'!$A$34,N202)),MAX($M$2:M201)+1,0)</f>
        <v>200</v>
      </c>
      <c r="Y202" s="290" t="s">
        <v>1475</v>
      </c>
      <c r="Z202" t="str">
        <f>IFERROR(VLOOKUP(ROWS($Z$3:Z202),$X$3:$Y$718,2,0),"")</f>
        <v>Výroba spotřební elektroniky</v>
      </c>
    </row>
    <row r="203" spans="1:26" ht="12.75" customHeight="1">
      <c r="A203" s="266"/>
      <c r="B203" s="266"/>
      <c r="C203" s="266"/>
      <c r="D203" s="282">
        <f>IF(ISNUMBER(SEARCH(ZAKL_DATA!$B$14,E203)),MAX($D$2:D202)+1,0)</f>
        <v>201</v>
      </c>
      <c r="E203" s="294" t="s">
        <v>1476</v>
      </c>
      <c r="F203" s="295">
        <v>3312</v>
      </c>
      <c r="G203" s="296"/>
      <c r="H203" s="297" t="str">
        <f>IFERROR(VLOOKUP(ROWS($H$3:H203),$D$3:$E$204,2,0),"")</f>
        <v>VSETÍN</v>
      </c>
      <c r="I203" s="266"/>
      <c r="J203" s="299" t="s">
        <v>1477</v>
      </c>
      <c r="K203" s="288" t="s">
        <v>1478</v>
      </c>
      <c r="M203" s="289">
        <f>IF(ISNUMBER(SEARCH(ZAKL_DATA!$B$29,N203)),MAX($M$2:M202)+1,0)</f>
        <v>201</v>
      </c>
      <c r="N203" s="483" t="s">
        <v>2884</v>
      </c>
      <c r="O203" s="483" t="s">
        <v>2885</v>
      </c>
      <c r="Q203" s="291" t="str">
        <f>IFERROR(VLOOKUP(ROWS($Q$3:Q203),$M$3:$N$718,2,0),"")</f>
        <v>Opravy a údržba strojů</v>
      </c>
      <c r="R203">
        <f>IF(ISNUMBER(SEARCH('1Př1'!$A$32,N203)),MAX($M$2:M202)+1,0)</f>
        <v>201</v>
      </c>
      <c r="S203" s="290" t="s">
        <v>1479</v>
      </c>
      <c r="T203" t="str">
        <f>IFERROR(VLOOKUP(ROWS($T$3:T203),$R$3:$S$718,2,0),"")</f>
        <v>Výroba měřicích,zkušebních a navigačních přístrojů;výroba časoměr.přístrojů</v>
      </c>
      <c r="U203">
        <f>IF(ISNUMBER(SEARCH('1Př1'!$A$33,N203)),MAX($M$2:M202)+1,0)</f>
        <v>201</v>
      </c>
      <c r="V203" s="290" t="s">
        <v>1479</v>
      </c>
      <c r="W203" t="str">
        <f>IFERROR(VLOOKUP(ROWS($W$3:W203),$U$3:$V$718,2,0),"")</f>
        <v>Výroba měřicích,zkušebních a navigačních přístrojů;výroba časoměr.přístrojů</v>
      </c>
      <c r="X203">
        <f>IF(ISNUMBER(SEARCH('1Př1'!$A$34,N203)),MAX($M$2:M202)+1,0)</f>
        <v>201</v>
      </c>
      <c r="Y203" s="290" t="s">
        <v>1479</v>
      </c>
      <c r="Z203" t="str">
        <f>IFERROR(VLOOKUP(ROWS($Z$3:Z203),$X$3:$Y$718,2,0),"")</f>
        <v>Výroba měřicích,zkušebních a navigačních přístrojů;výroba časoměr.přístrojů</v>
      </c>
    </row>
    <row r="204" spans="1:26" ht="12.75" customHeight="1" thickBot="1">
      <c r="A204" s="266"/>
      <c r="B204" s="266"/>
      <c r="C204" s="266"/>
      <c r="D204" s="282">
        <f>IF(ISNUMBER(SEARCH(ZAKL_DATA!$B$14,E204)),MAX($D$2:D203)+1,0)</f>
        <v>202</v>
      </c>
      <c r="E204" s="306" t="s">
        <v>733</v>
      </c>
      <c r="F204" s="307">
        <v>4000</v>
      </c>
      <c r="G204" s="308"/>
      <c r="H204" s="309" t="str">
        <f>IFERROR(VLOOKUP(ROWS($H$3:H204),$D$3:$E$204,2,0),"")</f>
        <v>SPECIALIZOVANÝ</v>
      </c>
      <c r="I204" s="266"/>
      <c r="J204" s="299" t="s">
        <v>1480</v>
      </c>
      <c r="K204" s="288" t="s">
        <v>1481</v>
      </c>
      <c r="M204" s="289">
        <f>IF(ISNUMBER(SEARCH(ZAKL_DATA!$B$29,N204)),MAX($M$2:M203)+1,0)</f>
        <v>202</v>
      </c>
      <c r="N204" s="483" t="s">
        <v>2886</v>
      </c>
      <c r="O204" s="483" t="s">
        <v>2887</v>
      </c>
      <c r="Q204" s="291" t="str">
        <f>IFERROR(VLOOKUP(ROWS($Q$3:Q204),$M$3:$N$718,2,0),"")</f>
        <v>Opravy a údržba vojenských bojových vozidel</v>
      </c>
      <c r="R204">
        <f>IF(ISNUMBER(SEARCH('1Př1'!$A$32,N204)),MAX($M$2:M203)+1,0)</f>
        <v>202</v>
      </c>
      <c r="S204" s="290" t="s">
        <v>1482</v>
      </c>
      <c r="T204" t="str">
        <f>IFERROR(VLOOKUP(ROWS($T$3:T204),$R$3:$S$718,2,0),"")</f>
        <v>Výroba ozařovacích, elektroléčebných a elektroterapeutických přístrojů</v>
      </c>
      <c r="U204">
        <f>IF(ISNUMBER(SEARCH('1Př1'!$A$33,N204)),MAX($M$2:M203)+1,0)</f>
        <v>202</v>
      </c>
      <c r="V204" s="290" t="s">
        <v>1482</v>
      </c>
      <c r="W204" t="str">
        <f>IFERROR(VLOOKUP(ROWS($W$3:W204),$U$3:$V$718,2,0),"")</f>
        <v>Výroba ozařovacích, elektroléčebných a elektroterapeutických přístrojů</v>
      </c>
      <c r="X204">
        <f>IF(ISNUMBER(SEARCH('1Př1'!$A$34,N204)),MAX($M$2:M203)+1,0)</f>
        <v>202</v>
      </c>
      <c r="Y204" s="290" t="s">
        <v>1482</v>
      </c>
      <c r="Z204" t="str">
        <f>IFERROR(VLOOKUP(ROWS($Z$3:Z204),$X$3:$Y$718,2,0),"")</f>
        <v>Výroba ozařovacích, elektroléčebných a elektroterapeutických přístrojů</v>
      </c>
    </row>
    <row r="205" spans="1:26" ht="25.5">
      <c r="A205" s="266"/>
      <c r="B205" s="266"/>
      <c r="C205" s="266"/>
      <c r="D205" s="267"/>
      <c r="E205" s="266"/>
      <c r="F205" s="266"/>
      <c r="G205" s="266"/>
      <c r="H205" s="266" t="str">
        <f>IFERROR(VLOOKUP(ROWS($H$3:H205),$D$2:$E$204,2,0),"")</f>
        <v/>
      </c>
      <c r="I205" s="266"/>
      <c r="J205" s="299" t="s">
        <v>1483</v>
      </c>
      <c r="K205" s="288" t="s">
        <v>1484</v>
      </c>
      <c r="M205" s="289">
        <f>IF(ISNUMBER(SEARCH(ZAKL_DATA!$B$29,N205)),MAX($M$2:M204)+1,0)</f>
        <v>203</v>
      </c>
      <c r="N205" s="483" t="s">
        <v>2888</v>
      </c>
      <c r="O205" s="483" t="s">
        <v>2889</v>
      </c>
      <c r="Q205" s="291" t="str">
        <f>IFERROR(VLOOKUP(ROWS($Q$3:Q205),$M$3:$N$718,2,0),"")</f>
        <v>Opravy a údržba vojenských letadel a kosmických lodí</v>
      </c>
      <c r="R205">
        <f>IF(ISNUMBER(SEARCH('1Př1'!$A$32,N205)),MAX($M$2:M204)+1,0)</f>
        <v>203</v>
      </c>
      <c r="S205" s="290" t="s">
        <v>1485</v>
      </c>
      <c r="T205" t="str">
        <f>IFERROR(VLOOKUP(ROWS($T$3:T205),$R$3:$S$718,2,0),"")</f>
        <v>Výroba optických a fotografických přístrojů a zařízení</v>
      </c>
      <c r="U205">
        <f>IF(ISNUMBER(SEARCH('1Př1'!$A$33,N205)),MAX($M$2:M204)+1,0)</f>
        <v>203</v>
      </c>
      <c r="V205" s="290" t="s">
        <v>1485</v>
      </c>
      <c r="W205" t="str">
        <f>IFERROR(VLOOKUP(ROWS($W$3:W205),$U$3:$V$718,2,0),"")</f>
        <v>Výroba optických a fotografických přístrojů a zařízení</v>
      </c>
      <c r="X205">
        <f>IF(ISNUMBER(SEARCH('1Př1'!$A$34,N205)),MAX($M$2:M204)+1,0)</f>
        <v>203</v>
      </c>
      <c r="Y205" s="290" t="s">
        <v>1485</v>
      </c>
      <c r="Z205" t="str">
        <f>IFERROR(VLOOKUP(ROWS($Z$3:Z205),$X$3:$Y$718,2,0),"")</f>
        <v>Výroba optických a fotografických přístrojů a zařízení</v>
      </c>
    </row>
    <row r="206" spans="1:26">
      <c r="J206" s="299" t="s">
        <v>1486</v>
      </c>
      <c r="K206" s="288" t="s">
        <v>1487</v>
      </c>
      <c r="M206" s="289">
        <f>IF(ISNUMBER(SEARCH(ZAKL_DATA!$B$29,N206)),MAX($M$2:M205)+1,0)</f>
        <v>204</v>
      </c>
      <c r="N206" s="483" t="s">
        <v>2890</v>
      </c>
      <c r="O206" s="483" t="s">
        <v>2891</v>
      </c>
      <c r="Q206" s="291" t="str">
        <f>IFERROR(VLOOKUP(ROWS($Q$3:Q206),$M$3:$N$718,2,0),"")</f>
        <v>Opravy a údržba vojenských lodí a člunů</v>
      </c>
      <c r="R206">
        <f>IF(ISNUMBER(SEARCH('1Př1'!$A$32,N206)),MAX($M$2:M205)+1,0)</f>
        <v>204</v>
      </c>
      <c r="S206" s="290" t="s">
        <v>1488</v>
      </c>
      <c r="T206" t="str">
        <f>IFERROR(VLOOKUP(ROWS($T$3:T206),$R$3:$S$718,2,0),"")</f>
        <v>Výroba magnetických a optických médií</v>
      </c>
      <c r="U206">
        <f>IF(ISNUMBER(SEARCH('1Př1'!$A$33,N206)),MAX($M$2:M205)+1,0)</f>
        <v>204</v>
      </c>
      <c r="V206" s="290" t="s">
        <v>1488</v>
      </c>
      <c r="W206" t="str">
        <f>IFERROR(VLOOKUP(ROWS($W$3:W206),$U$3:$V$718,2,0),"")</f>
        <v>Výroba magnetických a optických médií</v>
      </c>
      <c r="X206">
        <f>IF(ISNUMBER(SEARCH('1Př1'!$A$34,N206)),MAX($M$2:M205)+1,0)</f>
        <v>204</v>
      </c>
      <c r="Y206" s="290" t="s">
        <v>1488</v>
      </c>
      <c r="Z206" t="str">
        <f>IFERROR(VLOOKUP(ROWS($Z$3:Z206),$X$3:$Y$718,2,0),"")</f>
        <v>Výroba magnetických a optických médií</v>
      </c>
    </row>
    <row r="207" spans="1:26" ht="25.5">
      <c r="J207" s="299" t="s">
        <v>1489</v>
      </c>
      <c r="K207" s="288" t="s">
        <v>1490</v>
      </c>
      <c r="M207" s="289">
        <f>IF(ISNUMBER(SEARCH(ZAKL_DATA!$B$29,N207)),MAX($M$2:M206)+1,0)</f>
        <v>205</v>
      </c>
      <c r="N207" s="483" t="s">
        <v>2892</v>
      </c>
      <c r="O207" s="483" t="s">
        <v>2893</v>
      </c>
      <c r="Q207" s="291" t="str">
        <f>IFERROR(VLOOKUP(ROWS($Q$3:Q207),$M$3:$N$718,2,0),"")</f>
        <v>Opravy a údržba výrobků pro osobní potřebu a převážně pro domácnost j. n.</v>
      </c>
      <c r="R207">
        <f>IF(ISNUMBER(SEARCH('1Př1'!$A$32,N207)),MAX($M$2:M206)+1,0)</f>
        <v>205</v>
      </c>
      <c r="S207" s="290" t="s">
        <v>1491</v>
      </c>
      <c r="T207" t="str">
        <f>IFERROR(VLOOKUP(ROWS($T$3:T207),$R$3:$S$718,2,0),"")</f>
        <v>Výroba elektr.motorů,generátorů,transformátorů a elektr.rozvod.a kontrol.z.</v>
      </c>
      <c r="U207">
        <f>IF(ISNUMBER(SEARCH('1Př1'!$A$33,N207)),MAX($M$2:M206)+1,0)</f>
        <v>205</v>
      </c>
      <c r="V207" s="290" t="s">
        <v>1491</v>
      </c>
      <c r="W207" t="str">
        <f>IFERROR(VLOOKUP(ROWS($W$3:W207),$U$3:$V$718,2,0),"")</f>
        <v>Výroba elektr.motorů,generátorů,transformátorů a elektr.rozvod.a kontrol.z.</v>
      </c>
      <c r="X207">
        <f>IF(ISNUMBER(SEARCH('1Př1'!$A$34,N207)),MAX($M$2:M206)+1,0)</f>
        <v>205</v>
      </c>
      <c r="Y207" s="290" t="s">
        <v>1491</v>
      </c>
      <c r="Z207" t="str">
        <f>IFERROR(VLOOKUP(ROWS($Z$3:Z207),$X$3:$Y$718,2,0),"")</f>
        <v>Výroba elektr.motorů,generátorů,transformátorů a elektr.rozvod.a kontrol.z.</v>
      </c>
    </row>
    <row r="208" spans="1:26" ht="25.5">
      <c r="J208" s="299" t="s">
        <v>1492</v>
      </c>
      <c r="K208" s="288" t="s">
        <v>1493</v>
      </c>
      <c r="M208" s="289">
        <f>IF(ISNUMBER(SEARCH(ZAKL_DATA!$B$29,N208)),MAX($M$2:M207)+1,0)</f>
        <v>206</v>
      </c>
      <c r="N208" s="483" t="s">
        <v>2894</v>
      </c>
      <c r="O208" s="483" t="s">
        <v>2895</v>
      </c>
      <c r="Q208" s="291" t="str">
        <f>IFERROR(VLOOKUP(ROWS($Q$3:Q208),$M$3:$N$718,2,0),"")</f>
        <v>Osobní doprava visutými lanovkami a lyžařskými vleky</v>
      </c>
      <c r="R208">
        <f>IF(ISNUMBER(SEARCH('1Př1'!$A$32,N208)),MAX($M$2:M207)+1,0)</f>
        <v>206</v>
      </c>
      <c r="S208" s="290" t="s">
        <v>1494</v>
      </c>
      <c r="T208" t="str">
        <f>IFERROR(VLOOKUP(ROWS($T$3:T208),$R$3:$S$718,2,0),"")</f>
        <v>Výroba baterií a akumulátorů</v>
      </c>
      <c r="U208">
        <f>IF(ISNUMBER(SEARCH('1Př1'!$A$33,N208)),MAX($M$2:M207)+1,0)</f>
        <v>206</v>
      </c>
      <c r="V208" s="290" t="s">
        <v>1494</v>
      </c>
      <c r="W208" t="str">
        <f>IFERROR(VLOOKUP(ROWS($W$3:W208),$U$3:$V$718,2,0),"")</f>
        <v>Výroba baterií a akumulátorů</v>
      </c>
      <c r="X208">
        <f>IF(ISNUMBER(SEARCH('1Př1'!$A$34,N208)),MAX($M$2:M207)+1,0)</f>
        <v>206</v>
      </c>
      <c r="Y208" s="290" t="s">
        <v>1494</v>
      </c>
      <c r="Z208" t="str">
        <f>IFERROR(VLOOKUP(ROWS($Z$3:Z208),$X$3:$Y$718,2,0),"")</f>
        <v>Výroba baterií a akumulátorů</v>
      </c>
    </row>
    <row r="209" spans="10:26">
      <c r="J209" s="299" t="s">
        <v>1495</v>
      </c>
      <c r="K209" s="288" t="s">
        <v>1496</v>
      </c>
      <c r="M209" s="289">
        <f>IF(ISNUMBER(SEARCH(ZAKL_DATA!$B$29,N209)),MAX($M$2:M208)+1,0)</f>
        <v>207</v>
      </c>
      <c r="N209" s="483" t="s">
        <v>2896</v>
      </c>
      <c r="O209" s="483" t="s">
        <v>2897</v>
      </c>
      <c r="Q209" s="291" t="str">
        <f>IFERROR(VLOOKUP(ROWS($Q$3:Q209),$M$3:$N$718,2,0),"")</f>
        <v>Osobní doprava vozidlem s řidičem na vyžádání</v>
      </c>
      <c r="R209">
        <f>IF(ISNUMBER(SEARCH('1Př1'!$A$32,N209)),MAX($M$2:M208)+1,0)</f>
        <v>207</v>
      </c>
      <c r="S209" s="290" t="s">
        <v>1497</v>
      </c>
      <c r="T209" t="str">
        <f>IFERROR(VLOOKUP(ROWS($T$3:T209),$R$3:$S$718,2,0),"")</f>
        <v>Výroba optických a elektr.kabelů,elektr.vodičů a elektroinstal.zařízení</v>
      </c>
      <c r="U209">
        <f>IF(ISNUMBER(SEARCH('1Př1'!$A$33,N209)),MAX($M$2:M208)+1,0)</f>
        <v>207</v>
      </c>
      <c r="V209" s="290" t="s">
        <v>1497</v>
      </c>
      <c r="W209" t="str">
        <f>IFERROR(VLOOKUP(ROWS($W$3:W209),$U$3:$V$718,2,0),"")</f>
        <v>Výroba optických a elektr.kabelů,elektr.vodičů a elektroinstal.zařízení</v>
      </c>
      <c r="X209">
        <f>IF(ISNUMBER(SEARCH('1Př1'!$A$34,N209)),MAX($M$2:M208)+1,0)</f>
        <v>207</v>
      </c>
      <c r="Y209" s="290" t="s">
        <v>1497</v>
      </c>
      <c r="Z209" t="str">
        <f>IFERROR(VLOOKUP(ROWS($Z$3:Z209),$X$3:$Y$718,2,0),"")</f>
        <v>Výroba optických a elektr.kabelů,elektr.vodičů a elektroinstal.zařízení</v>
      </c>
    </row>
    <row r="210" spans="10:26" ht="25.5">
      <c r="J210" s="299" t="s">
        <v>1498</v>
      </c>
      <c r="K210" s="288" t="s">
        <v>1499</v>
      </c>
      <c r="M210" s="289">
        <f>IF(ISNUMBER(SEARCH(ZAKL_DATA!$B$29,N210)),MAX($M$2:M209)+1,0)</f>
        <v>208</v>
      </c>
      <c r="N210" s="483" t="s">
        <v>2136</v>
      </c>
      <c r="O210" s="483" t="s">
        <v>2898</v>
      </c>
      <c r="Q210" s="291" t="str">
        <f>IFERROR(VLOOKUP(ROWS($Q$3:Q210),$M$3:$N$718,2,0),"")</f>
        <v>Ostatní ambulantní nebo terénní sociální služby j. n.</v>
      </c>
      <c r="R210">
        <f>IF(ISNUMBER(SEARCH('1Př1'!$A$32,N210)),MAX($M$2:M209)+1,0)</f>
        <v>208</v>
      </c>
      <c r="S210" s="290" t="s">
        <v>1500</v>
      </c>
      <c r="T210" t="str">
        <f>IFERROR(VLOOKUP(ROWS($T$3:T210),$R$3:$S$718,2,0),"")</f>
        <v>Výroba elektrických osvětlovacích zařízení</v>
      </c>
      <c r="U210">
        <f>IF(ISNUMBER(SEARCH('1Př1'!$A$33,N210)),MAX($M$2:M209)+1,0)</f>
        <v>208</v>
      </c>
      <c r="V210" s="290" t="s">
        <v>1500</v>
      </c>
      <c r="W210" t="str">
        <f>IFERROR(VLOOKUP(ROWS($W$3:W210),$U$3:$V$718,2,0),"")</f>
        <v>Výroba elektrických osvětlovacích zařízení</v>
      </c>
      <c r="X210">
        <f>IF(ISNUMBER(SEARCH('1Př1'!$A$34,N210)),MAX($M$2:M209)+1,0)</f>
        <v>208</v>
      </c>
      <c r="Y210" s="290" t="s">
        <v>1500</v>
      </c>
      <c r="Z210" t="str">
        <f>IFERROR(VLOOKUP(ROWS($Z$3:Z210),$X$3:$Y$718,2,0),"")</f>
        <v>Výroba elektrických osvětlovacích zařízení</v>
      </c>
    </row>
    <row r="211" spans="10:26">
      <c r="J211" s="299" t="s">
        <v>1501</v>
      </c>
      <c r="K211" s="288" t="s">
        <v>1502</v>
      </c>
      <c r="M211" s="289">
        <f>IF(ISNUMBER(SEARCH(ZAKL_DATA!$B$29,N211)),MAX($M$2:M210)+1,0)</f>
        <v>209</v>
      </c>
      <c r="N211" s="483" t="s">
        <v>2899</v>
      </c>
      <c r="O211" s="483" t="s">
        <v>2900</v>
      </c>
      <c r="Q211" s="291" t="str">
        <f>IFERROR(VLOOKUP(ROWS($Q$3:Q211),$M$3:$N$718,2,0),"")</f>
        <v>Ostatní činnosti související s distribucí obsahu</v>
      </c>
      <c r="R211">
        <f>IF(ISNUMBER(SEARCH('1Př1'!$A$32,N211)),MAX($M$2:M210)+1,0)</f>
        <v>209</v>
      </c>
      <c r="S211" s="290" t="s">
        <v>1503</v>
      </c>
      <c r="T211" t="str">
        <f>IFERROR(VLOOKUP(ROWS($T$3:T211),$R$3:$S$718,2,0),"")</f>
        <v>Výroba spotřebičů převážně pro domácnost</v>
      </c>
      <c r="U211">
        <f>IF(ISNUMBER(SEARCH('1Př1'!$A$33,N211)),MAX($M$2:M210)+1,0)</f>
        <v>209</v>
      </c>
      <c r="V211" s="290" t="s">
        <v>1503</v>
      </c>
      <c r="W211" t="str">
        <f>IFERROR(VLOOKUP(ROWS($W$3:W211),$U$3:$V$718,2,0),"")</f>
        <v>Výroba spotřebičů převážně pro domácnost</v>
      </c>
      <c r="X211">
        <f>IF(ISNUMBER(SEARCH('1Př1'!$A$34,N211)),MAX($M$2:M210)+1,0)</f>
        <v>209</v>
      </c>
      <c r="Y211" s="290" t="s">
        <v>1503</v>
      </c>
      <c r="Z211" t="str">
        <f>IFERROR(VLOOKUP(ROWS($Z$3:Z211),$X$3:$Y$718,2,0),"")</f>
        <v>Výroba spotřebičů převážně pro domácnost</v>
      </c>
    </row>
    <row r="212" spans="10:26">
      <c r="J212" s="298" t="s">
        <v>1504</v>
      </c>
      <c r="K212" s="288" t="s">
        <v>1505</v>
      </c>
      <c r="M212" s="289">
        <f>IF(ISNUMBER(SEARCH(ZAKL_DATA!$B$29,N212)),MAX($M$2:M211)+1,0)</f>
        <v>210</v>
      </c>
      <c r="N212" s="483" t="s">
        <v>2158</v>
      </c>
      <c r="O212" s="483" t="s">
        <v>2901</v>
      </c>
      <c r="Q212" s="291" t="str">
        <f>IFERROR(VLOOKUP(ROWS($Q$3:Q212),$M$3:$N$718,2,0),"")</f>
        <v>Ostatní činnosti související se zdravotní péčí j. n.</v>
      </c>
      <c r="R212">
        <f>IF(ISNUMBER(SEARCH('1Př1'!$A$32,N212)),MAX($M$2:M211)+1,0)</f>
        <v>210</v>
      </c>
      <c r="S212" s="290" t="s">
        <v>1506</v>
      </c>
      <c r="T212" t="str">
        <f>IFERROR(VLOOKUP(ROWS($T$3:T212),$R$3:$S$718,2,0),"")</f>
        <v>Výroba ostatních elektrických zařízení</v>
      </c>
      <c r="U212">
        <f>IF(ISNUMBER(SEARCH('1Př1'!$A$33,N212)),MAX($M$2:M211)+1,0)</f>
        <v>210</v>
      </c>
      <c r="V212" s="290" t="s">
        <v>1506</v>
      </c>
      <c r="W212" t="str">
        <f>IFERROR(VLOOKUP(ROWS($W$3:W212),$U$3:$V$718,2,0),"")</f>
        <v>Výroba ostatních elektrických zařízení</v>
      </c>
      <c r="X212">
        <f>IF(ISNUMBER(SEARCH('1Př1'!$A$34,N212)),MAX($M$2:M211)+1,0)</f>
        <v>210</v>
      </c>
      <c r="Y212" s="290" t="s">
        <v>1506</v>
      </c>
      <c r="Z212" t="str">
        <f>IFERROR(VLOOKUP(ROWS($Z$3:Z212),$X$3:$Y$718,2,0),"")</f>
        <v>Výroba ostatních elektrických zařízení</v>
      </c>
    </row>
    <row r="213" spans="10:26" ht="25.5">
      <c r="J213" s="299" t="s">
        <v>1507</v>
      </c>
      <c r="K213" s="288" t="s">
        <v>1508</v>
      </c>
      <c r="M213" s="289">
        <f>IF(ISNUMBER(SEARCH(ZAKL_DATA!$B$29,N213)),MAX($M$2:M212)+1,0)</f>
        <v>211</v>
      </c>
      <c r="N213" s="483" t="s">
        <v>2902</v>
      </c>
      <c r="O213" s="483" t="s">
        <v>2903</v>
      </c>
      <c r="Q213" s="291" t="str">
        <f>IFERROR(VLOOKUP(ROWS($Q$3:Q213),$M$3:$N$718,2,0),"")</f>
        <v>Ostatní činnosti v oblasti informačních technologií a počítačů</v>
      </c>
      <c r="R213">
        <f>IF(ISNUMBER(SEARCH('1Př1'!$A$32,N213)),MAX($M$2:M212)+1,0)</f>
        <v>211</v>
      </c>
      <c r="S213" s="290" t="s">
        <v>1509</v>
      </c>
      <c r="T213" t="str">
        <f>IFERROR(VLOOKUP(ROWS($T$3:T213),$R$3:$S$718,2,0),"")</f>
        <v>Výroba strojů a zařízení pro všeobecné účely</v>
      </c>
      <c r="U213">
        <f>IF(ISNUMBER(SEARCH('1Př1'!$A$33,N213)),MAX($M$2:M212)+1,0)</f>
        <v>211</v>
      </c>
      <c r="V213" s="290" t="s">
        <v>1509</v>
      </c>
      <c r="W213" t="str">
        <f>IFERROR(VLOOKUP(ROWS($W$3:W213),$U$3:$V$718,2,0),"")</f>
        <v>Výroba strojů a zařízení pro všeobecné účely</v>
      </c>
      <c r="X213">
        <f>IF(ISNUMBER(SEARCH('1Př1'!$A$34,N213)),MAX($M$2:M212)+1,0)</f>
        <v>211</v>
      </c>
      <c r="Y213" s="290" t="s">
        <v>1509</v>
      </c>
      <c r="Z213" t="str">
        <f>IFERROR(VLOOKUP(ROWS($Z$3:Z213),$X$3:$Y$718,2,0),"")</f>
        <v>Výroba strojů a zařízení pro všeobecné účely</v>
      </c>
    </row>
    <row r="214" spans="10:26" ht="25.5">
      <c r="J214" s="298" t="s">
        <v>1510</v>
      </c>
      <c r="K214" s="288" t="s">
        <v>1511</v>
      </c>
      <c r="M214" s="289">
        <f>IF(ISNUMBER(SEARCH(ZAKL_DATA!$B$29,N214)),MAX($M$2:M213)+1,0)</f>
        <v>212</v>
      </c>
      <c r="N214" s="483" t="s">
        <v>2904</v>
      </c>
      <c r="O214" s="483" t="s">
        <v>2905</v>
      </c>
      <c r="Q214" s="291" t="str">
        <f>IFERROR(VLOOKUP(ROWS($Q$3:Q214),$M$3:$N$718,2,0),"")</f>
        <v>Ostatní činnosti v oblasti nemovitostí na základě smlouvy nebo dohody</v>
      </c>
      <c r="R214">
        <f>IF(ISNUMBER(SEARCH('1Př1'!$A$32,N214)),MAX($M$2:M213)+1,0)</f>
        <v>212</v>
      </c>
      <c r="S214" s="290" t="s">
        <v>1512</v>
      </c>
      <c r="T214" t="str">
        <f>IFERROR(VLOOKUP(ROWS($T$3:T214),$R$3:$S$718,2,0),"")</f>
        <v>Výroba ostatních strojů a zařízení pro všeobecné účely</v>
      </c>
      <c r="U214">
        <f>IF(ISNUMBER(SEARCH('1Př1'!$A$33,N214)),MAX($M$2:M213)+1,0)</f>
        <v>212</v>
      </c>
      <c r="V214" s="290" t="s">
        <v>1512</v>
      </c>
      <c r="W214" t="str">
        <f>IFERROR(VLOOKUP(ROWS($W$3:W214),$U$3:$V$718,2,0),"")</f>
        <v>Výroba ostatních strojů a zařízení pro všeobecné účely</v>
      </c>
      <c r="X214">
        <f>IF(ISNUMBER(SEARCH('1Př1'!$A$34,N214)),MAX($M$2:M213)+1,0)</f>
        <v>212</v>
      </c>
      <c r="Y214" s="290" t="s">
        <v>1512</v>
      </c>
      <c r="Z214" t="str">
        <f>IFERROR(VLOOKUP(ROWS($Z$3:Z214),$X$3:$Y$718,2,0),"")</f>
        <v>Výroba ostatních strojů a zařízení pro všeobecné účely</v>
      </c>
    </row>
    <row r="215" spans="10:26">
      <c r="J215" s="298" t="s">
        <v>1513</v>
      </c>
      <c r="K215" s="288" t="s">
        <v>1514</v>
      </c>
      <c r="M215" s="289">
        <f>IF(ISNUMBER(SEARCH(ZAKL_DATA!$B$29,N215)),MAX($M$2:M214)+1,0)</f>
        <v>213</v>
      </c>
      <c r="N215" s="483" t="s">
        <v>1683</v>
      </c>
      <c r="O215" s="483" t="s">
        <v>2906</v>
      </c>
      <c r="Q215" s="291" t="str">
        <f>IFERROR(VLOOKUP(ROWS($Q$3:Q215),$M$3:$N$718,2,0),"")</f>
        <v>Ostatní informační činnosti</v>
      </c>
      <c r="R215">
        <f>IF(ISNUMBER(SEARCH('1Př1'!$A$32,N215)),MAX($M$2:M214)+1,0)</f>
        <v>213</v>
      </c>
      <c r="S215" s="290" t="s">
        <v>1515</v>
      </c>
      <c r="T215" t="str">
        <f>IFERROR(VLOOKUP(ROWS($T$3:T215),$R$3:$S$718,2,0),"")</f>
        <v>Výroba zemědělských a lesnických strojů</v>
      </c>
      <c r="U215">
        <f>IF(ISNUMBER(SEARCH('1Př1'!$A$33,N215)),MAX($M$2:M214)+1,0)</f>
        <v>213</v>
      </c>
      <c r="V215" s="290" t="s">
        <v>1515</v>
      </c>
      <c r="W215" t="str">
        <f>IFERROR(VLOOKUP(ROWS($W$3:W215),$U$3:$V$718,2,0),"")</f>
        <v>Výroba zemědělských a lesnických strojů</v>
      </c>
      <c r="X215">
        <f>IF(ISNUMBER(SEARCH('1Př1'!$A$34,N215)),MAX($M$2:M214)+1,0)</f>
        <v>213</v>
      </c>
      <c r="Y215" s="290" t="s">
        <v>1515</v>
      </c>
      <c r="Z215" t="str">
        <f>IFERROR(VLOOKUP(ROWS($Z$3:Z215),$X$3:$Y$718,2,0),"")</f>
        <v>Výroba zemědělských a lesnických strojů</v>
      </c>
    </row>
    <row r="216" spans="10:26">
      <c r="J216" s="299" t="s">
        <v>1516</v>
      </c>
      <c r="K216" s="288" t="s">
        <v>1517</v>
      </c>
      <c r="M216" s="289">
        <f>IF(ISNUMBER(SEARCH(ZAKL_DATA!$B$29,N216)),MAX($M$2:M215)+1,0)</f>
        <v>214</v>
      </c>
      <c r="N216" s="483" t="s">
        <v>2907</v>
      </c>
      <c r="O216" s="483" t="s">
        <v>2908</v>
      </c>
      <c r="Q216" s="291" t="str">
        <f>IFERROR(VLOOKUP(ROWS($Q$3:Q216),$M$3:$N$718,2,0),"")</f>
        <v>Ostatní kolejová osobní doprava</v>
      </c>
      <c r="R216">
        <f>IF(ISNUMBER(SEARCH('1Př1'!$A$32,N216)),MAX($M$2:M215)+1,0)</f>
        <v>214</v>
      </c>
      <c r="S216" s="290" t="s">
        <v>1518</v>
      </c>
      <c r="T216" t="str">
        <f>IFERROR(VLOOKUP(ROWS($T$3:T216),$R$3:$S$718,2,0),"")</f>
        <v>Výroba kovoobráběcích a ostatních obráběcích strojů</v>
      </c>
      <c r="U216">
        <f>IF(ISNUMBER(SEARCH('1Př1'!$A$33,N216)),MAX($M$2:M215)+1,0)</f>
        <v>214</v>
      </c>
      <c r="V216" s="290" t="s">
        <v>1518</v>
      </c>
      <c r="W216" t="str">
        <f>IFERROR(VLOOKUP(ROWS($W$3:W216),$U$3:$V$718,2,0),"")</f>
        <v>Výroba kovoobráběcích a ostatních obráběcích strojů</v>
      </c>
      <c r="X216">
        <f>IF(ISNUMBER(SEARCH('1Př1'!$A$34,N216)),MAX($M$2:M215)+1,0)</f>
        <v>214</v>
      </c>
      <c r="Y216" s="290" t="s">
        <v>1518</v>
      </c>
      <c r="Z216" t="str">
        <f>IFERROR(VLOOKUP(ROWS($Z$3:Z216),$X$3:$Y$718,2,0),"")</f>
        <v>Výroba kovoobráběcích a ostatních obráběcích strojů</v>
      </c>
    </row>
    <row r="217" spans="10:26">
      <c r="J217" s="299" t="s">
        <v>1519</v>
      </c>
      <c r="K217" s="288" t="s">
        <v>1520</v>
      </c>
      <c r="M217" s="289">
        <f>IF(ISNUMBER(SEARCH(ZAKL_DATA!$B$29,N217)),MAX($M$2:M216)+1,0)</f>
        <v>215</v>
      </c>
      <c r="N217" s="483" t="s">
        <v>2909</v>
      </c>
      <c r="O217" s="483" t="s">
        <v>2910</v>
      </c>
      <c r="Q217" s="291" t="str">
        <f>IFERROR(VLOOKUP(ROWS($Q$3:Q217),$M$3:$N$718,2,0),"")</f>
        <v>Ostatní kompletační a dokončovací stavební práce</v>
      </c>
      <c r="R217">
        <f>IF(ISNUMBER(SEARCH('1Př1'!$A$32,N217)),MAX($M$2:M216)+1,0)</f>
        <v>215</v>
      </c>
      <c r="S217" s="290" t="s">
        <v>1521</v>
      </c>
      <c r="T217" t="str">
        <f>IFERROR(VLOOKUP(ROWS($T$3:T217),$R$3:$S$718,2,0),"")</f>
        <v>Výroba ostatních strojů pro speciální účely</v>
      </c>
      <c r="U217">
        <f>IF(ISNUMBER(SEARCH('1Př1'!$A$33,N217)),MAX($M$2:M216)+1,0)</f>
        <v>215</v>
      </c>
      <c r="V217" s="290" t="s">
        <v>1521</v>
      </c>
      <c r="W217" t="str">
        <f>IFERROR(VLOOKUP(ROWS($W$3:W217),$U$3:$V$718,2,0),"")</f>
        <v>Výroba ostatních strojů pro speciální účely</v>
      </c>
      <c r="X217">
        <f>IF(ISNUMBER(SEARCH('1Př1'!$A$34,N217)),MAX($M$2:M216)+1,0)</f>
        <v>215</v>
      </c>
      <c r="Y217" s="290" t="s">
        <v>1521</v>
      </c>
      <c r="Z217" t="str">
        <f>IFERROR(VLOOKUP(ROWS($Z$3:Z217),$X$3:$Y$718,2,0),"")</f>
        <v>Výroba ostatních strojů pro speciální účely</v>
      </c>
    </row>
    <row r="218" spans="10:26">
      <c r="J218" s="299" t="s">
        <v>1522</v>
      </c>
      <c r="K218" s="288" t="s">
        <v>1523</v>
      </c>
      <c r="M218" s="289">
        <f>IF(ISNUMBER(SEARCH(ZAKL_DATA!$B$29,N218)),MAX($M$2:M217)+1,0)</f>
        <v>216</v>
      </c>
      <c r="N218" s="483" t="s">
        <v>2911</v>
      </c>
      <c r="O218" s="483" t="s">
        <v>2912</v>
      </c>
      <c r="Q218" s="291" t="str">
        <f>IFERROR(VLOOKUP(ROWS($Q$3:Q218),$M$3:$N$718,2,0),"")</f>
        <v>Ostatní nespecializovaný maloobchod</v>
      </c>
      <c r="R218">
        <f>IF(ISNUMBER(SEARCH('1Př1'!$A$32,N218)),MAX($M$2:M217)+1,0)</f>
        <v>216</v>
      </c>
      <c r="S218" s="290" t="s">
        <v>1524</v>
      </c>
      <c r="T218" t="str">
        <f>IFERROR(VLOOKUP(ROWS($T$3:T218),$R$3:$S$718,2,0),"")</f>
        <v>Výroba motorových vozidel a jejich motorů</v>
      </c>
      <c r="U218">
        <f>IF(ISNUMBER(SEARCH('1Př1'!$A$33,N218)),MAX($M$2:M217)+1,0)</f>
        <v>216</v>
      </c>
      <c r="V218" s="290" t="s">
        <v>1524</v>
      </c>
      <c r="W218" t="str">
        <f>IFERROR(VLOOKUP(ROWS($W$3:W218),$U$3:$V$718,2,0),"")</f>
        <v>Výroba motorových vozidel a jejich motorů</v>
      </c>
      <c r="X218">
        <f>IF(ISNUMBER(SEARCH('1Př1'!$A$34,N218)),MAX($M$2:M217)+1,0)</f>
        <v>216</v>
      </c>
      <c r="Y218" s="290" t="s">
        <v>1524</v>
      </c>
      <c r="Z218" t="str">
        <f>IFERROR(VLOOKUP(ROWS($Z$3:Z218),$X$3:$Y$718,2,0),"")</f>
        <v>Výroba motorových vozidel a jejich motorů</v>
      </c>
    </row>
    <row r="219" spans="10:26">
      <c r="J219" s="299" t="s">
        <v>1525</v>
      </c>
      <c r="K219" s="288" t="s">
        <v>1526</v>
      </c>
      <c r="M219" s="289">
        <f>IF(ISNUMBER(SEARCH(ZAKL_DATA!$B$29,N219)),MAX($M$2:M218)+1,0)</f>
        <v>217</v>
      </c>
      <c r="N219" s="483" t="s">
        <v>2913</v>
      </c>
      <c r="O219" s="483" t="s">
        <v>2914</v>
      </c>
      <c r="Q219" s="291" t="str">
        <f>IFERROR(VLOOKUP(ROWS($Q$3:Q219),$M$3:$N$718,2,0),"")</f>
        <v>Ostatní odstraňování odpadů</v>
      </c>
      <c r="R219">
        <f>IF(ISNUMBER(SEARCH('1Př1'!$A$32,N219)),MAX($M$2:M218)+1,0)</f>
        <v>217</v>
      </c>
      <c r="S219" s="290" t="s">
        <v>1527</v>
      </c>
      <c r="T219" t="str">
        <f>IFERROR(VLOOKUP(ROWS($T$3:T219),$R$3:$S$718,2,0),"")</f>
        <v>Výroba karoserií motorových vozidel; výroba přívěsů a návěsů</v>
      </c>
      <c r="U219">
        <f>IF(ISNUMBER(SEARCH('1Př1'!$A$33,N219)),MAX($M$2:M218)+1,0)</f>
        <v>217</v>
      </c>
      <c r="V219" s="290" t="s">
        <v>1527</v>
      </c>
      <c r="W219" t="str">
        <f>IFERROR(VLOOKUP(ROWS($W$3:W219),$U$3:$V$718,2,0),"")</f>
        <v>Výroba karoserií motorových vozidel; výroba přívěsů a návěsů</v>
      </c>
      <c r="X219">
        <f>IF(ISNUMBER(SEARCH('1Př1'!$A$34,N219)),MAX($M$2:M218)+1,0)</f>
        <v>217</v>
      </c>
      <c r="Y219" s="290" t="s">
        <v>1527</v>
      </c>
      <c r="Z219" t="str">
        <f>IFERROR(VLOOKUP(ROWS($Z$3:Z219),$X$3:$Y$718,2,0),"")</f>
        <v>Výroba karoserií motorových vozidel; výroba přívěsů a návěsů</v>
      </c>
    </row>
    <row r="220" spans="10:26">
      <c r="J220" s="299" t="s">
        <v>1528</v>
      </c>
      <c r="K220" s="288" t="s">
        <v>1529</v>
      </c>
      <c r="M220" s="289">
        <f>IF(ISNUMBER(SEARCH(ZAKL_DATA!$B$29,N220)),MAX($M$2:M219)+1,0)</f>
        <v>218</v>
      </c>
      <c r="N220" s="483" t="s">
        <v>2098</v>
      </c>
      <c r="O220" s="483" t="s">
        <v>2915</v>
      </c>
      <c r="Q220" s="291" t="str">
        <f>IFERROR(VLOOKUP(ROWS($Q$3:Q220),$M$3:$N$718,2,0),"")</f>
        <v>Ostatní peněžní zprostředkování</v>
      </c>
      <c r="R220">
        <f>IF(ISNUMBER(SEARCH('1Př1'!$A$32,N220)),MAX($M$2:M219)+1,0)</f>
        <v>218</v>
      </c>
      <c r="S220" s="290" t="s">
        <v>1530</v>
      </c>
      <c r="T220" t="str">
        <f>IFERROR(VLOOKUP(ROWS($T$3:T220),$R$3:$S$718,2,0),"")</f>
        <v>Výroba dílů a příslušenství pro motorová vozidla a jejich motory</v>
      </c>
      <c r="U220">
        <f>IF(ISNUMBER(SEARCH('1Př1'!$A$33,N220)),MAX($M$2:M219)+1,0)</f>
        <v>218</v>
      </c>
      <c r="V220" s="290" t="s">
        <v>1530</v>
      </c>
      <c r="W220" t="str">
        <f>IFERROR(VLOOKUP(ROWS($W$3:W220),$U$3:$V$718,2,0),"")</f>
        <v>Výroba dílů a příslušenství pro motorová vozidla a jejich motory</v>
      </c>
      <c r="X220">
        <f>IF(ISNUMBER(SEARCH('1Př1'!$A$34,N220)),MAX($M$2:M219)+1,0)</f>
        <v>218</v>
      </c>
      <c r="Y220" s="290" t="s">
        <v>1530</v>
      </c>
      <c r="Z220" t="str">
        <f>IFERROR(VLOOKUP(ROWS($Z$3:Z220),$X$3:$Y$718,2,0),"")</f>
        <v>Výroba dílů a příslušenství pro motorová vozidla a jejich motory</v>
      </c>
    </row>
    <row r="221" spans="10:26">
      <c r="J221" s="299" t="s">
        <v>1531</v>
      </c>
      <c r="K221" s="288" t="s">
        <v>1532</v>
      </c>
      <c r="M221" s="289">
        <f>IF(ISNUMBER(SEARCH(ZAKL_DATA!$B$29,N221)),MAX($M$2:M220)+1,0)</f>
        <v>219</v>
      </c>
      <c r="N221" s="483" t="s">
        <v>2916</v>
      </c>
      <c r="O221" s="483" t="s">
        <v>2917</v>
      </c>
      <c r="Q221" s="291" t="str">
        <f>IFERROR(VLOOKUP(ROWS($Q$3:Q221),$M$3:$N$718,2,0),"")</f>
        <v>Ostatní pobytové služby sociální péče j. n.</v>
      </c>
      <c r="R221">
        <f>IF(ISNUMBER(SEARCH('1Př1'!$A$32,N221)),MAX($M$2:M220)+1,0)</f>
        <v>219</v>
      </c>
      <c r="S221" s="290" t="s">
        <v>1533</v>
      </c>
      <c r="T221" t="str">
        <f>IFERROR(VLOOKUP(ROWS($T$3:T221),$R$3:$S$718,2,0),"")</f>
        <v>Stavba lodí a člunů</v>
      </c>
      <c r="U221">
        <f>IF(ISNUMBER(SEARCH('1Př1'!$A$33,N221)),MAX($M$2:M220)+1,0)</f>
        <v>219</v>
      </c>
      <c r="V221" s="290" t="s">
        <v>1533</v>
      </c>
      <c r="W221" t="str">
        <f>IFERROR(VLOOKUP(ROWS($W$3:W221),$U$3:$V$718,2,0),"")</f>
        <v>Stavba lodí a člunů</v>
      </c>
      <c r="X221">
        <f>IF(ISNUMBER(SEARCH('1Př1'!$A$34,N221)),MAX($M$2:M220)+1,0)</f>
        <v>219</v>
      </c>
      <c r="Y221" s="290" t="s">
        <v>1533</v>
      </c>
      <c r="Z221" t="str">
        <f>IFERROR(VLOOKUP(ROWS($Z$3:Z221),$X$3:$Y$718,2,0),"")</f>
        <v>Stavba lodí a člunů</v>
      </c>
    </row>
    <row r="222" spans="10:26">
      <c r="J222" s="298" t="s">
        <v>1534</v>
      </c>
      <c r="K222" s="288" t="s">
        <v>1535</v>
      </c>
      <c r="M222" s="289">
        <f>IF(ISNUMBER(SEARCH(ZAKL_DATA!$B$29,N222)),MAX($M$2:M221)+1,0)</f>
        <v>220</v>
      </c>
      <c r="N222" s="483" t="s">
        <v>2918</v>
      </c>
      <c r="O222" s="483" t="s">
        <v>2919</v>
      </c>
      <c r="Q222" s="291" t="str">
        <f>IFERROR(VLOOKUP(ROWS($Q$3:Q222),$M$3:$N$718,2,0),"")</f>
        <v>Ostatní počítačové programování</v>
      </c>
      <c r="R222">
        <f>IF(ISNUMBER(SEARCH('1Př1'!$A$32,N222)),MAX($M$2:M221)+1,0)</f>
        <v>220</v>
      </c>
      <c r="S222" s="290" t="s">
        <v>1536</v>
      </c>
      <c r="T222" t="str">
        <f>IFERROR(VLOOKUP(ROWS($T$3:T222),$R$3:$S$718,2,0),"")</f>
        <v>Výroba železničních lokomotiv a vozového parku</v>
      </c>
      <c r="U222">
        <f>IF(ISNUMBER(SEARCH('1Př1'!$A$33,N222)),MAX($M$2:M221)+1,0)</f>
        <v>220</v>
      </c>
      <c r="V222" s="290" t="s">
        <v>1536</v>
      </c>
      <c r="W222" t="str">
        <f>IFERROR(VLOOKUP(ROWS($W$3:W222),$U$3:$V$718,2,0),"")</f>
        <v>Výroba železničních lokomotiv a vozového parku</v>
      </c>
      <c r="X222">
        <f>IF(ISNUMBER(SEARCH('1Př1'!$A$34,N222)),MAX($M$2:M221)+1,0)</f>
        <v>220</v>
      </c>
      <c r="Y222" s="290" t="s">
        <v>1536</v>
      </c>
      <c r="Z222" t="str">
        <f>IFERROR(VLOOKUP(ROWS($Z$3:Z222),$X$3:$Y$718,2,0),"")</f>
        <v>Výroba železničních lokomotiv a vozového parku</v>
      </c>
    </row>
    <row r="223" spans="10:26">
      <c r="J223" s="299" t="s">
        <v>1537</v>
      </c>
      <c r="K223" s="288" t="s">
        <v>1538</v>
      </c>
      <c r="M223" s="289">
        <f>IF(ISNUMBER(SEARCH(ZAKL_DATA!$B$29,N223)),MAX($M$2:M222)+1,0)</f>
        <v>221</v>
      </c>
      <c r="N223" s="483" t="s">
        <v>2920</v>
      </c>
      <c r="O223" s="483" t="s">
        <v>2921</v>
      </c>
      <c r="Q223" s="291" t="str">
        <f>IFERROR(VLOOKUP(ROWS($Q$3:Q223),$M$3:$N$718,2,0),"")</f>
        <v>Ostatní podpůrné činnosti pro dopravu</v>
      </c>
      <c r="R223">
        <f>IF(ISNUMBER(SEARCH('1Př1'!$A$32,N223)),MAX($M$2:M222)+1,0)</f>
        <v>221</v>
      </c>
      <c r="S223" s="290" t="s">
        <v>1539</v>
      </c>
      <c r="T223" t="str">
        <f>IFERROR(VLOOKUP(ROWS($T$3:T223),$R$3:$S$718,2,0),"")</f>
        <v>Výroba letadel a jejich motorů,kosmických lodí a souvisejících zařízení</v>
      </c>
      <c r="U223">
        <f>IF(ISNUMBER(SEARCH('1Př1'!$A$33,N223)),MAX($M$2:M222)+1,0)</f>
        <v>221</v>
      </c>
      <c r="V223" s="290" t="s">
        <v>1539</v>
      </c>
      <c r="W223" t="str">
        <f>IFERROR(VLOOKUP(ROWS($W$3:W223),$U$3:$V$718,2,0),"")</f>
        <v>Výroba letadel a jejich motorů,kosmických lodí a souvisejících zařízení</v>
      </c>
      <c r="X223">
        <f>IF(ISNUMBER(SEARCH('1Př1'!$A$34,N223)),MAX($M$2:M222)+1,0)</f>
        <v>221</v>
      </c>
      <c r="Y223" s="290" t="s">
        <v>1539</v>
      </c>
      <c r="Z223" t="str">
        <f>IFERROR(VLOOKUP(ROWS($Z$3:Z223),$X$3:$Y$718,2,0),"")</f>
        <v>Výroba letadel a jejich motorů,kosmických lodí a souvisejících zařízení</v>
      </c>
    </row>
    <row r="224" spans="10:26">
      <c r="J224" s="299" t="s">
        <v>1540</v>
      </c>
      <c r="K224" s="288" t="s">
        <v>1541</v>
      </c>
      <c r="M224" s="289">
        <f>IF(ISNUMBER(SEARCH(ZAKL_DATA!$B$29,N224)),MAX($M$2:M223)+1,0)</f>
        <v>222</v>
      </c>
      <c r="N224" s="483" t="s">
        <v>2124</v>
      </c>
      <c r="O224" s="483" t="s">
        <v>2922</v>
      </c>
      <c r="Q224" s="291" t="str">
        <f>IFERROR(VLOOKUP(ROWS($Q$3:Q224),$M$3:$N$718,2,0),"")</f>
        <v>Ostatní podpůrné činnosti pro podnikání j. n.</v>
      </c>
      <c r="R224">
        <f>IF(ISNUMBER(SEARCH('1Př1'!$A$32,N224)),MAX($M$2:M223)+1,0)</f>
        <v>222</v>
      </c>
      <c r="S224" s="290" t="s">
        <v>1542</v>
      </c>
      <c r="T224" t="str">
        <f>IFERROR(VLOOKUP(ROWS($T$3:T224),$R$3:$S$718,2,0),"")</f>
        <v>Výroba vojenských bojových vozidel</v>
      </c>
      <c r="U224">
        <f>IF(ISNUMBER(SEARCH('1Př1'!$A$33,N224)),MAX($M$2:M223)+1,0)</f>
        <v>222</v>
      </c>
      <c r="V224" s="290" t="s">
        <v>1542</v>
      </c>
      <c r="W224" t="str">
        <f>IFERROR(VLOOKUP(ROWS($W$3:W224),$U$3:$V$718,2,0),"")</f>
        <v>Výroba vojenských bojových vozidel</v>
      </c>
      <c r="X224">
        <f>IF(ISNUMBER(SEARCH('1Př1'!$A$34,N224)),MAX($M$2:M223)+1,0)</f>
        <v>222</v>
      </c>
      <c r="Y224" s="290" t="s">
        <v>1542</v>
      </c>
      <c r="Z224" t="str">
        <f>IFERROR(VLOOKUP(ROWS($Z$3:Z224),$X$3:$Y$718,2,0),"")</f>
        <v>Výroba vojenských bojových vozidel</v>
      </c>
    </row>
    <row r="225" spans="10:26" ht="25.5">
      <c r="J225" s="299" t="s">
        <v>1543</v>
      </c>
      <c r="K225" s="288" t="s">
        <v>1544</v>
      </c>
      <c r="M225" s="289">
        <f>IF(ISNUMBER(SEARCH(ZAKL_DATA!$B$29,N225)),MAX($M$2:M224)+1,0)</f>
        <v>223</v>
      </c>
      <c r="N225" s="483" t="s">
        <v>2923</v>
      </c>
      <c r="O225" s="483" t="s">
        <v>2924</v>
      </c>
      <c r="Q225" s="291" t="str">
        <f>IFERROR(VLOOKUP(ROWS($Q$3:Q225),$M$3:$N$718,2,0),"")</f>
        <v>Ostatní podpůrné činnosti pro uměleckou tvorbu a scénická umění</v>
      </c>
      <c r="R225">
        <f>IF(ISNUMBER(SEARCH('1Př1'!$A$32,N225)),MAX($M$2:M224)+1,0)</f>
        <v>223</v>
      </c>
      <c r="S225" s="290" t="s">
        <v>1545</v>
      </c>
      <c r="T225" t="str">
        <f>IFERROR(VLOOKUP(ROWS($T$3:T225),$R$3:$S$718,2,0),"")</f>
        <v>Výroba dopravních prostředků a zařízení j. n.</v>
      </c>
      <c r="U225">
        <f>IF(ISNUMBER(SEARCH('1Př1'!$A$33,N225)),MAX($M$2:M224)+1,0)</f>
        <v>223</v>
      </c>
      <c r="V225" s="290" t="s">
        <v>1545</v>
      </c>
      <c r="W225" t="str">
        <f>IFERROR(VLOOKUP(ROWS($W$3:W225),$U$3:$V$718,2,0),"")</f>
        <v>Výroba dopravních prostředků a zařízení j. n.</v>
      </c>
      <c r="X225">
        <f>IF(ISNUMBER(SEARCH('1Př1'!$A$34,N225)),MAX($M$2:M224)+1,0)</f>
        <v>223</v>
      </c>
      <c r="Y225" s="290" t="s">
        <v>1545</v>
      </c>
      <c r="Z225" t="str">
        <f>IFERROR(VLOOKUP(ROWS($Z$3:Z225),$X$3:$Y$718,2,0),"")</f>
        <v>Výroba dopravních prostředků a zařízení j. n.</v>
      </c>
    </row>
    <row r="226" spans="10:26" ht="25.5">
      <c r="J226" s="299" t="s">
        <v>1546</v>
      </c>
      <c r="K226" s="288" t="s">
        <v>1547</v>
      </c>
      <c r="M226" s="289">
        <f>IF(ISNUMBER(SEARCH(ZAKL_DATA!$B$29,N226)),MAX($M$2:M225)+1,0)</f>
        <v>224</v>
      </c>
      <c r="N226" s="483" t="s">
        <v>2925</v>
      </c>
      <c r="O226" s="483" t="s">
        <v>2926</v>
      </c>
      <c r="Q226" s="291" t="str">
        <f>IFERROR(VLOOKUP(ROWS($Q$3:Q226),$M$3:$N$718,2,0),"")</f>
        <v>Ostatní pomocné činnosti k finančním činnostem, kromě pojišťování a penzijního financování</v>
      </c>
      <c r="R226">
        <f>IF(ISNUMBER(SEARCH('1Př1'!$A$32,N226)),MAX($M$2:M225)+1,0)</f>
        <v>224</v>
      </c>
      <c r="S226" s="290" t="s">
        <v>1548</v>
      </c>
      <c r="T226" t="str">
        <f>IFERROR(VLOOKUP(ROWS($T$3:T226),$R$3:$S$718,2,0),"")</f>
        <v>Mořský rybolov</v>
      </c>
      <c r="U226">
        <f>IF(ISNUMBER(SEARCH('1Př1'!$A$33,N226)),MAX($M$2:M225)+1,0)</f>
        <v>224</v>
      </c>
      <c r="V226" s="290" t="s">
        <v>1548</v>
      </c>
      <c r="W226" t="str">
        <f>IFERROR(VLOOKUP(ROWS($W$3:W226),$U$3:$V$718,2,0),"")</f>
        <v>Mořský rybolov</v>
      </c>
      <c r="X226">
        <f>IF(ISNUMBER(SEARCH('1Př1'!$A$34,N226)),MAX($M$2:M225)+1,0)</f>
        <v>224</v>
      </c>
      <c r="Y226" s="290" t="s">
        <v>1548</v>
      </c>
      <c r="Z226" t="str">
        <f>IFERROR(VLOOKUP(ROWS($Z$3:Z226),$X$3:$Y$718,2,0),"")</f>
        <v>Mořský rybolov</v>
      </c>
    </row>
    <row r="227" spans="10:26">
      <c r="J227" s="299" t="s">
        <v>1549</v>
      </c>
      <c r="K227" s="288" t="s">
        <v>1550</v>
      </c>
      <c r="M227" s="289">
        <f>IF(ISNUMBER(SEARCH(ZAKL_DATA!$B$29,N227)),MAX($M$2:M226)+1,0)</f>
        <v>225</v>
      </c>
      <c r="N227" s="483" t="s">
        <v>2152</v>
      </c>
      <c r="O227" s="483" t="s">
        <v>2927</v>
      </c>
      <c r="Q227" s="291" t="str">
        <f>IFERROR(VLOOKUP(ROWS($Q$3:Q227),$M$3:$N$718,2,0),"")</f>
        <v>Ostatní poskytování úvěrů j. n.</v>
      </c>
      <c r="R227">
        <f>IF(ISNUMBER(SEARCH('1Př1'!$A$32,N227)),MAX($M$2:M226)+1,0)</f>
        <v>225</v>
      </c>
      <c r="S227" s="290" t="s">
        <v>1551</v>
      </c>
      <c r="T227" t="str">
        <f>IFERROR(VLOOKUP(ROWS($T$3:T227),$R$3:$S$718,2,0),"")</f>
        <v>Sladkovodní rybolov</v>
      </c>
      <c r="U227">
        <f>IF(ISNUMBER(SEARCH('1Př1'!$A$33,N227)),MAX($M$2:M226)+1,0)</f>
        <v>225</v>
      </c>
      <c r="V227" s="290" t="s">
        <v>1551</v>
      </c>
      <c r="W227" t="str">
        <f>IFERROR(VLOOKUP(ROWS($W$3:W227),$U$3:$V$718,2,0),"")</f>
        <v>Sladkovodní rybolov</v>
      </c>
      <c r="X227">
        <f>IF(ISNUMBER(SEARCH('1Př1'!$A$34,N227)),MAX($M$2:M226)+1,0)</f>
        <v>225</v>
      </c>
      <c r="Y227" s="290" t="s">
        <v>1551</v>
      </c>
      <c r="Z227" t="str">
        <f>IFERROR(VLOOKUP(ROWS($Z$3:Z227),$X$3:$Y$718,2,0),"")</f>
        <v>Sladkovodní rybolov</v>
      </c>
    </row>
    <row r="228" spans="10:26">
      <c r="J228" s="299" t="s">
        <v>1552</v>
      </c>
      <c r="K228" s="288" t="s">
        <v>1553</v>
      </c>
      <c r="M228" s="289">
        <f>IF(ISNUMBER(SEARCH(ZAKL_DATA!$B$29,N228)),MAX($M$2:M227)+1,0)</f>
        <v>226</v>
      </c>
      <c r="N228" s="483" t="s">
        <v>1664</v>
      </c>
      <c r="O228" s="483" t="s">
        <v>2928</v>
      </c>
      <c r="Q228" s="291" t="str">
        <f>IFERROR(VLOOKUP(ROWS($Q$3:Q228),$M$3:$N$718,2,0),"")</f>
        <v>Ostatní poštovní a kurýrní činnosti</v>
      </c>
      <c r="R228">
        <f>IF(ISNUMBER(SEARCH('1Př1'!$A$32,N228)),MAX($M$2:M227)+1,0)</f>
        <v>226</v>
      </c>
      <c r="S228" s="290" t="s">
        <v>1554</v>
      </c>
      <c r="T228" t="str">
        <f>IFERROR(VLOOKUP(ROWS($T$3:T228),$R$3:$S$718,2,0),"")</f>
        <v>Výroba klenotů, bižuterie a příbuzných výrobků</v>
      </c>
      <c r="U228">
        <f>IF(ISNUMBER(SEARCH('1Př1'!$A$33,N228)),MAX($M$2:M227)+1,0)</f>
        <v>226</v>
      </c>
      <c r="V228" s="290" t="s">
        <v>1554</v>
      </c>
      <c r="W228" t="str">
        <f>IFERROR(VLOOKUP(ROWS($W$3:W228),$U$3:$V$718,2,0),"")</f>
        <v>Výroba klenotů, bižuterie a příbuzných výrobků</v>
      </c>
      <c r="X228">
        <f>IF(ISNUMBER(SEARCH('1Př1'!$A$34,N228)),MAX($M$2:M227)+1,0)</f>
        <v>226</v>
      </c>
      <c r="Y228" s="290" t="s">
        <v>1554</v>
      </c>
      <c r="Z228" t="str">
        <f>IFERROR(VLOOKUP(ROWS($Z$3:Z228),$X$3:$Y$718,2,0),"")</f>
        <v>Výroba klenotů, bižuterie a příbuzných výrobků</v>
      </c>
    </row>
    <row r="229" spans="10:26">
      <c r="J229" s="299" t="s">
        <v>1555</v>
      </c>
      <c r="K229" s="288" t="s">
        <v>1556</v>
      </c>
      <c r="M229" s="289">
        <f>IF(ISNUMBER(SEARCH(ZAKL_DATA!$B$29,N229)),MAX($M$2:M228)+1,0)</f>
        <v>227</v>
      </c>
      <c r="N229" s="483" t="s">
        <v>2079</v>
      </c>
      <c r="O229" s="483" t="s">
        <v>2929</v>
      </c>
      <c r="Q229" s="291" t="str">
        <f>IFERROR(VLOOKUP(ROWS($Q$3:Q229),$M$3:$N$718,2,0),"")</f>
        <v>Ostatní pozemní osobní doprava j. n.</v>
      </c>
      <c r="R229">
        <f>IF(ISNUMBER(SEARCH('1Př1'!$A$32,N229)),MAX($M$2:M228)+1,0)</f>
        <v>227</v>
      </c>
      <c r="S229" s="290" t="s">
        <v>1557</v>
      </c>
      <c r="T229" t="str">
        <f>IFERROR(VLOOKUP(ROWS($T$3:T229),$R$3:$S$718,2,0),"")</f>
        <v>Mořská akvakultura</v>
      </c>
      <c r="U229">
        <f>IF(ISNUMBER(SEARCH('1Př1'!$A$33,N229)),MAX($M$2:M228)+1,0)</f>
        <v>227</v>
      </c>
      <c r="V229" s="290" t="s">
        <v>1557</v>
      </c>
      <c r="W229" t="str">
        <f>IFERROR(VLOOKUP(ROWS($W$3:W229),$U$3:$V$718,2,0),"")</f>
        <v>Mořská akvakultura</v>
      </c>
      <c r="X229">
        <f>IF(ISNUMBER(SEARCH('1Př1'!$A$34,N229)),MAX($M$2:M228)+1,0)</f>
        <v>227</v>
      </c>
      <c r="Y229" s="290" t="s">
        <v>1557</v>
      </c>
      <c r="Z229" t="str">
        <f>IFERROR(VLOOKUP(ROWS($Z$3:Z229),$X$3:$Y$718,2,0),"")</f>
        <v>Mořská akvakultura</v>
      </c>
    </row>
    <row r="230" spans="10:26">
      <c r="J230" s="299" t="s">
        <v>1558</v>
      </c>
      <c r="K230" s="288" t="s">
        <v>1559</v>
      </c>
      <c r="M230" s="289">
        <f>IF(ISNUMBER(SEARCH(ZAKL_DATA!$B$29,N230)),MAX($M$2:M229)+1,0)</f>
        <v>228</v>
      </c>
      <c r="N230" s="483" t="s">
        <v>1720</v>
      </c>
      <c r="O230" s="483" t="s">
        <v>2930</v>
      </c>
      <c r="Q230" s="291" t="str">
        <f>IFERROR(VLOOKUP(ROWS($Q$3:Q230),$M$3:$N$718,2,0),"")</f>
        <v>Ostatní rezervační a související činnosti</v>
      </c>
      <c r="R230">
        <f>IF(ISNUMBER(SEARCH('1Př1'!$A$32,N230)),MAX($M$2:M229)+1,0)</f>
        <v>228</v>
      </c>
      <c r="S230" s="290" t="s">
        <v>1560</v>
      </c>
      <c r="T230" t="str">
        <f>IFERROR(VLOOKUP(ROWS($T$3:T230),$R$3:$S$718,2,0),"")</f>
        <v>Výroba hudebních nástrojů</v>
      </c>
      <c r="U230">
        <f>IF(ISNUMBER(SEARCH('1Př1'!$A$33,N230)),MAX($M$2:M229)+1,0)</f>
        <v>228</v>
      </c>
      <c r="V230" s="290" t="s">
        <v>1560</v>
      </c>
      <c r="W230" t="str">
        <f>IFERROR(VLOOKUP(ROWS($W$3:W230),$U$3:$V$718,2,0),"")</f>
        <v>Výroba hudebních nástrojů</v>
      </c>
      <c r="X230">
        <f>IF(ISNUMBER(SEARCH('1Př1'!$A$34,N230)),MAX($M$2:M229)+1,0)</f>
        <v>228</v>
      </c>
      <c r="Y230" s="290" t="s">
        <v>1560</v>
      </c>
      <c r="Z230" t="str">
        <f>IFERROR(VLOOKUP(ROWS($Z$3:Z230),$X$3:$Y$718,2,0),"")</f>
        <v>Výroba hudebních nástrojů</v>
      </c>
    </row>
    <row r="231" spans="10:26">
      <c r="J231" s="299" t="s">
        <v>1561</v>
      </c>
      <c r="K231" s="288" t="s">
        <v>1562</v>
      </c>
      <c r="M231" s="289">
        <f>IF(ISNUMBER(SEARCH(ZAKL_DATA!$B$29,N231)),MAX($M$2:M230)+1,0)</f>
        <v>229</v>
      </c>
      <c r="N231" s="483" t="s">
        <v>2931</v>
      </c>
      <c r="O231" s="483" t="s">
        <v>2932</v>
      </c>
      <c r="Q231" s="291" t="str">
        <f>IFERROR(VLOOKUP(ROWS($Q$3:Q231),$M$3:$N$718,2,0),"")</f>
        <v>Ostatní specializované návrhářské činnosti</v>
      </c>
      <c r="R231">
        <f>IF(ISNUMBER(SEARCH('1Př1'!$A$32,N231)),MAX($M$2:M230)+1,0)</f>
        <v>229</v>
      </c>
      <c r="S231" s="290" t="s">
        <v>1563</v>
      </c>
      <c r="T231" t="str">
        <f>IFERROR(VLOOKUP(ROWS($T$3:T231),$R$3:$S$718,2,0),"")</f>
        <v>Sladkovodní akvakultura</v>
      </c>
      <c r="U231">
        <f>IF(ISNUMBER(SEARCH('1Př1'!$A$33,N231)),MAX($M$2:M230)+1,0)</f>
        <v>229</v>
      </c>
      <c r="V231" s="290" t="s">
        <v>1563</v>
      </c>
      <c r="W231" t="str">
        <f>IFERROR(VLOOKUP(ROWS($W$3:W231),$U$3:$V$718,2,0),"")</f>
        <v>Sladkovodní akvakultura</v>
      </c>
      <c r="X231">
        <f>IF(ISNUMBER(SEARCH('1Př1'!$A$34,N231)),MAX($M$2:M230)+1,0)</f>
        <v>229</v>
      </c>
      <c r="Y231" s="290" t="s">
        <v>1563</v>
      </c>
      <c r="Z231" t="str">
        <f>IFERROR(VLOOKUP(ROWS($Z$3:Z231),$X$3:$Y$718,2,0),"")</f>
        <v>Sladkovodní akvakultura</v>
      </c>
    </row>
    <row r="232" spans="10:26">
      <c r="J232" s="299" t="s">
        <v>1564</v>
      </c>
      <c r="K232" s="288" t="s">
        <v>1565</v>
      </c>
      <c r="M232" s="289">
        <f>IF(ISNUMBER(SEARCH(ZAKL_DATA!$B$29,N232)),MAX($M$2:M231)+1,0)</f>
        <v>230</v>
      </c>
      <c r="N232" s="483" t="s">
        <v>1989</v>
      </c>
      <c r="O232" s="483" t="s">
        <v>2933</v>
      </c>
      <c r="Q232" s="291" t="str">
        <f>IFERROR(VLOOKUP(ROWS($Q$3:Q232),$M$3:$N$718,2,0),"")</f>
        <v>Ostatní specializované stavební činnosti j. n.</v>
      </c>
      <c r="R232">
        <f>IF(ISNUMBER(SEARCH('1Př1'!$A$32,N232)),MAX($M$2:M231)+1,0)</f>
        <v>230</v>
      </c>
      <c r="S232" s="290" t="s">
        <v>1566</v>
      </c>
      <c r="T232" t="str">
        <f>IFERROR(VLOOKUP(ROWS($T$3:T232),$R$3:$S$718,2,0),"")</f>
        <v>Výroba sportovních potřeb</v>
      </c>
      <c r="U232">
        <f>IF(ISNUMBER(SEARCH('1Př1'!$A$33,N232)),MAX($M$2:M231)+1,0)</f>
        <v>230</v>
      </c>
      <c r="V232" s="290" t="s">
        <v>1566</v>
      </c>
      <c r="W232" t="str">
        <f>IFERROR(VLOOKUP(ROWS($W$3:W232),$U$3:$V$718,2,0),"")</f>
        <v>Výroba sportovních potřeb</v>
      </c>
      <c r="X232">
        <f>IF(ISNUMBER(SEARCH('1Př1'!$A$34,N232)),MAX($M$2:M231)+1,0)</f>
        <v>230</v>
      </c>
      <c r="Y232" s="290" t="s">
        <v>1566</v>
      </c>
      <c r="Z232" t="str">
        <f>IFERROR(VLOOKUP(ROWS($Z$3:Z232),$X$3:$Y$718,2,0),"")</f>
        <v>Výroba sportovních potřeb</v>
      </c>
    </row>
    <row r="233" spans="10:26" ht="25.5">
      <c r="J233" s="299" t="s">
        <v>1567</v>
      </c>
      <c r="K233" s="288" t="s">
        <v>1568</v>
      </c>
      <c r="M233" s="289">
        <f>IF(ISNUMBER(SEARCH(ZAKL_DATA!$B$29,N233)),MAX($M$2:M232)+1,0)</f>
        <v>231</v>
      </c>
      <c r="N233" s="483" t="s">
        <v>2934</v>
      </c>
      <c r="O233" s="483" t="s">
        <v>2935</v>
      </c>
      <c r="Q233" s="291" t="str">
        <f>IFERROR(VLOOKUP(ROWS($Q$3:Q233),$M$3:$N$718,2,0),"")</f>
        <v>Ostatní specializované stavební činnosti při výstavbě budov</v>
      </c>
      <c r="R233">
        <f>IF(ISNUMBER(SEARCH('1Př1'!$A$32,N233)),MAX($M$2:M232)+1,0)</f>
        <v>231</v>
      </c>
      <c r="S233" s="290" t="s">
        <v>1569</v>
      </c>
      <c r="T233" t="str">
        <f>IFERROR(VLOOKUP(ROWS($T$3:T233),$R$3:$S$718,2,0),"")</f>
        <v>Výroba her a hraček</v>
      </c>
      <c r="U233">
        <f>IF(ISNUMBER(SEARCH('1Př1'!$A$33,N233)),MAX($M$2:M232)+1,0)</f>
        <v>231</v>
      </c>
      <c r="V233" s="290" t="s">
        <v>1569</v>
      </c>
      <c r="W233" t="str">
        <f>IFERROR(VLOOKUP(ROWS($W$3:W233),$U$3:$V$718,2,0),"")</f>
        <v>Výroba her a hraček</v>
      </c>
      <c r="X233">
        <f>IF(ISNUMBER(SEARCH('1Př1'!$A$34,N233)),MAX($M$2:M232)+1,0)</f>
        <v>231</v>
      </c>
      <c r="Y233" s="290" t="s">
        <v>1569</v>
      </c>
      <c r="Z233" t="str">
        <f>IFERROR(VLOOKUP(ROWS($Z$3:Z233),$X$3:$Y$718,2,0),"")</f>
        <v>Výroba her a hraček</v>
      </c>
    </row>
    <row r="234" spans="10:26">
      <c r="J234" s="299" t="s">
        <v>1570</v>
      </c>
      <c r="K234" s="288" t="s">
        <v>1571</v>
      </c>
      <c r="M234" s="289">
        <f>IF(ISNUMBER(SEARCH(ZAKL_DATA!$B$29,N234)),MAX($M$2:M233)+1,0)</f>
        <v>232</v>
      </c>
      <c r="N234" s="483" t="s">
        <v>2936</v>
      </c>
      <c r="O234" s="483" t="s">
        <v>2937</v>
      </c>
      <c r="Q234" s="291" t="str">
        <f>IFERROR(VLOOKUP(ROWS($Q$3:Q234),$M$3:$N$718,2,0),"")</f>
        <v>Ostatní specializovaný velkoobchod j. n.</v>
      </c>
      <c r="R234">
        <f>IF(ISNUMBER(SEARCH('1Př1'!$A$32,N234)),MAX($M$2:M233)+1,0)</f>
        <v>232</v>
      </c>
      <c r="S234" s="290" t="s">
        <v>1572</v>
      </c>
      <c r="T234" t="str">
        <f>IFERROR(VLOOKUP(ROWS($T$3:T234),$R$3:$S$718,2,0),"")</f>
        <v>Výroba lékařských a dentálních nástrojů a potřeb</v>
      </c>
      <c r="U234">
        <f>IF(ISNUMBER(SEARCH('1Př1'!$A$33,N234)),MAX($M$2:M233)+1,0)</f>
        <v>232</v>
      </c>
      <c r="V234" s="290" t="s">
        <v>1572</v>
      </c>
      <c r="W234" t="str">
        <f>IFERROR(VLOOKUP(ROWS($W$3:W234),$U$3:$V$718,2,0),"")</f>
        <v>Výroba lékařských a dentálních nástrojů a potřeb</v>
      </c>
      <c r="X234">
        <f>IF(ISNUMBER(SEARCH('1Př1'!$A$34,N234)),MAX($M$2:M233)+1,0)</f>
        <v>232</v>
      </c>
      <c r="Y234" s="290" t="s">
        <v>1572</v>
      </c>
      <c r="Z234" t="str">
        <f>IFERROR(VLOOKUP(ROWS($Z$3:Z234),$X$3:$Y$718,2,0),"")</f>
        <v>Výroba lékařských a dentálních nástrojů a potřeb</v>
      </c>
    </row>
    <row r="235" spans="10:26">
      <c r="J235" s="299" t="s">
        <v>1573</v>
      </c>
      <c r="K235" s="288" t="s">
        <v>1574</v>
      </c>
      <c r="M235" s="289">
        <f>IF(ISNUMBER(SEARCH(ZAKL_DATA!$B$29,N235)),MAX($M$2:M234)+1,0)</f>
        <v>233</v>
      </c>
      <c r="N235" s="483" t="s">
        <v>1982</v>
      </c>
      <c r="O235" s="483" t="s">
        <v>2938</v>
      </c>
      <c r="Q235" s="291" t="str">
        <f>IFERROR(VLOOKUP(ROWS($Q$3:Q235),$M$3:$N$718,2,0),"")</f>
        <v>Ostatní stavební instalace</v>
      </c>
      <c r="R235">
        <f>IF(ISNUMBER(SEARCH('1Př1'!$A$32,N235)),MAX($M$2:M234)+1,0)</f>
        <v>233</v>
      </c>
      <c r="S235" s="290" t="s">
        <v>1575</v>
      </c>
      <c r="T235" t="str">
        <f>IFERROR(VLOOKUP(ROWS($T$3:T235),$R$3:$S$718,2,0),"")</f>
        <v>Zpracovatelský průmysl j. n.</v>
      </c>
      <c r="U235">
        <f>IF(ISNUMBER(SEARCH('1Př1'!$A$33,N235)),MAX($M$2:M234)+1,0)</f>
        <v>233</v>
      </c>
      <c r="V235" s="290" t="s">
        <v>1575</v>
      </c>
      <c r="W235" t="str">
        <f>IFERROR(VLOOKUP(ROWS($W$3:W235),$U$3:$V$718,2,0),"")</f>
        <v>Zpracovatelský průmysl j. n.</v>
      </c>
      <c r="X235">
        <f>IF(ISNUMBER(SEARCH('1Př1'!$A$34,N235)),MAX($M$2:M234)+1,0)</f>
        <v>233</v>
      </c>
      <c r="Y235" s="290" t="s">
        <v>1575</v>
      </c>
      <c r="Z235" t="str">
        <f>IFERROR(VLOOKUP(ROWS($Z$3:Z235),$X$3:$Y$718,2,0),"")</f>
        <v>Zpracovatelský průmysl j. n.</v>
      </c>
    </row>
    <row r="236" spans="10:26">
      <c r="J236" s="299" t="s">
        <v>1576</v>
      </c>
      <c r="K236" s="288" t="s">
        <v>1577</v>
      </c>
      <c r="M236" s="289">
        <f>IF(ISNUMBER(SEARCH(ZAKL_DATA!$B$29,N236)),MAX($M$2:M235)+1,0)</f>
        <v>234</v>
      </c>
      <c r="N236" s="483" t="s">
        <v>1681</v>
      </c>
      <c r="O236" s="483" t="s">
        <v>2939</v>
      </c>
      <c r="Q236" s="291" t="str">
        <f>IFERROR(VLOOKUP(ROWS($Q$3:Q236),$M$3:$N$718,2,0),"")</f>
        <v>Ostatní telekomunikační činnosti</v>
      </c>
      <c r="R236">
        <f>IF(ISNUMBER(SEARCH('1Př1'!$A$32,N236)),MAX($M$2:M235)+1,0)</f>
        <v>234</v>
      </c>
      <c r="S236" s="290" t="s">
        <v>1578</v>
      </c>
      <c r="T236" t="str">
        <f>IFERROR(VLOOKUP(ROWS($T$3:T236),$R$3:$S$718,2,0),"")</f>
        <v>Opravy kovodělných výrobků, strojů a zařízení</v>
      </c>
      <c r="U236">
        <f>IF(ISNUMBER(SEARCH('1Př1'!$A$33,N236)),MAX($M$2:M235)+1,0)</f>
        <v>234</v>
      </c>
      <c r="V236" s="290" t="s">
        <v>1578</v>
      </c>
      <c r="W236" t="str">
        <f>IFERROR(VLOOKUP(ROWS($W$3:W236),$U$3:$V$718,2,0),"")</f>
        <v>Opravy kovodělných výrobků, strojů a zařízení</v>
      </c>
      <c r="X236">
        <f>IF(ISNUMBER(SEARCH('1Př1'!$A$34,N236)),MAX($M$2:M235)+1,0)</f>
        <v>234</v>
      </c>
      <c r="Y236" s="290" t="s">
        <v>1578</v>
      </c>
      <c r="Z236" t="str">
        <f>IFERROR(VLOOKUP(ROWS($Z$3:Z236),$X$3:$Y$718,2,0),"")</f>
        <v>Opravy kovodělných výrobků, strojů a zařízení</v>
      </c>
    </row>
    <row r="237" spans="10:26">
      <c r="J237" s="298" t="s">
        <v>1579</v>
      </c>
      <c r="K237" s="288" t="s">
        <v>1580</v>
      </c>
      <c r="M237" s="289">
        <f>IF(ISNUMBER(SEARCH(ZAKL_DATA!$B$29,N237)),MAX($M$2:M236)+1,0)</f>
        <v>235</v>
      </c>
      <c r="N237" s="483" t="s">
        <v>2940</v>
      </c>
      <c r="O237" s="483" t="s">
        <v>2941</v>
      </c>
      <c r="Q237" s="291" t="str">
        <f>IFERROR(VLOOKUP(ROWS($Q$3:Q237),$M$3:$N$718,2,0),"")</f>
        <v>Ostatní tisk</v>
      </c>
      <c r="R237">
        <f>IF(ISNUMBER(SEARCH('1Př1'!$A$32,N237)),MAX($M$2:M236)+1,0)</f>
        <v>235</v>
      </c>
      <c r="S237" s="290" t="s">
        <v>1581</v>
      </c>
      <c r="T237" t="str">
        <f>IFERROR(VLOOKUP(ROWS($T$3:T237),$R$3:$S$718,2,0),"")</f>
        <v>Instalace průmyslových strojů a zařízení</v>
      </c>
      <c r="U237">
        <f>IF(ISNUMBER(SEARCH('1Př1'!$A$33,N237)),MAX($M$2:M236)+1,0)</f>
        <v>235</v>
      </c>
      <c r="V237" s="290" t="s">
        <v>1581</v>
      </c>
      <c r="W237" t="str">
        <f>IFERROR(VLOOKUP(ROWS($W$3:W237),$U$3:$V$718,2,0),"")</f>
        <v>Instalace průmyslových strojů a zařízení</v>
      </c>
      <c r="X237">
        <f>IF(ISNUMBER(SEARCH('1Př1'!$A$34,N237)),MAX($M$2:M236)+1,0)</f>
        <v>235</v>
      </c>
      <c r="Y237" s="290" t="s">
        <v>1581</v>
      </c>
      <c r="Z237" t="str">
        <f>IFERROR(VLOOKUP(ROWS($Z$3:Z237),$X$3:$Y$718,2,0),"")</f>
        <v>Instalace průmyslových strojů a zařízení</v>
      </c>
    </row>
    <row r="238" spans="10:26">
      <c r="J238" s="299" t="s">
        <v>1582</v>
      </c>
      <c r="K238" s="288" t="s">
        <v>1583</v>
      </c>
      <c r="M238" s="289">
        <f>IF(ISNUMBER(SEARCH(ZAKL_DATA!$B$29,N238)),MAX($M$2:M237)+1,0)</f>
        <v>236</v>
      </c>
      <c r="N238" s="483" t="s">
        <v>1668</v>
      </c>
      <c r="O238" s="483" t="s">
        <v>2942</v>
      </c>
      <c r="Q238" s="291" t="str">
        <f>IFERROR(VLOOKUP(ROWS($Q$3:Q238),$M$3:$N$718,2,0),"")</f>
        <v>Ostatní ubytování</v>
      </c>
      <c r="R238">
        <f>IF(ISNUMBER(SEARCH('1Př1'!$A$32,N238)),MAX($M$2:M237)+1,0)</f>
        <v>236</v>
      </c>
      <c r="S238" s="290" t="s">
        <v>1584</v>
      </c>
      <c r="T238" t="str">
        <f>IFERROR(VLOOKUP(ROWS($T$3:T238),$R$3:$S$718,2,0),"")</f>
        <v>Výroba, přenos a rozvod elektřiny</v>
      </c>
      <c r="U238">
        <f>IF(ISNUMBER(SEARCH('1Př1'!$A$33,N238)),MAX($M$2:M237)+1,0)</f>
        <v>236</v>
      </c>
      <c r="V238" s="290" t="s">
        <v>1584</v>
      </c>
      <c r="W238" t="str">
        <f>IFERROR(VLOOKUP(ROWS($W$3:W238),$U$3:$V$718,2,0),"")</f>
        <v>Výroba, přenos a rozvod elektřiny</v>
      </c>
      <c r="X238">
        <f>IF(ISNUMBER(SEARCH('1Př1'!$A$34,N238)),MAX($M$2:M237)+1,0)</f>
        <v>236</v>
      </c>
      <c r="Y238" s="290" t="s">
        <v>1584</v>
      </c>
      <c r="Z238" t="str">
        <f>IFERROR(VLOOKUP(ROWS($Z$3:Z238),$X$3:$Y$718,2,0),"")</f>
        <v>Výroba, přenos a rozvod elektřiny</v>
      </c>
    </row>
    <row r="239" spans="10:26">
      <c r="J239" s="299" t="s">
        <v>1585</v>
      </c>
      <c r="K239" s="288" t="s">
        <v>1586</v>
      </c>
      <c r="M239" s="289">
        <f>IF(ISNUMBER(SEARCH(ZAKL_DATA!$B$29,N239)),MAX($M$2:M238)+1,0)</f>
        <v>237</v>
      </c>
      <c r="N239" s="483" t="s">
        <v>2121</v>
      </c>
      <c r="O239" s="483" t="s">
        <v>2943</v>
      </c>
      <c r="Q239" s="291" t="str">
        <f>IFERROR(VLOOKUP(ROWS($Q$3:Q239),$M$3:$N$718,2,0),"")</f>
        <v>Ostatní úklidové činnosti</v>
      </c>
      <c r="R239">
        <f>IF(ISNUMBER(SEARCH('1Př1'!$A$32,N239)),MAX($M$2:M238)+1,0)</f>
        <v>237</v>
      </c>
      <c r="S239" s="290" t="s">
        <v>1587</v>
      </c>
      <c r="T239" t="str">
        <f>IFERROR(VLOOKUP(ROWS($T$3:T239),$R$3:$S$718,2,0),"")</f>
        <v>Výroba plynu; rozvod plynných paliv prostřednictvím sítí</v>
      </c>
      <c r="U239">
        <f>IF(ISNUMBER(SEARCH('1Př1'!$A$33,N239)),MAX($M$2:M238)+1,0)</f>
        <v>237</v>
      </c>
      <c r="V239" s="290" t="s">
        <v>1587</v>
      </c>
      <c r="W239" t="str">
        <f>IFERROR(VLOOKUP(ROWS($W$3:W239),$U$3:$V$718,2,0),"")</f>
        <v>Výroba plynu; rozvod plynných paliv prostřednictvím sítí</v>
      </c>
      <c r="X239">
        <f>IF(ISNUMBER(SEARCH('1Př1'!$A$34,N239)),MAX($M$2:M238)+1,0)</f>
        <v>237</v>
      </c>
      <c r="Y239" s="290" t="s">
        <v>1587</v>
      </c>
      <c r="Z239" t="str">
        <f>IFERROR(VLOOKUP(ROWS($Z$3:Z239),$X$3:$Y$718,2,0),"")</f>
        <v>Výroba plynu; rozvod plynných paliv prostřednictvím sítí</v>
      </c>
    </row>
    <row r="240" spans="10:26">
      <c r="J240" s="299" t="s">
        <v>1588</v>
      </c>
      <c r="K240" s="288" t="s">
        <v>1589</v>
      </c>
      <c r="M240" s="289">
        <f>IF(ISNUMBER(SEARCH(ZAKL_DATA!$B$29,N240)),MAX($M$2:M239)+1,0)</f>
        <v>238</v>
      </c>
      <c r="N240" s="483" t="s">
        <v>2944</v>
      </c>
      <c r="O240" s="483" t="s">
        <v>2945</v>
      </c>
      <c r="Q240" s="291" t="str">
        <f>IFERROR(VLOOKUP(ROWS($Q$3:Q240),$M$3:$N$718,2,0),"")</f>
        <v>Ostatní umělecká tvorba</v>
      </c>
      <c r="R240">
        <f>IF(ISNUMBER(SEARCH('1Př1'!$A$32,N240)),MAX($M$2:M239)+1,0)</f>
        <v>238</v>
      </c>
      <c r="S240" s="290" t="s">
        <v>1590</v>
      </c>
      <c r="T240" t="str">
        <f>IFERROR(VLOOKUP(ROWS($T$3:T240),$R$3:$S$718,2,0),"")</f>
        <v>Výroba a rozvod tepla a klimatizovaného vzduchu, výroba ledu</v>
      </c>
      <c r="U240">
        <f>IF(ISNUMBER(SEARCH('1Př1'!$A$33,N240)),MAX($M$2:M239)+1,0)</f>
        <v>238</v>
      </c>
      <c r="V240" s="290" t="s">
        <v>1590</v>
      </c>
      <c r="W240" t="str">
        <f>IFERROR(VLOOKUP(ROWS($W$3:W240),$U$3:$V$718,2,0),"")</f>
        <v>Výroba a rozvod tepla a klimatizovaného vzduchu, výroba ledu</v>
      </c>
      <c r="X240">
        <f>IF(ISNUMBER(SEARCH('1Př1'!$A$34,N240)),MAX($M$2:M239)+1,0)</f>
        <v>238</v>
      </c>
      <c r="Y240" s="290" t="s">
        <v>1590</v>
      </c>
      <c r="Z240" t="str">
        <f>IFERROR(VLOOKUP(ROWS($Z$3:Z240),$X$3:$Y$718,2,0),"")</f>
        <v>Výroba a rozvod tepla a klimatizovaného vzduchu, výroba ledu</v>
      </c>
    </row>
    <row r="241" spans="10:26">
      <c r="J241" s="299" t="s">
        <v>1591</v>
      </c>
      <c r="K241" s="288" t="s">
        <v>1592</v>
      </c>
      <c r="M241" s="289">
        <f>IF(ISNUMBER(SEARCH(ZAKL_DATA!$B$29,N241)),MAX($M$2:M240)+1,0)</f>
        <v>239</v>
      </c>
      <c r="N241" s="483" t="s">
        <v>2095</v>
      </c>
      <c r="O241" s="483" t="s">
        <v>2946</v>
      </c>
      <c r="Q241" s="291" t="str">
        <f>IFERROR(VLOOKUP(ROWS($Q$3:Q241),$M$3:$N$718,2,0),"")</f>
        <v>Ostatní vydávání softwaru</v>
      </c>
      <c r="R241">
        <f>IF(ISNUMBER(SEARCH('1Př1'!$A$32,N241)),MAX($M$2:M240)+1,0)</f>
        <v>239</v>
      </c>
      <c r="S241" s="290" t="s">
        <v>1593</v>
      </c>
      <c r="T241" t="str">
        <f>IFERROR(VLOOKUP(ROWS($T$3:T241),$R$3:$S$718,2,0),"")</f>
        <v>Shromažďování a sběr odpadů</v>
      </c>
      <c r="U241">
        <f>IF(ISNUMBER(SEARCH('1Př1'!$A$33,N241)),MAX($M$2:M240)+1,0)</f>
        <v>239</v>
      </c>
      <c r="V241" s="290" t="s">
        <v>1593</v>
      </c>
      <c r="W241" t="str">
        <f>IFERROR(VLOOKUP(ROWS($W$3:W241),$U$3:$V$718,2,0),"")</f>
        <v>Shromažďování a sběr odpadů</v>
      </c>
      <c r="X241">
        <f>IF(ISNUMBER(SEARCH('1Př1'!$A$34,N241)),MAX($M$2:M240)+1,0)</f>
        <v>239</v>
      </c>
      <c r="Y241" s="290" t="s">
        <v>1593</v>
      </c>
      <c r="Z241" t="str">
        <f>IFERROR(VLOOKUP(ROWS($Z$3:Z241),$X$3:$Y$718,2,0),"")</f>
        <v>Shromažďování a sběr odpadů</v>
      </c>
    </row>
    <row r="242" spans="10:26" ht="25.5">
      <c r="J242" s="299" t="s">
        <v>1594</v>
      </c>
      <c r="K242" s="288" t="s">
        <v>1595</v>
      </c>
      <c r="M242" s="289">
        <f>IF(ISNUMBER(SEARCH(ZAKL_DATA!$B$29,N242)),MAX($M$2:M241)+1,0)</f>
        <v>240</v>
      </c>
      <c r="N242" s="483" t="s">
        <v>2947</v>
      </c>
      <c r="O242" s="483" t="s">
        <v>2948</v>
      </c>
      <c r="Q242" s="291" t="str">
        <f>IFERROR(VLOOKUP(ROWS($Q$3:Q242),$M$3:$N$718,2,0),"")</f>
        <v>Ostatní vydavatelské činnosti, kromě vydávání softwaru</v>
      </c>
      <c r="R242">
        <f>IF(ISNUMBER(SEARCH('1Př1'!$A$32,N242)),MAX($M$2:M241)+1,0)</f>
        <v>240</v>
      </c>
      <c r="S242" s="290" t="s">
        <v>1596</v>
      </c>
      <c r="T242" t="str">
        <f>IFERROR(VLOOKUP(ROWS($T$3:T242),$R$3:$S$718,2,0),"")</f>
        <v>Odstraňování odpadů</v>
      </c>
      <c r="U242">
        <f>IF(ISNUMBER(SEARCH('1Př1'!$A$33,N242)),MAX($M$2:M241)+1,0)</f>
        <v>240</v>
      </c>
      <c r="V242" s="290" t="s">
        <v>1596</v>
      </c>
      <c r="W242" t="str">
        <f>IFERROR(VLOOKUP(ROWS($W$3:W242),$U$3:$V$718,2,0),"")</f>
        <v>Odstraňování odpadů</v>
      </c>
      <c r="X242">
        <f>IF(ISNUMBER(SEARCH('1Př1'!$A$34,N242)),MAX($M$2:M241)+1,0)</f>
        <v>240</v>
      </c>
      <c r="Y242" s="290" t="s">
        <v>1596</v>
      </c>
      <c r="Z242" t="str">
        <f>IFERROR(VLOOKUP(ROWS($Z$3:Z242),$X$3:$Y$718,2,0),"")</f>
        <v>Odstraňování odpadů</v>
      </c>
    </row>
    <row r="243" spans="10:26">
      <c r="J243" s="299" t="s">
        <v>1597</v>
      </c>
      <c r="K243" s="288" t="s">
        <v>1598</v>
      </c>
      <c r="M243" s="289">
        <f>IF(ISNUMBER(SEARCH(ZAKL_DATA!$B$29,N243)),MAX($M$2:M242)+1,0)</f>
        <v>241</v>
      </c>
      <c r="N243" s="483" t="s">
        <v>1770</v>
      </c>
      <c r="O243" s="483" t="s">
        <v>2949</v>
      </c>
      <c r="Q243" s="291" t="str">
        <f>IFERROR(VLOOKUP(ROWS($Q$3:Q243),$M$3:$N$718,2,0),"")</f>
        <v>Ostatní zpracování a konzervování ovoce a zeleniny</v>
      </c>
      <c r="R243">
        <f>IF(ISNUMBER(SEARCH('1Př1'!$A$32,N243)),MAX($M$2:M242)+1,0)</f>
        <v>241</v>
      </c>
      <c r="S243" s="290" t="s">
        <v>1599</v>
      </c>
      <c r="T243" t="str">
        <f>IFERROR(VLOOKUP(ROWS($T$3:T243),$R$3:$S$718,2,0),"")</f>
        <v>Úprava odpadů k dalšímu využití</v>
      </c>
      <c r="U243">
        <f>IF(ISNUMBER(SEARCH('1Př1'!$A$33,N243)),MAX($M$2:M242)+1,0)</f>
        <v>241</v>
      </c>
      <c r="V243" s="290" t="s">
        <v>1599</v>
      </c>
      <c r="W243" t="str">
        <f>IFERROR(VLOOKUP(ROWS($W$3:W243),$U$3:$V$718,2,0),"")</f>
        <v>Úprava odpadů k dalšímu využití</v>
      </c>
      <c r="X243">
        <f>IF(ISNUMBER(SEARCH('1Př1'!$A$34,N243)),MAX($M$2:M242)+1,0)</f>
        <v>241</v>
      </c>
      <c r="Y243" s="290" t="s">
        <v>1599</v>
      </c>
      <c r="Z243" t="str">
        <f>IFERROR(VLOOKUP(ROWS($Z$3:Z243),$X$3:$Y$718,2,0),"")</f>
        <v>Úprava odpadů k dalšímu využití</v>
      </c>
    </row>
    <row r="244" spans="10:26">
      <c r="J244" s="299" t="s">
        <v>1600</v>
      </c>
      <c r="K244" s="288" t="s">
        <v>1601</v>
      </c>
      <c r="M244" s="289">
        <f>IF(ISNUMBER(SEARCH(ZAKL_DATA!$B$29,N244)),MAX($M$2:M243)+1,0)</f>
        <v>242</v>
      </c>
      <c r="N244" s="483" t="s">
        <v>1947</v>
      </c>
      <c r="O244" s="483" t="s">
        <v>2950</v>
      </c>
      <c r="Q244" s="291" t="str">
        <f>IFERROR(VLOOKUP(ROWS($Q$3:Q244),$M$3:$N$718,2,0),"")</f>
        <v>Ostatní zpracovatelský průmysl j. n.</v>
      </c>
      <c r="R244">
        <f>IF(ISNUMBER(SEARCH('1Př1'!$A$32,N244)),MAX($M$2:M243)+1,0)</f>
        <v>242</v>
      </c>
      <c r="S244" s="290" t="s">
        <v>1602</v>
      </c>
      <c r="T244" t="str">
        <f>IFERROR(VLOOKUP(ROWS($T$3:T244),$R$3:$S$718,2,0),"")</f>
        <v>Developerská činnost</v>
      </c>
      <c r="U244">
        <f>IF(ISNUMBER(SEARCH('1Př1'!$A$33,N244)),MAX($M$2:M243)+1,0)</f>
        <v>242</v>
      </c>
      <c r="V244" s="290" t="s">
        <v>1602</v>
      </c>
      <c r="W244" t="str">
        <f>IFERROR(VLOOKUP(ROWS($W$3:W244),$U$3:$V$718,2,0),"")</f>
        <v>Developerská činnost</v>
      </c>
      <c r="X244">
        <f>IF(ISNUMBER(SEARCH('1Př1'!$A$34,N244)),MAX($M$2:M243)+1,0)</f>
        <v>242</v>
      </c>
      <c r="Y244" s="290" t="s">
        <v>1602</v>
      </c>
      <c r="Z244" t="str">
        <f>IFERROR(VLOOKUP(ROWS($Z$3:Z244),$X$3:$Y$718,2,0),"")</f>
        <v>Developerská činnost</v>
      </c>
    </row>
    <row r="245" spans="10:26" ht="25.5">
      <c r="J245" s="299" t="s">
        <v>1603</v>
      </c>
      <c r="K245" s="288" t="s">
        <v>1604</v>
      </c>
      <c r="M245" s="289">
        <f>IF(ISNUMBER(SEARCH(ZAKL_DATA!$B$29,N245)),MAX($M$2:M244)+1,0)</f>
        <v>243</v>
      </c>
      <c r="N245" s="483" t="s">
        <v>2951</v>
      </c>
      <c r="O245" s="483" t="s">
        <v>2952</v>
      </c>
      <c r="Q245" s="291" t="str">
        <f>IFERROR(VLOOKUP(ROWS($Q$3:Q245),$M$3:$N$718,2,0),"")</f>
        <v>Ošetřovatelské činnosti a činnosti porodních asistentek</v>
      </c>
      <c r="R245">
        <f>IF(ISNUMBER(SEARCH('1Př1'!$A$32,N245)),MAX($M$2:M244)+1,0)</f>
        <v>243</v>
      </c>
      <c r="S245" s="290" t="s">
        <v>1605</v>
      </c>
      <c r="T245" t="str">
        <f>IFERROR(VLOOKUP(ROWS($T$3:T245),$R$3:$S$718,2,0),"")</f>
        <v>Výstavba bytových a nebytových budov</v>
      </c>
      <c r="U245">
        <f>IF(ISNUMBER(SEARCH('1Př1'!$A$33,N245)),MAX($M$2:M244)+1,0)</f>
        <v>243</v>
      </c>
      <c r="V245" s="290" t="s">
        <v>1605</v>
      </c>
      <c r="W245" t="str">
        <f>IFERROR(VLOOKUP(ROWS($W$3:W245),$U$3:$V$718,2,0),"")</f>
        <v>Výstavba bytových a nebytových budov</v>
      </c>
      <c r="X245">
        <f>IF(ISNUMBER(SEARCH('1Př1'!$A$34,N245)),MAX($M$2:M244)+1,0)</f>
        <v>243</v>
      </c>
      <c r="Y245" s="290" t="s">
        <v>1605</v>
      </c>
      <c r="Z245" t="str">
        <f>IFERROR(VLOOKUP(ROWS($Z$3:Z245),$X$3:$Y$718,2,0),"")</f>
        <v>Výstavba bytových a nebytových budov</v>
      </c>
    </row>
    <row r="246" spans="10:26" ht="25.5">
      <c r="J246" s="299" t="s">
        <v>1606</v>
      </c>
      <c r="K246" s="288" t="s">
        <v>1607</v>
      </c>
      <c r="M246" s="289">
        <f>IF(ISNUMBER(SEARCH(ZAKL_DATA!$B$29,N246)),MAX($M$2:M245)+1,0)</f>
        <v>244</v>
      </c>
      <c r="N246" s="483" t="s">
        <v>2953</v>
      </c>
      <c r="O246" s="483" t="s">
        <v>2954</v>
      </c>
      <c r="Q246" s="291" t="str">
        <f>IFERROR(VLOOKUP(ROWS($Q$3:Q246),$M$3:$N$718,2,0),"")</f>
        <v>Pátrací činnosti a činnosti soukromých bezpečnostních agentur</v>
      </c>
      <c r="R246">
        <f>IF(ISNUMBER(SEARCH('1Př1'!$A$32,N246)),MAX($M$2:M245)+1,0)</f>
        <v>244</v>
      </c>
      <c r="S246" s="290" t="s">
        <v>1608</v>
      </c>
      <c r="T246" t="str">
        <f>IFERROR(VLOOKUP(ROWS($T$3:T246),$R$3:$S$718,2,0),"")</f>
        <v>Výstavba silnic a železnic</v>
      </c>
      <c r="U246">
        <f>IF(ISNUMBER(SEARCH('1Př1'!$A$33,N246)),MAX($M$2:M245)+1,0)</f>
        <v>244</v>
      </c>
      <c r="V246" s="290" t="s">
        <v>1608</v>
      </c>
      <c r="W246" t="str">
        <f>IFERROR(VLOOKUP(ROWS($W$3:W246),$U$3:$V$718,2,0),"")</f>
        <v>Výstavba silnic a železnic</v>
      </c>
      <c r="X246">
        <f>IF(ISNUMBER(SEARCH('1Př1'!$A$34,N246)),MAX($M$2:M245)+1,0)</f>
        <v>244</v>
      </c>
      <c r="Y246" s="290" t="s">
        <v>1608</v>
      </c>
      <c r="Z246" t="str">
        <f>IFERROR(VLOOKUP(ROWS($Z$3:Z246),$X$3:$Y$718,2,0),"")</f>
        <v>Výstavba silnic a železnic</v>
      </c>
    </row>
    <row r="247" spans="10:26">
      <c r="J247" s="299" t="s">
        <v>1609</v>
      </c>
      <c r="K247" s="288" t="s">
        <v>1610</v>
      </c>
      <c r="M247" s="289">
        <f>IF(ISNUMBER(SEARCH(ZAKL_DATA!$B$29,N247)),MAX($M$2:M246)+1,0)</f>
        <v>245</v>
      </c>
      <c r="N247" s="483" t="s">
        <v>1689</v>
      </c>
      <c r="O247" s="483" t="s">
        <v>2955</v>
      </c>
      <c r="Q247" s="291" t="str">
        <f>IFERROR(VLOOKUP(ROWS($Q$3:Q247),$M$3:$N$718,2,0),"")</f>
        <v>Penzijní financování</v>
      </c>
      <c r="R247">
        <f>IF(ISNUMBER(SEARCH('1Př1'!$A$32,N247)),MAX($M$2:M246)+1,0)</f>
        <v>245</v>
      </c>
      <c r="S247" s="290" t="s">
        <v>1611</v>
      </c>
      <c r="T247" t="str">
        <f>IFERROR(VLOOKUP(ROWS($T$3:T247),$R$3:$S$718,2,0),"")</f>
        <v>Výstavba inženýrských sítí</v>
      </c>
      <c r="U247">
        <f>IF(ISNUMBER(SEARCH('1Př1'!$A$33,N247)),MAX($M$2:M246)+1,0)</f>
        <v>245</v>
      </c>
      <c r="V247" s="290" t="s">
        <v>1611</v>
      </c>
      <c r="W247" t="str">
        <f>IFERROR(VLOOKUP(ROWS($W$3:W247),$U$3:$V$718,2,0),"")</f>
        <v>Výstavba inženýrských sítí</v>
      </c>
      <c r="X247">
        <f>IF(ISNUMBER(SEARCH('1Př1'!$A$34,N247)),MAX($M$2:M246)+1,0)</f>
        <v>245</v>
      </c>
      <c r="Y247" s="290" t="s">
        <v>1611</v>
      </c>
      <c r="Z247" t="str">
        <f>IFERROR(VLOOKUP(ROWS($Z$3:Z247),$X$3:$Y$718,2,0),"")</f>
        <v>Výstavba inženýrských sítí</v>
      </c>
    </row>
    <row r="248" spans="10:26">
      <c r="J248" s="299" t="s">
        <v>1612</v>
      </c>
      <c r="K248" s="288" t="s">
        <v>1613</v>
      </c>
      <c r="M248" s="289">
        <f>IF(ISNUMBER(SEARCH(ZAKL_DATA!$B$29,N248)),MAX($M$2:M247)+1,0)</f>
        <v>246</v>
      </c>
      <c r="N248" s="483" t="s">
        <v>1191</v>
      </c>
      <c r="O248" s="483" t="s">
        <v>2956</v>
      </c>
      <c r="Q248" s="291" t="str">
        <f>IFERROR(VLOOKUP(ROWS($Q$3:Q248),$M$3:$N$718,2,0),"")</f>
        <v>Pěstování citrusových plodů</v>
      </c>
      <c r="R248">
        <f>IF(ISNUMBER(SEARCH('1Př1'!$A$32,N248)),MAX($M$2:M247)+1,0)</f>
        <v>246</v>
      </c>
      <c r="S248" s="290" t="s">
        <v>1614</v>
      </c>
      <c r="T248" t="str">
        <f>IFERROR(VLOOKUP(ROWS($T$3:T248),$R$3:$S$718,2,0),"")</f>
        <v>Výstavba ostatních staveb</v>
      </c>
      <c r="U248">
        <f>IF(ISNUMBER(SEARCH('1Př1'!$A$33,N248)),MAX($M$2:M247)+1,0)</f>
        <v>246</v>
      </c>
      <c r="V248" s="290" t="s">
        <v>1614</v>
      </c>
      <c r="W248" t="str">
        <f>IFERROR(VLOOKUP(ROWS($W$3:W248),$U$3:$V$718,2,0),"")</f>
        <v>Výstavba ostatních staveb</v>
      </c>
      <c r="X248">
        <f>IF(ISNUMBER(SEARCH('1Př1'!$A$34,N248)),MAX($M$2:M247)+1,0)</f>
        <v>246</v>
      </c>
      <c r="Y248" s="290" t="s">
        <v>1614</v>
      </c>
      <c r="Z248" t="str">
        <f>IFERROR(VLOOKUP(ROWS($Z$3:Z248),$X$3:$Y$718,2,0),"")</f>
        <v>Výstavba ostatních staveb</v>
      </c>
    </row>
    <row r="249" spans="10:26">
      <c r="J249" s="299" t="s">
        <v>1615</v>
      </c>
      <c r="K249" s="288" t="s">
        <v>1616</v>
      </c>
      <c r="M249" s="289">
        <f>IF(ISNUMBER(SEARCH(ZAKL_DATA!$B$29,N249)),MAX($M$2:M248)+1,0)</f>
        <v>247</v>
      </c>
      <c r="N249" s="483" t="s">
        <v>1235</v>
      </c>
      <c r="O249" s="483" t="s">
        <v>2957</v>
      </c>
      <c r="Q249" s="291" t="str">
        <f>IFERROR(VLOOKUP(ROWS($Q$3:Q249),$M$3:$N$718,2,0),"")</f>
        <v>Pěstování cukrové třtiny</v>
      </c>
      <c r="R249">
        <f>IF(ISNUMBER(SEARCH('1Př1'!$A$32,N249)),MAX($M$2:M248)+1,0)</f>
        <v>247</v>
      </c>
      <c r="S249" s="290" t="s">
        <v>1617</v>
      </c>
      <c r="T249" t="str">
        <f>IFERROR(VLOOKUP(ROWS($T$3:T249),$R$3:$S$718,2,0),"")</f>
        <v>Demolice a příprava staveniště</v>
      </c>
      <c r="U249">
        <f>IF(ISNUMBER(SEARCH('1Př1'!$A$33,N249)),MAX($M$2:M248)+1,0)</f>
        <v>247</v>
      </c>
      <c r="V249" s="290" t="s">
        <v>1617</v>
      </c>
      <c r="W249" t="str">
        <f>IFERROR(VLOOKUP(ROWS($W$3:W249),$U$3:$V$718,2,0),"")</f>
        <v>Demolice a příprava staveniště</v>
      </c>
      <c r="X249">
        <f>IF(ISNUMBER(SEARCH('1Př1'!$A$34,N249)),MAX($M$2:M248)+1,0)</f>
        <v>247</v>
      </c>
      <c r="Y249" s="290" t="s">
        <v>1617</v>
      </c>
      <c r="Z249" t="str">
        <f>IFERROR(VLOOKUP(ROWS($Z$3:Z249),$X$3:$Y$718,2,0),"")</f>
        <v>Demolice a příprava staveniště</v>
      </c>
    </row>
    <row r="250" spans="10:26">
      <c r="J250" s="299" t="s">
        <v>1618</v>
      </c>
      <c r="K250" s="288" t="s">
        <v>1619</v>
      </c>
      <c r="M250" s="289">
        <f>IF(ISNUMBER(SEARCH(ZAKL_DATA!$B$29,N250)),MAX($M$2:M249)+1,0)</f>
        <v>248</v>
      </c>
      <c r="N250" s="483" t="s">
        <v>1195</v>
      </c>
      <c r="O250" s="483" t="s">
        <v>2958</v>
      </c>
      <c r="Q250" s="291" t="str">
        <f>IFERROR(VLOOKUP(ROWS($Q$3:Q250),$M$3:$N$718,2,0),"")</f>
        <v>Pěstování jádrového a peckového ovoce</v>
      </c>
      <c r="R250">
        <f>IF(ISNUMBER(SEARCH('1Př1'!$A$32,N250)),MAX($M$2:M249)+1,0)</f>
        <v>248</v>
      </c>
      <c r="S250" s="290" t="s">
        <v>1620</v>
      </c>
      <c r="T250" t="str">
        <f>IFERROR(VLOOKUP(ROWS($T$3:T250),$R$3:$S$718,2,0),"")</f>
        <v>Elektroinstalační, instalatérské a ostatní stavebně instalační práce</v>
      </c>
      <c r="U250">
        <f>IF(ISNUMBER(SEARCH('1Př1'!$A$33,N250)),MAX($M$2:M249)+1,0)</f>
        <v>248</v>
      </c>
      <c r="V250" s="290" t="s">
        <v>1620</v>
      </c>
      <c r="W250" t="str">
        <f>IFERROR(VLOOKUP(ROWS($W$3:W250),$U$3:$V$718,2,0),"")</f>
        <v>Elektroinstalační, instalatérské a ostatní stavebně instalační práce</v>
      </c>
      <c r="X250">
        <f>IF(ISNUMBER(SEARCH('1Př1'!$A$34,N250)),MAX($M$2:M249)+1,0)</f>
        <v>248</v>
      </c>
      <c r="Y250" s="290" t="s">
        <v>1620</v>
      </c>
      <c r="Z250" t="str">
        <f>IFERROR(VLOOKUP(ROWS($Z$3:Z250),$X$3:$Y$718,2,0),"")</f>
        <v>Elektroinstalační, instalatérské a ostatní stavebně instalační práce</v>
      </c>
    </row>
    <row r="251" spans="10:26" ht="25.5">
      <c r="J251" s="299" t="s">
        <v>1621</v>
      </c>
      <c r="K251" s="288" t="s">
        <v>1622</v>
      </c>
      <c r="M251" s="289">
        <f>IF(ISNUMBER(SEARCH(ZAKL_DATA!$B$29,N251)),MAX($M$2:M250)+1,0)</f>
        <v>249</v>
      </c>
      <c r="N251" s="483" t="s">
        <v>2959</v>
      </c>
      <c r="O251" s="483" t="s">
        <v>2960</v>
      </c>
      <c r="Q251" s="291" t="str">
        <f>IFERROR(VLOOKUP(ROWS($Q$3:Q251),$M$3:$N$718,2,0),"")</f>
        <v>Pěstování koření a aromatických, léčivých a farmaceutických rostlin</v>
      </c>
      <c r="R251">
        <f>IF(ISNUMBER(SEARCH('1Př1'!$A$32,N251)),MAX($M$2:M250)+1,0)</f>
        <v>249</v>
      </c>
      <c r="S251" s="290" t="s">
        <v>1623</v>
      </c>
      <c r="T251" t="str">
        <f>IFERROR(VLOOKUP(ROWS($T$3:T251),$R$3:$S$718,2,0),"")</f>
        <v>Kompletační a dokončovací práce</v>
      </c>
      <c r="U251">
        <f>IF(ISNUMBER(SEARCH('1Př1'!$A$33,N251)),MAX($M$2:M250)+1,0)</f>
        <v>249</v>
      </c>
      <c r="V251" s="290" t="s">
        <v>1623</v>
      </c>
      <c r="W251" t="str">
        <f>IFERROR(VLOOKUP(ROWS($W$3:W251),$U$3:$V$718,2,0),"")</f>
        <v>Kompletační a dokončovací práce</v>
      </c>
      <c r="X251">
        <f>IF(ISNUMBER(SEARCH('1Př1'!$A$34,N251)),MAX($M$2:M250)+1,0)</f>
        <v>249</v>
      </c>
      <c r="Y251" s="290" t="s">
        <v>1623</v>
      </c>
      <c r="Z251" t="str">
        <f>IFERROR(VLOOKUP(ROWS($Z$3:Z251),$X$3:$Y$718,2,0),"")</f>
        <v>Kompletační a dokončovací práce</v>
      </c>
    </row>
    <row r="252" spans="10:26">
      <c r="J252" s="299" t="s">
        <v>1624</v>
      </c>
      <c r="K252" s="288" t="s">
        <v>1625</v>
      </c>
      <c r="M252" s="289">
        <f>IF(ISNUMBER(SEARCH(ZAKL_DATA!$B$29,N252)),MAX($M$2:M251)+1,0)</f>
        <v>250</v>
      </c>
      <c r="N252" s="483" t="s">
        <v>2961</v>
      </c>
      <c r="O252" s="483" t="s">
        <v>2962</v>
      </c>
      <c r="Q252" s="291" t="str">
        <f>IFERROR(VLOOKUP(ROWS($Q$3:Q252),$M$3:$N$718,2,0),"")</f>
        <v>Pěstování lesa a jiné činnosti v oblasti lesnictví</v>
      </c>
      <c r="R252">
        <f>IF(ISNUMBER(SEARCH('1Př1'!$A$32,N252)),MAX($M$2:M251)+1,0)</f>
        <v>250</v>
      </c>
      <c r="S252" s="290" t="s">
        <v>1626</v>
      </c>
      <c r="T252" t="str">
        <f>IFERROR(VLOOKUP(ROWS($T$3:T252),$R$3:$S$718,2,0),"")</f>
        <v>Ostatní specializované stavební činnosti</v>
      </c>
      <c r="U252">
        <f>IF(ISNUMBER(SEARCH('1Př1'!$A$33,N252)),MAX($M$2:M251)+1,0)</f>
        <v>250</v>
      </c>
      <c r="V252" s="290" t="s">
        <v>1626</v>
      </c>
      <c r="W252" t="str">
        <f>IFERROR(VLOOKUP(ROWS($W$3:W252),$U$3:$V$718,2,0),"")</f>
        <v>Ostatní specializované stavební činnosti</v>
      </c>
      <c r="X252">
        <f>IF(ISNUMBER(SEARCH('1Př1'!$A$34,N252)),MAX($M$2:M251)+1,0)</f>
        <v>250</v>
      </c>
      <c r="Y252" s="290" t="s">
        <v>1626</v>
      </c>
      <c r="Z252" t="str">
        <f>IFERROR(VLOOKUP(ROWS($Z$3:Z252),$X$3:$Y$718,2,0),"")</f>
        <v>Ostatní specializované stavební činnosti</v>
      </c>
    </row>
    <row r="253" spans="10:26" ht="26.25" thickBot="1">
      <c r="J253" s="310" t="s">
        <v>1627</v>
      </c>
      <c r="K253" s="288" t="s">
        <v>1628</v>
      </c>
      <c r="M253" s="289">
        <f>IF(ISNUMBER(SEARCH(ZAKL_DATA!$B$29,N253)),MAX($M$2:M252)+1,0)</f>
        <v>251</v>
      </c>
      <c r="N253" s="483" t="s">
        <v>2963</v>
      </c>
      <c r="O253" s="483" t="s">
        <v>2964</v>
      </c>
      <c r="Q253" s="291" t="str">
        <f>IFERROR(VLOOKUP(ROWS($Q$3:Q253),$M$3:$N$718,2,0),"")</f>
        <v>Pěstování obilovin jiných než rýže, luštěnin a olejnatých semen</v>
      </c>
      <c r="R253">
        <f>IF(ISNUMBER(SEARCH('1Př1'!$A$32,N253)),MAX($M$2:M252)+1,0)</f>
        <v>251</v>
      </c>
      <c r="S253" s="290" t="s">
        <v>1629</v>
      </c>
      <c r="T253" t="str">
        <f>IFERROR(VLOOKUP(ROWS($T$3:T253),$R$3:$S$718,2,0),"")</f>
        <v>Obchod s motorovými vozidly, kromě motocyklů</v>
      </c>
      <c r="U253">
        <f>IF(ISNUMBER(SEARCH('1Př1'!$A$33,N253)),MAX($M$2:M252)+1,0)</f>
        <v>251</v>
      </c>
      <c r="V253" s="290" t="s">
        <v>1629</v>
      </c>
      <c r="W253" t="str">
        <f>IFERROR(VLOOKUP(ROWS($W$3:W253),$U$3:$V$718,2,0),"")</f>
        <v>Obchod s motorovými vozidly, kromě motocyklů</v>
      </c>
      <c r="X253">
        <f>IF(ISNUMBER(SEARCH('1Př1'!$A$34,N253)),MAX($M$2:M252)+1,0)</f>
        <v>251</v>
      </c>
      <c r="Y253" s="290" t="s">
        <v>1629</v>
      </c>
      <c r="Z253" t="str">
        <f>IFERROR(VLOOKUP(ROWS($Z$3:Z253),$X$3:$Y$718,2,0),"")</f>
        <v>Obchod s motorovými vozidly, kromě motocyklů</v>
      </c>
    </row>
    <row r="254" spans="10:26">
      <c r="M254" s="289">
        <f>IF(ISNUMBER(SEARCH(ZAKL_DATA!$B$29,N254)),MAX($M$2:M253)+1,0)</f>
        <v>252</v>
      </c>
      <c r="N254" s="483" t="s">
        <v>1203</v>
      </c>
      <c r="O254" s="483" t="s">
        <v>2965</v>
      </c>
      <c r="Q254" s="291" t="str">
        <f>IFERROR(VLOOKUP(ROWS($Q$3:Q254),$M$3:$N$718,2,0),"")</f>
        <v>Pěstování olejnatých plodů</v>
      </c>
      <c r="R254">
        <f>IF(ISNUMBER(SEARCH('1Př1'!$A$32,N254)),MAX($M$2:M253)+1,0)</f>
        <v>252</v>
      </c>
      <c r="S254" s="290" t="s">
        <v>1630</v>
      </c>
      <c r="T254" t="str">
        <f>IFERROR(VLOOKUP(ROWS($T$3:T254),$R$3:$S$718,2,0),"")</f>
        <v>Opravy a údržba motorových vozidel, kromě motocyklů</v>
      </c>
      <c r="U254">
        <f>IF(ISNUMBER(SEARCH('1Př1'!$A$33,N254)),MAX($M$2:M253)+1,0)</f>
        <v>252</v>
      </c>
      <c r="V254" s="290" t="s">
        <v>1630</v>
      </c>
      <c r="W254" t="str">
        <f>IFERROR(VLOOKUP(ROWS($W$3:W254),$U$3:$V$718,2,0),"")</f>
        <v>Opravy a údržba motorových vozidel, kromě motocyklů</v>
      </c>
      <c r="X254">
        <f>IF(ISNUMBER(SEARCH('1Př1'!$A$34,N254)),MAX($M$2:M253)+1,0)</f>
        <v>252</v>
      </c>
      <c r="Y254" s="290" t="s">
        <v>1630</v>
      </c>
      <c r="Z254" t="str">
        <f>IFERROR(VLOOKUP(ROWS($Z$3:Z254),$X$3:$Y$718,2,0),"")</f>
        <v>Opravy a údržba motorových vozidel, kromě motocyklů</v>
      </c>
    </row>
    <row r="255" spans="10:26" ht="25.5">
      <c r="M255" s="289">
        <f>IF(ISNUMBER(SEARCH(ZAKL_DATA!$B$29,N255)),MAX($M$2:M254)+1,0)</f>
        <v>253</v>
      </c>
      <c r="N255" s="483" t="s">
        <v>1199</v>
      </c>
      <c r="O255" s="483" t="s">
        <v>2966</v>
      </c>
      <c r="Q255" s="291" t="str">
        <f>IFERROR(VLOOKUP(ROWS($Q$3:Q255),$M$3:$N$718,2,0),"")</f>
        <v>Pěstování ostatního stromového a keřového ovoce a ořechů</v>
      </c>
      <c r="R255">
        <f>IF(ISNUMBER(SEARCH('1Př1'!$A$32,N255)),MAX($M$2:M254)+1,0)</f>
        <v>253</v>
      </c>
      <c r="S255" s="290" t="s">
        <v>1631</v>
      </c>
      <c r="T255" t="str">
        <f>IFERROR(VLOOKUP(ROWS($T$3:T255),$R$3:$S$718,2,0),"")</f>
        <v>Obchod s díly a příslušenstvím pro motorová vozidla, kromě motocyklů</v>
      </c>
      <c r="U255">
        <f>IF(ISNUMBER(SEARCH('1Př1'!$A$33,N255)),MAX($M$2:M254)+1,0)</f>
        <v>253</v>
      </c>
      <c r="V255" s="290" t="s">
        <v>1631</v>
      </c>
      <c r="W255" t="str">
        <f>IFERROR(VLOOKUP(ROWS($W$3:W255),$U$3:$V$718,2,0),"")</f>
        <v>Obchod s díly a příslušenstvím pro motorová vozidla, kromě motocyklů</v>
      </c>
      <c r="X255">
        <f>IF(ISNUMBER(SEARCH('1Př1'!$A$34,N255)),MAX($M$2:M254)+1,0)</f>
        <v>253</v>
      </c>
      <c r="Y255" s="290" t="s">
        <v>1631</v>
      </c>
      <c r="Z255" t="str">
        <f>IFERROR(VLOOKUP(ROWS($Z$3:Z255),$X$3:$Y$718,2,0),"")</f>
        <v>Obchod s díly a příslušenstvím pro motorová vozidla, kromě motocyklů</v>
      </c>
    </row>
    <row r="256" spans="10:26">
      <c r="M256" s="289">
        <f>IF(ISNUMBER(SEARCH(ZAKL_DATA!$B$29,N256)),MAX($M$2:M255)+1,0)</f>
        <v>254</v>
      </c>
      <c r="N256" s="483" t="s">
        <v>1179</v>
      </c>
      <c r="O256" s="483" t="s">
        <v>2967</v>
      </c>
      <c r="Q256" s="291" t="str">
        <f>IFERROR(VLOOKUP(ROWS($Q$3:Q256),$M$3:$N$718,2,0),"")</f>
        <v>Pěstování ostatních plodin jiných než trvalých</v>
      </c>
      <c r="R256">
        <f>IF(ISNUMBER(SEARCH('1Př1'!$A$32,N256)),MAX($M$2:M255)+1,0)</f>
        <v>254</v>
      </c>
      <c r="S256" s="290" t="s">
        <v>1632</v>
      </c>
      <c r="T256" t="str">
        <f>IFERROR(VLOOKUP(ROWS($T$3:T256),$R$3:$S$718,2,0),"")</f>
        <v>Obchod, opravy a údržba motocyklů, jejich dílů a příslušenství</v>
      </c>
      <c r="U256">
        <f>IF(ISNUMBER(SEARCH('1Př1'!$A$33,N256)),MAX($M$2:M255)+1,0)</f>
        <v>254</v>
      </c>
      <c r="V256" s="290" t="s">
        <v>1632</v>
      </c>
      <c r="W256" t="str">
        <f>IFERROR(VLOOKUP(ROWS($W$3:W256),$U$3:$V$718,2,0),"")</f>
        <v>Obchod, opravy a údržba motocyklů, jejich dílů a příslušenství</v>
      </c>
      <c r="X256">
        <f>IF(ISNUMBER(SEARCH('1Př1'!$A$34,N256)),MAX($M$2:M255)+1,0)</f>
        <v>254</v>
      </c>
      <c r="Y256" s="290" t="s">
        <v>1632</v>
      </c>
      <c r="Z256" t="str">
        <f>IFERROR(VLOOKUP(ROWS($Z$3:Z256),$X$3:$Y$718,2,0),"")</f>
        <v>Obchod, opravy a údržba motocyklů, jejich dílů a příslušenství</v>
      </c>
    </row>
    <row r="257" spans="13:26">
      <c r="M257" s="289">
        <f>IF(ISNUMBER(SEARCH(ZAKL_DATA!$B$29,N257)),MAX($M$2:M256)+1,0)</f>
        <v>255</v>
      </c>
      <c r="N257" s="483" t="s">
        <v>1215</v>
      </c>
      <c r="O257" s="483" t="s">
        <v>2968</v>
      </c>
      <c r="Q257" s="291" t="str">
        <f>IFERROR(VLOOKUP(ROWS($Q$3:Q257),$M$3:$N$718,2,0),"")</f>
        <v>Pěstování ostatních trvalých plodin</v>
      </c>
      <c r="R257">
        <f>IF(ISNUMBER(SEARCH('1Př1'!$A$32,N257)),MAX($M$2:M256)+1,0)</f>
        <v>255</v>
      </c>
      <c r="S257" s="290" t="s">
        <v>1633</v>
      </c>
      <c r="T257" t="str">
        <f>IFERROR(VLOOKUP(ROWS($T$3:T257),$R$3:$S$718,2,0),"")</f>
        <v>Zprostředkování velkoobchodu a velkoobchod v zastoupení</v>
      </c>
      <c r="U257">
        <f>IF(ISNUMBER(SEARCH('1Př1'!$A$33,N257)),MAX($M$2:M256)+1,0)</f>
        <v>255</v>
      </c>
      <c r="V257" s="290" t="s">
        <v>1633</v>
      </c>
      <c r="W257" t="str">
        <f>IFERROR(VLOOKUP(ROWS($W$3:W257),$U$3:$V$718,2,0),"")</f>
        <v>Zprostředkování velkoobchodu a velkoobchod v zastoupení</v>
      </c>
      <c r="X257">
        <f>IF(ISNUMBER(SEARCH('1Př1'!$A$34,N257)),MAX($M$2:M256)+1,0)</f>
        <v>255</v>
      </c>
      <c r="Y257" s="290" t="s">
        <v>1633</v>
      </c>
      <c r="Z257" t="str">
        <f>IFERROR(VLOOKUP(ROWS($Z$3:Z257),$X$3:$Y$718,2,0),"")</f>
        <v>Zprostředkování velkoobchodu a velkoobchod v zastoupení</v>
      </c>
    </row>
    <row r="258" spans="13:26">
      <c r="M258" s="289">
        <f>IF(ISNUMBER(SEARCH(ZAKL_DATA!$B$29,N258)),MAX($M$2:M257)+1,0)</f>
        <v>256</v>
      </c>
      <c r="N258" s="483" t="s">
        <v>1175</v>
      </c>
      <c r="O258" s="483" t="s">
        <v>2969</v>
      </c>
      <c r="Q258" s="291" t="str">
        <f>IFERROR(VLOOKUP(ROWS($Q$3:Q258),$M$3:$N$718,2,0),"")</f>
        <v>Pěstování přadných rostlin</v>
      </c>
      <c r="R258">
        <f>IF(ISNUMBER(SEARCH('1Př1'!$A$32,N258)),MAX($M$2:M257)+1,0)</f>
        <v>256</v>
      </c>
      <c r="S258" s="290" t="s">
        <v>1634</v>
      </c>
      <c r="T258" t="str">
        <f>IFERROR(VLOOKUP(ROWS($T$3:T258),$R$3:$S$718,2,0),"")</f>
        <v>Velkoobchod se základními zemědělskými produkty a živými zvířaty</v>
      </c>
      <c r="U258">
        <f>IF(ISNUMBER(SEARCH('1Př1'!$A$33,N258)),MAX($M$2:M257)+1,0)</f>
        <v>256</v>
      </c>
      <c r="V258" s="290" t="s">
        <v>1634</v>
      </c>
      <c r="W258" t="str">
        <f>IFERROR(VLOOKUP(ROWS($W$3:W258),$U$3:$V$718,2,0),"")</f>
        <v>Velkoobchod se základními zemědělskými produkty a živými zvířaty</v>
      </c>
      <c r="X258">
        <f>IF(ISNUMBER(SEARCH('1Př1'!$A$34,N258)),MAX($M$2:M257)+1,0)</f>
        <v>256</v>
      </c>
      <c r="Y258" s="290" t="s">
        <v>1634</v>
      </c>
      <c r="Z258" t="str">
        <f>IFERROR(VLOOKUP(ROWS($Z$3:Z258),$X$3:$Y$718,2,0),"")</f>
        <v>Velkoobchod se základními zemědělskými produkty a živými zvířaty</v>
      </c>
    </row>
    <row r="259" spans="13:26">
      <c r="M259" s="289">
        <f>IF(ISNUMBER(SEARCH(ZAKL_DATA!$B$29,N259)),MAX($M$2:M258)+1,0)</f>
        <v>257</v>
      </c>
      <c r="N259" s="483" t="s">
        <v>1207</v>
      </c>
      <c r="O259" s="483" t="s">
        <v>2970</v>
      </c>
      <c r="Q259" s="291" t="str">
        <f>IFERROR(VLOOKUP(ROWS($Q$3:Q259),$M$3:$N$718,2,0),"")</f>
        <v>Pěstování rostlin pro výrobu nápojů</v>
      </c>
      <c r="R259">
        <f>IF(ISNUMBER(SEARCH('1Př1'!$A$32,N259)),MAX($M$2:M258)+1,0)</f>
        <v>257</v>
      </c>
      <c r="S259" s="290" t="s">
        <v>1635</v>
      </c>
      <c r="T259" t="str">
        <f>IFERROR(VLOOKUP(ROWS($T$3:T259),$R$3:$S$718,2,0),"")</f>
        <v>Velkoobchod s potravinami, nápoji a tabákovými výrobky</v>
      </c>
      <c r="U259">
        <f>IF(ISNUMBER(SEARCH('1Př1'!$A$33,N259)),MAX($M$2:M258)+1,0)</f>
        <v>257</v>
      </c>
      <c r="V259" s="290" t="s">
        <v>1635</v>
      </c>
      <c r="W259" t="str">
        <f>IFERROR(VLOOKUP(ROWS($W$3:W259),$U$3:$V$718,2,0),"")</f>
        <v>Velkoobchod s potravinami, nápoji a tabákovými výrobky</v>
      </c>
      <c r="X259">
        <f>IF(ISNUMBER(SEARCH('1Př1'!$A$34,N259)),MAX($M$2:M258)+1,0)</f>
        <v>257</v>
      </c>
      <c r="Y259" s="290" t="s">
        <v>1635</v>
      </c>
      <c r="Z259" t="str">
        <f>IFERROR(VLOOKUP(ROWS($Z$3:Z259),$X$3:$Y$718,2,0),"")</f>
        <v>Velkoobchod s potravinami, nápoji a tabákovými výrobky</v>
      </c>
    </row>
    <row r="260" spans="13:26">
      <c r="M260" s="289">
        <f>IF(ISNUMBER(SEARCH(ZAKL_DATA!$B$29,N260)),MAX($M$2:M259)+1,0)</f>
        <v>258</v>
      </c>
      <c r="N260" s="483" t="s">
        <v>1163</v>
      </c>
      <c r="O260" s="483" t="s">
        <v>2971</v>
      </c>
      <c r="Q260" s="291" t="str">
        <f>IFERROR(VLOOKUP(ROWS($Q$3:Q260),$M$3:$N$718,2,0),"")</f>
        <v>Pěstování rýže</v>
      </c>
      <c r="R260">
        <f>IF(ISNUMBER(SEARCH('1Př1'!$A$32,N260)),MAX($M$2:M259)+1,0)</f>
        <v>258</v>
      </c>
      <c r="S260" s="290" t="s">
        <v>1636</v>
      </c>
      <c r="T260" t="str">
        <f>IFERROR(VLOOKUP(ROWS($T$3:T260),$R$3:$S$718,2,0),"")</f>
        <v>Velkoobchod s výrobky převážně pro domácnost</v>
      </c>
      <c r="U260">
        <f>IF(ISNUMBER(SEARCH('1Př1'!$A$33,N260)),MAX($M$2:M259)+1,0)</f>
        <v>258</v>
      </c>
      <c r="V260" s="290" t="s">
        <v>1636</v>
      </c>
      <c r="W260" t="str">
        <f>IFERROR(VLOOKUP(ROWS($W$3:W260),$U$3:$V$718,2,0),"")</f>
        <v>Velkoobchod s výrobky převážně pro domácnost</v>
      </c>
      <c r="X260">
        <f>IF(ISNUMBER(SEARCH('1Př1'!$A$34,N260)),MAX($M$2:M259)+1,0)</f>
        <v>258</v>
      </c>
      <c r="Y260" s="290" t="s">
        <v>1636</v>
      </c>
      <c r="Z260" t="str">
        <f>IFERROR(VLOOKUP(ROWS($Z$3:Z260),$X$3:$Y$718,2,0),"")</f>
        <v>Velkoobchod s výrobky převážně pro domácnost</v>
      </c>
    </row>
    <row r="261" spans="13:26">
      <c r="M261" s="289">
        <f>IF(ISNUMBER(SEARCH(ZAKL_DATA!$B$29,N261)),MAX($M$2:M260)+1,0)</f>
        <v>259</v>
      </c>
      <c r="N261" s="483" t="s">
        <v>1171</v>
      </c>
      <c r="O261" s="483" t="s">
        <v>2972</v>
      </c>
      <c r="Q261" s="291" t="str">
        <f>IFERROR(VLOOKUP(ROWS($Q$3:Q261),$M$3:$N$718,2,0),"")</f>
        <v>Pěstování tabáku</v>
      </c>
      <c r="R261">
        <f>IF(ISNUMBER(SEARCH('1Př1'!$A$32,N261)),MAX($M$2:M260)+1,0)</f>
        <v>259</v>
      </c>
      <c r="S261" s="290" t="s">
        <v>1637</v>
      </c>
      <c r="T261" t="str">
        <f>IFERROR(VLOOKUP(ROWS($T$3:T261),$R$3:$S$718,2,0),"")</f>
        <v>Velkoobchod s počítačovým a komunikačním zařízením</v>
      </c>
      <c r="U261">
        <f>IF(ISNUMBER(SEARCH('1Př1'!$A$33,N261)),MAX($M$2:M260)+1,0)</f>
        <v>259</v>
      </c>
      <c r="V261" s="290" t="s">
        <v>1637</v>
      </c>
      <c r="W261" t="str">
        <f>IFERROR(VLOOKUP(ROWS($W$3:W261),$U$3:$V$718,2,0),"")</f>
        <v>Velkoobchod s počítačovým a komunikačním zařízením</v>
      </c>
      <c r="X261">
        <f>IF(ISNUMBER(SEARCH('1Př1'!$A$34,N261)),MAX($M$2:M260)+1,0)</f>
        <v>259</v>
      </c>
      <c r="Y261" s="290" t="s">
        <v>1637</v>
      </c>
      <c r="Z261" t="str">
        <f>IFERROR(VLOOKUP(ROWS($Z$3:Z261),$X$3:$Y$718,2,0),"")</f>
        <v>Velkoobchod s počítačovým a komunikačním zařízením</v>
      </c>
    </row>
    <row r="262" spans="13:26">
      <c r="M262" s="289">
        <f>IF(ISNUMBER(SEARCH(ZAKL_DATA!$B$29,N262)),MAX($M$2:M261)+1,0)</f>
        <v>260</v>
      </c>
      <c r="N262" s="483" t="s">
        <v>1187</v>
      </c>
      <c r="O262" s="483" t="s">
        <v>2973</v>
      </c>
      <c r="Q262" s="291" t="str">
        <f>IFERROR(VLOOKUP(ROWS($Q$3:Q262),$M$3:$N$718,2,0),"")</f>
        <v>Pěstování tropického a subtropického ovoce</v>
      </c>
      <c r="R262">
        <f>IF(ISNUMBER(SEARCH('1Př1'!$A$32,N262)),MAX($M$2:M261)+1,0)</f>
        <v>260</v>
      </c>
      <c r="S262" s="290" t="s">
        <v>1638</v>
      </c>
      <c r="T262" t="str">
        <f>IFERROR(VLOOKUP(ROWS($T$3:T262),$R$3:$S$718,2,0),"")</f>
        <v>Velkoobchod s ostatními stroji, strojním zařízením a příslušenstvím</v>
      </c>
      <c r="U262">
        <f>IF(ISNUMBER(SEARCH('1Př1'!$A$33,N262)),MAX($M$2:M261)+1,0)</f>
        <v>260</v>
      </c>
      <c r="V262" s="290" t="s">
        <v>1638</v>
      </c>
      <c r="W262" t="str">
        <f>IFERROR(VLOOKUP(ROWS($W$3:W262),$U$3:$V$718,2,0),"")</f>
        <v>Velkoobchod s ostatními stroji, strojním zařízením a příslušenstvím</v>
      </c>
      <c r="X262">
        <f>IF(ISNUMBER(SEARCH('1Př1'!$A$34,N262)),MAX($M$2:M261)+1,0)</f>
        <v>260</v>
      </c>
      <c r="Y262" s="290" t="s">
        <v>1638</v>
      </c>
      <c r="Z262" t="str">
        <f>IFERROR(VLOOKUP(ROWS($Z$3:Z262),$X$3:$Y$718,2,0),"")</f>
        <v>Velkoobchod s ostatními stroji, strojním zařízením a příslušenstvím</v>
      </c>
    </row>
    <row r="263" spans="13:26">
      <c r="M263" s="289">
        <f>IF(ISNUMBER(SEARCH(ZAKL_DATA!$B$29,N263)),MAX($M$2:M262)+1,0)</f>
        <v>261</v>
      </c>
      <c r="N263" s="483" t="s">
        <v>1183</v>
      </c>
      <c r="O263" s="483" t="s">
        <v>2974</v>
      </c>
      <c r="Q263" s="291" t="str">
        <f>IFERROR(VLOOKUP(ROWS($Q$3:Q263),$M$3:$N$718,2,0),"")</f>
        <v>Pěstování vinných hroznů</v>
      </c>
      <c r="R263">
        <f>IF(ISNUMBER(SEARCH('1Př1'!$A$32,N263)),MAX($M$2:M262)+1,0)</f>
        <v>261</v>
      </c>
      <c r="S263" s="290" t="s">
        <v>1639</v>
      </c>
      <c r="T263" t="str">
        <f>IFERROR(VLOOKUP(ROWS($T$3:T263),$R$3:$S$718,2,0),"")</f>
        <v>Ostatní specializovaný velkoobchod</v>
      </c>
      <c r="U263">
        <f>IF(ISNUMBER(SEARCH('1Př1'!$A$33,N263)),MAX($M$2:M262)+1,0)</f>
        <v>261</v>
      </c>
      <c r="V263" s="290" t="s">
        <v>1639</v>
      </c>
      <c r="W263" t="str">
        <f>IFERROR(VLOOKUP(ROWS($W$3:W263),$U$3:$V$718,2,0),"")</f>
        <v>Ostatní specializovaný velkoobchod</v>
      </c>
      <c r="X263">
        <f>IF(ISNUMBER(SEARCH('1Př1'!$A$34,N263)),MAX($M$2:M262)+1,0)</f>
        <v>261</v>
      </c>
      <c r="Y263" s="290" t="s">
        <v>1639</v>
      </c>
      <c r="Z263" t="str">
        <f>IFERROR(VLOOKUP(ROWS($Z$3:Z263),$X$3:$Y$718,2,0),"")</f>
        <v>Ostatní specializovaný velkoobchod</v>
      </c>
    </row>
    <row r="264" spans="13:26">
      <c r="M264" s="289">
        <f>IF(ISNUMBER(SEARCH(ZAKL_DATA!$B$29,N264)),MAX($M$2:M263)+1,0)</f>
        <v>262</v>
      </c>
      <c r="N264" s="483" t="s">
        <v>1167</v>
      </c>
      <c r="O264" s="483" t="s">
        <v>2975</v>
      </c>
      <c r="Q264" s="291" t="str">
        <f>IFERROR(VLOOKUP(ROWS($Q$3:Q264),$M$3:$N$718,2,0),"")</f>
        <v>Pěstování zeleniny a melounů, kořenů a hlíz</v>
      </c>
      <c r="R264">
        <f>IF(ISNUMBER(SEARCH('1Př1'!$A$32,N264)),MAX($M$2:M263)+1,0)</f>
        <v>262</v>
      </c>
      <c r="S264" s="290" t="s">
        <v>1640</v>
      </c>
      <c r="T264" t="str">
        <f>IFERROR(VLOOKUP(ROWS($T$3:T264),$R$3:$S$718,2,0),"")</f>
        <v>Nespecializovaný velkoobchod</v>
      </c>
      <c r="U264">
        <f>IF(ISNUMBER(SEARCH('1Př1'!$A$33,N264)),MAX($M$2:M263)+1,0)</f>
        <v>262</v>
      </c>
      <c r="V264" s="290" t="s">
        <v>1640</v>
      </c>
      <c r="W264" t="str">
        <f>IFERROR(VLOOKUP(ROWS($W$3:W264),$U$3:$V$718,2,0),"")</f>
        <v>Nespecializovaný velkoobchod</v>
      </c>
      <c r="X264">
        <f>IF(ISNUMBER(SEARCH('1Př1'!$A$34,N264)),MAX($M$2:M263)+1,0)</f>
        <v>262</v>
      </c>
      <c r="Y264" s="290" t="s">
        <v>1640</v>
      </c>
      <c r="Z264" t="str">
        <f>IFERROR(VLOOKUP(ROWS($Z$3:Z264),$X$3:$Y$718,2,0),"")</f>
        <v>Nespecializovaný velkoobchod</v>
      </c>
    </row>
    <row r="265" spans="13:26">
      <c r="M265" s="289">
        <f>IF(ISNUMBER(SEARCH(ZAKL_DATA!$B$29,N265)),MAX($M$2:M264)+1,0)</f>
        <v>263</v>
      </c>
      <c r="N265" s="483" t="s">
        <v>2976</v>
      </c>
      <c r="O265" s="483" t="s">
        <v>2977</v>
      </c>
      <c r="Q265" s="291" t="str">
        <f>IFERROR(VLOOKUP(ROWS($Q$3:Q265),$M$3:$N$718,2,0),"")</f>
        <v>Pilařská výroba</v>
      </c>
      <c r="R265">
        <f>IF(ISNUMBER(SEARCH('1Př1'!$A$32,N265)),MAX($M$2:M264)+1,0)</f>
        <v>263</v>
      </c>
      <c r="S265" s="290" t="s">
        <v>1641</v>
      </c>
      <c r="T265" t="str">
        <f>IFERROR(VLOOKUP(ROWS($T$3:T265),$R$3:$S$718,2,0),"")</f>
        <v>Maloobchod v nespecializovaných prodejnách</v>
      </c>
      <c r="U265">
        <f>IF(ISNUMBER(SEARCH('1Př1'!$A$33,N265)),MAX($M$2:M264)+1,0)</f>
        <v>263</v>
      </c>
      <c r="V265" s="290" t="s">
        <v>1641</v>
      </c>
      <c r="W265" t="str">
        <f>IFERROR(VLOOKUP(ROWS($W$3:W265),$U$3:$V$718,2,0),"")</f>
        <v>Maloobchod v nespecializovaných prodejnách</v>
      </c>
      <c r="X265">
        <f>IF(ISNUMBER(SEARCH('1Př1'!$A$34,N265)),MAX($M$2:M264)+1,0)</f>
        <v>263</v>
      </c>
      <c r="Y265" s="290" t="s">
        <v>1641</v>
      </c>
      <c r="Z265" t="str">
        <f>IFERROR(VLOOKUP(ROWS($Z$3:Z265),$X$3:$Y$718,2,0),"")</f>
        <v>Maloobchod v nespecializovaných prodejnách</v>
      </c>
    </row>
    <row r="266" spans="13:26" ht="38.25">
      <c r="M266" s="289">
        <f>IF(ISNUMBER(SEARCH(ZAKL_DATA!$B$29,N266)),MAX($M$2:M265)+1,0)</f>
        <v>264</v>
      </c>
      <c r="N266" s="483" t="s">
        <v>2978</v>
      </c>
      <c r="O266" s="483" t="s">
        <v>2979</v>
      </c>
      <c r="Q266" s="291" t="str">
        <f>IFERROR(VLOOKUP(ROWS($Q$3:Q266),$M$3:$N$718,2,0),"")</f>
        <v>Pobytové služby sociální péče pro osoby s duševním onemocněním, mentálním postižením nebo osoby závislé na návykových látkách</v>
      </c>
      <c r="R266">
        <f>IF(ISNUMBER(SEARCH('1Př1'!$A$32,N266)),MAX($M$2:M265)+1,0)</f>
        <v>264</v>
      </c>
      <c r="S266" s="290" t="s">
        <v>1642</v>
      </c>
      <c r="T266" t="str">
        <f>IFERROR(VLOOKUP(ROWS($T$3:T266),$R$3:$S$718,2,0),"")</f>
        <v>Maloobchod s potravinami,nápoji a tabák.výrobky ve specializ.prodejnách</v>
      </c>
      <c r="U266">
        <f>IF(ISNUMBER(SEARCH('1Př1'!$A$33,N266)),MAX($M$2:M265)+1,0)</f>
        <v>264</v>
      </c>
      <c r="V266" s="290" t="s">
        <v>1642</v>
      </c>
      <c r="W266" t="str">
        <f>IFERROR(VLOOKUP(ROWS($W$3:W266),$U$3:$V$718,2,0),"")</f>
        <v>Maloobchod s potravinami,nápoji a tabák.výrobky ve specializ.prodejnách</v>
      </c>
      <c r="X266">
        <f>IF(ISNUMBER(SEARCH('1Př1'!$A$34,N266)),MAX($M$2:M265)+1,0)</f>
        <v>264</v>
      </c>
      <c r="Y266" s="290" t="s">
        <v>1642</v>
      </c>
      <c r="Z266" t="str">
        <f>IFERROR(VLOOKUP(ROWS($Z$3:Z266),$X$3:$Y$718,2,0),"")</f>
        <v>Maloobchod s potravinami,nápoji a tabák.výrobky ve specializ.prodejnách</v>
      </c>
    </row>
    <row r="267" spans="13:26" ht="25.5">
      <c r="M267" s="289">
        <f>IF(ISNUMBER(SEARCH(ZAKL_DATA!$B$29,N267)),MAX($M$2:M266)+1,0)</f>
        <v>265</v>
      </c>
      <c r="N267" s="483" t="s">
        <v>2980</v>
      </c>
      <c r="O267" s="483" t="s">
        <v>2981</v>
      </c>
      <c r="Q267" s="291" t="str">
        <f>IFERROR(VLOOKUP(ROWS($Q$3:Q267),$M$3:$N$718,2,0),"")</f>
        <v>Pobytové služby sociální péče pro seniory nebo osoby s fyzickým nebo smyslovým postižením</v>
      </c>
      <c r="R267">
        <f>IF(ISNUMBER(SEARCH('1Př1'!$A$32,N267)),MAX($M$2:M266)+1,0)</f>
        <v>265</v>
      </c>
      <c r="S267" s="290" t="s">
        <v>1643</v>
      </c>
      <c r="T267" t="str">
        <f>IFERROR(VLOOKUP(ROWS($T$3:T267),$R$3:$S$718,2,0),"")</f>
        <v>Maloobchod s pohonnými hmotami ve specializovaných prodejnách</v>
      </c>
      <c r="U267">
        <f>IF(ISNUMBER(SEARCH('1Př1'!$A$33,N267)),MAX($M$2:M266)+1,0)</f>
        <v>265</v>
      </c>
      <c r="V267" s="290" t="s">
        <v>1643</v>
      </c>
      <c r="W267" t="str">
        <f>IFERROR(VLOOKUP(ROWS($W$3:W267),$U$3:$V$718,2,0),"")</f>
        <v>Maloobchod s pohonnými hmotami ve specializovaných prodejnách</v>
      </c>
      <c r="X267">
        <f>IF(ISNUMBER(SEARCH('1Př1'!$A$34,N267)),MAX($M$2:M266)+1,0)</f>
        <v>265</v>
      </c>
      <c r="Y267" s="290" t="s">
        <v>1643</v>
      </c>
      <c r="Z267" t="str">
        <f>IFERROR(VLOOKUP(ROWS($Z$3:Z267),$X$3:$Y$718,2,0),"")</f>
        <v>Maloobchod s pohonnými hmotami ve specializovaných prodejnách</v>
      </c>
    </row>
    <row r="268" spans="13:26" ht="25.5">
      <c r="M268" s="289">
        <f>IF(ISNUMBER(SEARCH(ZAKL_DATA!$B$29,N268)),MAX($M$2:M267)+1,0)</f>
        <v>266</v>
      </c>
      <c r="N268" s="483" t="s">
        <v>2982</v>
      </c>
      <c r="O268" s="483" t="s">
        <v>2983</v>
      </c>
      <c r="Q268" s="291" t="str">
        <f>IFERROR(VLOOKUP(ROWS($Q$3:Q268),$M$3:$N$718,2,0),"")</f>
        <v>Pobytové služby sociální péče ve zdravotnických zařízeních lůžkové péče</v>
      </c>
      <c r="R268">
        <f>IF(ISNUMBER(SEARCH('1Př1'!$A$32,N268)),MAX($M$2:M267)+1,0)</f>
        <v>266</v>
      </c>
      <c r="S268" s="290" t="s">
        <v>1644</v>
      </c>
      <c r="T268" t="str">
        <f>IFERROR(VLOOKUP(ROWS($T$3:T268),$R$3:$S$718,2,0),"")</f>
        <v>Maloobchod s počítačovým a komunikačním zařízením ve specializ.prodejnách</v>
      </c>
      <c r="U268">
        <f>IF(ISNUMBER(SEARCH('1Př1'!$A$33,N268)),MAX($M$2:M267)+1,0)</f>
        <v>266</v>
      </c>
      <c r="V268" s="290" t="s">
        <v>1644</v>
      </c>
      <c r="W268" t="str">
        <f>IFERROR(VLOOKUP(ROWS($W$3:W268),$U$3:$V$718,2,0),"")</f>
        <v>Maloobchod s počítačovým a komunikačním zařízením ve specializ.prodejnách</v>
      </c>
      <c r="X268">
        <f>IF(ISNUMBER(SEARCH('1Př1'!$A$34,N268)),MAX($M$2:M267)+1,0)</f>
        <v>266</v>
      </c>
      <c r="Y268" s="290" t="s">
        <v>1644</v>
      </c>
      <c r="Z268" t="str">
        <f>IFERROR(VLOOKUP(ROWS($Z$3:Z268),$X$3:$Y$718,2,0),"")</f>
        <v>Maloobchod s počítačovým a komunikačním zařízením ve specializ.prodejnách</v>
      </c>
    </row>
    <row r="269" spans="13:26">
      <c r="M269" s="289">
        <f>IF(ISNUMBER(SEARCH(ZAKL_DATA!$B$29,N269)),MAX($M$2:M268)+1,0)</f>
        <v>267</v>
      </c>
      <c r="N269" s="483" t="s">
        <v>2984</v>
      </c>
      <c r="O269" s="483" t="s">
        <v>2985</v>
      </c>
      <c r="Q269" s="291" t="str">
        <f>IFERROR(VLOOKUP(ROWS($Q$3:Q269),$M$3:$N$718,2,0),"")</f>
        <v>Podávání nápojů</v>
      </c>
      <c r="R269">
        <f>IF(ISNUMBER(SEARCH('1Př1'!$A$32,N269)),MAX($M$2:M268)+1,0)</f>
        <v>267</v>
      </c>
      <c r="S269" s="290" t="s">
        <v>1645</v>
      </c>
      <c r="T269" t="str">
        <f>IFERROR(VLOOKUP(ROWS($T$3:T269),$R$3:$S$718,2,0),"")</f>
        <v>Maloobchod s ost.výrobky převážně pro domácnost ve specializ.prodejnách</v>
      </c>
      <c r="U269">
        <f>IF(ISNUMBER(SEARCH('1Př1'!$A$33,N269)),MAX($M$2:M268)+1,0)</f>
        <v>267</v>
      </c>
      <c r="V269" s="290" t="s">
        <v>1645</v>
      </c>
      <c r="W269" t="str">
        <f>IFERROR(VLOOKUP(ROWS($W$3:W269),$U$3:$V$718,2,0),"")</f>
        <v>Maloobchod s ost.výrobky převážně pro domácnost ve specializ.prodejnách</v>
      </c>
      <c r="X269">
        <f>IF(ISNUMBER(SEARCH('1Př1'!$A$34,N269)),MAX($M$2:M268)+1,0)</f>
        <v>267</v>
      </c>
      <c r="Y269" s="290" t="s">
        <v>1645</v>
      </c>
      <c r="Z269" t="str">
        <f>IFERROR(VLOOKUP(ROWS($Z$3:Z269),$X$3:$Y$718,2,0),"")</f>
        <v>Maloobchod s ost.výrobky převážně pro domácnost ve specializ.prodejnách</v>
      </c>
    </row>
    <row r="270" spans="13:26">
      <c r="M270" s="289">
        <f>IF(ISNUMBER(SEARCH(ZAKL_DATA!$B$29,N270)),MAX($M$2:M269)+1,0)</f>
        <v>268</v>
      </c>
      <c r="N270" s="483" t="s">
        <v>813</v>
      </c>
      <c r="O270" s="483" t="s">
        <v>2986</v>
      </c>
      <c r="Q270" s="291" t="str">
        <f>IFERROR(VLOOKUP(ROWS($Q$3:Q270),$M$3:$N$718,2,0),"")</f>
        <v>Podpůrné činnosti pro lesnictví</v>
      </c>
      <c r="R270">
        <f>IF(ISNUMBER(SEARCH('1Př1'!$A$32,N270)),MAX($M$2:M269)+1,0)</f>
        <v>268</v>
      </c>
      <c r="S270" s="290" t="s">
        <v>1646</v>
      </c>
      <c r="T270" t="str">
        <f>IFERROR(VLOOKUP(ROWS($T$3:T270),$R$3:$S$718,2,0),"")</f>
        <v>Maloobchod s výrobky pro kulturní rozhled a rekreaci ve specializ.prod.</v>
      </c>
      <c r="U270">
        <f>IF(ISNUMBER(SEARCH('1Př1'!$A$33,N270)),MAX($M$2:M269)+1,0)</f>
        <v>268</v>
      </c>
      <c r="V270" s="290" t="s">
        <v>1646</v>
      </c>
      <c r="W270" t="str">
        <f>IFERROR(VLOOKUP(ROWS($W$3:W270),$U$3:$V$718,2,0),"")</f>
        <v>Maloobchod s výrobky pro kulturní rozhled a rekreaci ve specializ.prod.</v>
      </c>
      <c r="X270">
        <f>IF(ISNUMBER(SEARCH('1Př1'!$A$34,N270)),MAX($M$2:M269)+1,0)</f>
        <v>268</v>
      </c>
      <c r="Y270" s="290" t="s">
        <v>1646</v>
      </c>
      <c r="Z270" t="str">
        <f>IFERROR(VLOOKUP(ROWS($Z$3:Z270),$X$3:$Y$718,2,0),"")</f>
        <v>Maloobchod s výrobky pro kulturní rozhled a rekreaci ve specializ.prod.</v>
      </c>
    </row>
    <row r="271" spans="13:26">
      <c r="M271" s="289">
        <f>IF(ISNUMBER(SEARCH(ZAKL_DATA!$B$29,N271)),MAX($M$2:M270)+1,0)</f>
        <v>269</v>
      </c>
      <c r="N271" s="483" t="s">
        <v>1295</v>
      </c>
      <c r="O271" s="483" t="s">
        <v>2987</v>
      </c>
      <c r="Q271" s="291" t="str">
        <f>IFERROR(VLOOKUP(ROWS($Q$3:Q271),$M$3:$N$718,2,0),"")</f>
        <v>Podpůrné činnosti pro rostlinnou výrobu</v>
      </c>
      <c r="R271">
        <f>IF(ISNUMBER(SEARCH('1Př1'!$A$32,N271)),MAX($M$2:M270)+1,0)</f>
        <v>269</v>
      </c>
      <c r="S271" s="290" t="s">
        <v>1647</v>
      </c>
      <c r="T271" t="str">
        <f>IFERROR(VLOOKUP(ROWS($T$3:T271),$R$3:$S$718,2,0),"")</f>
        <v>Maloobchod s ostatním zbožím ve specializovaných prodejnách</v>
      </c>
      <c r="U271">
        <f>IF(ISNUMBER(SEARCH('1Př1'!$A$33,N271)),MAX($M$2:M270)+1,0)</f>
        <v>269</v>
      </c>
      <c r="V271" s="290" t="s">
        <v>1647</v>
      </c>
      <c r="W271" t="str">
        <f>IFERROR(VLOOKUP(ROWS($W$3:W271),$U$3:$V$718,2,0),"")</f>
        <v>Maloobchod s ostatním zbožím ve specializovaných prodejnách</v>
      </c>
      <c r="X271">
        <f>IF(ISNUMBER(SEARCH('1Př1'!$A$34,N271)),MAX($M$2:M270)+1,0)</f>
        <v>269</v>
      </c>
      <c r="Y271" s="290" t="s">
        <v>1647</v>
      </c>
      <c r="Z271" t="str">
        <f>IFERROR(VLOOKUP(ROWS($Z$3:Z271),$X$3:$Y$718,2,0),"")</f>
        <v>Maloobchod s ostatním zbožím ve specializovaných prodejnách</v>
      </c>
    </row>
    <row r="272" spans="13:26">
      <c r="M272" s="289">
        <f>IF(ISNUMBER(SEARCH(ZAKL_DATA!$B$29,N272)),MAX($M$2:M271)+1,0)</f>
        <v>270</v>
      </c>
      <c r="N272" s="483" t="s">
        <v>2988</v>
      </c>
      <c r="O272" s="483" t="s">
        <v>2989</v>
      </c>
      <c r="Q272" s="291" t="str">
        <f>IFERROR(VLOOKUP(ROWS($Q$3:Q272),$M$3:$N$718,2,0),"")</f>
        <v>Podpůrné činnosti pro rybolov a akvakulturu</v>
      </c>
      <c r="R272">
        <f>IF(ISNUMBER(SEARCH('1Př1'!$A$32,N272)),MAX($M$2:M271)+1,0)</f>
        <v>270</v>
      </c>
      <c r="S272" s="290" t="s">
        <v>1648</v>
      </c>
      <c r="T272" t="str">
        <f>IFERROR(VLOOKUP(ROWS($T$3:T272),$R$3:$S$718,2,0),"")</f>
        <v>Maloobchod ve stáncích a na trzích</v>
      </c>
      <c r="U272">
        <f>IF(ISNUMBER(SEARCH('1Př1'!$A$33,N272)),MAX($M$2:M271)+1,0)</f>
        <v>270</v>
      </c>
      <c r="V272" s="290" t="s">
        <v>1648</v>
      </c>
      <c r="W272" t="str">
        <f>IFERROR(VLOOKUP(ROWS($W$3:W272),$U$3:$V$718,2,0),"")</f>
        <v>Maloobchod ve stáncích a na trzích</v>
      </c>
      <c r="X272">
        <f>IF(ISNUMBER(SEARCH('1Př1'!$A$34,N272)),MAX($M$2:M271)+1,0)</f>
        <v>270</v>
      </c>
      <c r="Y272" s="290" t="s">
        <v>1648</v>
      </c>
      <c r="Z272" t="str">
        <f>IFERROR(VLOOKUP(ROWS($Z$3:Z272),$X$3:$Y$718,2,0),"")</f>
        <v>Maloobchod ve stáncích a na trzích</v>
      </c>
    </row>
    <row r="273" spans="13:26" ht="25.5">
      <c r="M273" s="289">
        <f>IF(ISNUMBER(SEARCH(ZAKL_DATA!$B$29,N273)),MAX($M$2:M272)+1,0)</f>
        <v>271</v>
      </c>
      <c r="N273" s="483" t="s">
        <v>2990</v>
      </c>
      <c r="O273" s="483" t="s">
        <v>2991</v>
      </c>
      <c r="Q273" s="291" t="str">
        <f>IFERROR(VLOOKUP(ROWS($Q$3:Q273),$M$3:$N$718,2,0),"")</f>
        <v>Podpůrné činnosti pro těžbu a dobývání ostatních nerostných surovin j. n.</v>
      </c>
      <c r="R273">
        <f>IF(ISNUMBER(SEARCH('1Př1'!$A$32,N273)),MAX($M$2:M272)+1,0)</f>
        <v>271</v>
      </c>
      <c r="S273" s="290" t="s">
        <v>1649</v>
      </c>
      <c r="T273" t="str">
        <f>IFERROR(VLOOKUP(ROWS($T$3:T273),$R$3:$S$718,2,0),"")</f>
        <v>Maloobchod mimo prodejny, stánky a trhy</v>
      </c>
      <c r="U273">
        <f>IF(ISNUMBER(SEARCH('1Př1'!$A$33,N273)),MAX($M$2:M272)+1,0)</f>
        <v>271</v>
      </c>
      <c r="V273" s="290" t="s">
        <v>1649</v>
      </c>
      <c r="W273" t="str">
        <f>IFERROR(VLOOKUP(ROWS($W$3:W273),$U$3:$V$718,2,0),"")</f>
        <v>Maloobchod mimo prodejny, stánky a trhy</v>
      </c>
      <c r="X273">
        <f>IF(ISNUMBER(SEARCH('1Př1'!$A$34,N273)),MAX($M$2:M272)+1,0)</f>
        <v>271</v>
      </c>
      <c r="Y273" s="290" t="s">
        <v>1649</v>
      </c>
      <c r="Z273" t="str">
        <f>IFERROR(VLOOKUP(ROWS($Z$3:Z273),$X$3:$Y$718,2,0),"")</f>
        <v>Maloobchod mimo prodejny, stánky a trhy</v>
      </c>
    </row>
    <row r="274" spans="13:26">
      <c r="M274" s="289">
        <f>IF(ISNUMBER(SEARCH(ZAKL_DATA!$B$29,N274)),MAX($M$2:M273)+1,0)</f>
        <v>272</v>
      </c>
      <c r="N274" s="483" t="s">
        <v>2992</v>
      </c>
      <c r="O274" s="483" t="s">
        <v>2993</v>
      </c>
      <c r="Q274" s="291" t="str">
        <f>IFERROR(VLOOKUP(ROWS($Q$3:Q274),$M$3:$N$718,2,0),"")</f>
        <v>Podpůrné činnosti pro těžbu černého uhlí</v>
      </c>
      <c r="R274">
        <f>IF(ISNUMBER(SEARCH('1Př1'!$A$32,N274)),MAX($M$2:M273)+1,0)</f>
        <v>272</v>
      </c>
      <c r="S274" s="290" t="s">
        <v>1650</v>
      </c>
      <c r="T274" t="str">
        <f>IFERROR(VLOOKUP(ROWS($T$3:T274),$R$3:$S$718,2,0),"")</f>
        <v>železniční osobní doprava meziměstská</v>
      </c>
      <c r="U274">
        <f>IF(ISNUMBER(SEARCH('1Př1'!$A$33,N274)),MAX($M$2:M273)+1,0)</f>
        <v>272</v>
      </c>
      <c r="V274" s="290" t="s">
        <v>1650</v>
      </c>
      <c r="W274" t="str">
        <f>IFERROR(VLOOKUP(ROWS($W$3:W274),$U$3:$V$718,2,0),"")</f>
        <v>železniční osobní doprava meziměstská</v>
      </c>
      <c r="X274">
        <f>IF(ISNUMBER(SEARCH('1Př1'!$A$34,N274)),MAX($M$2:M273)+1,0)</f>
        <v>272</v>
      </c>
      <c r="Y274" s="290" t="s">
        <v>1650</v>
      </c>
      <c r="Z274" t="str">
        <f>IFERROR(VLOOKUP(ROWS($Z$3:Z274),$X$3:$Y$718,2,0),"")</f>
        <v>železniční osobní doprava meziměstská</v>
      </c>
    </row>
    <row r="275" spans="13:26" ht="25.5">
      <c r="M275" s="289">
        <f>IF(ISNUMBER(SEARCH(ZAKL_DATA!$B$29,N275)),MAX($M$2:M274)+1,0)</f>
        <v>273</v>
      </c>
      <c r="N275" s="483" t="s">
        <v>2994</v>
      </c>
      <c r="O275" s="483" t="s">
        <v>2995</v>
      </c>
      <c r="Q275" s="291" t="str">
        <f>IFERROR(VLOOKUP(ROWS($Q$3:Q275),$M$3:$N$718,2,0),"")</f>
        <v>Podpůrné činnosti pro těžbu hnědého uhlí, kromě lignitu</v>
      </c>
      <c r="R275">
        <f>IF(ISNUMBER(SEARCH('1Př1'!$A$32,N275)),MAX($M$2:M274)+1,0)</f>
        <v>273</v>
      </c>
      <c r="S275" s="290" t="s">
        <v>1651</v>
      </c>
      <c r="T275" t="str">
        <f>IFERROR(VLOOKUP(ROWS($T$3:T275),$R$3:$S$718,2,0),"")</f>
        <v>železniční nákladní doprava</v>
      </c>
      <c r="U275">
        <f>IF(ISNUMBER(SEARCH('1Př1'!$A$33,N275)),MAX($M$2:M274)+1,0)</f>
        <v>273</v>
      </c>
      <c r="V275" s="290" t="s">
        <v>1651</v>
      </c>
      <c r="W275" t="str">
        <f>IFERROR(VLOOKUP(ROWS($W$3:W275),$U$3:$V$718,2,0),"")</f>
        <v>železniční nákladní doprava</v>
      </c>
      <c r="X275">
        <f>IF(ISNUMBER(SEARCH('1Př1'!$A$34,N275)),MAX($M$2:M274)+1,0)</f>
        <v>273</v>
      </c>
      <c r="Y275" s="290" t="s">
        <v>1651</v>
      </c>
      <c r="Z275" t="str">
        <f>IFERROR(VLOOKUP(ROWS($Z$3:Z275),$X$3:$Y$718,2,0),"")</f>
        <v>železniční nákladní doprava</v>
      </c>
    </row>
    <row r="276" spans="13:26">
      <c r="M276" s="289">
        <f>IF(ISNUMBER(SEARCH(ZAKL_DATA!$B$29,N276)),MAX($M$2:M275)+1,0)</f>
        <v>274</v>
      </c>
      <c r="N276" s="483" t="s">
        <v>2996</v>
      </c>
      <c r="O276" s="483" t="s">
        <v>2997</v>
      </c>
      <c r="Q276" s="291" t="str">
        <f>IFERROR(VLOOKUP(ROWS($Q$3:Q276),$M$3:$N$718,2,0),"")</f>
        <v>Podpůrné činnosti pro těžbu lignitu</v>
      </c>
      <c r="R276">
        <f>IF(ISNUMBER(SEARCH('1Př1'!$A$32,N276)),MAX($M$2:M275)+1,0)</f>
        <v>274</v>
      </c>
      <c r="S276" s="290" t="s">
        <v>1652</v>
      </c>
      <c r="T276" t="str">
        <f>IFERROR(VLOOKUP(ROWS($T$3:T276),$R$3:$S$718,2,0),"")</f>
        <v>Ostatní pozemní osobní doprava</v>
      </c>
      <c r="U276">
        <f>IF(ISNUMBER(SEARCH('1Př1'!$A$33,N276)),MAX($M$2:M275)+1,0)</f>
        <v>274</v>
      </c>
      <c r="V276" s="290" t="s">
        <v>1652</v>
      </c>
      <c r="W276" t="str">
        <f>IFERROR(VLOOKUP(ROWS($W$3:W276),$U$3:$V$718,2,0),"")</f>
        <v>Ostatní pozemní osobní doprava</v>
      </c>
      <c r="X276">
        <f>IF(ISNUMBER(SEARCH('1Př1'!$A$34,N276)),MAX($M$2:M275)+1,0)</f>
        <v>274</v>
      </c>
      <c r="Y276" s="290" t="s">
        <v>1652</v>
      </c>
      <c r="Z276" t="str">
        <f>IFERROR(VLOOKUP(ROWS($Z$3:Z276),$X$3:$Y$718,2,0),"")</f>
        <v>Ostatní pozemní osobní doprava</v>
      </c>
    </row>
    <row r="277" spans="13:26" ht="25.5">
      <c r="M277" s="289">
        <f>IF(ISNUMBER(SEARCH(ZAKL_DATA!$B$29,N277)),MAX($M$2:M276)+1,0)</f>
        <v>275</v>
      </c>
      <c r="N277" s="483" t="s">
        <v>2998</v>
      </c>
      <c r="O277" s="483" t="s">
        <v>2999</v>
      </c>
      <c r="Q277" s="291" t="str">
        <f>IFERROR(VLOOKUP(ROWS($Q$3:Q277),$M$3:$N$718,2,0),"")</f>
        <v>Podpůrné činnosti pro těžbu ostatních neželezných rud</v>
      </c>
      <c r="R277">
        <f>IF(ISNUMBER(SEARCH('1Př1'!$A$32,N277)),MAX($M$2:M276)+1,0)</f>
        <v>275</v>
      </c>
      <c r="S277" s="290" t="s">
        <v>1653</v>
      </c>
      <c r="T277" t="str">
        <f>IFERROR(VLOOKUP(ROWS($T$3:T277),$R$3:$S$718,2,0),"")</f>
        <v>Silniční nákladní doprava a stěhovací služby</v>
      </c>
      <c r="U277">
        <f>IF(ISNUMBER(SEARCH('1Př1'!$A$33,N277)),MAX($M$2:M276)+1,0)</f>
        <v>275</v>
      </c>
      <c r="V277" s="290" t="s">
        <v>1653</v>
      </c>
      <c r="W277" t="str">
        <f>IFERROR(VLOOKUP(ROWS($W$3:W277),$U$3:$V$718,2,0),"")</f>
        <v>Silniční nákladní doprava a stěhovací služby</v>
      </c>
      <c r="X277">
        <f>IF(ISNUMBER(SEARCH('1Př1'!$A$34,N277)),MAX($M$2:M276)+1,0)</f>
        <v>275</v>
      </c>
      <c r="Y277" s="290" t="s">
        <v>1653</v>
      </c>
      <c r="Z277" t="str">
        <f>IFERROR(VLOOKUP(ROWS($Z$3:Z277),$X$3:$Y$718,2,0),"")</f>
        <v>Silniční nákladní doprava a stěhovací služby</v>
      </c>
    </row>
    <row r="278" spans="13:26">
      <c r="M278" s="289">
        <f>IF(ISNUMBER(SEARCH(ZAKL_DATA!$B$29,N278)),MAX($M$2:M277)+1,0)</f>
        <v>276</v>
      </c>
      <c r="N278" s="483" t="s">
        <v>3000</v>
      </c>
      <c r="O278" s="483" t="s">
        <v>3001</v>
      </c>
      <c r="Q278" s="291" t="str">
        <f>IFERROR(VLOOKUP(ROWS($Q$3:Q278),$M$3:$N$718,2,0),"")</f>
        <v>Podpůrné činnosti pro těžbu ropy a zemního plynu</v>
      </c>
      <c r="R278">
        <f>IF(ISNUMBER(SEARCH('1Př1'!$A$32,N278)),MAX($M$2:M277)+1,0)</f>
        <v>276</v>
      </c>
      <c r="S278" s="290" t="s">
        <v>1654</v>
      </c>
      <c r="T278" t="str">
        <f>IFERROR(VLOOKUP(ROWS($T$3:T278),$R$3:$S$718,2,0),"")</f>
        <v>Potrubní doprava</v>
      </c>
      <c r="U278">
        <f>IF(ISNUMBER(SEARCH('1Př1'!$A$33,N278)),MAX($M$2:M277)+1,0)</f>
        <v>276</v>
      </c>
      <c r="V278" s="290" t="s">
        <v>1654</v>
      </c>
      <c r="W278" t="str">
        <f>IFERROR(VLOOKUP(ROWS($W$3:W278),$U$3:$V$718,2,0),"")</f>
        <v>Potrubní doprava</v>
      </c>
      <c r="X278">
        <f>IF(ISNUMBER(SEARCH('1Př1'!$A$34,N278)),MAX($M$2:M277)+1,0)</f>
        <v>276</v>
      </c>
      <c r="Y278" s="290" t="s">
        <v>1654</v>
      </c>
      <c r="Z278" t="str">
        <f>IFERROR(VLOOKUP(ROWS($Z$3:Z278),$X$3:$Y$718,2,0),"")</f>
        <v>Potrubní doprava</v>
      </c>
    </row>
    <row r="279" spans="13:26" ht="25.5">
      <c r="M279" s="289">
        <f>IF(ISNUMBER(SEARCH(ZAKL_DATA!$B$29,N279)),MAX($M$2:M278)+1,0)</f>
        <v>277</v>
      </c>
      <c r="N279" s="483" t="s">
        <v>3002</v>
      </c>
      <c r="O279" s="483" t="s">
        <v>3003</v>
      </c>
      <c r="Q279" s="291" t="str">
        <f>IFERROR(VLOOKUP(ROWS($Q$3:Q279),$M$3:$N$718,2,0),"")</f>
        <v>Podpůrné činnosti pro těžbu uranových a thoriových rud</v>
      </c>
      <c r="R279">
        <f>IF(ISNUMBER(SEARCH('1Př1'!$A$32,N279)),MAX($M$2:M278)+1,0)</f>
        <v>277</v>
      </c>
      <c r="S279" s="290" t="s">
        <v>1655</v>
      </c>
      <c r="T279" t="str">
        <f>IFERROR(VLOOKUP(ROWS($T$3:T279),$R$3:$S$718,2,0),"")</f>
        <v>Námořní a pobřežní osobní doprava</v>
      </c>
      <c r="U279">
        <f>IF(ISNUMBER(SEARCH('1Př1'!$A$33,N279)),MAX($M$2:M278)+1,0)</f>
        <v>277</v>
      </c>
      <c r="V279" s="290" t="s">
        <v>1655</v>
      </c>
      <c r="W279" t="str">
        <f>IFERROR(VLOOKUP(ROWS($W$3:W279),$U$3:$V$718,2,0),"")</f>
        <v>Námořní a pobřežní osobní doprava</v>
      </c>
      <c r="X279">
        <f>IF(ISNUMBER(SEARCH('1Př1'!$A$34,N279)),MAX($M$2:M278)+1,0)</f>
        <v>277</v>
      </c>
      <c r="Y279" s="290" t="s">
        <v>1655</v>
      </c>
      <c r="Z279" t="str">
        <f>IFERROR(VLOOKUP(ROWS($Z$3:Z279),$X$3:$Y$718,2,0),"")</f>
        <v>Námořní a pobřežní osobní doprava</v>
      </c>
    </row>
    <row r="280" spans="13:26">
      <c r="M280" s="289">
        <f>IF(ISNUMBER(SEARCH(ZAKL_DATA!$B$29,N280)),MAX($M$2:M279)+1,0)</f>
        <v>278</v>
      </c>
      <c r="N280" s="483" t="s">
        <v>3004</v>
      </c>
      <c r="O280" s="483" t="s">
        <v>3005</v>
      </c>
      <c r="Q280" s="291" t="str">
        <f>IFERROR(VLOOKUP(ROWS($Q$3:Q280),$M$3:$N$718,2,0),"")</f>
        <v>Podpůrné činnosti pro těžbu železných rud</v>
      </c>
      <c r="R280">
        <f>IF(ISNUMBER(SEARCH('1Př1'!$A$32,N280)),MAX($M$2:M279)+1,0)</f>
        <v>278</v>
      </c>
      <c r="S280" s="290" t="s">
        <v>1656</v>
      </c>
      <c r="T280" t="str">
        <f>IFERROR(VLOOKUP(ROWS($T$3:T280),$R$3:$S$718,2,0),"")</f>
        <v>Námořní a pobřežní nákladní doprava</v>
      </c>
      <c r="U280">
        <f>IF(ISNUMBER(SEARCH('1Př1'!$A$33,N280)),MAX($M$2:M279)+1,0)</f>
        <v>278</v>
      </c>
      <c r="V280" s="290" t="s">
        <v>1656</v>
      </c>
      <c r="W280" t="str">
        <f>IFERROR(VLOOKUP(ROWS($W$3:W280),$U$3:$V$718,2,0),"")</f>
        <v>Námořní a pobřežní nákladní doprava</v>
      </c>
      <c r="X280">
        <f>IF(ISNUMBER(SEARCH('1Př1'!$A$34,N280)),MAX($M$2:M279)+1,0)</f>
        <v>278</v>
      </c>
      <c r="Y280" s="290" t="s">
        <v>1656</v>
      </c>
      <c r="Z280" t="str">
        <f>IFERROR(VLOOKUP(ROWS($Z$3:Z280),$X$3:$Y$718,2,0),"")</f>
        <v>Námořní a pobřežní nákladní doprava</v>
      </c>
    </row>
    <row r="281" spans="13:26">
      <c r="M281" s="289">
        <f>IF(ISNUMBER(SEARCH(ZAKL_DATA!$B$29,N281)),MAX($M$2:M280)+1,0)</f>
        <v>279</v>
      </c>
      <c r="N281" s="483" t="s">
        <v>1303</v>
      </c>
      <c r="O281" s="483" t="s">
        <v>3006</v>
      </c>
      <c r="Q281" s="291" t="str">
        <f>IFERROR(VLOOKUP(ROWS($Q$3:Q281),$M$3:$N$718,2,0),"")</f>
        <v>Podpůrné činnosti pro živočišnou výrobu</v>
      </c>
      <c r="R281">
        <f>IF(ISNUMBER(SEARCH('1Př1'!$A$32,N281)),MAX($M$2:M280)+1,0)</f>
        <v>279</v>
      </c>
      <c r="S281" s="290" t="s">
        <v>1657</v>
      </c>
      <c r="T281" t="str">
        <f>IFERROR(VLOOKUP(ROWS($T$3:T281),$R$3:$S$718,2,0),"")</f>
        <v>Vnitrozemská vodní osobní doprava</v>
      </c>
      <c r="U281">
        <f>IF(ISNUMBER(SEARCH('1Př1'!$A$33,N281)),MAX($M$2:M280)+1,0)</f>
        <v>279</v>
      </c>
      <c r="V281" s="290" t="s">
        <v>1657</v>
      </c>
      <c r="W281" t="str">
        <f>IFERROR(VLOOKUP(ROWS($W$3:W281),$U$3:$V$718,2,0),"")</f>
        <v>Vnitrozemská vodní osobní doprava</v>
      </c>
      <c r="X281">
        <f>IF(ISNUMBER(SEARCH('1Př1'!$A$34,N281)),MAX($M$2:M280)+1,0)</f>
        <v>279</v>
      </c>
      <c r="Y281" s="290" t="s">
        <v>1657</v>
      </c>
      <c r="Z281" t="str">
        <f>IFERROR(VLOOKUP(ROWS($Z$3:Z281),$X$3:$Y$718,2,0),"")</f>
        <v>Vnitrozemská vodní osobní doprava</v>
      </c>
    </row>
    <row r="282" spans="13:26">
      <c r="M282" s="289">
        <f>IF(ISNUMBER(SEARCH(ZAKL_DATA!$B$29,N282)),MAX($M$2:M281)+1,0)</f>
        <v>280</v>
      </c>
      <c r="N282" s="483" t="s">
        <v>3007</v>
      </c>
      <c r="O282" s="483" t="s">
        <v>3008</v>
      </c>
      <c r="Q282" s="291" t="str">
        <f>IFERROR(VLOOKUP(ROWS($Q$3:Q282),$M$3:$N$718,2,0),"")</f>
        <v>Podpůrné činnosti v oblasti vzdělávání j. n.</v>
      </c>
      <c r="R282">
        <f>IF(ISNUMBER(SEARCH('1Př1'!$A$32,N282)),MAX($M$2:M281)+1,0)</f>
        <v>280</v>
      </c>
      <c r="S282" s="290" t="s">
        <v>1658</v>
      </c>
      <c r="T282" t="str">
        <f>IFERROR(VLOOKUP(ROWS($T$3:T282),$R$3:$S$718,2,0),"")</f>
        <v>Vnitrozemská vodní nákladní doprava</v>
      </c>
      <c r="U282">
        <f>IF(ISNUMBER(SEARCH('1Př1'!$A$33,N282)),MAX($M$2:M281)+1,0)</f>
        <v>280</v>
      </c>
      <c r="V282" s="290" t="s">
        <v>1658</v>
      </c>
      <c r="W282" t="str">
        <f>IFERROR(VLOOKUP(ROWS($W$3:W282),$U$3:$V$718,2,0),"")</f>
        <v>Vnitrozemská vodní nákladní doprava</v>
      </c>
      <c r="X282">
        <f>IF(ISNUMBER(SEARCH('1Př1'!$A$34,N282)),MAX($M$2:M281)+1,0)</f>
        <v>280</v>
      </c>
      <c r="Y282" s="290" t="s">
        <v>1658</v>
      </c>
      <c r="Z282" t="str">
        <f>IFERROR(VLOOKUP(ROWS($Z$3:Z282),$X$3:$Y$718,2,0),"")</f>
        <v>Vnitrozemská vodní nákladní doprava</v>
      </c>
    </row>
    <row r="283" spans="13:26">
      <c r="M283" s="289">
        <f>IF(ISNUMBER(SEARCH(ZAKL_DATA!$B$29,N283)),MAX($M$2:M282)+1,0)</f>
        <v>281</v>
      </c>
      <c r="N283" s="483" t="s">
        <v>2143</v>
      </c>
      <c r="O283" s="483" t="s">
        <v>3009</v>
      </c>
      <c r="Q283" s="291" t="str">
        <f>IFERROR(VLOOKUP(ROWS($Q$3:Q283),$M$3:$N$718,2,0),"")</f>
        <v>Pohřební a související činnosti</v>
      </c>
      <c r="R283">
        <f>IF(ISNUMBER(SEARCH('1Př1'!$A$32,N283)),MAX($M$2:M282)+1,0)</f>
        <v>281</v>
      </c>
      <c r="S283" s="290" t="s">
        <v>1659</v>
      </c>
      <c r="T283" t="str">
        <f>IFERROR(VLOOKUP(ROWS($T$3:T283),$R$3:$S$718,2,0),"")</f>
        <v>Letecká osobní doprava</v>
      </c>
      <c r="U283">
        <f>IF(ISNUMBER(SEARCH('1Př1'!$A$33,N283)),MAX($M$2:M282)+1,0)</f>
        <v>281</v>
      </c>
      <c r="V283" s="290" t="s">
        <v>1659</v>
      </c>
      <c r="W283" t="str">
        <f>IFERROR(VLOOKUP(ROWS($W$3:W283),$U$3:$V$718,2,0),"")</f>
        <v>Letecká osobní doprava</v>
      </c>
      <c r="X283">
        <f>IF(ISNUMBER(SEARCH('1Př1'!$A$34,N283)),MAX($M$2:M282)+1,0)</f>
        <v>281</v>
      </c>
      <c r="Y283" s="290" t="s">
        <v>1659</v>
      </c>
      <c r="Z283" t="str">
        <f>IFERROR(VLOOKUP(ROWS($Z$3:Z283),$X$3:$Y$718,2,0),"")</f>
        <v>Letecká osobní doprava</v>
      </c>
    </row>
    <row r="284" spans="13:26">
      <c r="M284" s="289">
        <f>IF(ISNUMBER(SEARCH(ZAKL_DATA!$B$29,N284)),MAX($M$2:M283)+1,0)</f>
        <v>282</v>
      </c>
      <c r="N284" s="483" t="s">
        <v>1988</v>
      </c>
      <c r="O284" s="483" t="s">
        <v>3010</v>
      </c>
      <c r="Q284" s="291" t="str">
        <f>IFERROR(VLOOKUP(ROWS($Q$3:Q284),$M$3:$N$718,2,0),"")</f>
        <v>Pokrývačské práce</v>
      </c>
      <c r="R284">
        <f>IF(ISNUMBER(SEARCH('1Př1'!$A$32,N284)),MAX($M$2:M283)+1,0)</f>
        <v>282</v>
      </c>
      <c r="S284" s="290" t="s">
        <v>1660</v>
      </c>
      <c r="T284" t="str">
        <f>IFERROR(VLOOKUP(ROWS($T$3:T284),$R$3:$S$718,2,0),"")</f>
        <v>Letecká nákladní doprava a kosmická doprava</v>
      </c>
      <c r="U284">
        <f>IF(ISNUMBER(SEARCH('1Př1'!$A$33,N284)),MAX($M$2:M283)+1,0)</f>
        <v>282</v>
      </c>
      <c r="V284" s="290" t="s">
        <v>1660</v>
      </c>
      <c r="W284" t="str">
        <f>IFERROR(VLOOKUP(ROWS($W$3:W284),$U$3:$V$718,2,0),"")</f>
        <v>Letecká nákladní doprava a kosmická doprava</v>
      </c>
      <c r="X284">
        <f>IF(ISNUMBER(SEARCH('1Př1'!$A$34,N284)),MAX($M$2:M283)+1,0)</f>
        <v>282</v>
      </c>
      <c r="Y284" s="290" t="s">
        <v>1660</v>
      </c>
      <c r="Z284" t="str">
        <f>IFERROR(VLOOKUP(ROWS($Z$3:Z284),$X$3:$Y$718,2,0),"")</f>
        <v>Letecká nákladní doprava a kosmická doprava</v>
      </c>
    </row>
    <row r="285" spans="13:26" ht="25.5">
      <c r="M285" s="289">
        <f>IF(ISNUMBER(SEARCH(ZAKL_DATA!$B$29,N285)),MAX($M$2:M284)+1,0)</f>
        <v>283</v>
      </c>
      <c r="N285" s="483" t="s">
        <v>3011</v>
      </c>
      <c r="O285" s="483" t="s">
        <v>3012</v>
      </c>
      <c r="Q285" s="291" t="str">
        <f>IFERROR(VLOOKUP(ROWS($Q$3:Q285),$M$3:$N$718,2,0),"")</f>
        <v>Pomocné činnosti k pojišťování a penzijnímu financování j. n.</v>
      </c>
      <c r="R285">
        <f>IF(ISNUMBER(SEARCH('1Př1'!$A$32,N285)),MAX($M$2:M284)+1,0)</f>
        <v>283</v>
      </c>
      <c r="S285" s="290" t="s">
        <v>1661</v>
      </c>
      <c r="T285" t="str">
        <f>IFERROR(VLOOKUP(ROWS($T$3:T285),$R$3:$S$718,2,0),"")</f>
        <v>Skladování</v>
      </c>
      <c r="U285">
        <f>IF(ISNUMBER(SEARCH('1Př1'!$A$33,N285)),MAX($M$2:M284)+1,0)</f>
        <v>283</v>
      </c>
      <c r="V285" s="290" t="s">
        <v>1661</v>
      </c>
      <c r="W285" t="str">
        <f>IFERROR(VLOOKUP(ROWS($W$3:W285),$U$3:$V$718,2,0),"")</f>
        <v>Skladování</v>
      </c>
      <c r="X285">
        <f>IF(ISNUMBER(SEARCH('1Př1'!$A$34,N285)),MAX($M$2:M284)+1,0)</f>
        <v>283</v>
      </c>
      <c r="Y285" s="290" t="s">
        <v>1661</v>
      </c>
      <c r="Z285" t="str">
        <f>IFERROR(VLOOKUP(ROWS($Z$3:Z285),$X$3:$Y$718,2,0),"")</f>
        <v>Skladování</v>
      </c>
    </row>
    <row r="286" spans="13:26" ht="25.5">
      <c r="M286" s="289">
        <f>IF(ISNUMBER(SEARCH(ZAKL_DATA!$B$29,N286)),MAX($M$2:M285)+1,0)</f>
        <v>284</v>
      </c>
      <c r="N286" s="483" t="s">
        <v>3013</v>
      </c>
      <c r="O286" s="483" t="s">
        <v>3014</v>
      </c>
      <c r="Q286" s="291" t="str">
        <f>IFERROR(VLOOKUP(ROWS($Q$3:Q286),$M$3:$N$718,2,0),"")</f>
        <v>Poradenství v oblasti počítačů a správa počítačových systémů</v>
      </c>
      <c r="R286">
        <f>IF(ISNUMBER(SEARCH('1Př1'!$A$32,N286)),MAX($M$2:M285)+1,0)</f>
        <v>284</v>
      </c>
      <c r="S286" s="290" t="s">
        <v>1662</v>
      </c>
      <c r="T286" t="str">
        <f>IFERROR(VLOOKUP(ROWS($T$3:T286),$R$3:$S$718,2,0),"")</f>
        <v>Vedlejší činnosti v dopravě</v>
      </c>
      <c r="U286">
        <f>IF(ISNUMBER(SEARCH('1Př1'!$A$33,N286)),MAX($M$2:M285)+1,0)</f>
        <v>284</v>
      </c>
      <c r="V286" s="290" t="s">
        <v>1662</v>
      </c>
      <c r="W286" t="str">
        <f>IFERROR(VLOOKUP(ROWS($W$3:W286),$U$3:$V$718,2,0),"")</f>
        <v>Vedlejší činnosti v dopravě</v>
      </c>
      <c r="X286">
        <f>IF(ISNUMBER(SEARCH('1Př1'!$A$34,N286)),MAX($M$2:M285)+1,0)</f>
        <v>284</v>
      </c>
      <c r="Y286" s="290" t="s">
        <v>1662</v>
      </c>
      <c r="Z286" t="str">
        <f>IFERROR(VLOOKUP(ROWS($Z$3:Z286),$X$3:$Y$718,2,0),"")</f>
        <v>Vedlejší činnosti v dopravě</v>
      </c>
    </row>
    <row r="287" spans="13:26">
      <c r="M287" s="289">
        <f>IF(ISNUMBER(SEARCH(ZAKL_DATA!$B$29,N287)),MAX($M$2:M286)+1,0)</f>
        <v>285</v>
      </c>
      <c r="N287" s="483" t="s">
        <v>3015</v>
      </c>
      <c r="O287" s="483" t="s">
        <v>3016</v>
      </c>
      <c r="Q287" s="291" t="str">
        <f>IFERROR(VLOOKUP(ROWS($Q$3:Q287),$M$3:$N$718,2,0),"")</f>
        <v>Poradenství v oblasti podnikání a řízení podniků</v>
      </c>
      <c r="R287">
        <f>IF(ISNUMBER(SEARCH('1Př1'!$A$32,N287)),MAX($M$2:M286)+1,0)</f>
        <v>285</v>
      </c>
      <c r="S287" s="290" t="s">
        <v>1663</v>
      </c>
      <c r="T287" t="str">
        <f>IFERROR(VLOOKUP(ROWS($T$3:T287),$R$3:$S$718,2,0),"")</f>
        <v>Základní poštovní služby poskytované na základě poštovní licence</v>
      </c>
      <c r="U287">
        <f>IF(ISNUMBER(SEARCH('1Př1'!$A$33,N287)),MAX($M$2:M286)+1,0)</f>
        <v>285</v>
      </c>
      <c r="V287" s="290" t="s">
        <v>1663</v>
      </c>
      <c r="W287" t="str">
        <f>IFERROR(VLOOKUP(ROWS($W$3:W287),$U$3:$V$718,2,0),"")</f>
        <v>Základní poštovní služby poskytované na základě poštovní licence</v>
      </c>
      <c r="X287">
        <f>IF(ISNUMBER(SEARCH('1Př1'!$A$34,N287)),MAX($M$2:M286)+1,0)</f>
        <v>285</v>
      </c>
      <c r="Y287" s="290" t="s">
        <v>1663</v>
      </c>
      <c r="Z287" t="str">
        <f>IFERROR(VLOOKUP(ROWS($Z$3:Z287),$X$3:$Y$718,2,0),"")</f>
        <v>Základní poštovní služby poskytované na základě poštovní licence</v>
      </c>
    </row>
    <row r="288" spans="13:26">
      <c r="M288" s="289">
        <f>IF(ISNUMBER(SEARCH(ZAKL_DATA!$B$29,N288)),MAX($M$2:M287)+1,0)</f>
        <v>286</v>
      </c>
      <c r="N288" s="483" t="s">
        <v>3017</v>
      </c>
      <c r="O288" s="483" t="s">
        <v>3018</v>
      </c>
      <c r="Q288" s="291" t="str">
        <f>IFERROR(VLOOKUP(ROWS($Q$3:Q288),$M$3:$N$718,2,0),"")</f>
        <v>Pořádání kongresů a veletrhů</v>
      </c>
      <c r="R288">
        <f>IF(ISNUMBER(SEARCH('1Př1'!$A$32,N288)),MAX($M$2:M287)+1,0)</f>
        <v>286</v>
      </c>
      <c r="S288" s="290" t="s">
        <v>1664</v>
      </c>
      <c r="T288" t="str">
        <f>IFERROR(VLOOKUP(ROWS($T$3:T288),$R$3:$S$718,2,0),"")</f>
        <v>Ostatní poštovní a kurýrní činnosti</v>
      </c>
      <c r="U288">
        <f>IF(ISNUMBER(SEARCH('1Př1'!$A$33,N288)),MAX($M$2:M287)+1,0)</f>
        <v>286</v>
      </c>
      <c r="V288" s="290" t="s">
        <v>1664</v>
      </c>
      <c r="W288" t="str">
        <f>IFERROR(VLOOKUP(ROWS($W$3:W288),$U$3:$V$718,2,0),"")</f>
        <v>Ostatní poštovní a kurýrní činnosti</v>
      </c>
      <c r="X288">
        <f>IF(ISNUMBER(SEARCH('1Př1'!$A$34,N288)),MAX($M$2:M287)+1,0)</f>
        <v>286</v>
      </c>
      <c r="Y288" s="290" t="s">
        <v>1664</v>
      </c>
      <c r="Z288" t="str">
        <f>IFERROR(VLOOKUP(ROWS($Z$3:Z288),$X$3:$Y$718,2,0),"")</f>
        <v>Ostatní poštovní a kurýrní činnosti</v>
      </c>
    </row>
    <row r="289" spans="13:26" ht="25.5">
      <c r="M289" s="289">
        <f>IF(ISNUMBER(SEARCH(ZAKL_DATA!$B$29,N289)),MAX($M$2:M288)+1,0)</f>
        <v>287</v>
      </c>
      <c r="N289" s="483" t="s">
        <v>1675</v>
      </c>
      <c r="O289" s="483" t="s">
        <v>3019</v>
      </c>
      <c r="Q289" s="291" t="str">
        <f>IFERROR(VLOOKUP(ROWS($Q$3:Q289),$M$3:$N$718,2,0),"")</f>
        <v>Pořizování zvukových nahrávek a hudební vydavatelské činnosti</v>
      </c>
      <c r="R289">
        <f>IF(ISNUMBER(SEARCH('1Př1'!$A$32,N289)),MAX($M$2:M288)+1,0)</f>
        <v>287</v>
      </c>
      <c r="S289" s="290" t="s">
        <v>1665</v>
      </c>
      <c r="T289" t="str">
        <f>IFERROR(VLOOKUP(ROWS($T$3:T289),$R$3:$S$718,2,0),"")</f>
        <v>Ubytování v hotelích a podobných ubytovacích zařízeních</v>
      </c>
      <c r="U289">
        <f>IF(ISNUMBER(SEARCH('1Př1'!$A$33,N289)),MAX($M$2:M288)+1,0)</f>
        <v>287</v>
      </c>
      <c r="V289" s="290" t="s">
        <v>1665</v>
      </c>
      <c r="W289" t="str">
        <f>IFERROR(VLOOKUP(ROWS($W$3:W289),$U$3:$V$718,2,0),"")</f>
        <v>Ubytování v hotelích a podobných ubytovacích zařízeních</v>
      </c>
      <c r="X289">
        <f>IF(ISNUMBER(SEARCH('1Př1'!$A$34,N289)),MAX($M$2:M288)+1,0)</f>
        <v>287</v>
      </c>
      <c r="Y289" s="290" t="s">
        <v>1665</v>
      </c>
      <c r="Z289" t="str">
        <f>IFERROR(VLOOKUP(ROWS($Z$3:Z289),$X$3:$Y$718,2,0),"")</f>
        <v>Ubytování v hotelích a podobných ubytovacích zařízeních</v>
      </c>
    </row>
    <row r="290" spans="13:26" ht="25.5">
      <c r="M290" s="289">
        <f>IF(ISNUMBER(SEARCH(ZAKL_DATA!$B$29,N290)),MAX($M$2:M289)+1,0)</f>
        <v>288</v>
      </c>
      <c r="N290" s="483" t="s">
        <v>3020</v>
      </c>
      <c r="O290" s="483" t="s">
        <v>3021</v>
      </c>
      <c r="Q290" s="291" t="str">
        <f>IFERROR(VLOOKUP(ROWS($Q$3:Q290),$M$3:$N$718,2,0),"")</f>
        <v>Posklizňové činnosti a zpracování osiva pro účely množení</v>
      </c>
      <c r="R290">
        <f>IF(ISNUMBER(SEARCH('1Př1'!$A$32,N290)),MAX($M$2:M289)+1,0)</f>
        <v>288</v>
      </c>
      <c r="S290" s="290" t="s">
        <v>1666</v>
      </c>
      <c r="T290" t="str">
        <f>IFERROR(VLOOKUP(ROWS($T$3:T290),$R$3:$S$718,2,0),"")</f>
        <v>Rekreační a ostatní krátkodobé ubytování</v>
      </c>
      <c r="U290">
        <f>IF(ISNUMBER(SEARCH('1Př1'!$A$33,N290)),MAX($M$2:M289)+1,0)</f>
        <v>288</v>
      </c>
      <c r="V290" s="290" t="s">
        <v>1666</v>
      </c>
      <c r="W290" t="str">
        <f>IFERROR(VLOOKUP(ROWS($W$3:W290),$U$3:$V$718,2,0),"")</f>
        <v>Rekreační a ostatní krátkodobé ubytování</v>
      </c>
      <c r="X290">
        <f>IF(ISNUMBER(SEARCH('1Př1'!$A$34,N290)),MAX($M$2:M289)+1,0)</f>
        <v>288</v>
      </c>
      <c r="Y290" s="290" t="s">
        <v>1666</v>
      </c>
      <c r="Z290" t="str">
        <f>IFERROR(VLOOKUP(ROWS($Z$3:Z290),$X$3:$Y$718,2,0),"")</f>
        <v>Rekreační a ostatní krátkodobé ubytování</v>
      </c>
    </row>
    <row r="291" spans="13:26" ht="25.5">
      <c r="M291" s="289">
        <f>IF(ISNUMBER(SEARCH(ZAKL_DATA!$B$29,N291)),MAX($M$2:M290)+1,0)</f>
        <v>289</v>
      </c>
      <c r="N291" s="483" t="s">
        <v>3022</v>
      </c>
      <c r="O291" s="483" t="s">
        <v>3023</v>
      </c>
      <c r="Q291" s="291" t="str">
        <f>IFERROR(VLOOKUP(ROWS($Q$3:Q291),$M$3:$N$718,2,0),"")</f>
        <v>Poskytování jiných úvěrů společnostmi, které nepřijímají vklady</v>
      </c>
      <c r="R291">
        <f>IF(ISNUMBER(SEARCH('1Př1'!$A$32,N291)),MAX($M$2:M290)+1,0)</f>
        <v>289</v>
      </c>
      <c r="S291" s="290" t="s">
        <v>1667</v>
      </c>
      <c r="T291" t="str">
        <f>IFERROR(VLOOKUP(ROWS($T$3:T291),$R$3:$S$718,2,0),"")</f>
        <v>Kempy a tábořiště</v>
      </c>
      <c r="U291">
        <f>IF(ISNUMBER(SEARCH('1Př1'!$A$33,N291)),MAX($M$2:M290)+1,0)</f>
        <v>289</v>
      </c>
      <c r="V291" s="290" t="s">
        <v>1667</v>
      </c>
      <c r="W291" t="str">
        <f>IFERROR(VLOOKUP(ROWS($W$3:W291),$U$3:$V$718,2,0),"")</f>
        <v>Kempy a tábořiště</v>
      </c>
      <c r="X291">
        <f>IF(ISNUMBER(SEARCH('1Př1'!$A$34,N291)),MAX($M$2:M290)+1,0)</f>
        <v>289</v>
      </c>
      <c r="Y291" s="290" t="s">
        <v>1667</v>
      </c>
      <c r="Z291" t="str">
        <f>IFERROR(VLOOKUP(ROWS($Z$3:Z291),$X$3:$Y$718,2,0),"")</f>
        <v>Kempy a tábořiště</v>
      </c>
    </row>
    <row r="292" spans="13:26">
      <c r="M292" s="289">
        <f>IF(ISNUMBER(SEARCH(ZAKL_DATA!$B$29,N292)),MAX($M$2:M291)+1,0)</f>
        <v>290</v>
      </c>
      <c r="N292" s="483" t="s">
        <v>3024</v>
      </c>
      <c r="O292" s="483" t="s">
        <v>3025</v>
      </c>
      <c r="Q292" s="291" t="str">
        <f>IFERROR(VLOOKUP(ROWS($Q$3:Q292),$M$3:$N$718,2,0),"")</f>
        <v>Poskytování osobních služeb v domácnostech</v>
      </c>
      <c r="R292">
        <f>IF(ISNUMBER(SEARCH('1Př1'!$A$32,N292)),MAX($M$2:M291)+1,0)</f>
        <v>290</v>
      </c>
      <c r="S292" s="290" t="s">
        <v>1668</v>
      </c>
      <c r="T292" t="str">
        <f>IFERROR(VLOOKUP(ROWS($T$3:T292),$R$3:$S$718,2,0),"")</f>
        <v>Ostatní ubytování</v>
      </c>
      <c r="U292">
        <f>IF(ISNUMBER(SEARCH('1Př1'!$A$33,N292)),MAX($M$2:M291)+1,0)</f>
        <v>290</v>
      </c>
      <c r="V292" s="290" t="s">
        <v>1668</v>
      </c>
      <c r="W292" t="str">
        <f>IFERROR(VLOOKUP(ROWS($W$3:W292),$U$3:$V$718,2,0),"")</f>
        <v>Ostatní ubytování</v>
      </c>
      <c r="X292">
        <f>IF(ISNUMBER(SEARCH('1Př1'!$A$34,N292)),MAX($M$2:M291)+1,0)</f>
        <v>290</v>
      </c>
      <c r="Y292" s="290" t="s">
        <v>1668</v>
      </c>
      <c r="Z292" t="str">
        <f>IFERROR(VLOOKUP(ROWS($Z$3:Z292),$X$3:$Y$718,2,0),"")</f>
        <v>Ostatní ubytování</v>
      </c>
    </row>
    <row r="293" spans="13:26">
      <c r="M293" s="289">
        <f>IF(ISNUMBER(SEARCH(ZAKL_DATA!$B$29,N293)),MAX($M$2:M292)+1,0)</f>
        <v>291</v>
      </c>
      <c r="N293" s="483" t="s">
        <v>2144</v>
      </c>
      <c r="O293" s="483" t="s">
        <v>3026</v>
      </c>
      <c r="Q293" s="291" t="str">
        <f>IFERROR(VLOOKUP(ROWS($Q$3:Q293),$M$3:$N$718,2,0),"")</f>
        <v>Poskytování ostatních osobních služeb j. n.</v>
      </c>
      <c r="R293">
        <f>IF(ISNUMBER(SEARCH('1Př1'!$A$32,N293)),MAX($M$2:M292)+1,0)</f>
        <v>291</v>
      </c>
      <c r="S293" s="290" t="s">
        <v>1669</v>
      </c>
      <c r="T293" t="str">
        <f>IFERROR(VLOOKUP(ROWS($T$3:T293),$R$3:$S$718,2,0),"")</f>
        <v>Stravování v restauracích, u stánků a v mobilních zařízeních</v>
      </c>
      <c r="U293">
        <f>IF(ISNUMBER(SEARCH('1Př1'!$A$33,N293)),MAX($M$2:M292)+1,0)</f>
        <v>291</v>
      </c>
      <c r="V293" s="290" t="s">
        <v>1669</v>
      </c>
      <c r="W293" t="str">
        <f>IFERROR(VLOOKUP(ROWS($W$3:W293),$U$3:$V$718,2,0),"")</f>
        <v>Stravování v restauracích, u stánků a v mobilních zařízeních</v>
      </c>
      <c r="X293">
        <f>IF(ISNUMBER(SEARCH('1Př1'!$A$34,N293)),MAX($M$2:M292)+1,0)</f>
        <v>291</v>
      </c>
      <c r="Y293" s="290" t="s">
        <v>1669</v>
      </c>
      <c r="Z293" t="str">
        <f>IFERROR(VLOOKUP(ROWS($Z$3:Z293),$X$3:$Y$718,2,0),"")</f>
        <v>Stravování v restauracích, u stánků a v mobilních zařízeních</v>
      </c>
    </row>
    <row r="294" spans="13:26" ht="25.5">
      <c r="M294" s="289">
        <f>IF(ISNUMBER(SEARCH(ZAKL_DATA!$B$29,N294)),MAX($M$2:M293)+1,0)</f>
        <v>292</v>
      </c>
      <c r="N294" s="483" t="s">
        <v>3027</v>
      </c>
      <c r="O294" s="483" t="s">
        <v>3028</v>
      </c>
      <c r="Q294" s="291" t="str">
        <f>IFERROR(VLOOKUP(ROWS($Q$3:Q294),$M$3:$N$718,2,0),"")</f>
        <v>Poskytování počítačové infrastruktury, zpracování dat, hosting a související činnosti</v>
      </c>
      <c r="R294">
        <f>IF(ISNUMBER(SEARCH('1Př1'!$A$32,N294)),MAX($M$2:M293)+1,0)</f>
        <v>292</v>
      </c>
      <c r="S294" s="290" t="s">
        <v>1670</v>
      </c>
      <c r="T294" t="str">
        <f>IFERROR(VLOOKUP(ROWS($T$3:T294),$R$3:$S$718,2,0),"")</f>
        <v>Poskytování cateringových a ostatních stravovacích služeb</v>
      </c>
      <c r="U294">
        <f>IF(ISNUMBER(SEARCH('1Př1'!$A$33,N294)),MAX($M$2:M293)+1,0)</f>
        <v>292</v>
      </c>
      <c r="V294" s="290" t="s">
        <v>1670</v>
      </c>
      <c r="W294" t="str">
        <f>IFERROR(VLOOKUP(ROWS($W$3:W294),$U$3:$V$718,2,0),"")</f>
        <v>Poskytování cateringových a ostatních stravovacích služeb</v>
      </c>
      <c r="X294">
        <f>IF(ISNUMBER(SEARCH('1Př1'!$A$34,N294)),MAX($M$2:M293)+1,0)</f>
        <v>292</v>
      </c>
      <c r="Y294" s="290" t="s">
        <v>1670</v>
      </c>
      <c r="Z294" t="str">
        <f>IFERROR(VLOOKUP(ROWS($Z$3:Z294),$X$3:$Y$718,2,0),"")</f>
        <v>Poskytování cateringových a ostatních stravovacích služeb</v>
      </c>
    </row>
    <row r="295" spans="13:26" ht="25.5">
      <c r="M295" s="289">
        <f>IF(ISNUMBER(SEARCH(ZAKL_DATA!$B$29,N295)),MAX($M$2:M294)+1,0)</f>
        <v>293</v>
      </c>
      <c r="N295" s="483" t="s">
        <v>3029</v>
      </c>
      <c r="O295" s="483" t="s">
        <v>3030</v>
      </c>
      <c r="Q295" s="291" t="str">
        <f>IFERROR(VLOOKUP(ROWS($Q$3:Q295),$M$3:$N$718,2,0),"")</f>
        <v>Poskytování smluvních a ostatních stravovacích služeb</v>
      </c>
      <c r="R295">
        <f>IF(ISNUMBER(SEARCH('1Př1'!$A$32,N295)),MAX($M$2:M294)+1,0)</f>
        <v>293</v>
      </c>
      <c r="S295" s="290" t="s">
        <v>1671</v>
      </c>
      <c r="T295" t="str">
        <f>IFERROR(VLOOKUP(ROWS($T$3:T295),$R$3:$S$718,2,0),"")</f>
        <v>Pohostinství</v>
      </c>
      <c r="U295">
        <f>IF(ISNUMBER(SEARCH('1Př1'!$A$33,N295)),MAX($M$2:M294)+1,0)</f>
        <v>293</v>
      </c>
      <c r="V295" s="290" t="s">
        <v>1671</v>
      </c>
      <c r="W295" t="str">
        <f>IFERROR(VLOOKUP(ROWS($W$3:W295),$U$3:$V$718,2,0),"")</f>
        <v>Pohostinství</v>
      </c>
      <c r="X295">
        <f>IF(ISNUMBER(SEARCH('1Př1'!$A$34,N295)),MAX($M$2:M294)+1,0)</f>
        <v>293</v>
      </c>
      <c r="Y295" s="290" t="s">
        <v>1671</v>
      </c>
      <c r="Z295" t="str">
        <f>IFERROR(VLOOKUP(ROWS($Z$3:Z295),$X$3:$Y$718,2,0),"")</f>
        <v>Pohostinství</v>
      </c>
    </row>
    <row r="296" spans="13:26" ht="25.5">
      <c r="M296" s="289">
        <f>IF(ISNUMBER(SEARCH(ZAKL_DATA!$B$29,N296)),MAX($M$2:M295)+1,0)</f>
        <v>294</v>
      </c>
      <c r="N296" s="483" t="s">
        <v>3031</v>
      </c>
      <c r="O296" s="483" t="s">
        <v>3032</v>
      </c>
      <c r="Q296" s="291" t="str">
        <f>IFERROR(VLOOKUP(ROWS($Q$3:Q296),$M$3:$N$718,2,0),"")</f>
        <v>Poskytování spotřebitelských úvěrů společnostmi, které nepřijímají vklady</v>
      </c>
      <c r="R296">
        <f>IF(ISNUMBER(SEARCH('1Př1'!$A$32,N296)),MAX($M$2:M295)+1,0)</f>
        <v>294</v>
      </c>
      <c r="S296" s="290" t="s">
        <v>1672</v>
      </c>
      <c r="T296" t="str">
        <f>IFERROR(VLOOKUP(ROWS($T$3:T296),$R$3:$S$718,2,0),"")</f>
        <v>Vydávání knih, periodických publikací a ostatní vydavatelské činnosti</v>
      </c>
      <c r="U296">
        <f>IF(ISNUMBER(SEARCH('1Př1'!$A$33,N296)),MAX($M$2:M295)+1,0)</f>
        <v>294</v>
      </c>
      <c r="V296" s="290" t="s">
        <v>1672</v>
      </c>
      <c r="W296" t="str">
        <f>IFERROR(VLOOKUP(ROWS($W$3:W296),$U$3:$V$718,2,0),"")</f>
        <v>Vydávání knih, periodických publikací a ostatní vydavatelské činnosti</v>
      </c>
      <c r="X296">
        <f>IF(ISNUMBER(SEARCH('1Př1'!$A$34,N296)),MAX($M$2:M295)+1,0)</f>
        <v>294</v>
      </c>
      <c r="Y296" s="290" t="s">
        <v>1672</v>
      </c>
      <c r="Z296" t="str">
        <f>IFERROR(VLOOKUP(ROWS($Z$3:Z296),$X$3:$Y$718,2,0),"")</f>
        <v>Vydávání knih, periodických publikací a ostatní vydavatelské činnosti</v>
      </c>
    </row>
    <row r="297" spans="13:26" ht="25.5">
      <c r="M297" s="289">
        <f>IF(ISNUMBER(SEARCH(ZAKL_DATA!$B$29,N297)),MAX($M$2:M296)+1,0)</f>
        <v>295</v>
      </c>
      <c r="N297" s="483" t="s">
        <v>3033</v>
      </c>
      <c r="O297" s="483" t="s">
        <v>3034</v>
      </c>
      <c r="Q297" s="291" t="str">
        <f>IFERROR(VLOOKUP(ROWS($Q$3:Q297),$M$3:$N$718,2,0),"")</f>
        <v>Poskytování stravování u stánků a mobilních zařízení</v>
      </c>
      <c r="R297">
        <f>IF(ISNUMBER(SEARCH('1Př1'!$A$32,N297)),MAX($M$2:M296)+1,0)</f>
        <v>295</v>
      </c>
      <c r="S297" s="290" t="s">
        <v>1673</v>
      </c>
      <c r="T297" t="str">
        <f>IFERROR(VLOOKUP(ROWS($T$3:T297),$R$3:$S$718,2,0),"")</f>
        <v>Vydávání softwaru</v>
      </c>
      <c r="U297">
        <f>IF(ISNUMBER(SEARCH('1Př1'!$A$33,N297)),MAX($M$2:M296)+1,0)</f>
        <v>295</v>
      </c>
      <c r="V297" s="290" t="s">
        <v>1673</v>
      </c>
      <c r="W297" t="str">
        <f>IFERROR(VLOOKUP(ROWS($W$3:W297),$U$3:$V$718,2,0),"")</f>
        <v>Vydávání softwaru</v>
      </c>
      <c r="X297">
        <f>IF(ISNUMBER(SEARCH('1Př1'!$A$34,N297)),MAX($M$2:M296)+1,0)</f>
        <v>295</v>
      </c>
      <c r="Y297" s="290" t="s">
        <v>1673</v>
      </c>
      <c r="Z297" t="str">
        <f>IFERROR(VLOOKUP(ROWS($Z$3:Z297),$X$3:$Y$718,2,0),"")</f>
        <v>Vydávání softwaru</v>
      </c>
    </row>
    <row r="298" spans="13:26">
      <c r="M298" s="289">
        <f>IF(ISNUMBER(SEARCH(ZAKL_DATA!$B$29,N298)),MAX($M$2:M297)+1,0)</f>
        <v>296</v>
      </c>
      <c r="N298" s="483" t="s">
        <v>3035</v>
      </c>
      <c r="O298" s="483" t="s">
        <v>3036</v>
      </c>
      <c r="Q298" s="291" t="str">
        <f>IFERROR(VLOOKUP(ROWS($Q$3:Q298),$M$3:$N$718,2,0),"")</f>
        <v>Poskytování stravování v restauracích</v>
      </c>
      <c r="R298">
        <f>IF(ISNUMBER(SEARCH('1Př1'!$A$32,N298)),MAX($M$2:M297)+1,0)</f>
        <v>296</v>
      </c>
      <c r="S298" s="290" t="s">
        <v>1674</v>
      </c>
      <c r="T298" t="str">
        <f>IFERROR(VLOOKUP(ROWS($T$3:T298),$R$3:$S$718,2,0),"")</f>
        <v>Činnosti v oblasti filmů, videozáznamů a televizních programů</v>
      </c>
      <c r="U298">
        <f>IF(ISNUMBER(SEARCH('1Př1'!$A$33,N298)),MAX($M$2:M297)+1,0)</f>
        <v>296</v>
      </c>
      <c r="V298" s="290" t="s">
        <v>1674</v>
      </c>
      <c r="W298" t="str">
        <f>IFERROR(VLOOKUP(ROWS($W$3:W298),$U$3:$V$718,2,0),"")</f>
        <v>Činnosti v oblasti filmů, videozáznamů a televizních programů</v>
      </c>
      <c r="X298">
        <f>IF(ISNUMBER(SEARCH('1Př1'!$A$34,N298)),MAX($M$2:M297)+1,0)</f>
        <v>296</v>
      </c>
      <c r="Y298" s="290" t="s">
        <v>1674</v>
      </c>
      <c r="Z298" t="str">
        <f>IFERROR(VLOOKUP(ROWS($Z$3:Z298),$X$3:$Y$718,2,0),"")</f>
        <v>Činnosti v oblasti filmů, videozáznamů a televizních programů</v>
      </c>
    </row>
    <row r="299" spans="13:26" ht="25.5">
      <c r="M299" s="289">
        <f>IF(ISNUMBER(SEARCH(ZAKL_DATA!$B$29,N299)),MAX($M$2:M298)+1,0)</f>
        <v>297</v>
      </c>
      <c r="N299" s="483" t="s">
        <v>3037</v>
      </c>
      <c r="O299" s="483" t="s">
        <v>3038</v>
      </c>
      <c r="Q299" s="291" t="str">
        <f>IFERROR(VLOOKUP(ROWS($Q$3:Q299),$M$3:$N$718,2,0),"")</f>
        <v>Postprodukce filmů, videozáznamů a televizních pořadů</v>
      </c>
      <c r="R299">
        <f>IF(ISNUMBER(SEARCH('1Př1'!$A$32,N299)),MAX($M$2:M298)+1,0)</f>
        <v>297</v>
      </c>
      <c r="S299" s="290" t="s">
        <v>1675</v>
      </c>
      <c r="T299" t="str">
        <f>IFERROR(VLOOKUP(ROWS($T$3:T299),$R$3:$S$718,2,0),"")</f>
        <v>Pořizování zvukových nahrávek a hudební vydavatelské činnosti</v>
      </c>
      <c r="U299">
        <f>IF(ISNUMBER(SEARCH('1Př1'!$A$33,N299)),MAX($M$2:M298)+1,0)</f>
        <v>297</v>
      </c>
      <c r="V299" s="290" t="s">
        <v>1675</v>
      </c>
      <c r="W299" t="str">
        <f>IFERROR(VLOOKUP(ROWS($W$3:W299),$U$3:$V$718,2,0),"")</f>
        <v>Pořizování zvukových nahrávek a hudební vydavatelské činnosti</v>
      </c>
      <c r="X299">
        <f>IF(ISNUMBER(SEARCH('1Př1'!$A$34,N299)),MAX($M$2:M298)+1,0)</f>
        <v>297</v>
      </c>
      <c r="Y299" s="290" t="s">
        <v>1675</v>
      </c>
      <c r="Z299" t="str">
        <f>IFERROR(VLOOKUP(ROWS($Z$3:Z299),$X$3:$Y$718,2,0),"")</f>
        <v>Pořizování zvukových nahrávek a hudební vydavatelské činnosti</v>
      </c>
    </row>
    <row r="300" spans="13:26">
      <c r="M300" s="289">
        <f>IF(ISNUMBER(SEARCH(ZAKL_DATA!$B$29,N300)),MAX($M$2:M299)+1,0)</f>
        <v>298</v>
      </c>
      <c r="N300" s="483" t="s">
        <v>3039</v>
      </c>
      <c r="O300" s="483" t="s">
        <v>3040</v>
      </c>
      <c r="Q300" s="291" t="str">
        <f>IFERROR(VLOOKUP(ROWS($Q$3:Q300),$M$3:$N$718,2,0),"")</f>
        <v>Postsekundární neterciární vzdělávání</v>
      </c>
      <c r="R300">
        <f>IF(ISNUMBER(SEARCH('1Př1'!$A$32,N300)),MAX($M$2:M299)+1,0)</f>
        <v>298</v>
      </c>
      <c r="S300" s="290" t="s">
        <v>1676</v>
      </c>
      <c r="T300" t="str">
        <f>IFERROR(VLOOKUP(ROWS($T$3:T300),$R$3:$S$718,2,0),"")</f>
        <v>Rozhlasové vysílání</v>
      </c>
      <c r="U300">
        <f>IF(ISNUMBER(SEARCH('1Př1'!$A$33,N300)),MAX($M$2:M299)+1,0)</f>
        <v>298</v>
      </c>
      <c r="V300" s="290" t="s">
        <v>1676</v>
      </c>
      <c r="W300" t="str">
        <f>IFERROR(VLOOKUP(ROWS($W$3:W300),$U$3:$V$718,2,0),"")</f>
        <v>Rozhlasové vysílání</v>
      </c>
      <c r="X300">
        <f>IF(ISNUMBER(SEARCH('1Př1'!$A$34,N300)),MAX($M$2:M299)+1,0)</f>
        <v>298</v>
      </c>
      <c r="Y300" s="290" t="s">
        <v>1676</v>
      </c>
      <c r="Z300" t="str">
        <f>IFERROR(VLOOKUP(ROWS($Z$3:Z300),$X$3:$Y$718,2,0),"")</f>
        <v>Rozhlasové vysílání</v>
      </c>
    </row>
    <row r="301" spans="13:26">
      <c r="M301" s="289">
        <f>IF(ISNUMBER(SEARCH(ZAKL_DATA!$B$29,N301)),MAX($M$2:M300)+1,0)</f>
        <v>299</v>
      </c>
      <c r="N301" s="483" t="s">
        <v>1654</v>
      </c>
      <c r="O301" s="483" t="s">
        <v>3041</v>
      </c>
      <c r="Q301" s="291" t="str">
        <f>IFERROR(VLOOKUP(ROWS($Q$3:Q301),$M$3:$N$718,2,0),"")</f>
        <v>Potrubní doprava</v>
      </c>
      <c r="R301">
        <f>IF(ISNUMBER(SEARCH('1Př1'!$A$32,N301)),MAX($M$2:M300)+1,0)</f>
        <v>299</v>
      </c>
      <c r="S301" s="290" t="s">
        <v>1677</v>
      </c>
      <c r="T301" t="str">
        <f>IFERROR(VLOOKUP(ROWS($T$3:T301),$R$3:$S$718,2,0),"")</f>
        <v>Tvorba televizních programů a televizní vysílání</v>
      </c>
      <c r="U301">
        <f>IF(ISNUMBER(SEARCH('1Př1'!$A$33,N301)),MAX($M$2:M300)+1,0)</f>
        <v>299</v>
      </c>
      <c r="V301" s="290" t="s">
        <v>1677</v>
      </c>
      <c r="W301" t="str">
        <f>IFERROR(VLOOKUP(ROWS($W$3:W301),$U$3:$V$718,2,0),"")</f>
        <v>Tvorba televizních programů a televizní vysílání</v>
      </c>
      <c r="X301">
        <f>IF(ISNUMBER(SEARCH('1Př1'!$A$34,N301)),MAX($M$2:M300)+1,0)</f>
        <v>299</v>
      </c>
      <c r="Y301" s="290" t="s">
        <v>1677</v>
      </c>
      <c r="Z301" t="str">
        <f>IFERROR(VLOOKUP(ROWS($Z$3:Z301),$X$3:$Y$718,2,0),"")</f>
        <v>Tvorba televizních programů a televizní vysílání</v>
      </c>
    </row>
    <row r="302" spans="13:26">
      <c r="M302" s="289">
        <f>IF(ISNUMBER(SEARCH(ZAKL_DATA!$B$29,N302)),MAX($M$2:M301)+1,0)</f>
        <v>300</v>
      </c>
      <c r="N302" s="483" t="s">
        <v>3042</v>
      </c>
      <c r="O302" s="483" t="s">
        <v>3043</v>
      </c>
      <c r="Q302" s="291" t="str">
        <f>IFERROR(VLOOKUP(ROWS($Q$3:Q302),$M$3:$N$718,2,0),"")</f>
        <v>Povlakování kovů</v>
      </c>
      <c r="R302">
        <f>IF(ISNUMBER(SEARCH('1Př1'!$A$32,N302)),MAX($M$2:M301)+1,0)</f>
        <v>300</v>
      </c>
      <c r="S302" s="290" t="s">
        <v>1678</v>
      </c>
      <c r="T302" t="str">
        <f>IFERROR(VLOOKUP(ROWS($T$3:T302),$R$3:$S$718,2,0),"")</f>
        <v>Činnosti související s pevnou telekomunikační sítí</v>
      </c>
      <c r="U302">
        <f>IF(ISNUMBER(SEARCH('1Př1'!$A$33,N302)),MAX($M$2:M301)+1,0)</f>
        <v>300</v>
      </c>
      <c r="V302" s="290" t="s">
        <v>1678</v>
      </c>
      <c r="W302" t="str">
        <f>IFERROR(VLOOKUP(ROWS($W$3:W302),$U$3:$V$718,2,0),"")</f>
        <v>Činnosti související s pevnou telekomunikační sítí</v>
      </c>
      <c r="X302">
        <f>IF(ISNUMBER(SEARCH('1Př1'!$A$34,N302)),MAX($M$2:M301)+1,0)</f>
        <v>300</v>
      </c>
      <c r="Y302" s="290" t="s">
        <v>1678</v>
      </c>
      <c r="Z302" t="str">
        <f>IFERROR(VLOOKUP(ROWS($Z$3:Z302),$X$3:$Y$718,2,0),"")</f>
        <v>Činnosti související s pevnou telekomunikační sítí</v>
      </c>
    </row>
    <row r="303" spans="13:26" ht="25.5">
      <c r="M303" s="289">
        <f>IF(ISNUMBER(SEARCH(ZAKL_DATA!$B$29,N303)),MAX($M$2:M302)+1,0)</f>
        <v>301</v>
      </c>
      <c r="N303" s="483" t="s">
        <v>3044</v>
      </c>
      <c r="O303" s="483" t="s">
        <v>3045</v>
      </c>
      <c r="Q303" s="291" t="str">
        <f>IFERROR(VLOOKUP(ROWS($Q$3:Q303),$M$3:$N$718,2,0),"")</f>
        <v>Praní a čištění textilních a kožešinových výrobků pro jiné oblasti podnikání</v>
      </c>
      <c r="R303">
        <f>IF(ISNUMBER(SEARCH('1Př1'!$A$32,N303)),MAX($M$2:M302)+1,0)</f>
        <v>301</v>
      </c>
      <c r="S303" s="290" t="s">
        <v>1679</v>
      </c>
      <c r="T303" t="str">
        <f>IFERROR(VLOOKUP(ROWS($T$3:T303),$R$3:$S$718,2,0),"")</f>
        <v>Činnosti související s bezdrátovou telekomunikační sítí</v>
      </c>
      <c r="U303">
        <f>IF(ISNUMBER(SEARCH('1Př1'!$A$33,N303)),MAX($M$2:M302)+1,0)</f>
        <v>301</v>
      </c>
      <c r="V303" s="290" t="s">
        <v>1679</v>
      </c>
      <c r="W303" t="str">
        <f>IFERROR(VLOOKUP(ROWS($W$3:W303),$U$3:$V$718,2,0),"")</f>
        <v>Činnosti související s bezdrátovou telekomunikační sítí</v>
      </c>
      <c r="X303">
        <f>IF(ISNUMBER(SEARCH('1Př1'!$A$34,N303)),MAX($M$2:M302)+1,0)</f>
        <v>301</v>
      </c>
      <c r="Y303" s="290" t="s">
        <v>1679</v>
      </c>
      <c r="Z303" t="str">
        <f>IFERROR(VLOOKUP(ROWS($Z$3:Z303),$X$3:$Y$718,2,0),"")</f>
        <v>Činnosti související s bezdrátovou telekomunikační sítí</v>
      </c>
    </row>
    <row r="304" spans="13:26" ht="25.5">
      <c r="M304" s="289">
        <f>IF(ISNUMBER(SEARCH(ZAKL_DATA!$B$29,N304)),MAX($M$2:M303)+1,0)</f>
        <v>302</v>
      </c>
      <c r="N304" s="483" t="s">
        <v>3046</v>
      </c>
      <c r="O304" s="483" t="s">
        <v>3047</v>
      </c>
      <c r="Q304" s="291" t="str">
        <f>IFERROR(VLOOKUP(ROWS($Q$3:Q304),$M$3:$N$718,2,0),"")</f>
        <v>Praní a čištění textilních a kožešinových výrobků pro oblast ubytování a stravování</v>
      </c>
      <c r="R304">
        <f>IF(ISNUMBER(SEARCH('1Př1'!$A$32,N304)),MAX($M$2:M303)+1,0)</f>
        <v>302</v>
      </c>
      <c r="S304" s="290" t="s">
        <v>1680</v>
      </c>
      <c r="T304" t="str">
        <f>IFERROR(VLOOKUP(ROWS($T$3:T304),$R$3:$S$718,2,0),"")</f>
        <v>Činnosti související se satelitní telekomunikační sítí</v>
      </c>
      <c r="U304">
        <f>IF(ISNUMBER(SEARCH('1Př1'!$A$33,N304)),MAX($M$2:M303)+1,0)</f>
        <v>302</v>
      </c>
      <c r="V304" s="290" t="s">
        <v>1680</v>
      </c>
      <c r="W304" t="str">
        <f>IFERROR(VLOOKUP(ROWS($W$3:W304),$U$3:$V$718,2,0),"")</f>
        <v>Činnosti související se satelitní telekomunikační sítí</v>
      </c>
      <c r="X304">
        <f>IF(ISNUMBER(SEARCH('1Př1'!$A$34,N304)),MAX($M$2:M303)+1,0)</f>
        <v>302</v>
      </c>
      <c r="Y304" s="290" t="s">
        <v>1680</v>
      </c>
      <c r="Z304" t="str">
        <f>IFERROR(VLOOKUP(ROWS($Z$3:Z304),$X$3:$Y$718,2,0),"")</f>
        <v>Činnosti související se satelitní telekomunikační sítí</v>
      </c>
    </row>
    <row r="305" spans="13:26" ht="25.5">
      <c r="M305" s="289">
        <f>IF(ISNUMBER(SEARCH(ZAKL_DATA!$B$29,N305)),MAX($M$2:M304)+1,0)</f>
        <v>303</v>
      </c>
      <c r="N305" s="483" t="s">
        <v>3048</v>
      </c>
      <c r="O305" s="483" t="s">
        <v>3049</v>
      </c>
      <c r="Q305" s="291" t="str">
        <f>IFERROR(VLOOKUP(ROWS($Q$3:Q305),$M$3:$N$718,2,0),"")</f>
        <v>Praní a čištění textilních a kožešinových výrobků pro oblast zdravotnictví</v>
      </c>
      <c r="R305">
        <f>IF(ISNUMBER(SEARCH('1Př1'!$A$32,N305)),MAX($M$2:M304)+1,0)</f>
        <v>303</v>
      </c>
      <c r="S305" s="290" t="s">
        <v>1681</v>
      </c>
      <c r="T305" t="str">
        <f>IFERROR(VLOOKUP(ROWS($T$3:T305),$R$3:$S$718,2,0),"")</f>
        <v>Ostatní telekomunikační činnosti</v>
      </c>
      <c r="U305">
        <f>IF(ISNUMBER(SEARCH('1Př1'!$A$33,N305)),MAX($M$2:M304)+1,0)</f>
        <v>303</v>
      </c>
      <c r="V305" s="290" t="s">
        <v>1681</v>
      </c>
      <c r="W305" t="str">
        <f>IFERROR(VLOOKUP(ROWS($W$3:W305),$U$3:$V$718,2,0),"")</f>
        <v>Ostatní telekomunikační činnosti</v>
      </c>
      <c r="X305">
        <f>IF(ISNUMBER(SEARCH('1Př1'!$A$34,N305)),MAX($M$2:M304)+1,0)</f>
        <v>303</v>
      </c>
      <c r="Y305" s="290" t="s">
        <v>1681</v>
      </c>
      <c r="Z305" t="str">
        <f>IFERROR(VLOOKUP(ROWS($Z$3:Z305),$X$3:$Y$718,2,0),"")</f>
        <v>Ostatní telekomunikační činnosti</v>
      </c>
    </row>
    <row r="306" spans="13:26" ht="25.5">
      <c r="M306" s="289">
        <f>IF(ISNUMBER(SEARCH(ZAKL_DATA!$B$29,N306)),MAX($M$2:M305)+1,0)</f>
        <v>304</v>
      </c>
      <c r="N306" s="483" t="s">
        <v>3050</v>
      </c>
      <c r="O306" s="483" t="s">
        <v>3051</v>
      </c>
      <c r="Q306" s="291" t="str">
        <f>IFERROR(VLOOKUP(ROWS($Q$3:Q306),$M$3:$N$718,2,0),"")</f>
        <v>Praní a čištění textilních a kožešinových výrobků pro veřejnost</v>
      </c>
      <c r="R306">
        <f>IF(ISNUMBER(SEARCH('1Př1'!$A$32,N306)),MAX($M$2:M305)+1,0)</f>
        <v>304</v>
      </c>
      <c r="S306" s="290" t="s">
        <v>1682</v>
      </c>
      <c r="T306" t="str">
        <f>IFERROR(VLOOKUP(ROWS($T$3:T306),$R$3:$S$718,2,0),"")</f>
        <v>Činnosti souvis.se zprac.dat a hostingem;činnosti souvis.s web.portály</v>
      </c>
      <c r="U306">
        <f>IF(ISNUMBER(SEARCH('1Př1'!$A$33,N306)),MAX($M$2:M305)+1,0)</f>
        <v>304</v>
      </c>
      <c r="V306" s="290" t="s">
        <v>1682</v>
      </c>
      <c r="W306" t="str">
        <f>IFERROR(VLOOKUP(ROWS($W$3:W306),$U$3:$V$718,2,0),"")</f>
        <v>Činnosti souvis.se zprac.dat a hostingem;činnosti souvis.s web.portály</v>
      </c>
      <c r="X306">
        <f>IF(ISNUMBER(SEARCH('1Př1'!$A$34,N306)),MAX($M$2:M305)+1,0)</f>
        <v>304</v>
      </c>
      <c r="Y306" s="290" t="s">
        <v>1682</v>
      </c>
      <c r="Z306" t="str">
        <f>IFERROR(VLOOKUP(ROWS($Z$3:Z306),$X$3:$Y$718,2,0),"")</f>
        <v>Činnosti souvis.se zprac.dat a hostingem;činnosti souvis.s web.portály</v>
      </c>
    </row>
    <row r="307" spans="13:26">
      <c r="M307" s="289">
        <f>IF(ISNUMBER(SEARCH(ZAKL_DATA!$B$29,N307)),MAX($M$2:M306)+1,0)</f>
        <v>305</v>
      </c>
      <c r="N307" s="483" t="s">
        <v>3052</v>
      </c>
      <c r="O307" s="483" t="s">
        <v>3053</v>
      </c>
      <c r="Q307" s="291" t="str">
        <f>IFERROR(VLOOKUP(ROWS($Q$3:Q307),$M$3:$N$718,2,0),"")</f>
        <v>Pravidelná silniční osobní doprava</v>
      </c>
      <c r="R307">
        <f>IF(ISNUMBER(SEARCH('1Př1'!$A$32,N307)),MAX($M$2:M306)+1,0)</f>
        <v>305</v>
      </c>
      <c r="S307" s="290" t="s">
        <v>1683</v>
      </c>
      <c r="T307" t="str">
        <f>IFERROR(VLOOKUP(ROWS($T$3:T307),$R$3:$S$718,2,0),"")</f>
        <v>Ostatní informační činnosti</v>
      </c>
      <c r="U307">
        <f>IF(ISNUMBER(SEARCH('1Př1'!$A$33,N307)),MAX($M$2:M306)+1,0)</f>
        <v>305</v>
      </c>
      <c r="V307" s="290" t="s">
        <v>1683</v>
      </c>
      <c r="W307" t="str">
        <f>IFERROR(VLOOKUP(ROWS($W$3:W307),$U$3:$V$718,2,0),"")</f>
        <v>Ostatní informační činnosti</v>
      </c>
      <c r="X307">
        <f>IF(ISNUMBER(SEARCH('1Př1'!$A$34,N307)),MAX($M$2:M306)+1,0)</f>
        <v>305</v>
      </c>
      <c r="Y307" s="290" t="s">
        <v>1683</v>
      </c>
      <c r="Z307" t="str">
        <f>IFERROR(VLOOKUP(ROWS($Z$3:Z307),$X$3:$Y$718,2,0),"")</f>
        <v>Ostatní informační činnosti</v>
      </c>
    </row>
    <row r="308" spans="13:26">
      <c r="M308" s="289">
        <f>IF(ISNUMBER(SEARCH(ZAKL_DATA!$B$29,N308)),MAX($M$2:M307)+1,0)</f>
        <v>306</v>
      </c>
      <c r="N308" s="483" t="s">
        <v>1696</v>
      </c>
      <c r="O308" s="483" t="s">
        <v>3054</v>
      </c>
      <c r="Q308" s="291" t="str">
        <f>IFERROR(VLOOKUP(ROWS($Q$3:Q308),$M$3:$N$718,2,0),"")</f>
        <v>Právní činnosti</v>
      </c>
      <c r="R308">
        <f>IF(ISNUMBER(SEARCH('1Př1'!$A$32,N308)),MAX($M$2:M307)+1,0)</f>
        <v>306</v>
      </c>
      <c r="S308" s="290" t="s">
        <v>1684</v>
      </c>
      <c r="T308" t="str">
        <f>IFERROR(VLOOKUP(ROWS($T$3:T308),$R$3:$S$718,2,0),"")</f>
        <v>Peněžní zprostředkování</v>
      </c>
      <c r="U308">
        <f>IF(ISNUMBER(SEARCH('1Př1'!$A$33,N308)),MAX($M$2:M307)+1,0)</f>
        <v>306</v>
      </c>
      <c r="V308" s="290" t="s">
        <v>1684</v>
      </c>
      <c r="W308" t="str">
        <f>IFERROR(VLOOKUP(ROWS($W$3:W308),$U$3:$V$718,2,0),"")</f>
        <v>Peněžní zprostředkování</v>
      </c>
      <c r="X308">
        <f>IF(ISNUMBER(SEARCH('1Př1'!$A$34,N308)),MAX($M$2:M307)+1,0)</f>
        <v>306</v>
      </c>
      <c r="Y308" s="290" t="s">
        <v>1684</v>
      </c>
      <c r="Z308" t="str">
        <f>IFERROR(VLOOKUP(ROWS($Z$3:Z308),$X$3:$Y$718,2,0),"")</f>
        <v>Peněžní zprostředkování</v>
      </c>
    </row>
    <row r="309" spans="13:26">
      <c r="M309" s="289">
        <f>IF(ISNUMBER(SEARCH(ZAKL_DATA!$B$29,N309)),MAX($M$2:M308)+1,0)</f>
        <v>307</v>
      </c>
      <c r="N309" s="483" t="s">
        <v>3055</v>
      </c>
      <c r="O309" s="483" t="s">
        <v>3056</v>
      </c>
      <c r="Q309" s="291" t="str">
        <f>IFERROR(VLOOKUP(ROWS($Q$3:Q309),$M$3:$N$718,2,0),"")</f>
        <v>Preprimární vzdělávání</v>
      </c>
      <c r="R309">
        <f>IF(ISNUMBER(SEARCH('1Př1'!$A$32,N309)),MAX($M$2:M308)+1,0)</f>
        <v>307</v>
      </c>
      <c r="S309" s="290" t="s">
        <v>1685</v>
      </c>
      <c r="T309" t="str">
        <f>IFERROR(VLOOKUP(ROWS($T$3:T309),$R$3:$S$718,2,0),"")</f>
        <v>Činnosti holdingových společností</v>
      </c>
      <c r="U309">
        <f>IF(ISNUMBER(SEARCH('1Př1'!$A$33,N309)),MAX($M$2:M308)+1,0)</f>
        <v>307</v>
      </c>
      <c r="V309" s="290" t="s">
        <v>1685</v>
      </c>
      <c r="W309" t="str">
        <f>IFERROR(VLOOKUP(ROWS($W$3:W309),$U$3:$V$718,2,0),"")</f>
        <v>Činnosti holdingových společností</v>
      </c>
      <c r="X309">
        <f>IF(ISNUMBER(SEARCH('1Př1'!$A$34,N309)),MAX($M$2:M308)+1,0)</f>
        <v>307</v>
      </c>
      <c r="Y309" s="290" t="s">
        <v>1685</v>
      </c>
      <c r="Z309" t="str">
        <f>IFERROR(VLOOKUP(ROWS($Z$3:Z309),$X$3:$Y$718,2,0),"")</f>
        <v>Činnosti holdingových společností</v>
      </c>
    </row>
    <row r="310" spans="13:26">
      <c r="M310" s="289">
        <f>IF(ISNUMBER(SEARCH(ZAKL_DATA!$B$29,N310)),MAX($M$2:M309)+1,0)</f>
        <v>308</v>
      </c>
      <c r="N310" s="483" t="s">
        <v>1737</v>
      </c>
      <c r="O310" s="483" t="s">
        <v>3057</v>
      </c>
      <c r="Q310" s="291" t="str">
        <f>IFERROR(VLOOKUP(ROWS($Q$3:Q310),$M$3:$N$718,2,0),"")</f>
        <v>Primární vzdělávání</v>
      </c>
      <c r="R310">
        <f>IF(ISNUMBER(SEARCH('1Př1'!$A$32,N310)),MAX($M$2:M309)+1,0)</f>
        <v>308</v>
      </c>
      <c r="S310" s="290" t="s">
        <v>1686</v>
      </c>
      <c r="T310" t="str">
        <f>IFERROR(VLOOKUP(ROWS($T$3:T310),$R$3:$S$718,2,0),"")</f>
        <v>Činnosti trustů, fondů a podobných finančních subjektů</v>
      </c>
      <c r="U310">
        <f>IF(ISNUMBER(SEARCH('1Př1'!$A$33,N310)),MAX($M$2:M309)+1,0)</f>
        <v>308</v>
      </c>
      <c r="V310" s="290" t="s">
        <v>1686</v>
      </c>
      <c r="W310" t="str">
        <f>IFERROR(VLOOKUP(ROWS($W$3:W310),$U$3:$V$718,2,0),"")</f>
        <v>Činnosti trustů, fondů a podobných finančních subjektů</v>
      </c>
      <c r="X310">
        <f>IF(ISNUMBER(SEARCH('1Př1'!$A$34,N310)),MAX($M$2:M309)+1,0)</f>
        <v>308</v>
      </c>
      <c r="Y310" s="290" t="s">
        <v>1686</v>
      </c>
      <c r="Z310" t="str">
        <f>IFERROR(VLOOKUP(ROWS($Z$3:Z310),$X$3:$Y$718,2,0),"")</f>
        <v>Činnosti trustů, fondů a podobných finančních subjektů</v>
      </c>
    </row>
    <row r="311" spans="13:26">
      <c r="M311" s="289">
        <f>IF(ISNUMBER(SEARCH(ZAKL_DATA!$B$29,N311)),MAX($M$2:M310)+1,0)</f>
        <v>309</v>
      </c>
      <c r="N311" s="483" t="s">
        <v>3058</v>
      </c>
      <c r="O311" s="483" t="s">
        <v>3059</v>
      </c>
      <c r="Q311" s="291" t="str">
        <f>IFERROR(VLOOKUP(ROWS($Q$3:Q311),$M$3:$N$718,2,0),"")</f>
        <v>Produkce filmů, videozáznamů a televizních pořadů</v>
      </c>
      <c r="R311">
        <f>IF(ISNUMBER(SEARCH('1Př1'!$A$32,N311)),MAX($M$2:M310)+1,0)</f>
        <v>309</v>
      </c>
      <c r="S311" s="290" t="s">
        <v>1687</v>
      </c>
      <c r="T311" t="str">
        <f>IFERROR(VLOOKUP(ROWS($T$3:T311),$R$3:$S$718,2,0),"")</f>
        <v>Ostatní finanční zprostředkování</v>
      </c>
      <c r="U311">
        <f>IF(ISNUMBER(SEARCH('1Př1'!$A$33,N311)),MAX($M$2:M310)+1,0)</f>
        <v>309</v>
      </c>
      <c r="V311" s="290" t="s">
        <v>1687</v>
      </c>
      <c r="W311" t="str">
        <f>IFERROR(VLOOKUP(ROWS($W$3:W311),$U$3:$V$718,2,0),"")</f>
        <v>Ostatní finanční zprostředkování</v>
      </c>
      <c r="X311">
        <f>IF(ISNUMBER(SEARCH('1Př1'!$A$34,N311)),MAX($M$2:M310)+1,0)</f>
        <v>309</v>
      </c>
      <c r="Y311" s="290" t="s">
        <v>1687</v>
      </c>
      <c r="Z311" t="str">
        <f>IFERROR(VLOOKUP(ROWS($Z$3:Z311),$X$3:$Y$718,2,0),"")</f>
        <v>Ostatní finanční zprostředkování</v>
      </c>
    </row>
    <row r="312" spans="13:26" ht="25.5">
      <c r="M312" s="289">
        <f>IF(ISNUMBER(SEARCH(ZAKL_DATA!$B$29,N312)),MAX($M$2:M311)+1,0)</f>
        <v>310</v>
      </c>
      <c r="N312" s="483" t="s">
        <v>3060</v>
      </c>
      <c r="O312" s="483" t="s">
        <v>3061</v>
      </c>
      <c r="Q312" s="291" t="str">
        <f>IFERROR(VLOOKUP(ROWS($Q$3:Q312),$M$3:$N$718,2,0),"")</f>
        <v>Programování a vývoj počítačových her, herního softwaru a herních nástrojů</v>
      </c>
      <c r="R312">
        <f>IF(ISNUMBER(SEARCH('1Př1'!$A$32,N312)),MAX($M$2:M311)+1,0)</f>
        <v>310</v>
      </c>
      <c r="S312" s="290" t="s">
        <v>231</v>
      </c>
      <c r="T312" t="str">
        <f>IFERROR(VLOOKUP(ROWS($T$3:T312),$R$3:$S$718,2,0),"")</f>
        <v>Pojištění</v>
      </c>
      <c r="U312">
        <f>IF(ISNUMBER(SEARCH('1Př1'!$A$33,N312)),MAX($M$2:M311)+1,0)</f>
        <v>310</v>
      </c>
      <c r="V312" s="290" t="s">
        <v>231</v>
      </c>
      <c r="W312" t="str">
        <f>IFERROR(VLOOKUP(ROWS($W$3:W312),$U$3:$V$718,2,0),"")</f>
        <v>Pojištění</v>
      </c>
      <c r="X312">
        <f>IF(ISNUMBER(SEARCH('1Př1'!$A$34,N312)),MAX($M$2:M311)+1,0)</f>
        <v>310</v>
      </c>
      <c r="Y312" s="290" t="s">
        <v>231</v>
      </c>
      <c r="Z312" t="str">
        <f>IFERROR(VLOOKUP(ROWS($Z$3:Z312),$X$3:$Y$718,2,0),"")</f>
        <v>Pojištění</v>
      </c>
    </row>
    <row r="313" spans="13:26">
      <c r="M313" s="289">
        <f>IF(ISNUMBER(SEARCH(ZAKL_DATA!$B$29,N313)),MAX($M$2:M312)+1,0)</f>
        <v>311</v>
      </c>
      <c r="N313" s="483" t="s">
        <v>2096</v>
      </c>
      <c r="O313" s="483" t="s">
        <v>3062</v>
      </c>
      <c r="Q313" s="291" t="str">
        <f>IFERROR(VLOOKUP(ROWS($Q$3:Q313),$M$3:$N$718,2,0),"")</f>
        <v>Promítání filmů</v>
      </c>
      <c r="R313">
        <f>IF(ISNUMBER(SEARCH('1Př1'!$A$32,N313)),MAX($M$2:M312)+1,0)</f>
        <v>311</v>
      </c>
      <c r="S313" s="290" t="s">
        <v>1688</v>
      </c>
      <c r="T313" t="str">
        <f>IFERROR(VLOOKUP(ROWS($T$3:T313),$R$3:$S$718,2,0),"")</f>
        <v>Zajištění</v>
      </c>
      <c r="U313">
        <f>IF(ISNUMBER(SEARCH('1Př1'!$A$33,N313)),MAX($M$2:M312)+1,0)</f>
        <v>311</v>
      </c>
      <c r="V313" s="290" t="s">
        <v>1688</v>
      </c>
      <c r="W313" t="str">
        <f>IFERROR(VLOOKUP(ROWS($W$3:W313),$U$3:$V$718,2,0),"")</f>
        <v>Zajištění</v>
      </c>
      <c r="X313">
        <f>IF(ISNUMBER(SEARCH('1Př1'!$A$34,N313)),MAX($M$2:M312)+1,0)</f>
        <v>311</v>
      </c>
      <c r="Y313" s="290" t="s">
        <v>1688</v>
      </c>
      <c r="Z313" t="str">
        <f>IFERROR(VLOOKUP(ROWS($Z$3:Z313),$X$3:$Y$718,2,0),"")</f>
        <v>Zajištění</v>
      </c>
    </row>
    <row r="314" spans="13:26" ht="25.5">
      <c r="M314" s="289">
        <f>IF(ISNUMBER(SEARCH(ZAKL_DATA!$B$29,N314)),MAX($M$2:M313)+1,0)</f>
        <v>312</v>
      </c>
      <c r="N314" s="483" t="s">
        <v>2114</v>
      </c>
      <c r="O314" s="483" t="s">
        <v>3063</v>
      </c>
      <c r="Q314" s="291" t="str">
        <f>IFERROR(VLOOKUP(ROWS($Q$3:Q314),$M$3:$N$718,2,0),"")</f>
        <v>Pronájem a leasing kancelářských strojů a zařízení, včetně počítačů</v>
      </c>
      <c r="R314">
        <f>IF(ISNUMBER(SEARCH('1Př1'!$A$32,N314)),MAX($M$2:M313)+1,0)</f>
        <v>312</v>
      </c>
      <c r="S314" s="290" t="s">
        <v>1689</v>
      </c>
      <c r="T314" t="str">
        <f>IFERROR(VLOOKUP(ROWS($T$3:T314),$R$3:$S$718,2,0),"")</f>
        <v>Penzijní financování</v>
      </c>
      <c r="U314">
        <f>IF(ISNUMBER(SEARCH('1Př1'!$A$33,N314)),MAX($M$2:M313)+1,0)</f>
        <v>312</v>
      </c>
      <c r="V314" s="290" t="s">
        <v>1689</v>
      </c>
      <c r="W314" t="str">
        <f>IFERROR(VLOOKUP(ROWS($W$3:W314),$U$3:$V$718,2,0),"")</f>
        <v>Penzijní financování</v>
      </c>
      <c r="X314">
        <f>IF(ISNUMBER(SEARCH('1Př1'!$A$34,N314)),MAX($M$2:M313)+1,0)</f>
        <v>312</v>
      </c>
      <c r="Y314" s="290" t="s">
        <v>1689</v>
      </c>
      <c r="Z314" t="str">
        <f>IFERROR(VLOOKUP(ROWS($Z$3:Z314),$X$3:$Y$718,2,0),"")</f>
        <v>Penzijní financování</v>
      </c>
    </row>
    <row r="315" spans="13:26" ht="25.5">
      <c r="M315" s="289">
        <f>IF(ISNUMBER(SEARCH(ZAKL_DATA!$B$29,N315)),MAX($M$2:M314)+1,0)</f>
        <v>313</v>
      </c>
      <c r="N315" s="483" t="s">
        <v>2116</v>
      </c>
      <c r="O315" s="483" t="s">
        <v>3064</v>
      </c>
      <c r="Q315" s="291" t="str">
        <f>IFERROR(VLOOKUP(ROWS($Q$3:Q315),$M$3:$N$718,2,0),"")</f>
        <v>Pronájem a leasing leteckých dopravních prostředků</v>
      </c>
      <c r="R315">
        <f>IF(ISNUMBER(SEARCH('1Př1'!$A$32,N315)),MAX($M$2:M314)+1,0)</f>
        <v>313</v>
      </c>
      <c r="S315" s="290" t="s">
        <v>1690</v>
      </c>
      <c r="T315" t="str">
        <f>IFERROR(VLOOKUP(ROWS($T$3:T315),$R$3:$S$718,2,0),"")</f>
        <v>Pomocné činnosti související s fin.zprostřed.,kromě pojišť.a penzij.fin.</v>
      </c>
      <c r="U315">
        <f>IF(ISNUMBER(SEARCH('1Př1'!$A$33,N315)),MAX($M$2:M314)+1,0)</f>
        <v>313</v>
      </c>
      <c r="V315" s="290" t="s">
        <v>1690</v>
      </c>
      <c r="W315" t="str">
        <f>IFERROR(VLOOKUP(ROWS($W$3:W315),$U$3:$V$718,2,0),"")</f>
        <v>Pomocné činnosti související s fin.zprostřed.,kromě pojišť.a penzij.fin.</v>
      </c>
      <c r="X315">
        <f>IF(ISNUMBER(SEARCH('1Př1'!$A$34,N315)),MAX($M$2:M314)+1,0)</f>
        <v>313</v>
      </c>
      <c r="Y315" s="290" t="s">
        <v>1690</v>
      </c>
      <c r="Z315" t="str">
        <f>IFERROR(VLOOKUP(ROWS($Z$3:Z315),$X$3:$Y$718,2,0),"")</f>
        <v>Pomocné činnosti související s fin.zprostřed.,kromě pojišť.a penzij.fin.</v>
      </c>
    </row>
    <row r="316" spans="13:26">
      <c r="M316" s="289">
        <f>IF(ISNUMBER(SEARCH(ZAKL_DATA!$B$29,N316)),MAX($M$2:M315)+1,0)</f>
        <v>314</v>
      </c>
      <c r="N316" s="483" t="s">
        <v>2110</v>
      </c>
      <c r="O316" s="483" t="s">
        <v>3065</v>
      </c>
      <c r="Q316" s="291" t="str">
        <f>IFERROR(VLOOKUP(ROWS($Q$3:Q316),$M$3:$N$718,2,0),"")</f>
        <v>Pronájem a leasing nákladních automobilů</v>
      </c>
      <c r="R316">
        <f>IF(ISNUMBER(SEARCH('1Př1'!$A$32,N316)),MAX($M$2:M315)+1,0)</f>
        <v>314</v>
      </c>
      <c r="S316" s="290" t="s">
        <v>1691</v>
      </c>
      <c r="T316" t="str">
        <f>IFERROR(VLOOKUP(ROWS($T$3:T316),$R$3:$S$718,2,0),"")</f>
        <v>Pomocné činnosti související s pojišťovnictvím a penzijním financováním</v>
      </c>
      <c r="U316">
        <f>IF(ISNUMBER(SEARCH('1Př1'!$A$33,N316)),MAX($M$2:M315)+1,0)</f>
        <v>314</v>
      </c>
      <c r="V316" s="290" t="s">
        <v>1691</v>
      </c>
      <c r="W316" t="str">
        <f>IFERROR(VLOOKUP(ROWS($W$3:W316),$U$3:$V$718,2,0),"")</f>
        <v>Pomocné činnosti související s pojišťovnictvím a penzijním financováním</v>
      </c>
      <c r="X316">
        <f>IF(ISNUMBER(SEARCH('1Př1'!$A$34,N316)),MAX($M$2:M315)+1,0)</f>
        <v>314</v>
      </c>
      <c r="Y316" s="290" t="s">
        <v>1691</v>
      </c>
      <c r="Z316" t="str">
        <f>IFERROR(VLOOKUP(ROWS($Z$3:Z316),$X$3:$Y$718,2,0),"")</f>
        <v>Pomocné činnosti související s pojišťovnictvím a penzijním financováním</v>
      </c>
    </row>
    <row r="317" spans="13:26" ht="25.5">
      <c r="M317" s="289">
        <f>IF(ISNUMBER(SEARCH(ZAKL_DATA!$B$29,N317)),MAX($M$2:M316)+1,0)</f>
        <v>315</v>
      </c>
      <c r="N317" s="483" t="s">
        <v>3066</v>
      </c>
      <c r="O317" s="483" t="s">
        <v>3067</v>
      </c>
      <c r="Q317" s="291" t="str">
        <f>IFERROR(VLOOKUP(ROWS($Q$3:Q317),$M$3:$N$718,2,0),"")</f>
        <v>Pronájem a leasing osobních automobilů a lehkých motorových vozidel</v>
      </c>
      <c r="R317">
        <f>IF(ISNUMBER(SEARCH('1Př1'!$A$32,N317)),MAX($M$2:M316)+1,0)</f>
        <v>315</v>
      </c>
      <c r="S317" s="290" t="s">
        <v>1692</v>
      </c>
      <c r="T317" t="str">
        <f>IFERROR(VLOOKUP(ROWS($T$3:T317),$R$3:$S$718,2,0),"")</f>
        <v>Správa fondů</v>
      </c>
      <c r="U317">
        <f>IF(ISNUMBER(SEARCH('1Př1'!$A$33,N317)),MAX($M$2:M316)+1,0)</f>
        <v>315</v>
      </c>
      <c r="V317" s="290" t="s">
        <v>1692</v>
      </c>
      <c r="W317" t="str">
        <f>IFERROR(VLOOKUP(ROWS($W$3:W317),$U$3:$V$718,2,0),"")</f>
        <v>Správa fondů</v>
      </c>
      <c r="X317">
        <f>IF(ISNUMBER(SEARCH('1Př1'!$A$34,N317)),MAX($M$2:M316)+1,0)</f>
        <v>315</v>
      </c>
      <c r="Y317" s="290" t="s">
        <v>1692</v>
      </c>
      <c r="Z317" t="str">
        <f>IFERROR(VLOOKUP(ROWS($Z$3:Z317),$X$3:$Y$718,2,0),"")</f>
        <v>Správa fondů</v>
      </c>
    </row>
    <row r="318" spans="13:26" ht="25.5">
      <c r="M318" s="289">
        <f>IF(ISNUMBER(SEARCH(ZAKL_DATA!$B$29,N318)),MAX($M$2:M317)+1,0)</f>
        <v>316</v>
      </c>
      <c r="N318" s="483" t="s">
        <v>3068</v>
      </c>
      <c r="O318" s="483" t="s">
        <v>3069</v>
      </c>
      <c r="Q318" s="291" t="str">
        <f>IFERROR(VLOOKUP(ROWS($Q$3:Q318),$M$3:$N$718,2,0),"")</f>
        <v>Pronájem a leasing ostatních strojů, zařízení a hmotných statků j. n.</v>
      </c>
      <c r="R318">
        <f>IF(ISNUMBER(SEARCH('1Př1'!$A$32,N318)),MAX($M$2:M317)+1,0)</f>
        <v>316</v>
      </c>
      <c r="S318" s="290" t="s">
        <v>1693</v>
      </c>
      <c r="T318" t="str">
        <f>IFERROR(VLOOKUP(ROWS($T$3:T318),$R$3:$S$718,2,0),"")</f>
        <v>Nákup a následný prodej vlastních nemovitostí</v>
      </c>
      <c r="U318">
        <f>IF(ISNUMBER(SEARCH('1Př1'!$A$33,N318)),MAX($M$2:M317)+1,0)</f>
        <v>316</v>
      </c>
      <c r="V318" s="290" t="s">
        <v>1693</v>
      </c>
      <c r="W318" t="str">
        <f>IFERROR(VLOOKUP(ROWS($W$3:W318),$U$3:$V$718,2,0),"")</f>
        <v>Nákup a následný prodej vlastních nemovitostí</v>
      </c>
      <c r="X318">
        <f>IF(ISNUMBER(SEARCH('1Př1'!$A$34,N318)),MAX($M$2:M317)+1,0)</f>
        <v>316</v>
      </c>
      <c r="Y318" s="290" t="s">
        <v>1693</v>
      </c>
      <c r="Z318" t="str">
        <f>IFERROR(VLOOKUP(ROWS($Z$3:Z318),$X$3:$Y$718,2,0),"")</f>
        <v>Nákup a následný prodej vlastních nemovitostí</v>
      </c>
    </row>
    <row r="319" spans="13:26" ht="25.5">
      <c r="M319" s="289">
        <f>IF(ISNUMBER(SEARCH(ZAKL_DATA!$B$29,N319)),MAX($M$2:M318)+1,0)</f>
        <v>317</v>
      </c>
      <c r="N319" s="483" t="s">
        <v>3070</v>
      </c>
      <c r="O319" s="483" t="s">
        <v>3071</v>
      </c>
      <c r="Q319" s="291" t="str">
        <f>IFERROR(VLOOKUP(ROWS($Q$3:Q319),$M$3:$N$718,2,0),"")</f>
        <v>Pronájem a leasing ostatních výrobků pro osobní potřebu a převážně pro domácnost</v>
      </c>
      <c r="R319">
        <f>IF(ISNUMBER(SEARCH('1Př1'!$A$32,N319)),MAX($M$2:M318)+1,0)</f>
        <v>317</v>
      </c>
      <c r="S319" s="290" t="s">
        <v>1694</v>
      </c>
      <c r="T319" t="str">
        <f>IFERROR(VLOOKUP(ROWS($T$3:T319),$R$3:$S$718,2,0),"")</f>
        <v>Pronájem a správa vlastních nebo pronajatých nemovitostí</v>
      </c>
      <c r="U319">
        <f>IF(ISNUMBER(SEARCH('1Př1'!$A$33,N319)),MAX($M$2:M318)+1,0)</f>
        <v>317</v>
      </c>
      <c r="V319" s="290" t="s">
        <v>1694</v>
      </c>
      <c r="W319" t="str">
        <f>IFERROR(VLOOKUP(ROWS($W$3:W319),$U$3:$V$718,2,0),"")</f>
        <v>Pronájem a správa vlastních nebo pronajatých nemovitostí</v>
      </c>
      <c r="X319">
        <f>IF(ISNUMBER(SEARCH('1Př1'!$A$34,N319)),MAX($M$2:M318)+1,0)</f>
        <v>317</v>
      </c>
      <c r="Y319" s="290" t="s">
        <v>1694</v>
      </c>
      <c r="Z319" t="str">
        <f>IFERROR(VLOOKUP(ROWS($Z$3:Z319),$X$3:$Y$718,2,0),"")</f>
        <v>Pronájem a správa vlastních nebo pronajatých nemovitostí</v>
      </c>
    </row>
    <row r="320" spans="13:26" ht="25.5">
      <c r="M320" s="289">
        <f>IF(ISNUMBER(SEARCH(ZAKL_DATA!$B$29,N320)),MAX($M$2:M319)+1,0)</f>
        <v>318</v>
      </c>
      <c r="N320" s="483" t="s">
        <v>2111</v>
      </c>
      <c r="O320" s="483" t="s">
        <v>3072</v>
      </c>
      <c r="Q320" s="291" t="str">
        <f>IFERROR(VLOOKUP(ROWS($Q$3:Q320),$M$3:$N$718,2,0),"")</f>
        <v>Pronájem a leasing rekreačních a sportovních potřeb</v>
      </c>
      <c r="R320">
        <f>IF(ISNUMBER(SEARCH('1Př1'!$A$32,N320)),MAX($M$2:M319)+1,0)</f>
        <v>318</v>
      </c>
      <c r="S320" s="290" t="s">
        <v>1695</v>
      </c>
      <c r="T320" t="str">
        <f>IFERROR(VLOOKUP(ROWS($T$3:T320),$R$3:$S$718,2,0),"")</f>
        <v>Činnosti v oblasti nemovitostí na základě smlouvy nebo dohody</v>
      </c>
      <c r="U320">
        <f>IF(ISNUMBER(SEARCH('1Př1'!$A$33,N320)),MAX($M$2:M319)+1,0)</f>
        <v>318</v>
      </c>
      <c r="V320" s="290" t="s">
        <v>1695</v>
      </c>
      <c r="W320" t="str">
        <f>IFERROR(VLOOKUP(ROWS($W$3:W320),$U$3:$V$718,2,0),"")</f>
        <v>Činnosti v oblasti nemovitostí na základě smlouvy nebo dohody</v>
      </c>
      <c r="X320">
        <f>IF(ISNUMBER(SEARCH('1Př1'!$A$34,N320)),MAX($M$2:M319)+1,0)</f>
        <v>318</v>
      </c>
      <c r="Y320" s="290" t="s">
        <v>1695</v>
      </c>
      <c r="Z320" t="str">
        <f>IFERROR(VLOOKUP(ROWS($Z$3:Z320),$X$3:$Y$718,2,0),"")</f>
        <v>Činnosti v oblasti nemovitostí na základě smlouvy nebo dohody</v>
      </c>
    </row>
    <row r="321" spans="13:26">
      <c r="M321" s="289">
        <f>IF(ISNUMBER(SEARCH(ZAKL_DATA!$B$29,N321)),MAX($M$2:M320)+1,0)</f>
        <v>319</v>
      </c>
      <c r="N321" s="483" t="s">
        <v>2113</v>
      </c>
      <c r="O321" s="483" t="s">
        <v>3073</v>
      </c>
      <c r="Q321" s="291" t="str">
        <f>IFERROR(VLOOKUP(ROWS($Q$3:Q321),$M$3:$N$718,2,0),"")</f>
        <v>Pronájem a leasing stavebních strojů a zařízení</v>
      </c>
      <c r="R321">
        <f>IF(ISNUMBER(SEARCH('1Př1'!$A$32,N321)),MAX($M$2:M320)+1,0)</f>
        <v>319</v>
      </c>
      <c r="S321" s="290" t="s">
        <v>1696</v>
      </c>
      <c r="T321" t="str">
        <f>IFERROR(VLOOKUP(ROWS($T$3:T321),$R$3:$S$718,2,0),"")</f>
        <v>Právní činnosti</v>
      </c>
      <c r="U321">
        <f>IF(ISNUMBER(SEARCH('1Př1'!$A$33,N321)),MAX($M$2:M320)+1,0)</f>
        <v>319</v>
      </c>
      <c r="V321" s="290" t="s">
        <v>1696</v>
      </c>
      <c r="W321" t="str">
        <f>IFERROR(VLOOKUP(ROWS($W$3:W321),$U$3:$V$718,2,0),"")</f>
        <v>Právní činnosti</v>
      </c>
      <c r="X321">
        <f>IF(ISNUMBER(SEARCH('1Př1'!$A$34,N321)),MAX($M$2:M320)+1,0)</f>
        <v>319</v>
      </c>
      <c r="Y321" s="290" t="s">
        <v>1696</v>
      </c>
      <c r="Z321" t="str">
        <f>IFERROR(VLOOKUP(ROWS($Z$3:Z321),$X$3:$Y$718,2,0),"")</f>
        <v>Právní činnosti</v>
      </c>
    </row>
    <row r="322" spans="13:26">
      <c r="M322" s="289">
        <f>IF(ISNUMBER(SEARCH(ZAKL_DATA!$B$29,N322)),MAX($M$2:M321)+1,0)</f>
        <v>320</v>
      </c>
      <c r="N322" s="483" t="s">
        <v>2115</v>
      </c>
      <c r="O322" s="483" t="s">
        <v>3074</v>
      </c>
      <c r="Q322" s="291" t="str">
        <f>IFERROR(VLOOKUP(ROWS($Q$3:Q322),$M$3:$N$718,2,0),"")</f>
        <v>Pronájem a leasing vodních dopravních prostředků</v>
      </c>
      <c r="R322">
        <f>IF(ISNUMBER(SEARCH('1Př1'!$A$32,N322)),MAX($M$2:M321)+1,0)</f>
        <v>320</v>
      </c>
      <c r="S322" s="290" t="s">
        <v>1697</v>
      </c>
      <c r="T322" t="str">
        <f>IFERROR(VLOOKUP(ROWS($T$3:T322),$R$3:$S$718,2,0),"")</f>
        <v>Účetnické a auditorské činnosti; daňové poradenství</v>
      </c>
      <c r="U322">
        <f>IF(ISNUMBER(SEARCH('1Př1'!$A$33,N322)),MAX($M$2:M321)+1,0)</f>
        <v>320</v>
      </c>
      <c r="V322" s="290" t="s">
        <v>1697</v>
      </c>
      <c r="W322" t="str">
        <f>IFERROR(VLOOKUP(ROWS($W$3:W322),$U$3:$V$718,2,0),"")</f>
        <v>Účetnické a auditorské činnosti; daňové poradenství</v>
      </c>
      <c r="X322">
        <f>IF(ISNUMBER(SEARCH('1Př1'!$A$34,N322)),MAX($M$2:M321)+1,0)</f>
        <v>320</v>
      </c>
      <c r="Y322" s="290" t="s">
        <v>1697</v>
      </c>
      <c r="Z322" t="str">
        <f>IFERROR(VLOOKUP(ROWS($Z$3:Z322),$X$3:$Y$718,2,0),"")</f>
        <v>Účetnické a auditorské činnosti; daňové poradenství</v>
      </c>
    </row>
    <row r="323" spans="13:26">
      <c r="M323" s="289">
        <f>IF(ISNUMBER(SEARCH(ZAKL_DATA!$B$29,N323)),MAX($M$2:M322)+1,0)</f>
        <v>321</v>
      </c>
      <c r="N323" s="483" t="s">
        <v>2112</v>
      </c>
      <c r="O323" s="483" t="s">
        <v>3075</v>
      </c>
      <c r="Q323" s="291" t="str">
        <f>IFERROR(VLOOKUP(ROWS($Q$3:Q323),$M$3:$N$718,2,0),"")</f>
        <v>Pronájem a leasing zemědělských strojů a zařízení</v>
      </c>
      <c r="R323">
        <f>IF(ISNUMBER(SEARCH('1Př1'!$A$32,N323)),MAX($M$2:M322)+1,0)</f>
        <v>321</v>
      </c>
      <c r="S323" s="290" t="s">
        <v>1698</v>
      </c>
      <c r="T323" t="str">
        <f>IFERROR(VLOOKUP(ROWS($T$3:T323),$R$3:$S$718,2,0),"")</f>
        <v>Činnosti vedení podniků</v>
      </c>
      <c r="U323">
        <f>IF(ISNUMBER(SEARCH('1Př1'!$A$33,N323)),MAX($M$2:M322)+1,0)</f>
        <v>321</v>
      </c>
      <c r="V323" s="290" t="s">
        <v>1698</v>
      </c>
      <c r="W323" t="str">
        <f>IFERROR(VLOOKUP(ROWS($W$3:W323),$U$3:$V$718,2,0),"")</f>
        <v>Činnosti vedení podniků</v>
      </c>
      <c r="X323">
        <f>IF(ISNUMBER(SEARCH('1Př1'!$A$34,N323)),MAX($M$2:M322)+1,0)</f>
        <v>321</v>
      </c>
      <c r="Y323" s="290" t="s">
        <v>1698</v>
      </c>
      <c r="Z323" t="str">
        <f>IFERROR(VLOOKUP(ROWS($Z$3:Z323),$X$3:$Y$718,2,0),"")</f>
        <v>Činnosti vedení podniků</v>
      </c>
    </row>
    <row r="324" spans="13:26" ht="25.5">
      <c r="M324" s="289">
        <f>IF(ISNUMBER(SEARCH(ZAKL_DATA!$B$29,N324)),MAX($M$2:M323)+1,0)</f>
        <v>322</v>
      </c>
      <c r="N324" s="483" t="s">
        <v>1694</v>
      </c>
      <c r="O324" s="483" t="s">
        <v>3076</v>
      </c>
      <c r="Q324" s="291" t="str">
        <f>IFERROR(VLOOKUP(ROWS($Q$3:Q324),$M$3:$N$718,2,0),"")</f>
        <v>Pronájem a správa vlastních nebo pronajatých nemovitostí</v>
      </c>
      <c r="R324">
        <f>IF(ISNUMBER(SEARCH('1Př1'!$A$32,N324)),MAX($M$2:M323)+1,0)</f>
        <v>322</v>
      </c>
      <c r="S324" s="290" t="s">
        <v>1699</v>
      </c>
      <c r="T324" t="str">
        <f>IFERROR(VLOOKUP(ROWS($T$3:T324),$R$3:$S$718,2,0),"")</f>
        <v>Poradenství v oblasti řízení</v>
      </c>
      <c r="U324">
        <f>IF(ISNUMBER(SEARCH('1Př1'!$A$33,N324)),MAX($M$2:M323)+1,0)</f>
        <v>322</v>
      </c>
      <c r="V324" s="290" t="s">
        <v>1699</v>
      </c>
      <c r="W324" t="str">
        <f>IFERROR(VLOOKUP(ROWS($W$3:W324),$U$3:$V$718,2,0),"")</f>
        <v>Poradenství v oblasti řízení</v>
      </c>
      <c r="X324">
        <f>IF(ISNUMBER(SEARCH('1Př1'!$A$34,N324)),MAX($M$2:M323)+1,0)</f>
        <v>322</v>
      </c>
      <c r="Y324" s="290" t="s">
        <v>1699</v>
      </c>
      <c r="Z324" t="str">
        <f>IFERROR(VLOOKUP(ROWS($Z$3:Z324),$X$3:$Y$718,2,0),"")</f>
        <v>Poradenství v oblasti řízení</v>
      </c>
    </row>
    <row r="325" spans="13:26" ht="25.5">
      <c r="M325" s="289">
        <f>IF(ISNUMBER(SEARCH(ZAKL_DATA!$B$29,N325)),MAX($M$2:M324)+1,0)</f>
        <v>323</v>
      </c>
      <c r="N325" s="483" t="s">
        <v>3077</v>
      </c>
      <c r="O325" s="483" t="s">
        <v>3078</v>
      </c>
      <c r="Q325" s="291" t="str">
        <f>IFERROR(VLOOKUP(ROWS($Q$3:Q325),$M$3:$N$718,2,0),"")</f>
        <v>Provoz pískoven a štěrkopískoven a těžba jílů a kaolinu</v>
      </c>
      <c r="R325">
        <f>IF(ISNUMBER(SEARCH('1Př1'!$A$32,N325)),MAX($M$2:M324)+1,0)</f>
        <v>323</v>
      </c>
      <c r="S325" s="290" t="s">
        <v>1700</v>
      </c>
      <c r="T325" t="str">
        <f>IFERROR(VLOOKUP(ROWS($T$3:T325),$R$3:$S$718,2,0),"")</f>
        <v>Architektonické a inženýrské činnosti a související technické poradenství</v>
      </c>
      <c r="U325">
        <f>IF(ISNUMBER(SEARCH('1Př1'!$A$33,N325)),MAX($M$2:M324)+1,0)</f>
        <v>323</v>
      </c>
      <c r="V325" s="290" t="s">
        <v>1700</v>
      </c>
      <c r="W325" t="str">
        <f>IFERROR(VLOOKUP(ROWS($W$3:W325),$U$3:$V$718,2,0),"")</f>
        <v>Architektonické a inženýrské činnosti a související technické poradenství</v>
      </c>
      <c r="X325">
        <f>IF(ISNUMBER(SEARCH('1Př1'!$A$34,N325)),MAX($M$2:M324)+1,0)</f>
        <v>323</v>
      </c>
      <c r="Y325" s="290" t="s">
        <v>1700</v>
      </c>
      <c r="Z325" t="str">
        <f>IFERROR(VLOOKUP(ROWS($Z$3:Z325),$X$3:$Y$718,2,0),"")</f>
        <v>Architektonické a inženýrské činnosti a související technické poradenství</v>
      </c>
    </row>
    <row r="326" spans="13:26">
      <c r="M326" s="289">
        <f>IF(ISNUMBER(SEARCH(ZAKL_DATA!$B$29,N326)),MAX($M$2:M325)+1,0)</f>
        <v>324</v>
      </c>
      <c r="N326" s="483" t="s">
        <v>3079</v>
      </c>
      <c r="O326" s="483" t="s">
        <v>3080</v>
      </c>
      <c r="Q326" s="291" t="str">
        <f>IFERROR(VLOOKUP(ROWS($Q$3:Q326),$M$3:$N$718,2,0),"")</f>
        <v>Provozování historických a kulturních památek</v>
      </c>
      <c r="R326">
        <f>IF(ISNUMBER(SEARCH('1Př1'!$A$32,N326)),MAX($M$2:M325)+1,0)</f>
        <v>324</v>
      </c>
      <c r="S326" s="290" t="s">
        <v>1701</v>
      </c>
      <c r="T326" t="str">
        <f>IFERROR(VLOOKUP(ROWS($T$3:T326),$R$3:$S$718,2,0),"")</f>
        <v>Technické zkoušky a analýzy</v>
      </c>
      <c r="U326">
        <f>IF(ISNUMBER(SEARCH('1Př1'!$A$33,N326)),MAX($M$2:M325)+1,0)</f>
        <v>324</v>
      </c>
      <c r="V326" s="290" t="s">
        <v>1701</v>
      </c>
      <c r="W326" t="str">
        <f>IFERROR(VLOOKUP(ROWS($W$3:W326),$U$3:$V$718,2,0),"")</f>
        <v>Technické zkoušky a analýzy</v>
      </c>
      <c r="X326">
        <f>IF(ISNUMBER(SEARCH('1Př1'!$A$34,N326)),MAX($M$2:M325)+1,0)</f>
        <v>324</v>
      </c>
      <c r="Y326" s="290" t="s">
        <v>1701</v>
      </c>
      <c r="Z326" t="str">
        <f>IFERROR(VLOOKUP(ROWS($Z$3:Z326),$X$3:$Y$718,2,0),"")</f>
        <v>Technické zkoušky a analýzy</v>
      </c>
    </row>
    <row r="327" spans="13:26">
      <c r="M327" s="289">
        <f>IF(ISNUMBER(SEARCH(ZAKL_DATA!$B$29,N327)),MAX($M$2:M326)+1,0)</f>
        <v>325</v>
      </c>
      <c r="N327" s="483" t="s">
        <v>3081</v>
      </c>
      <c r="O327" s="483" t="s">
        <v>3082</v>
      </c>
      <c r="Q327" s="291" t="str">
        <f>IFERROR(VLOOKUP(ROWS($Q$3:Q327),$M$3:$N$718,2,0),"")</f>
        <v>Provozování kulturních zařízení a areálů</v>
      </c>
      <c r="R327">
        <f>IF(ISNUMBER(SEARCH('1Př1'!$A$32,N327)),MAX($M$2:M326)+1,0)</f>
        <v>325</v>
      </c>
      <c r="S327" s="290" t="s">
        <v>1702</v>
      </c>
      <c r="T327" t="str">
        <f>IFERROR(VLOOKUP(ROWS($T$3:T327),$R$3:$S$718,2,0),"")</f>
        <v>Výzkum a vývoj v oblasti přírodních a technických věd</v>
      </c>
      <c r="U327">
        <f>IF(ISNUMBER(SEARCH('1Př1'!$A$33,N327)),MAX($M$2:M326)+1,0)</f>
        <v>325</v>
      </c>
      <c r="V327" s="290" t="s">
        <v>1702</v>
      </c>
      <c r="W327" t="str">
        <f>IFERROR(VLOOKUP(ROWS($W$3:W327),$U$3:$V$718,2,0),"")</f>
        <v>Výzkum a vývoj v oblasti přírodních a technických věd</v>
      </c>
      <c r="X327">
        <f>IF(ISNUMBER(SEARCH('1Př1'!$A$34,N327)),MAX($M$2:M326)+1,0)</f>
        <v>325</v>
      </c>
      <c r="Y327" s="290" t="s">
        <v>1702</v>
      </c>
      <c r="Z327" t="str">
        <f>IFERROR(VLOOKUP(ROWS($Z$3:Z327),$X$3:$Y$718,2,0),"")</f>
        <v>Výzkum a vývoj v oblasti přírodních a technických věd</v>
      </c>
    </row>
    <row r="328" spans="13:26">
      <c r="M328" s="289">
        <f>IF(ISNUMBER(SEARCH(ZAKL_DATA!$B$29,N328)),MAX($M$2:M327)+1,0)</f>
        <v>326</v>
      </c>
      <c r="N328" s="483" t="s">
        <v>2137</v>
      </c>
      <c r="O328" s="483" t="s">
        <v>3083</v>
      </c>
      <c r="Q328" s="291" t="str">
        <f>IFERROR(VLOOKUP(ROWS($Q$3:Q328),$M$3:$N$718,2,0),"")</f>
        <v>Provozování sportovních zařízení</v>
      </c>
      <c r="R328">
        <f>IF(ISNUMBER(SEARCH('1Př1'!$A$32,N328)),MAX($M$2:M327)+1,0)</f>
        <v>326</v>
      </c>
      <c r="S328" s="290" t="s">
        <v>1703</v>
      </c>
      <c r="T328" t="str">
        <f>IFERROR(VLOOKUP(ROWS($T$3:T328),$R$3:$S$718,2,0),"")</f>
        <v>Těžba a úprava uranových a thoriových rud</v>
      </c>
      <c r="U328">
        <f>IF(ISNUMBER(SEARCH('1Př1'!$A$33,N328)),MAX($M$2:M327)+1,0)</f>
        <v>326</v>
      </c>
      <c r="V328" s="290" t="s">
        <v>1703</v>
      </c>
      <c r="W328" t="str">
        <f>IFERROR(VLOOKUP(ROWS($W$3:W328),$U$3:$V$718,2,0),"")</f>
        <v>Těžba a úprava uranových a thoriových rud</v>
      </c>
      <c r="X328">
        <f>IF(ISNUMBER(SEARCH('1Př1'!$A$34,N328)),MAX($M$2:M327)+1,0)</f>
        <v>326</v>
      </c>
      <c r="Y328" s="290" t="s">
        <v>1703</v>
      </c>
      <c r="Z328" t="str">
        <f>IFERROR(VLOOKUP(ROWS($Z$3:Z328),$X$3:$Y$718,2,0),"")</f>
        <v>Těžba a úprava uranových a thoriových rud</v>
      </c>
    </row>
    <row r="329" spans="13:26">
      <c r="M329" s="289">
        <f>IF(ISNUMBER(SEARCH(ZAKL_DATA!$B$29,N329)),MAX($M$2:M328)+1,0)</f>
        <v>327</v>
      </c>
      <c r="N329" s="483" t="s">
        <v>1707</v>
      </c>
      <c r="O329" s="483" t="s">
        <v>3084</v>
      </c>
      <c r="Q329" s="291" t="str">
        <f>IFERROR(VLOOKUP(ROWS($Q$3:Q329),$M$3:$N$718,2,0),"")</f>
        <v>Průzkum trhu a veřejného mínění</v>
      </c>
      <c r="R329">
        <f>IF(ISNUMBER(SEARCH('1Př1'!$A$32,N329)),MAX($M$2:M328)+1,0)</f>
        <v>327</v>
      </c>
      <c r="S329" s="290" t="s">
        <v>1704</v>
      </c>
      <c r="T329" t="str">
        <f>IFERROR(VLOOKUP(ROWS($T$3:T329),$R$3:$S$718,2,0),"")</f>
        <v>Výzkum a vývoj v oblasti společenských a humanitních věd</v>
      </c>
      <c r="U329">
        <f>IF(ISNUMBER(SEARCH('1Př1'!$A$33,N329)),MAX($M$2:M328)+1,0)</f>
        <v>327</v>
      </c>
      <c r="V329" s="290" t="s">
        <v>1704</v>
      </c>
      <c r="W329" t="str">
        <f>IFERROR(VLOOKUP(ROWS($W$3:W329),$U$3:$V$718,2,0),"")</f>
        <v>Výzkum a vývoj v oblasti společenských a humanitních věd</v>
      </c>
      <c r="X329">
        <f>IF(ISNUMBER(SEARCH('1Př1'!$A$34,N329)),MAX($M$2:M328)+1,0)</f>
        <v>327</v>
      </c>
      <c r="Y329" s="290" t="s">
        <v>1704</v>
      </c>
      <c r="Z329" t="str">
        <f>IFERROR(VLOOKUP(ROWS($Z$3:Z329),$X$3:$Y$718,2,0),"")</f>
        <v>Výzkum a vývoj v oblasti společenských a humanitních věd</v>
      </c>
    </row>
    <row r="330" spans="13:26">
      <c r="M330" s="289">
        <f>IF(ISNUMBER(SEARCH(ZAKL_DATA!$B$29,N330)),MAX($M$2:M329)+1,0)</f>
        <v>328</v>
      </c>
      <c r="N330" s="483" t="s">
        <v>1979</v>
      </c>
      <c r="O330" s="483" t="s">
        <v>3085</v>
      </c>
      <c r="Q330" s="291" t="str">
        <f>IFERROR(VLOOKUP(ROWS($Q$3:Q330),$M$3:$N$718,2,0),"")</f>
        <v>Průzkumné vrtné práce</v>
      </c>
      <c r="R330">
        <f>IF(ISNUMBER(SEARCH('1Př1'!$A$32,N330)),MAX($M$2:M329)+1,0)</f>
        <v>328</v>
      </c>
      <c r="S330" s="290" t="s">
        <v>1705</v>
      </c>
      <c r="T330" t="str">
        <f>IFERROR(VLOOKUP(ROWS($T$3:T330),$R$3:$S$718,2,0),"")</f>
        <v>Těžba a úprava ostatních neželezných rud</v>
      </c>
      <c r="U330">
        <f>IF(ISNUMBER(SEARCH('1Př1'!$A$33,N330)),MAX($M$2:M329)+1,0)</f>
        <v>328</v>
      </c>
      <c r="V330" s="290" t="s">
        <v>1705</v>
      </c>
      <c r="W330" t="str">
        <f>IFERROR(VLOOKUP(ROWS($W$3:W330),$U$3:$V$718,2,0),"")</f>
        <v>Těžba a úprava ostatních neželezných rud</v>
      </c>
      <c r="X330">
        <f>IF(ISNUMBER(SEARCH('1Př1'!$A$34,N330)),MAX($M$2:M329)+1,0)</f>
        <v>328</v>
      </c>
      <c r="Y330" s="290" t="s">
        <v>1705</v>
      </c>
      <c r="Z330" t="str">
        <f>IFERROR(VLOOKUP(ROWS($Z$3:Z330),$X$3:$Y$718,2,0),"")</f>
        <v>Těžba a úprava ostatních neželezných rud</v>
      </c>
    </row>
    <row r="331" spans="13:26">
      <c r="M331" s="289">
        <f>IF(ISNUMBER(SEARCH(ZAKL_DATA!$B$29,N331)),MAX($M$2:M330)+1,0)</f>
        <v>329</v>
      </c>
      <c r="N331" s="483" t="s">
        <v>1710</v>
      </c>
      <c r="O331" s="483" t="s">
        <v>3086</v>
      </c>
      <c r="Q331" s="291" t="str">
        <f>IFERROR(VLOOKUP(ROWS($Q$3:Q331),$M$3:$N$718,2,0),"")</f>
        <v>Překladatelské a tlumočnické činnosti</v>
      </c>
      <c r="R331">
        <f>IF(ISNUMBER(SEARCH('1Př1'!$A$32,N331)),MAX($M$2:M330)+1,0)</f>
        <v>329</v>
      </c>
      <c r="S331" s="290" t="s">
        <v>1706</v>
      </c>
      <c r="T331" t="str">
        <f>IFERROR(VLOOKUP(ROWS($T$3:T331),$R$3:$S$718,2,0),"")</f>
        <v>Reklamní činnosti</v>
      </c>
      <c r="U331">
        <f>IF(ISNUMBER(SEARCH('1Př1'!$A$33,N331)),MAX($M$2:M330)+1,0)</f>
        <v>329</v>
      </c>
      <c r="V331" s="290" t="s">
        <v>1706</v>
      </c>
      <c r="W331" t="str">
        <f>IFERROR(VLOOKUP(ROWS($W$3:W331),$U$3:$V$718,2,0),"")</f>
        <v>Reklamní činnosti</v>
      </c>
      <c r="X331">
        <f>IF(ISNUMBER(SEARCH('1Př1'!$A$34,N331)),MAX($M$2:M330)+1,0)</f>
        <v>329</v>
      </c>
      <c r="Y331" s="290" t="s">
        <v>1706</v>
      </c>
      <c r="Z331" t="str">
        <f>IFERROR(VLOOKUP(ROWS($Z$3:Z331),$X$3:$Y$718,2,0),"")</f>
        <v>Reklamní činnosti</v>
      </c>
    </row>
    <row r="332" spans="13:26">
      <c r="M332" s="289">
        <f>IF(ISNUMBER(SEARCH(ZAKL_DATA!$B$29,N332)),MAX($M$2:M331)+1,0)</f>
        <v>330</v>
      </c>
      <c r="N332" s="483" t="s">
        <v>1957</v>
      </c>
      <c r="O332" s="483" t="s">
        <v>3087</v>
      </c>
      <c r="Q332" s="291" t="str">
        <f>IFERROR(VLOOKUP(ROWS($Q$3:Q332),$M$3:$N$718,2,0),"")</f>
        <v>Přenos elektřiny</v>
      </c>
      <c r="R332">
        <f>IF(ISNUMBER(SEARCH('1Př1'!$A$32,N332)),MAX($M$2:M331)+1,0)</f>
        <v>330</v>
      </c>
      <c r="S332" s="290" t="s">
        <v>1707</v>
      </c>
      <c r="T332" t="str">
        <f>IFERROR(VLOOKUP(ROWS($T$3:T332),$R$3:$S$718,2,0),"")</f>
        <v>Průzkum trhu a veřejného mínění</v>
      </c>
      <c r="U332">
        <f>IF(ISNUMBER(SEARCH('1Př1'!$A$33,N332)),MAX($M$2:M331)+1,0)</f>
        <v>330</v>
      </c>
      <c r="V332" s="290" t="s">
        <v>1707</v>
      </c>
      <c r="W332" t="str">
        <f>IFERROR(VLOOKUP(ROWS($W$3:W332),$U$3:$V$718,2,0),"")</f>
        <v>Průzkum trhu a veřejného mínění</v>
      </c>
      <c r="X332">
        <f>IF(ISNUMBER(SEARCH('1Př1'!$A$34,N332)),MAX($M$2:M331)+1,0)</f>
        <v>330</v>
      </c>
      <c r="Y332" s="290" t="s">
        <v>1707</v>
      </c>
      <c r="Z332" t="str">
        <f>IFERROR(VLOOKUP(ROWS($Z$3:Z332),$X$3:$Y$718,2,0),"")</f>
        <v>Průzkum trhu a veřejného mínění</v>
      </c>
    </row>
    <row r="333" spans="13:26" ht="25.5">
      <c r="M333" s="289">
        <f>IF(ISNUMBER(SEARCH(ZAKL_DATA!$B$29,N333)),MAX($M$2:M332)+1,0)</f>
        <v>331</v>
      </c>
      <c r="N333" s="483" t="s">
        <v>3088</v>
      </c>
      <c r="O333" s="483" t="s">
        <v>3089</v>
      </c>
      <c r="Q333" s="291" t="str">
        <f>IFERROR(VLOOKUP(ROWS($Q$3:Q333),$M$3:$N$718,2,0),"")</f>
        <v>Přeprava pacientů vozidly zdravotnické dopravní služby</v>
      </c>
      <c r="R333">
        <f>IF(ISNUMBER(SEARCH('1Př1'!$A$32,N333)),MAX($M$2:M332)+1,0)</f>
        <v>331</v>
      </c>
      <c r="S333" s="290" t="s">
        <v>1708</v>
      </c>
      <c r="T333" t="str">
        <f>IFERROR(VLOOKUP(ROWS($T$3:T333),$R$3:$S$718,2,0),"")</f>
        <v>Specializované návrhářské činnosti</v>
      </c>
      <c r="U333">
        <f>IF(ISNUMBER(SEARCH('1Př1'!$A$33,N333)),MAX($M$2:M332)+1,0)</f>
        <v>331</v>
      </c>
      <c r="V333" s="290" t="s">
        <v>1708</v>
      </c>
      <c r="W333" t="str">
        <f>IFERROR(VLOOKUP(ROWS($W$3:W333),$U$3:$V$718,2,0),"")</f>
        <v>Specializované návrhářské činnosti</v>
      </c>
      <c r="X333">
        <f>IF(ISNUMBER(SEARCH('1Př1'!$A$34,N333)),MAX($M$2:M332)+1,0)</f>
        <v>331</v>
      </c>
      <c r="Y333" s="290" t="s">
        <v>1708</v>
      </c>
      <c r="Z333" t="str">
        <f>IFERROR(VLOOKUP(ROWS($Z$3:Z333),$X$3:$Y$718,2,0),"")</f>
        <v>Specializované návrhářské činnosti</v>
      </c>
    </row>
    <row r="334" spans="13:26">
      <c r="M334" s="289">
        <f>IF(ISNUMBER(SEARCH(ZAKL_DATA!$B$29,N334)),MAX($M$2:M333)+1,0)</f>
        <v>332</v>
      </c>
      <c r="N334" s="483" t="s">
        <v>1978</v>
      </c>
      <c r="O334" s="483" t="s">
        <v>3090</v>
      </c>
      <c r="Q334" s="291" t="str">
        <f>IFERROR(VLOOKUP(ROWS($Q$3:Q334),$M$3:$N$718,2,0),"")</f>
        <v>Příprava staveniště</v>
      </c>
      <c r="R334">
        <f>IF(ISNUMBER(SEARCH('1Př1'!$A$32,N334)),MAX($M$2:M333)+1,0)</f>
        <v>332</v>
      </c>
      <c r="S334" s="290" t="s">
        <v>1709</v>
      </c>
      <c r="T334" t="str">
        <f>IFERROR(VLOOKUP(ROWS($T$3:T334),$R$3:$S$718,2,0),"")</f>
        <v>Fotografické činnosti</v>
      </c>
      <c r="U334">
        <f>IF(ISNUMBER(SEARCH('1Př1'!$A$33,N334)),MAX($M$2:M333)+1,0)</f>
        <v>332</v>
      </c>
      <c r="V334" s="290" t="s">
        <v>1709</v>
      </c>
      <c r="W334" t="str">
        <f>IFERROR(VLOOKUP(ROWS($W$3:W334),$U$3:$V$718,2,0),"")</f>
        <v>Fotografické činnosti</v>
      </c>
      <c r="X334">
        <f>IF(ISNUMBER(SEARCH('1Př1'!$A$34,N334)),MAX($M$2:M333)+1,0)</f>
        <v>332</v>
      </c>
      <c r="Y334" s="290" t="s">
        <v>1709</v>
      </c>
      <c r="Z334" t="str">
        <f>IFERROR(VLOOKUP(ROWS($Z$3:Z334),$X$3:$Y$718,2,0),"")</f>
        <v>Fotografické činnosti</v>
      </c>
    </row>
    <row r="335" spans="13:26">
      <c r="M335" s="289">
        <f>IF(ISNUMBER(SEARCH(ZAKL_DATA!$B$29,N335)),MAX($M$2:M334)+1,0)</f>
        <v>333</v>
      </c>
      <c r="N335" s="483" t="s">
        <v>1830</v>
      </c>
      <c r="O335" s="483" t="s">
        <v>3091</v>
      </c>
      <c r="Q335" s="291" t="str">
        <f>IFERROR(VLOOKUP(ROWS($Q$3:Q335),$M$3:$N$718,2,0),"")</f>
        <v>Příprava tisku a digitálních dat</v>
      </c>
      <c r="R335">
        <f>IF(ISNUMBER(SEARCH('1Př1'!$A$32,N335)),MAX($M$2:M334)+1,0)</f>
        <v>333</v>
      </c>
      <c r="S335" s="290" t="s">
        <v>1710</v>
      </c>
      <c r="T335" t="str">
        <f>IFERROR(VLOOKUP(ROWS($T$3:T335),$R$3:$S$718,2,0),"")</f>
        <v>Překladatelské a tlumočnické činnosti</v>
      </c>
      <c r="U335">
        <f>IF(ISNUMBER(SEARCH('1Př1'!$A$33,N335)),MAX($M$2:M334)+1,0)</f>
        <v>333</v>
      </c>
      <c r="V335" s="290" t="s">
        <v>1710</v>
      </c>
      <c r="W335" t="str">
        <f>IFERROR(VLOOKUP(ROWS($W$3:W335),$U$3:$V$718,2,0),"")</f>
        <v>Překladatelské a tlumočnické činnosti</v>
      </c>
      <c r="X335">
        <f>IF(ISNUMBER(SEARCH('1Př1'!$A$34,N335)),MAX($M$2:M334)+1,0)</f>
        <v>333</v>
      </c>
      <c r="Y335" s="290" t="s">
        <v>1710</v>
      </c>
      <c r="Z335" t="str">
        <f>IFERROR(VLOOKUP(ROWS($Z$3:Z335),$X$3:$Y$718,2,0),"")</f>
        <v>Překladatelské a tlumočnické činnosti</v>
      </c>
    </row>
    <row r="336" spans="13:26">
      <c r="M336" s="289">
        <f>IF(ISNUMBER(SEARCH(ZAKL_DATA!$B$29,N336)),MAX($M$2:M335)+1,0)</f>
        <v>334</v>
      </c>
      <c r="N336" s="483" t="s">
        <v>1943</v>
      </c>
      <c r="O336" s="483" t="s">
        <v>3092</v>
      </c>
      <c r="Q336" s="291" t="str">
        <f>IFERROR(VLOOKUP(ROWS($Q$3:Q336),$M$3:$N$718,2,0),"")</f>
        <v>Ražení mincí</v>
      </c>
      <c r="R336">
        <f>IF(ISNUMBER(SEARCH('1Př1'!$A$32,N336)),MAX($M$2:M335)+1,0)</f>
        <v>334</v>
      </c>
      <c r="S336" s="290" t="s">
        <v>1711</v>
      </c>
      <c r="T336" t="str">
        <f>IFERROR(VLOOKUP(ROWS($T$3:T336),$R$3:$S$718,2,0),"")</f>
        <v>Ostatní profesní, vědecké a technické činnosti j. n.</v>
      </c>
      <c r="U336">
        <f>IF(ISNUMBER(SEARCH('1Př1'!$A$33,N336)),MAX($M$2:M335)+1,0)</f>
        <v>334</v>
      </c>
      <c r="V336" s="290" t="s">
        <v>1711</v>
      </c>
      <c r="W336" t="str">
        <f>IFERROR(VLOOKUP(ROWS($W$3:W336),$U$3:$V$718,2,0),"")</f>
        <v>Ostatní profesní, vědecké a technické činnosti j. n.</v>
      </c>
      <c r="X336">
        <f>IF(ISNUMBER(SEARCH('1Př1'!$A$34,N336)),MAX($M$2:M335)+1,0)</f>
        <v>334</v>
      </c>
      <c r="Y336" s="290" t="s">
        <v>1711</v>
      </c>
      <c r="Z336" t="str">
        <f>IFERROR(VLOOKUP(ROWS($Z$3:Z336),$X$3:$Y$718,2,0),"")</f>
        <v>Ostatní profesní, vědecké a technické činnosti j. n.</v>
      </c>
    </row>
    <row r="337" spans="13:26">
      <c r="M337" s="289">
        <f>IF(ISNUMBER(SEARCH(ZAKL_DATA!$B$29,N337)),MAX($M$2:M336)+1,0)</f>
        <v>335</v>
      </c>
      <c r="N337" s="483" t="s">
        <v>2126</v>
      </c>
      <c r="O337" s="483" t="s">
        <v>3093</v>
      </c>
      <c r="Q337" s="291" t="str">
        <f>IFERROR(VLOOKUP(ROWS($Q$3:Q337),$M$3:$N$718,2,0),"")</f>
        <v>Regulace a podpora podnikatelského prostředí</v>
      </c>
      <c r="R337">
        <f>IF(ISNUMBER(SEARCH('1Př1'!$A$32,N337)),MAX($M$2:M336)+1,0)</f>
        <v>335</v>
      </c>
      <c r="S337" s="290" t="s">
        <v>1712</v>
      </c>
      <c r="T337" t="str">
        <f>IFERROR(VLOOKUP(ROWS($T$3:T337),$R$3:$S$718,2,0),"")</f>
        <v>Pronájem a leasing motorových vozidel, kromě motocyklů</v>
      </c>
      <c r="U337">
        <f>IF(ISNUMBER(SEARCH('1Př1'!$A$33,N337)),MAX($M$2:M336)+1,0)</f>
        <v>335</v>
      </c>
      <c r="V337" s="290" t="s">
        <v>1712</v>
      </c>
      <c r="W337" t="str">
        <f>IFERROR(VLOOKUP(ROWS($W$3:W337),$U$3:$V$718,2,0),"")</f>
        <v>Pronájem a leasing motorových vozidel, kromě motocyklů</v>
      </c>
      <c r="X337">
        <f>IF(ISNUMBER(SEARCH('1Př1'!$A$34,N337)),MAX($M$2:M336)+1,0)</f>
        <v>335</v>
      </c>
      <c r="Y337" s="290" t="s">
        <v>1712</v>
      </c>
      <c r="Z337" t="str">
        <f>IFERROR(VLOOKUP(ROWS($Z$3:Z337),$X$3:$Y$718,2,0),"")</f>
        <v>Pronájem a leasing motorových vozidel, kromě motocyklů</v>
      </c>
    </row>
    <row r="338" spans="13:26">
      <c r="M338" s="289">
        <f>IF(ISNUMBER(SEARCH(ZAKL_DATA!$B$29,N338)),MAX($M$2:M337)+1,0)</f>
        <v>336</v>
      </c>
      <c r="N338" s="483" t="s">
        <v>3094</v>
      </c>
      <c r="O338" s="483" t="s">
        <v>3095</v>
      </c>
      <c r="Q338" s="291" t="str">
        <f>IFERROR(VLOOKUP(ROWS($Q$3:Q338),$M$3:$N$718,2,0),"")</f>
        <v>Regulace činností souvisejících s kulturou</v>
      </c>
      <c r="R338">
        <f>IF(ISNUMBER(SEARCH('1Př1'!$A$32,N338)),MAX($M$2:M337)+1,0)</f>
        <v>336</v>
      </c>
      <c r="S338" s="290" t="s">
        <v>1713</v>
      </c>
      <c r="T338" t="str">
        <f>IFERROR(VLOOKUP(ROWS($T$3:T338),$R$3:$S$718,2,0),"")</f>
        <v>Pronájem a leasing výrobků pro osobní potřebu a převážně pro domácnost</v>
      </c>
      <c r="U338">
        <f>IF(ISNUMBER(SEARCH('1Př1'!$A$33,N338)),MAX($M$2:M337)+1,0)</f>
        <v>336</v>
      </c>
      <c r="V338" s="290" t="s">
        <v>1713</v>
      </c>
      <c r="W338" t="str">
        <f>IFERROR(VLOOKUP(ROWS($W$3:W338),$U$3:$V$718,2,0),"")</f>
        <v>Pronájem a leasing výrobků pro osobní potřebu a převážně pro domácnost</v>
      </c>
      <c r="X338">
        <f>IF(ISNUMBER(SEARCH('1Př1'!$A$34,N338)),MAX($M$2:M337)+1,0)</f>
        <v>336</v>
      </c>
      <c r="Y338" s="290" t="s">
        <v>1713</v>
      </c>
      <c r="Z338" t="str">
        <f>IFERROR(VLOOKUP(ROWS($Z$3:Z338),$X$3:$Y$718,2,0),"")</f>
        <v>Pronájem a leasing výrobků pro osobní potřebu a převážně pro domácnost</v>
      </c>
    </row>
    <row r="339" spans="13:26" ht="25.5">
      <c r="M339" s="289">
        <f>IF(ISNUMBER(SEARCH(ZAKL_DATA!$B$29,N339)),MAX($M$2:M338)+1,0)</f>
        <v>337</v>
      </c>
      <c r="N339" s="483" t="s">
        <v>3096</v>
      </c>
      <c r="O339" s="483" t="s">
        <v>3097</v>
      </c>
      <c r="Q339" s="291" t="str">
        <f>IFERROR(VLOOKUP(ROWS($Q$3:Q339),$M$3:$N$718,2,0),"")</f>
        <v>Regulace činností souvisejících s poskytováním ostatních služeb pro společnost j. n.</v>
      </c>
      <c r="R339">
        <f>IF(ISNUMBER(SEARCH('1Př1'!$A$32,N339)),MAX($M$2:M338)+1,0)</f>
        <v>337</v>
      </c>
      <c r="S339" s="290" t="s">
        <v>1714</v>
      </c>
      <c r="T339" t="str">
        <f>IFERROR(VLOOKUP(ROWS($T$3:T339),$R$3:$S$718,2,0),"")</f>
        <v>Pronájem a leasing ostatních strojů, zařízení a výrobků</v>
      </c>
      <c r="U339">
        <f>IF(ISNUMBER(SEARCH('1Př1'!$A$33,N339)),MAX($M$2:M338)+1,0)</f>
        <v>337</v>
      </c>
      <c r="V339" s="290" t="s">
        <v>1714</v>
      </c>
      <c r="W339" t="str">
        <f>IFERROR(VLOOKUP(ROWS($W$3:W339),$U$3:$V$718,2,0),"")</f>
        <v>Pronájem a leasing ostatních strojů, zařízení a výrobků</v>
      </c>
      <c r="X339">
        <f>IF(ISNUMBER(SEARCH('1Př1'!$A$34,N339)),MAX($M$2:M338)+1,0)</f>
        <v>337</v>
      </c>
      <c r="Y339" s="290" t="s">
        <v>1714</v>
      </c>
      <c r="Z339" t="str">
        <f>IFERROR(VLOOKUP(ROWS($Z$3:Z339),$X$3:$Y$718,2,0),"")</f>
        <v>Pronájem a leasing ostatních strojů, zařízení a výrobků</v>
      </c>
    </row>
    <row r="340" spans="13:26" ht="38.25">
      <c r="M340" s="289">
        <f>IF(ISNUMBER(SEARCH(ZAKL_DATA!$B$29,N340)),MAX($M$2:M339)+1,0)</f>
        <v>338</v>
      </c>
      <c r="N340" s="483" t="s">
        <v>3098</v>
      </c>
      <c r="O340" s="483" t="s">
        <v>3099</v>
      </c>
      <c r="Q340" s="291" t="str">
        <f>IFERROR(VLOOKUP(ROWS($Q$3:Q340),$M$3:$N$718,2,0),"")</f>
        <v>Regulace činností souvisejících s poskytováním sociální péče, kromě povinného sociálního zabezpečení</v>
      </c>
      <c r="R340">
        <f>IF(ISNUMBER(SEARCH('1Př1'!$A$32,N340)),MAX($M$2:M339)+1,0)</f>
        <v>338</v>
      </c>
      <c r="S340" s="290" t="s">
        <v>1715</v>
      </c>
      <c r="T340" t="str">
        <f>IFERROR(VLOOKUP(ROWS($T$3:T340),$R$3:$S$718,2,0),"")</f>
        <v>Leasing duševního vlast.a podobných produktů,kromě děl chrán.autor.právem</v>
      </c>
      <c r="U340">
        <f>IF(ISNUMBER(SEARCH('1Př1'!$A$33,N340)),MAX($M$2:M339)+1,0)</f>
        <v>338</v>
      </c>
      <c r="V340" s="290" t="s">
        <v>1715</v>
      </c>
      <c r="W340" t="str">
        <f>IFERROR(VLOOKUP(ROWS($W$3:W340),$U$3:$V$718,2,0),"")</f>
        <v>Leasing duševního vlast.a podobných produktů,kromě děl chrán.autor.právem</v>
      </c>
      <c r="X340">
        <f>IF(ISNUMBER(SEARCH('1Př1'!$A$34,N340)),MAX($M$2:M339)+1,0)</f>
        <v>338</v>
      </c>
      <c r="Y340" s="290" t="s">
        <v>1715</v>
      </c>
      <c r="Z340" t="str">
        <f>IFERROR(VLOOKUP(ROWS($Z$3:Z340),$X$3:$Y$718,2,0),"")</f>
        <v>Leasing duševního vlast.a podobných produktů,kromě děl chrán.autor.právem</v>
      </c>
    </row>
    <row r="341" spans="13:26" ht="30">
      <c r="M341" s="289">
        <f>IF(ISNUMBER(SEARCH(ZAKL_DATA!$B$29,N341)),MAX($M$2:M340)+1,0)</f>
        <v>339</v>
      </c>
      <c r="N341" s="484" t="s">
        <v>3100</v>
      </c>
      <c r="O341" s="483" t="s">
        <v>3101</v>
      </c>
      <c r="Q341" s="291" t="str">
        <f>IFERROR(VLOOKUP(ROWS($Q$3:Q341),$M$3:$N$718,2,0),"")</f>
        <v>Regulace činností souvisejících s poskytováním zdravotní péče</v>
      </c>
      <c r="R341">
        <f>IF(ISNUMBER(SEARCH('1Př1'!$A$32,N341)),MAX($M$2:M340)+1,0)</f>
        <v>339</v>
      </c>
      <c r="S341" s="290" t="s">
        <v>1716</v>
      </c>
      <c r="T341" t="str">
        <f>IFERROR(VLOOKUP(ROWS($T$3:T341),$R$3:$S$718,2,0),"")</f>
        <v>Činnosti agentur zprostředkujících zaměstnání</v>
      </c>
      <c r="U341">
        <f>IF(ISNUMBER(SEARCH('1Př1'!$A$33,N341)),MAX($M$2:M340)+1,0)</f>
        <v>339</v>
      </c>
      <c r="V341" s="290" t="s">
        <v>1716</v>
      </c>
      <c r="W341" t="str">
        <f>IFERROR(VLOOKUP(ROWS($W$3:W341),$U$3:$V$718,2,0),"")</f>
        <v>Činnosti agentur zprostředkujících zaměstnání</v>
      </c>
      <c r="X341">
        <f>IF(ISNUMBER(SEARCH('1Př1'!$A$34,N341)),MAX($M$2:M340)+1,0)</f>
        <v>339</v>
      </c>
      <c r="Y341" s="290" t="s">
        <v>1716</v>
      </c>
      <c r="Z341" t="str">
        <f>IFERROR(VLOOKUP(ROWS($Z$3:Z341),$X$3:$Y$718,2,0),"")</f>
        <v>Činnosti agentur zprostředkujících zaměstnání</v>
      </c>
    </row>
    <row r="342" spans="13:26">
      <c r="M342" s="289">
        <f>IF(ISNUMBER(SEARCH(ZAKL_DATA!$B$29,N342)),MAX($M$2:M341)+1,0)</f>
        <v>340</v>
      </c>
      <c r="N342" s="483" t="s">
        <v>3102</v>
      </c>
      <c r="O342" s="483" t="s">
        <v>3103</v>
      </c>
      <c r="Q342" s="291" t="str">
        <f>IFERROR(VLOOKUP(ROWS($Q$3:Q342),$M$3:$N$718,2,0),"")</f>
        <v>Regulace činností souvisejících se sportem</v>
      </c>
      <c r="R342">
        <f>IF(ISNUMBER(SEARCH('1Př1'!$A$32,N342)),MAX($M$2:M341)+1,0)</f>
        <v>340</v>
      </c>
      <c r="S342" s="290" t="s">
        <v>1717</v>
      </c>
      <c r="T342" t="str">
        <f>IFERROR(VLOOKUP(ROWS($T$3:T342),$R$3:$S$718,2,0),"")</f>
        <v>Činnosti agentur zprostředkujících práci na přechodnou dobu</v>
      </c>
      <c r="U342">
        <f>IF(ISNUMBER(SEARCH('1Př1'!$A$33,N342)),MAX($M$2:M341)+1,0)</f>
        <v>340</v>
      </c>
      <c r="V342" s="290" t="s">
        <v>1717</v>
      </c>
      <c r="W342" t="str">
        <f>IFERROR(VLOOKUP(ROWS($W$3:W342),$U$3:$V$718,2,0),"")</f>
        <v>Činnosti agentur zprostředkujících práci na přechodnou dobu</v>
      </c>
      <c r="X342">
        <f>IF(ISNUMBER(SEARCH('1Př1'!$A$34,N342)),MAX($M$2:M341)+1,0)</f>
        <v>340</v>
      </c>
      <c r="Y342" s="290" t="s">
        <v>1717</v>
      </c>
      <c r="Z342" t="str">
        <f>IFERROR(VLOOKUP(ROWS($Z$3:Z342),$X$3:$Y$718,2,0),"")</f>
        <v>Činnosti agentur zprostředkujících práci na přechodnou dobu</v>
      </c>
    </row>
    <row r="343" spans="13:26">
      <c r="M343" s="289">
        <f>IF(ISNUMBER(SEARCH(ZAKL_DATA!$B$29,N343)),MAX($M$2:M342)+1,0)</f>
        <v>341</v>
      </c>
      <c r="N343" s="483" t="s">
        <v>3104</v>
      </c>
      <c r="O343" s="483" t="s">
        <v>3105</v>
      </c>
      <c r="Q343" s="291" t="str">
        <f>IFERROR(VLOOKUP(ROWS($Q$3:Q343),$M$3:$N$718,2,0),"")</f>
        <v>Regulace činností souvisejících se vzděláváním</v>
      </c>
      <c r="R343">
        <f>IF(ISNUMBER(SEARCH('1Př1'!$A$32,N343)),MAX($M$2:M342)+1,0)</f>
        <v>341</v>
      </c>
      <c r="S343" s="290" t="s">
        <v>1718</v>
      </c>
      <c r="T343" t="str">
        <f>IFERROR(VLOOKUP(ROWS($T$3:T343),$R$3:$S$718,2,0),"")</f>
        <v>Ostatní poskytování lidských zdrojů</v>
      </c>
      <c r="U343">
        <f>IF(ISNUMBER(SEARCH('1Př1'!$A$33,N343)),MAX($M$2:M342)+1,0)</f>
        <v>341</v>
      </c>
      <c r="V343" s="290" t="s">
        <v>1718</v>
      </c>
      <c r="W343" t="str">
        <f>IFERROR(VLOOKUP(ROWS($W$3:W343),$U$3:$V$718,2,0),"")</f>
        <v>Ostatní poskytování lidských zdrojů</v>
      </c>
      <c r="X343">
        <f>IF(ISNUMBER(SEARCH('1Př1'!$A$34,N343)),MAX($M$2:M342)+1,0)</f>
        <v>341</v>
      </c>
      <c r="Y343" s="290" t="s">
        <v>1718</v>
      </c>
      <c r="Z343" t="str">
        <f>IFERROR(VLOOKUP(ROWS($Z$3:Z343),$X$3:$Y$718,2,0),"")</f>
        <v>Ostatní poskytování lidských zdrojů</v>
      </c>
    </row>
    <row r="344" spans="13:26">
      <c r="M344" s="289">
        <f>IF(ISNUMBER(SEARCH(ZAKL_DATA!$B$29,N344)),MAX($M$2:M343)+1,0)</f>
        <v>342</v>
      </c>
      <c r="N344" s="483" t="s">
        <v>1666</v>
      </c>
      <c r="O344" s="483" t="s">
        <v>3106</v>
      </c>
      <c r="Q344" s="291" t="str">
        <f>IFERROR(VLOOKUP(ROWS($Q$3:Q344),$M$3:$N$718,2,0),"")</f>
        <v>Rekreační a ostatní krátkodobé ubytování</v>
      </c>
      <c r="R344">
        <f>IF(ISNUMBER(SEARCH('1Př1'!$A$32,N344)),MAX($M$2:M343)+1,0)</f>
        <v>342</v>
      </c>
      <c r="S344" s="290" t="s">
        <v>1719</v>
      </c>
      <c r="T344" t="str">
        <f>IFERROR(VLOOKUP(ROWS($T$3:T344),$R$3:$S$718,2,0),"")</f>
        <v>Činnosti cestovních agentur a cestovních kanceláří</v>
      </c>
      <c r="U344">
        <f>IF(ISNUMBER(SEARCH('1Př1'!$A$33,N344)),MAX($M$2:M343)+1,0)</f>
        <v>342</v>
      </c>
      <c r="V344" s="290" t="s">
        <v>1719</v>
      </c>
      <c r="W344" t="str">
        <f>IFERROR(VLOOKUP(ROWS($W$3:W344),$U$3:$V$718,2,0),"")</f>
        <v>Činnosti cestovních agentur a cestovních kanceláří</v>
      </c>
      <c r="X344">
        <f>IF(ISNUMBER(SEARCH('1Př1'!$A$34,N344)),MAX($M$2:M343)+1,0)</f>
        <v>342</v>
      </c>
      <c r="Y344" s="290" t="s">
        <v>1719</v>
      </c>
      <c r="Z344" t="str">
        <f>IFERROR(VLOOKUP(ROWS($Z$3:Z344),$X$3:$Y$718,2,0),"")</f>
        <v>Činnosti cestovních agentur a cestovních kanceláří</v>
      </c>
    </row>
    <row r="345" spans="13:26">
      <c r="M345" s="289">
        <f>IF(ISNUMBER(SEARCH(ZAKL_DATA!$B$29,N345)),MAX($M$2:M344)+1,0)</f>
        <v>343</v>
      </c>
      <c r="N345" s="483" t="s">
        <v>1676</v>
      </c>
      <c r="O345" s="483" t="s">
        <v>3107</v>
      </c>
      <c r="Q345" s="291" t="str">
        <f>IFERROR(VLOOKUP(ROWS($Q$3:Q345),$M$3:$N$718,2,0),"")</f>
        <v>Rozhlasové vysílání</v>
      </c>
      <c r="R345">
        <f>IF(ISNUMBER(SEARCH('1Př1'!$A$32,N345)),MAX($M$2:M344)+1,0)</f>
        <v>343</v>
      </c>
      <c r="S345" s="290" t="s">
        <v>1720</v>
      </c>
      <c r="T345" t="str">
        <f>IFERROR(VLOOKUP(ROWS($T$3:T345),$R$3:$S$718,2,0),"")</f>
        <v>Ostatní rezervační a související činnosti</v>
      </c>
      <c r="U345">
        <f>IF(ISNUMBER(SEARCH('1Př1'!$A$33,N345)),MAX($M$2:M344)+1,0)</f>
        <v>343</v>
      </c>
      <c r="V345" s="290" t="s">
        <v>1720</v>
      </c>
      <c r="W345" t="str">
        <f>IFERROR(VLOOKUP(ROWS($W$3:W345),$U$3:$V$718,2,0),"")</f>
        <v>Ostatní rezervační a související činnosti</v>
      </c>
      <c r="X345">
        <f>IF(ISNUMBER(SEARCH('1Př1'!$A$34,N345)),MAX($M$2:M344)+1,0)</f>
        <v>343</v>
      </c>
      <c r="Y345" s="290" t="s">
        <v>1720</v>
      </c>
      <c r="Z345" t="str">
        <f>IFERROR(VLOOKUP(ROWS($Z$3:Z345),$X$3:$Y$718,2,0),"")</f>
        <v>Ostatní rezervační a související činnosti</v>
      </c>
    </row>
    <row r="346" spans="13:26">
      <c r="M346" s="289">
        <f>IF(ISNUMBER(SEARCH(ZAKL_DATA!$B$29,N346)),MAX($M$2:M345)+1,0)</f>
        <v>344</v>
      </c>
      <c r="N346" s="483" t="s">
        <v>1327</v>
      </c>
      <c r="O346" s="483" t="s">
        <v>3108</v>
      </c>
      <c r="Q346" s="291" t="str">
        <f>IFERROR(VLOOKUP(ROWS($Q$3:Q346),$M$3:$N$718,2,0),"")</f>
        <v>Rozmnožování nahraných nosičů</v>
      </c>
      <c r="R346">
        <f>IF(ISNUMBER(SEARCH('1Př1'!$A$32,N346)),MAX($M$2:M345)+1,0)</f>
        <v>344</v>
      </c>
      <c r="S346" s="290" t="s">
        <v>1721</v>
      </c>
      <c r="T346" t="str">
        <f>IFERROR(VLOOKUP(ROWS($T$3:T346),$R$3:$S$718,2,0),"")</f>
        <v>Činnosti soukromých bezpečnostních agentur</v>
      </c>
      <c r="U346">
        <f>IF(ISNUMBER(SEARCH('1Př1'!$A$33,N346)),MAX($M$2:M345)+1,0)</f>
        <v>344</v>
      </c>
      <c r="V346" s="290" t="s">
        <v>1721</v>
      </c>
      <c r="W346" t="str">
        <f>IFERROR(VLOOKUP(ROWS($W$3:W346),$U$3:$V$718,2,0),"")</f>
        <v>Činnosti soukromých bezpečnostních agentur</v>
      </c>
      <c r="X346">
        <f>IF(ISNUMBER(SEARCH('1Př1'!$A$34,N346)),MAX($M$2:M345)+1,0)</f>
        <v>344</v>
      </c>
      <c r="Y346" s="290" t="s">
        <v>1721</v>
      </c>
      <c r="Z346" t="str">
        <f>IFERROR(VLOOKUP(ROWS($Z$3:Z346),$X$3:$Y$718,2,0),"")</f>
        <v>Činnosti soukromých bezpečnostních agentur</v>
      </c>
    </row>
    <row r="347" spans="13:26">
      <c r="M347" s="289">
        <f>IF(ISNUMBER(SEARCH(ZAKL_DATA!$B$29,N347)),MAX($M$2:M346)+1,0)</f>
        <v>345</v>
      </c>
      <c r="N347" s="483" t="s">
        <v>1403</v>
      </c>
      <c r="O347" s="483" t="s">
        <v>3109</v>
      </c>
      <c r="Q347" s="291" t="str">
        <f>IFERROR(VLOOKUP(ROWS($Q$3:Q347),$M$3:$N$718,2,0),"")</f>
        <v>Řezání, tvarování a konečná úprava kamenů</v>
      </c>
      <c r="R347">
        <f>IF(ISNUMBER(SEARCH('1Př1'!$A$32,N347)),MAX($M$2:M346)+1,0)</f>
        <v>345</v>
      </c>
      <c r="S347" s="290" t="s">
        <v>1722</v>
      </c>
      <c r="T347" t="str">
        <f>IFERROR(VLOOKUP(ROWS($T$3:T347),$R$3:$S$718,2,0),"")</f>
        <v>Činnosti související s provozem bezpečnostních systémů</v>
      </c>
      <c r="U347">
        <f>IF(ISNUMBER(SEARCH('1Př1'!$A$33,N347)),MAX($M$2:M346)+1,0)</f>
        <v>345</v>
      </c>
      <c r="V347" s="290" t="s">
        <v>1722</v>
      </c>
      <c r="W347" t="str">
        <f>IFERROR(VLOOKUP(ROWS($W$3:W347),$U$3:$V$718,2,0),"")</f>
        <v>Činnosti související s provozem bezpečnostních systémů</v>
      </c>
      <c r="X347">
        <f>IF(ISNUMBER(SEARCH('1Př1'!$A$34,N347)),MAX($M$2:M346)+1,0)</f>
        <v>345</v>
      </c>
      <c r="Y347" s="290" t="s">
        <v>1722</v>
      </c>
      <c r="Z347" t="str">
        <f>IFERROR(VLOOKUP(ROWS($Z$3:Z347),$X$3:$Y$718,2,0),"")</f>
        <v>Činnosti související s provozem bezpečnostních systémů</v>
      </c>
    </row>
    <row r="348" spans="13:26">
      <c r="M348" s="289">
        <f>IF(ISNUMBER(SEARCH(ZAKL_DATA!$B$29,N348)),MAX($M$2:M347)+1,0)</f>
        <v>346</v>
      </c>
      <c r="N348" s="483" t="s">
        <v>2100</v>
      </c>
      <c r="O348" s="483" t="s">
        <v>3110</v>
      </c>
      <c r="Q348" s="291" t="str">
        <f>IFERROR(VLOOKUP(ROWS($Q$3:Q348),$M$3:$N$718,2,0),"")</f>
        <v>Řízení a správa finančních trhů</v>
      </c>
      <c r="R348">
        <f>IF(ISNUMBER(SEARCH('1Př1'!$A$32,N348)),MAX($M$2:M347)+1,0)</f>
        <v>346</v>
      </c>
      <c r="S348" s="290" t="s">
        <v>1723</v>
      </c>
      <c r="T348" t="str">
        <f>IFERROR(VLOOKUP(ROWS($T$3:T348),$R$3:$S$718,2,0),"")</f>
        <v>Pátrací činnosti</v>
      </c>
      <c r="U348">
        <f>IF(ISNUMBER(SEARCH('1Př1'!$A$33,N348)),MAX($M$2:M347)+1,0)</f>
        <v>346</v>
      </c>
      <c r="V348" s="290" t="s">
        <v>1723</v>
      </c>
      <c r="W348" t="str">
        <f>IFERROR(VLOOKUP(ROWS($W$3:W348),$U$3:$V$718,2,0),"")</f>
        <v>Pátrací činnosti</v>
      </c>
      <c r="X348">
        <f>IF(ISNUMBER(SEARCH('1Př1'!$A$34,N348)),MAX($M$2:M347)+1,0)</f>
        <v>346</v>
      </c>
      <c r="Y348" s="290" t="s">
        <v>1723</v>
      </c>
      <c r="Z348" t="str">
        <f>IFERROR(VLOOKUP(ROWS($Z$3:Z348),$X$3:$Y$718,2,0),"")</f>
        <v>Pátrací činnosti</v>
      </c>
    </row>
    <row r="349" spans="13:26">
      <c r="M349" s="289">
        <f>IF(ISNUMBER(SEARCH(ZAKL_DATA!$B$29,N349)),MAX($M$2:M348)+1,0)</f>
        <v>347</v>
      </c>
      <c r="N349" s="483" t="s">
        <v>876</v>
      </c>
      <c r="O349" s="483" t="s">
        <v>3111</v>
      </c>
      <c r="Q349" s="291" t="str">
        <f>IFERROR(VLOOKUP(ROWS($Q$3:Q349),$M$3:$N$718,2,0),"")</f>
        <v>Sanace a jiné činnosti související s odpady</v>
      </c>
      <c r="R349">
        <f>IF(ISNUMBER(SEARCH('1Př1'!$A$32,N349)),MAX($M$2:M348)+1,0)</f>
        <v>347</v>
      </c>
      <c r="S349" s="290" t="s">
        <v>1724</v>
      </c>
      <c r="T349" t="str">
        <f>IFERROR(VLOOKUP(ROWS($T$3:T349),$R$3:$S$718,2,0),"")</f>
        <v>Kombinované pomocné činnosti</v>
      </c>
      <c r="U349">
        <f>IF(ISNUMBER(SEARCH('1Př1'!$A$33,N349)),MAX($M$2:M348)+1,0)</f>
        <v>347</v>
      </c>
      <c r="V349" s="290" t="s">
        <v>1724</v>
      </c>
      <c r="W349" t="str">
        <f>IFERROR(VLOOKUP(ROWS($W$3:W349),$U$3:$V$718,2,0),"")</f>
        <v>Kombinované pomocné činnosti</v>
      </c>
      <c r="X349">
        <f>IF(ISNUMBER(SEARCH('1Př1'!$A$34,N349)),MAX($M$2:M348)+1,0)</f>
        <v>347</v>
      </c>
      <c r="Y349" s="290" t="s">
        <v>1724</v>
      </c>
      <c r="Z349" t="str">
        <f>IFERROR(VLOOKUP(ROWS($Z$3:Z349),$X$3:$Y$718,2,0),"")</f>
        <v>Kombinované pomocné činnosti</v>
      </c>
    </row>
    <row r="350" spans="13:26" ht="25.5">
      <c r="M350" s="289">
        <f>IF(ISNUMBER(SEARCH(ZAKL_DATA!$B$29,N350)),MAX($M$2:M349)+1,0)</f>
        <v>348</v>
      </c>
      <c r="N350" s="483" t="s">
        <v>805</v>
      </c>
      <c r="O350" s="483" t="s">
        <v>3112</v>
      </c>
      <c r="Q350" s="291" t="str">
        <f>IFERROR(VLOOKUP(ROWS($Q$3:Q350),$M$3:$N$718,2,0),"")</f>
        <v>Sběr a získávání volně rostoucích plodů a materiálů, kromě dřeva</v>
      </c>
      <c r="R350">
        <f>IF(ISNUMBER(SEARCH('1Př1'!$A$32,N350)),MAX($M$2:M349)+1,0)</f>
        <v>348</v>
      </c>
      <c r="S350" s="290" t="s">
        <v>1725</v>
      </c>
      <c r="T350" t="str">
        <f>IFERROR(VLOOKUP(ROWS($T$3:T350),$R$3:$S$718,2,0),"")</f>
        <v>Dobývání kamene pro výtv.nebo stav.účely,vápence,sádrovce,křídy,břidl.</v>
      </c>
      <c r="U350">
        <f>IF(ISNUMBER(SEARCH('1Př1'!$A$33,N350)),MAX($M$2:M349)+1,0)</f>
        <v>348</v>
      </c>
      <c r="V350" s="290" t="s">
        <v>1725</v>
      </c>
      <c r="W350" t="str">
        <f>IFERROR(VLOOKUP(ROWS($W$3:W350),$U$3:$V$718,2,0),"")</f>
        <v>Dobývání kamene pro výtv.nebo stav.účely,vápence,sádrovce,křídy,břidl.</v>
      </c>
      <c r="X350">
        <f>IF(ISNUMBER(SEARCH('1Př1'!$A$34,N350)),MAX($M$2:M349)+1,0)</f>
        <v>348</v>
      </c>
      <c r="Y350" s="290" t="s">
        <v>1725</v>
      </c>
      <c r="Z350" t="str">
        <f>IFERROR(VLOOKUP(ROWS($Z$3:Z350),$X$3:$Y$718,2,0),"")</f>
        <v>Dobývání kamene pro výtv.nebo stav.účely,vápence,sádrovce,křídy,břidl.</v>
      </c>
    </row>
    <row r="351" spans="13:26">
      <c r="M351" s="289">
        <f>IF(ISNUMBER(SEARCH(ZAKL_DATA!$B$29,N351)),MAX($M$2:M350)+1,0)</f>
        <v>349</v>
      </c>
      <c r="N351" s="483" t="s">
        <v>3113</v>
      </c>
      <c r="O351" s="483" t="s">
        <v>3114</v>
      </c>
      <c r="Q351" s="291" t="str">
        <f>IFERROR(VLOOKUP(ROWS($Q$3:Q351),$M$3:$N$718,2,0),"")</f>
        <v>Sběr nebezpečných odpadů</v>
      </c>
      <c r="R351">
        <f>IF(ISNUMBER(SEARCH('1Př1'!$A$32,N351)),MAX($M$2:M350)+1,0)</f>
        <v>349</v>
      </c>
      <c r="S351" s="290" t="s">
        <v>1726</v>
      </c>
      <c r="T351" t="str">
        <f>IFERROR(VLOOKUP(ROWS($T$3:T351),$R$3:$S$718,2,0),"")</f>
        <v>Úklidové činnosti</v>
      </c>
      <c r="U351">
        <f>IF(ISNUMBER(SEARCH('1Př1'!$A$33,N351)),MAX($M$2:M350)+1,0)</f>
        <v>349</v>
      </c>
      <c r="V351" s="290" t="s">
        <v>1726</v>
      </c>
      <c r="W351" t="str">
        <f>IFERROR(VLOOKUP(ROWS($W$3:W351),$U$3:$V$718,2,0),"")</f>
        <v>Úklidové činnosti</v>
      </c>
      <c r="X351">
        <f>IF(ISNUMBER(SEARCH('1Př1'!$A$34,N351)),MAX($M$2:M350)+1,0)</f>
        <v>349</v>
      </c>
      <c r="Y351" s="290" t="s">
        <v>1726</v>
      </c>
      <c r="Z351" t="str">
        <f>IFERROR(VLOOKUP(ROWS($Z$3:Z351),$X$3:$Y$718,2,0),"")</f>
        <v>Úklidové činnosti</v>
      </c>
    </row>
    <row r="352" spans="13:26">
      <c r="M352" s="289">
        <f>IF(ISNUMBER(SEARCH(ZAKL_DATA!$B$29,N352)),MAX($M$2:M351)+1,0)</f>
        <v>350</v>
      </c>
      <c r="N352" s="483" t="s">
        <v>3115</v>
      </c>
      <c r="O352" s="483" t="s">
        <v>3116</v>
      </c>
      <c r="Q352" s="291" t="str">
        <f>IFERROR(VLOOKUP(ROWS($Q$3:Q352),$M$3:$N$718,2,0),"")</f>
        <v>Sběr odpadů, kromě nebezpečných</v>
      </c>
      <c r="R352">
        <f>IF(ISNUMBER(SEARCH('1Př1'!$A$32,N352)),MAX($M$2:M351)+1,0)</f>
        <v>350</v>
      </c>
      <c r="S352" s="290" t="s">
        <v>1727</v>
      </c>
      <c r="T352" t="str">
        <f>IFERROR(VLOOKUP(ROWS($T$3:T352),$R$3:$S$718,2,0),"")</f>
        <v>Provoz pískoven a štěrkopískoven; těžba jílů a kaolinu</v>
      </c>
      <c r="U352">
        <f>IF(ISNUMBER(SEARCH('1Př1'!$A$33,N352)),MAX($M$2:M351)+1,0)</f>
        <v>350</v>
      </c>
      <c r="V352" s="290" t="s">
        <v>1727</v>
      </c>
      <c r="W352" t="str">
        <f>IFERROR(VLOOKUP(ROWS($W$3:W352),$U$3:$V$718,2,0),"")</f>
        <v>Provoz pískoven a štěrkopískoven; těžba jílů a kaolinu</v>
      </c>
      <c r="X352">
        <f>IF(ISNUMBER(SEARCH('1Př1'!$A$34,N352)),MAX($M$2:M351)+1,0)</f>
        <v>350</v>
      </c>
      <c r="Y352" s="290" t="s">
        <v>1727</v>
      </c>
      <c r="Z352" t="str">
        <f>IFERROR(VLOOKUP(ROWS($Z$3:Z352),$X$3:$Y$718,2,0),"")</f>
        <v>Provoz pískoven a štěrkopískoven; těžba jílů a kaolinu</v>
      </c>
    </row>
    <row r="353" spans="13:26" ht="25.5">
      <c r="M353" s="289">
        <f>IF(ISNUMBER(SEARCH(ZAKL_DATA!$B$29,N353)),MAX($M$2:M352)+1,0)</f>
        <v>351</v>
      </c>
      <c r="N353" s="483" t="s">
        <v>3117</v>
      </c>
      <c r="O353" s="483" t="s">
        <v>3118</v>
      </c>
      <c r="Q353" s="291" t="str">
        <f>IFERROR(VLOOKUP(ROWS($Q$3:Q353),$M$3:$N$718,2,0),"")</f>
        <v>Sekundární odborné vzdělávání bez maturitní zkoušky v jiných než uměleckých oborech</v>
      </c>
      <c r="R353">
        <f>IF(ISNUMBER(SEARCH('1Př1'!$A$32,N353)),MAX($M$2:M352)+1,0)</f>
        <v>351</v>
      </c>
      <c r="S353" s="290" t="s">
        <v>1728</v>
      </c>
      <c r="T353" t="str">
        <f>IFERROR(VLOOKUP(ROWS($T$3:T353),$R$3:$S$718,2,0),"")</f>
        <v>Činnosti související s úpravou krajiny</v>
      </c>
      <c r="U353">
        <f>IF(ISNUMBER(SEARCH('1Př1'!$A$33,N353)),MAX($M$2:M352)+1,0)</f>
        <v>351</v>
      </c>
      <c r="V353" s="290" t="s">
        <v>1728</v>
      </c>
      <c r="W353" t="str">
        <f>IFERROR(VLOOKUP(ROWS($W$3:W353),$U$3:$V$718,2,0),"")</f>
        <v>Činnosti související s úpravou krajiny</v>
      </c>
      <c r="X353">
        <f>IF(ISNUMBER(SEARCH('1Př1'!$A$34,N353)),MAX($M$2:M352)+1,0)</f>
        <v>351</v>
      </c>
      <c r="Y353" s="290" t="s">
        <v>1728</v>
      </c>
      <c r="Z353" t="str">
        <f>IFERROR(VLOOKUP(ROWS($Z$3:Z353),$X$3:$Y$718,2,0),"")</f>
        <v>Činnosti související s úpravou krajiny</v>
      </c>
    </row>
    <row r="354" spans="13:26" ht="25.5">
      <c r="M354" s="289">
        <f>IF(ISNUMBER(SEARCH(ZAKL_DATA!$B$29,N354)),MAX($M$2:M353)+1,0)</f>
        <v>352</v>
      </c>
      <c r="N354" s="483" t="s">
        <v>3119</v>
      </c>
      <c r="O354" s="483" t="s">
        <v>3120</v>
      </c>
      <c r="Q354" s="291" t="str">
        <f>IFERROR(VLOOKUP(ROWS($Q$3:Q354),$M$3:$N$718,2,0),"")</f>
        <v>Sekundární odborné vzdělávání s maturitní zkouškou v jiných než uměleckých oborech</v>
      </c>
      <c r="R354">
        <f>IF(ISNUMBER(SEARCH('1Př1'!$A$32,N354)),MAX($M$2:M353)+1,0)</f>
        <v>352</v>
      </c>
      <c r="S354" s="290" t="s">
        <v>1729</v>
      </c>
      <c r="T354" t="str">
        <f>IFERROR(VLOOKUP(ROWS($T$3:T354),$R$3:$S$718,2,0),"")</f>
        <v>Administrativní a kancelářské činnosti</v>
      </c>
      <c r="U354">
        <f>IF(ISNUMBER(SEARCH('1Př1'!$A$33,N354)),MAX($M$2:M353)+1,0)</f>
        <v>352</v>
      </c>
      <c r="V354" s="290" t="s">
        <v>1729</v>
      </c>
      <c r="W354" t="str">
        <f>IFERROR(VLOOKUP(ROWS($W$3:W354),$U$3:$V$718,2,0),"")</f>
        <v>Administrativní a kancelářské činnosti</v>
      </c>
      <c r="X354">
        <f>IF(ISNUMBER(SEARCH('1Př1'!$A$34,N354)),MAX($M$2:M353)+1,0)</f>
        <v>352</v>
      </c>
      <c r="Y354" s="290" t="s">
        <v>1729</v>
      </c>
      <c r="Z354" t="str">
        <f>IFERROR(VLOOKUP(ROWS($Z$3:Z354),$X$3:$Y$718,2,0),"")</f>
        <v>Administrativní a kancelářské činnosti</v>
      </c>
    </row>
    <row r="355" spans="13:26" ht="25.5">
      <c r="M355" s="289">
        <f>IF(ISNUMBER(SEARCH(ZAKL_DATA!$B$29,N355)),MAX($M$2:M354)+1,0)</f>
        <v>353</v>
      </c>
      <c r="N355" s="483" t="s">
        <v>3121</v>
      </c>
      <c r="O355" s="483" t="s">
        <v>3122</v>
      </c>
      <c r="Q355" s="291" t="str">
        <f>IFERROR(VLOOKUP(ROWS($Q$3:Q355),$M$3:$N$718,2,0),"")</f>
        <v>Sekundární odborné vzdělávání v uměleckých oborech</v>
      </c>
      <c r="R355">
        <f>IF(ISNUMBER(SEARCH('1Př1'!$A$32,N355)),MAX($M$2:M354)+1,0)</f>
        <v>353</v>
      </c>
      <c r="S355" s="290" t="s">
        <v>1730</v>
      </c>
      <c r="T355" t="str">
        <f>IFERROR(VLOOKUP(ROWS($T$3:T355),$R$3:$S$718,2,0),"")</f>
        <v>Činnosti zprostředkovatelských středisek po telefonu</v>
      </c>
      <c r="U355">
        <f>IF(ISNUMBER(SEARCH('1Př1'!$A$33,N355)),MAX($M$2:M354)+1,0)</f>
        <v>353</v>
      </c>
      <c r="V355" s="290" t="s">
        <v>1730</v>
      </c>
      <c r="W355" t="str">
        <f>IFERROR(VLOOKUP(ROWS($W$3:W355),$U$3:$V$718,2,0),"")</f>
        <v>Činnosti zprostředkovatelských středisek po telefonu</v>
      </c>
      <c r="X355">
        <f>IF(ISNUMBER(SEARCH('1Př1'!$A$34,N355)),MAX($M$2:M354)+1,0)</f>
        <v>353</v>
      </c>
      <c r="Y355" s="290" t="s">
        <v>1730</v>
      </c>
      <c r="Z355" t="str">
        <f>IFERROR(VLOOKUP(ROWS($Z$3:Z355),$X$3:$Y$718,2,0),"")</f>
        <v>Činnosti zprostředkovatelských středisek po telefonu</v>
      </c>
    </row>
    <row r="356" spans="13:26" ht="25.5">
      <c r="M356" s="289">
        <f>IF(ISNUMBER(SEARCH(ZAKL_DATA!$B$29,N356)),MAX($M$2:M355)+1,0)</f>
        <v>354</v>
      </c>
      <c r="N356" s="483" t="s">
        <v>3123</v>
      </c>
      <c r="O356" s="483" t="s">
        <v>3124</v>
      </c>
      <c r="Q356" s="291" t="str">
        <f>IFERROR(VLOOKUP(ROWS($Q$3:Q356),$M$3:$N$718,2,0),"")</f>
        <v>Sekundární všeobecné vzdělávání na druhém stupni základních škol</v>
      </c>
      <c r="R356">
        <f>IF(ISNUMBER(SEARCH('1Př1'!$A$32,N356)),MAX($M$2:M355)+1,0)</f>
        <v>354</v>
      </c>
      <c r="S356" s="290" t="s">
        <v>1731</v>
      </c>
      <c r="T356" t="str">
        <f>IFERROR(VLOOKUP(ROWS($T$3:T356),$R$3:$S$718,2,0),"")</f>
        <v>Pořádání konferencí a hospodářských výstav</v>
      </c>
      <c r="U356">
        <f>IF(ISNUMBER(SEARCH('1Př1'!$A$33,N356)),MAX($M$2:M355)+1,0)</f>
        <v>354</v>
      </c>
      <c r="V356" s="290" t="s">
        <v>1731</v>
      </c>
      <c r="W356" t="str">
        <f>IFERROR(VLOOKUP(ROWS($W$3:W356),$U$3:$V$718,2,0),"")</f>
        <v>Pořádání konferencí a hospodářských výstav</v>
      </c>
      <c r="X356">
        <f>IF(ISNUMBER(SEARCH('1Př1'!$A$34,N356)),MAX($M$2:M355)+1,0)</f>
        <v>354</v>
      </c>
      <c r="Y356" s="290" t="s">
        <v>1731</v>
      </c>
      <c r="Z356" t="str">
        <f>IFERROR(VLOOKUP(ROWS($Z$3:Z356),$X$3:$Y$718,2,0),"")</f>
        <v>Pořádání konferencí a hospodářských výstav</v>
      </c>
    </row>
    <row r="357" spans="13:26" ht="25.5">
      <c r="M357" s="289">
        <f>IF(ISNUMBER(SEARCH(ZAKL_DATA!$B$29,N357)),MAX($M$2:M356)+1,0)</f>
        <v>355</v>
      </c>
      <c r="N357" s="483" t="s">
        <v>3125</v>
      </c>
      <c r="O357" s="483" t="s">
        <v>3126</v>
      </c>
      <c r="Q357" s="291" t="str">
        <f>IFERROR(VLOOKUP(ROWS($Q$3:Q357),$M$3:$N$718,2,0),"")</f>
        <v>Sekundární všeobecné vzdělávání na středních školách</v>
      </c>
      <c r="R357">
        <f>IF(ISNUMBER(SEARCH('1Př1'!$A$32,N357)),MAX($M$2:M356)+1,0)</f>
        <v>355</v>
      </c>
      <c r="S357" s="290" t="s">
        <v>1732</v>
      </c>
      <c r="T357" t="str">
        <f>IFERROR(VLOOKUP(ROWS($T$3:T357),$R$3:$S$718,2,0),"")</f>
        <v>Podpůrné činnosti pro podnikání j. n.</v>
      </c>
      <c r="U357">
        <f>IF(ISNUMBER(SEARCH('1Př1'!$A$33,N357)),MAX($M$2:M356)+1,0)</f>
        <v>355</v>
      </c>
      <c r="V357" s="290" t="s">
        <v>1732</v>
      </c>
      <c r="W357" t="str">
        <f>IFERROR(VLOOKUP(ROWS($W$3:W357),$U$3:$V$718,2,0),"")</f>
        <v>Podpůrné činnosti pro podnikání j. n.</v>
      </c>
      <c r="X357">
        <f>IF(ISNUMBER(SEARCH('1Př1'!$A$34,N357)),MAX($M$2:M356)+1,0)</f>
        <v>355</v>
      </c>
      <c r="Y357" s="290" t="s">
        <v>1732</v>
      </c>
      <c r="Z357" t="str">
        <f>IFERROR(VLOOKUP(ROWS($Z$3:Z357),$X$3:$Y$718,2,0),"")</f>
        <v>Podpůrné činnosti pro podnikání j. n.</v>
      </c>
    </row>
    <row r="358" spans="13:26">
      <c r="M358" s="289">
        <f>IF(ISNUMBER(SEARCH(ZAKL_DATA!$B$29,N358)),MAX($M$2:M357)+1,0)</f>
        <v>356</v>
      </c>
      <c r="N358" s="483" t="s">
        <v>3127</v>
      </c>
      <c r="O358" s="483" t="s">
        <v>3128</v>
      </c>
      <c r="Q358" s="291" t="str">
        <f>IFERROR(VLOOKUP(ROWS($Q$3:Q358),$M$3:$N$718,2,0),"")</f>
        <v>Shromažďování, úprava a distribuce vody</v>
      </c>
      <c r="R358">
        <f>IF(ISNUMBER(SEARCH('1Př1'!$A$32,N358)),MAX($M$2:M357)+1,0)</f>
        <v>356</v>
      </c>
      <c r="S358" s="290" t="s">
        <v>1733</v>
      </c>
      <c r="T358" t="str">
        <f>IFERROR(VLOOKUP(ROWS($T$3:T358),$R$3:$S$718,2,0),"")</f>
        <v>Veřejná správa a hospodářská a sociální politika</v>
      </c>
      <c r="U358">
        <f>IF(ISNUMBER(SEARCH('1Př1'!$A$33,N358)),MAX($M$2:M357)+1,0)</f>
        <v>356</v>
      </c>
      <c r="V358" s="290" t="s">
        <v>1733</v>
      </c>
      <c r="W358" t="str">
        <f>IFERROR(VLOOKUP(ROWS($W$3:W358),$U$3:$V$718,2,0),"")</f>
        <v>Veřejná správa a hospodářská a sociální politika</v>
      </c>
      <c r="X358">
        <f>IF(ISNUMBER(SEARCH('1Př1'!$A$34,N358)),MAX($M$2:M357)+1,0)</f>
        <v>356</v>
      </c>
      <c r="Y358" s="290" t="s">
        <v>1733</v>
      </c>
      <c r="Z358" t="str">
        <f>IFERROR(VLOOKUP(ROWS($Z$3:Z358),$X$3:$Y$718,2,0),"")</f>
        <v>Veřejná správa a hospodářská a sociální politika</v>
      </c>
    </row>
    <row r="359" spans="13:26">
      <c r="M359" s="289">
        <f>IF(ISNUMBER(SEARCH(ZAKL_DATA!$B$29,N359)),MAX($M$2:M358)+1,0)</f>
        <v>357</v>
      </c>
      <c r="N359" s="483" t="s">
        <v>2080</v>
      </c>
      <c r="O359" s="483" t="s">
        <v>3129</v>
      </c>
      <c r="Q359" s="291" t="str">
        <f>IFERROR(VLOOKUP(ROWS($Q$3:Q359),$M$3:$N$718,2,0),"")</f>
        <v>Silniční nákladní doprava</v>
      </c>
      <c r="R359">
        <f>IF(ISNUMBER(SEARCH('1Př1'!$A$32,N359)),MAX($M$2:M358)+1,0)</f>
        <v>357</v>
      </c>
      <c r="S359" s="290" t="s">
        <v>1734</v>
      </c>
      <c r="T359" t="str">
        <f>IFERROR(VLOOKUP(ROWS($T$3:T359),$R$3:$S$718,2,0),"")</f>
        <v>Činnosti pro společnost jako celek</v>
      </c>
      <c r="U359">
        <f>IF(ISNUMBER(SEARCH('1Př1'!$A$33,N359)),MAX($M$2:M358)+1,0)</f>
        <v>357</v>
      </c>
      <c r="V359" s="290" t="s">
        <v>1734</v>
      </c>
      <c r="W359" t="str">
        <f>IFERROR(VLOOKUP(ROWS($W$3:W359),$U$3:$V$718,2,0),"")</f>
        <v>Činnosti pro společnost jako celek</v>
      </c>
      <c r="X359">
        <f>IF(ISNUMBER(SEARCH('1Př1'!$A$34,N359)),MAX($M$2:M358)+1,0)</f>
        <v>357</v>
      </c>
      <c r="Y359" s="290" t="s">
        <v>1734</v>
      </c>
      <c r="Z359" t="str">
        <f>IFERROR(VLOOKUP(ROWS($Z$3:Z359),$X$3:$Y$718,2,0),"")</f>
        <v>Činnosti pro společnost jako celek</v>
      </c>
    </row>
    <row r="360" spans="13:26">
      <c r="M360" s="289">
        <f>IF(ISNUMBER(SEARCH(ZAKL_DATA!$B$29,N360)),MAX($M$2:M359)+1,0)</f>
        <v>358</v>
      </c>
      <c r="N360" s="483" t="s">
        <v>3130</v>
      </c>
      <c r="O360" s="483" t="s">
        <v>3131</v>
      </c>
      <c r="Q360" s="291" t="str">
        <f>IFERROR(VLOOKUP(ROWS($Q$3:Q360),$M$3:$N$718,2,0),"")</f>
        <v>Skládkování nebo trvalé uložení odpadů</v>
      </c>
      <c r="R360">
        <f>IF(ISNUMBER(SEARCH('1Př1'!$A$32,N360)),MAX($M$2:M359)+1,0)</f>
        <v>358</v>
      </c>
      <c r="S360" s="290" t="s">
        <v>1735</v>
      </c>
      <c r="T360" t="str">
        <f>IFERROR(VLOOKUP(ROWS($T$3:T360),$R$3:$S$718,2,0),"")</f>
        <v>Činnosti v oblasti povinného sociálního zabezpečení</v>
      </c>
      <c r="U360">
        <f>IF(ISNUMBER(SEARCH('1Př1'!$A$33,N360)),MAX($M$2:M359)+1,0)</f>
        <v>358</v>
      </c>
      <c r="V360" s="290" t="s">
        <v>1735</v>
      </c>
      <c r="W360" t="str">
        <f>IFERROR(VLOOKUP(ROWS($W$3:W360),$U$3:$V$718,2,0),"")</f>
        <v>Činnosti v oblasti povinného sociálního zabezpečení</v>
      </c>
      <c r="X360">
        <f>IF(ISNUMBER(SEARCH('1Př1'!$A$34,N360)),MAX($M$2:M359)+1,0)</f>
        <v>358</v>
      </c>
      <c r="Y360" s="290" t="s">
        <v>1735</v>
      </c>
      <c r="Z360" t="str">
        <f>IFERROR(VLOOKUP(ROWS($Z$3:Z360),$X$3:$Y$718,2,0),"")</f>
        <v>Činnosti v oblasti povinného sociálního zabezpečení</v>
      </c>
    </row>
    <row r="361" spans="13:26">
      <c r="M361" s="289">
        <f>IF(ISNUMBER(SEARCH(ZAKL_DATA!$B$29,N361)),MAX($M$2:M360)+1,0)</f>
        <v>359</v>
      </c>
      <c r="N361" s="483" t="s">
        <v>1661</v>
      </c>
      <c r="O361" s="483" t="s">
        <v>3132</v>
      </c>
      <c r="Q361" s="291" t="str">
        <f>IFERROR(VLOOKUP(ROWS($Q$3:Q361),$M$3:$N$718,2,0),"")</f>
        <v>Skladování</v>
      </c>
      <c r="R361">
        <f>IF(ISNUMBER(SEARCH('1Př1'!$A$32,N361)),MAX($M$2:M360)+1,0)</f>
        <v>359</v>
      </c>
      <c r="S361" s="290" t="s">
        <v>1736</v>
      </c>
      <c r="T361" t="str">
        <f>IFERROR(VLOOKUP(ROWS($T$3:T361),$R$3:$S$718,2,0),"")</f>
        <v>Předškolní vzdělávání</v>
      </c>
      <c r="U361">
        <f>IF(ISNUMBER(SEARCH('1Př1'!$A$33,N361)),MAX($M$2:M360)+1,0)</f>
        <v>359</v>
      </c>
      <c r="V361" s="290" t="s">
        <v>1736</v>
      </c>
      <c r="W361" t="str">
        <f>IFERROR(VLOOKUP(ROWS($W$3:W361),$U$3:$V$718,2,0),"")</f>
        <v>Předškolní vzdělávání</v>
      </c>
      <c r="X361">
        <f>IF(ISNUMBER(SEARCH('1Př1'!$A$34,N361)),MAX($M$2:M360)+1,0)</f>
        <v>359</v>
      </c>
      <c r="Y361" s="290" t="s">
        <v>1736</v>
      </c>
      <c r="Z361" t="str">
        <f>IFERROR(VLOOKUP(ROWS($Z$3:Z361),$X$3:$Y$718,2,0),"")</f>
        <v>Předškolní vzdělávání</v>
      </c>
    </row>
    <row r="362" spans="13:26">
      <c r="M362" s="289">
        <f>IF(ISNUMBER(SEARCH(ZAKL_DATA!$B$29,N362)),MAX($M$2:M361)+1,0)</f>
        <v>360</v>
      </c>
      <c r="N362" s="483" t="s">
        <v>3133</v>
      </c>
      <c r="O362" s="483" t="s">
        <v>3134</v>
      </c>
      <c r="Q362" s="291" t="str">
        <f>IFERROR(VLOOKUP(ROWS($Q$3:Q362),$M$3:$N$718,2,0),"")</f>
        <v>Skladování elektřiny</v>
      </c>
      <c r="R362">
        <f>IF(ISNUMBER(SEARCH('1Př1'!$A$32,N362)),MAX($M$2:M361)+1,0)</f>
        <v>360</v>
      </c>
      <c r="S362" s="290" t="s">
        <v>1737</v>
      </c>
      <c r="T362" t="str">
        <f>IFERROR(VLOOKUP(ROWS($T$3:T362),$R$3:$S$718,2,0),"")</f>
        <v>Primární vzdělávání</v>
      </c>
      <c r="U362">
        <f>IF(ISNUMBER(SEARCH('1Př1'!$A$33,N362)),MAX($M$2:M361)+1,0)</f>
        <v>360</v>
      </c>
      <c r="V362" s="290" t="s">
        <v>1737</v>
      </c>
      <c r="W362" t="str">
        <f>IFERROR(VLOOKUP(ROWS($W$3:W362),$U$3:$V$718,2,0),"")</f>
        <v>Primární vzdělávání</v>
      </c>
      <c r="X362">
        <f>IF(ISNUMBER(SEARCH('1Př1'!$A$34,N362)),MAX($M$2:M361)+1,0)</f>
        <v>360</v>
      </c>
      <c r="Y362" s="290" t="s">
        <v>1737</v>
      </c>
      <c r="Z362" t="str">
        <f>IFERROR(VLOOKUP(ROWS($Z$3:Z362),$X$3:$Y$718,2,0),"")</f>
        <v>Primární vzdělávání</v>
      </c>
    </row>
    <row r="363" spans="13:26" ht="25.5">
      <c r="M363" s="289">
        <f>IF(ISNUMBER(SEARCH(ZAKL_DATA!$B$29,N363)),MAX($M$2:M362)+1,0)</f>
        <v>361</v>
      </c>
      <c r="N363" s="483" t="s">
        <v>3135</v>
      </c>
      <c r="O363" s="483" t="s">
        <v>3136</v>
      </c>
      <c r="Q363" s="291" t="str">
        <f>IFERROR(VLOOKUP(ROWS($Q$3:Q363),$M$3:$N$718,2,0),"")</f>
        <v>Skladování plynu jako součást služeb síťových dodávek</v>
      </c>
      <c r="R363">
        <f>IF(ISNUMBER(SEARCH('1Př1'!$A$32,N363)),MAX($M$2:M362)+1,0)</f>
        <v>361</v>
      </c>
      <c r="S363" s="290" t="s">
        <v>1738</v>
      </c>
      <c r="T363" t="str">
        <f>IFERROR(VLOOKUP(ROWS($T$3:T363),$R$3:$S$718,2,0),"")</f>
        <v>Sekundární vzdělávání</v>
      </c>
      <c r="U363">
        <f>IF(ISNUMBER(SEARCH('1Př1'!$A$33,N363)),MAX($M$2:M362)+1,0)</f>
        <v>361</v>
      </c>
      <c r="V363" s="290" t="s">
        <v>1738</v>
      </c>
      <c r="W363" t="str">
        <f>IFERROR(VLOOKUP(ROWS($W$3:W363),$U$3:$V$718,2,0),"")</f>
        <v>Sekundární vzdělávání</v>
      </c>
      <c r="X363">
        <f>IF(ISNUMBER(SEARCH('1Př1'!$A$34,N363)),MAX($M$2:M362)+1,0)</f>
        <v>361</v>
      </c>
      <c r="Y363" s="290" t="s">
        <v>1738</v>
      </c>
      <c r="Z363" t="str">
        <f>IFERROR(VLOOKUP(ROWS($Z$3:Z363),$X$3:$Y$718,2,0),"")</f>
        <v>Sekundární vzdělávání</v>
      </c>
    </row>
    <row r="364" spans="13:26">
      <c r="M364" s="289">
        <f>IF(ISNUMBER(SEARCH(ZAKL_DATA!$B$29,N364)),MAX($M$2:M363)+1,0)</f>
        <v>362</v>
      </c>
      <c r="N364" s="483" t="s">
        <v>1986</v>
      </c>
      <c r="O364" s="483" t="s">
        <v>3137</v>
      </c>
      <c r="Q364" s="291" t="str">
        <f>IFERROR(VLOOKUP(ROWS($Q$3:Q364),$M$3:$N$718,2,0),"")</f>
        <v>Sklenářské, malířské a natěračské práce</v>
      </c>
      <c r="R364">
        <f>IF(ISNUMBER(SEARCH('1Př1'!$A$32,N364)),MAX($M$2:M363)+1,0)</f>
        <v>362</v>
      </c>
      <c r="S364" s="290" t="s">
        <v>1739</v>
      </c>
      <c r="T364" t="str">
        <f>IFERROR(VLOOKUP(ROWS($T$3:T364),$R$3:$S$718,2,0),"")</f>
        <v>Postsekundární vzdělávání</v>
      </c>
      <c r="U364">
        <f>IF(ISNUMBER(SEARCH('1Př1'!$A$33,N364)),MAX($M$2:M363)+1,0)</f>
        <v>362</v>
      </c>
      <c r="V364" s="290" t="s">
        <v>1739</v>
      </c>
      <c r="W364" t="str">
        <f>IFERROR(VLOOKUP(ROWS($W$3:W364),$U$3:$V$718,2,0),"")</f>
        <v>Postsekundární vzdělávání</v>
      </c>
      <c r="X364">
        <f>IF(ISNUMBER(SEARCH('1Př1'!$A$34,N364)),MAX($M$2:M363)+1,0)</f>
        <v>362</v>
      </c>
      <c r="Y364" s="290" t="s">
        <v>1739</v>
      </c>
      <c r="Z364" t="str">
        <f>IFERROR(VLOOKUP(ROWS($Z$3:Z364),$X$3:$Y$718,2,0),"")</f>
        <v>Postsekundární vzdělávání</v>
      </c>
    </row>
    <row r="365" spans="13:26">
      <c r="M365" s="289">
        <f>IF(ISNUMBER(SEARCH(ZAKL_DATA!$B$29,N365)),MAX($M$2:M364)+1,0)</f>
        <v>363</v>
      </c>
      <c r="N365" s="483" t="s">
        <v>1563</v>
      </c>
      <c r="O365" s="483" t="s">
        <v>3138</v>
      </c>
      <c r="Q365" s="291" t="str">
        <f>IFERROR(VLOOKUP(ROWS($Q$3:Q365),$M$3:$N$718,2,0),"")</f>
        <v>Sladkovodní akvakultura</v>
      </c>
      <c r="R365">
        <f>IF(ISNUMBER(SEARCH('1Př1'!$A$32,N365)),MAX($M$2:M364)+1,0)</f>
        <v>363</v>
      </c>
      <c r="S365" s="290" t="s">
        <v>1740</v>
      </c>
      <c r="T365" t="str">
        <f>IFERROR(VLOOKUP(ROWS($T$3:T365),$R$3:$S$718,2,0),"")</f>
        <v>Ostatní vzdělávání</v>
      </c>
      <c r="U365">
        <f>IF(ISNUMBER(SEARCH('1Př1'!$A$33,N365)),MAX($M$2:M364)+1,0)</f>
        <v>363</v>
      </c>
      <c r="V365" s="290" t="s">
        <v>1740</v>
      </c>
      <c r="W365" t="str">
        <f>IFERROR(VLOOKUP(ROWS($W$3:W365),$U$3:$V$718,2,0),"")</f>
        <v>Ostatní vzdělávání</v>
      </c>
      <c r="X365">
        <f>IF(ISNUMBER(SEARCH('1Př1'!$A$34,N365)),MAX($M$2:M364)+1,0)</f>
        <v>363</v>
      </c>
      <c r="Y365" s="290" t="s">
        <v>1740</v>
      </c>
      <c r="Z365" t="str">
        <f>IFERROR(VLOOKUP(ROWS($Z$3:Z365),$X$3:$Y$718,2,0),"")</f>
        <v>Ostatní vzdělávání</v>
      </c>
    </row>
    <row r="366" spans="13:26">
      <c r="M366" s="289">
        <f>IF(ISNUMBER(SEARCH(ZAKL_DATA!$B$29,N366)),MAX($M$2:M365)+1,0)</f>
        <v>364</v>
      </c>
      <c r="N366" s="483" t="s">
        <v>1551</v>
      </c>
      <c r="O366" s="483" t="s">
        <v>3139</v>
      </c>
      <c r="Q366" s="291" t="str">
        <f>IFERROR(VLOOKUP(ROWS($Q$3:Q366),$M$3:$N$718,2,0),"")</f>
        <v>Sladkovodní rybolov</v>
      </c>
      <c r="R366">
        <f>IF(ISNUMBER(SEARCH('1Př1'!$A$32,N366)),MAX($M$2:M365)+1,0)</f>
        <v>364</v>
      </c>
      <c r="S366" s="290" t="s">
        <v>1741</v>
      </c>
      <c r="T366" t="str">
        <f>IFERROR(VLOOKUP(ROWS($T$3:T366),$R$3:$S$718,2,0),"")</f>
        <v>Podpůrné činnosti ve vzdělávání</v>
      </c>
      <c r="U366">
        <f>IF(ISNUMBER(SEARCH('1Př1'!$A$33,N366)),MAX($M$2:M365)+1,0)</f>
        <v>364</v>
      </c>
      <c r="V366" s="290" t="s">
        <v>1741</v>
      </c>
      <c r="W366" t="str">
        <f>IFERROR(VLOOKUP(ROWS($W$3:W366),$U$3:$V$718,2,0),"")</f>
        <v>Podpůrné činnosti ve vzdělávání</v>
      </c>
      <c r="X366">
        <f>IF(ISNUMBER(SEARCH('1Př1'!$A$34,N366)),MAX($M$2:M365)+1,0)</f>
        <v>364</v>
      </c>
      <c r="Y366" s="290" t="s">
        <v>1741</v>
      </c>
      <c r="Z366" t="str">
        <f>IFERROR(VLOOKUP(ROWS($Z$3:Z366),$X$3:$Y$718,2,0),"")</f>
        <v>Podpůrné činnosti ve vzdělávání</v>
      </c>
    </row>
    <row r="367" spans="13:26">
      <c r="M367" s="289">
        <f>IF(ISNUMBER(SEARCH(ZAKL_DATA!$B$29,N367)),MAX($M$2:M366)+1,0)</f>
        <v>365</v>
      </c>
      <c r="N367" s="483" t="s">
        <v>3140</v>
      </c>
      <c r="O367" s="483" t="s">
        <v>3141</v>
      </c>
      <c r="Q367" s="291" t="str">
        <f>IFERROR(VLOOKUP(ROWS($Q$3:Q367),$M$3:$N$718,2,0),"")</f>
        <v>Služby pro děti</v>
      </c>
      <c r="R367">
        <f>IF(ISNUMBER(SEARCH('1Př1'!$A$32,N367)),MAX($M$2:M366)+1,0)</f>
        <v>365</v>
      </c>
      <c r="S367" s="290" t="s">
        <v>1742</v>
      </c>
      <c r="T367" t="str">
        <f>IFERROR(VLOOKUP(ROWS($T$3:T367),$R$3:$S$718,2,0),"")</f>
        <v>Ústavní zdravotní péče</v>
      </c>
      <c r="U367">
        <f>IF(ISNUMBER(SEARCH('1Př1'!$A$33,N367)),MAX($M$2:M366)+1,0)</f>
        <v>365</v>
      </c>
      <c r="V367" s="290" t="s">
        <v>1742</v>
      </c>
      <c r="W367" t="str">
        <f>IFERROR(VLOOKUP(ROWS($W$3:W367),$U$3:$V$718,2,0),"")</f>
        <v>Ústavní zdravotní péče</v>
      </c>
      <c r="X367">
        <f>IF(ISNUMBER(SEARCH('1Př1'!$A$34,N367)),MAX($M$2:M366)+1,0)</f>
        <v>365</v>
      </c>
      <c r="Y367" s="290" t="s">
        <v>1742</v>
      </c>
      <c r="Z367" t="str">
        <f>IFERROR(VLOOKUP(ROWS($Z$3:Z367),$X$3:$Y$718,2,0),"")</f>
        <v>Ústavní zdravotní péče</v>
      </c>
    </row>
    <row r="368" spans="13:26">
      <c r="M368" s="289">
        <f>IF(ISNUMBER(SEARCH(ZAKL_DATA!$B$29,N368)),MAX($M$2:M367)+1,0)</f>
        <v>366</v>
      </c>
      <c r="N368" s="483" t="s">
        <v>3142</v>
      </c>
      <c r="O368" s="483" t="s">
        <v>3143</v>
      </c>
      <c r="Q368" s="291" t="str">
        <f>IFERROR(VLOOKUP(ROWS($Q$3:Q368),$M$3:$N$718,2,0),"")</f>
        <v>Smíšené hospodaření</v>
      </c>
      <c r="R368">
        <f>IF(ISNUMBER(SEARCH('1Př1'!$A$32,N368)),MAX($M$2:M367)+1,0)</f>
        <v>366</v>
      </c>
      <c r="S368" s="290" t="s">
        <v>1743</v>
      </c>
      <c r="T368" t="str">
        <f>IFERROR(VLOOKUP(ROWS($T$3:T368),$R$3:$S$718,2,0),"")</f>
        <v>Ambulantní a zubní zdravotní péče</v>
      </c>
      <c r="U368">
        <f>IF(ISNUMBER(SEARCH('1Př1'!$A$33,N368)),MAX($M$2:M367)+1,0)</f>
        <v>366</v>
      </c>
      <c r="V368" s="290" t="s">
        <v>1743</v>
      </c>
      <c r="W368" t="str">
        <f>IFERROR(VLOOKUP(ROWS($W$3:W368),$U$3:$V$718,2,0),"")</f>
        <v>Ambulantní a zubní zdravotní péče</v>
      </c>
      <c r="X368">
        <f>IF(ISNUMBER(SEARCH('1Př1'!$A$34,N368)),MAX($M$2:M367)+1,0)</f>
        <v>366</v>
      </c>
      <c r="Y368" s="290" t="s">
        <v>1743</v>
      </c>
      <c r="Z368" t="str">
        <f>IFERROR(VLOOKUP(ROWS($Z$3:Z368),$X$3:$Y$718,2,0),"")</f>
        <v>Ambulantní a zubní zdravotní péče</v>
      </c>
    </row>
    <row r="369" spans="13:26">
      <c r="M369" s="289">
        <f>IF(ISNUMBER(SEARCH(ZAKL_DATA!$B$29,N369)),MAX($M$2:M368)+1,0)</f>
        <v>367</v>
      </c>
      <c r="N369" s="483" t="s">
        <v>3144</v>
      </c>
      <c r="O369" s="483" t="s">
        <v>3145</v>
      </c>
      <c r="Q369" s="291" t="str">
        <f>IFERROR(VLOOKUP(ROWS($Q$3:Q369),$M$3:$N$718,2,0),"")</f>
        <v>Spalování odpadů bez energetického využití</v>
      </c>
      <c r="R369">
        <f>IF(ISNUMBER(SEARCH('1Př1'!$A$32,N369)),MAX($M$2:M368)+1,0)</f>
        <v>367</v>
      </c>
      <c r="S369" s="290" t="s">
        <v>1744</v>
      </c>
      <c r="T369" t="str">
        <f>IFERROR(VLOOKUP(ROWS($T$3:T369),$R$3:$S$718,2,0),"")</f>
        <v>Ostatní činnosti související se zdravotní péčí</v>
      </c>
      <c r="U369">
        <f>IF(ISNUMBER(SEARCH('1Př1'!$A$33,N369)),MAX($M$2:M368)+1,0)</f>
        <v>367</v>
      </c>
      <c r="V369" s="290" t="s">
        <v>1744</v>
      </c>
      <c r="W369" t="str">
        <f>IFERROR(VLOOKUP(ROWS($W$3:W369),$U$3:$V$718,2,0),"")</f>
        <v>Ostatní činnosti související se zdravotní péčí</v>
      </c>
      <c r="X369">
        <f>IF(ISNUMBER(SEARCH('1Př1'!$A$34,N369)),MAX($M$2:M368)+1,0)</f>
        <v>367</v>
      </c>
      <c r="Y369" s="290" t="s">
        <v>1744</v>
      </c>
      <c r="Z369" t="str">
        <f>IFERROR(VLOOKUP(ROWS($Z$3:Z369),$X$3:$Y$718,2,0),"")</f>
        <v>Ostatní činnosti související se zdravotní péčí</v>
      </c>
    </row>
    <row r="370" spans="13:26">
      <c r="M370" s="289">
        <f>IF(ISNUMBER(SEARCH(ZAKL_DATA!$B$29,N370)),MAX($M$2:M369)+1,0)</f>
        <v>368</v>
      </c>
      <c r="N370" s="483" t="s">
        <v>2134</v>
      </c>
      <c r="O370" s="483" t="s">
        <v>3146</v>
      </c>
      <c r="Q370" s="291" t="str">
        <f>IFERROR(VLOOKUP(ROWS($Q$3:Q370),$M$3:$N$718,2,0),"")</f>
        <v>Specializovaná ambulantní zdravotní péče</v>
      </c>
      <c r="R370">
        <f>IF(ISNUMBER(SEARCH('1Př1'!$A$32,N370)),MAX($M$2:M369)+1,0)</f>
        <v>368</v>
      </c>
      <c r="S370" s="290" t="s">
        <v>1745</v>
      </c>
      <c r="T370" t="str">
        <f>IFERROR(VLOOKUP(ROWS($T$3:T370),$R$3:$S$718,2,0),"")</f>
        <v>Ústavní sociální péče</v>
      </c>
      <c r="U370">
        <f>IF(ISNUMBER(SEARCH('1Př1'!$A$33,N370)),MAX($M$2:M369)+1,0)</f>
        <v>368</v>
      </c>
      <c r="V370" s="290" t="s">
        <v>1745</v>
      </c>
      <c r="W370" t="str">
        <f>IFERROR(VLOOKUP(ROWS($W$3:W370),$U$3:$V$718,2,0),"")</f>
        <v>Ústavní sociální péče</v>
      </c>
      <c r="X370">
        <f>IF(ISNUMBER(SEARCH('1Př1'!$A$34,N370)),MAX($M$2:M369)+1,0)</f>
        <v>368</v>
      </c>
      <c r="Y370" s="290" t="s">
        <v>1745</v>
      </c>
      <c r="Z370" t="str">
        <f>IFERROR(VLOOKUP(ROWS($Z$3:Z370),$X$3:$Y$718,2,0),"")</f>
        <v>Ústavní sociální péče</v>
      </c>
    </row>
    <row r="371" spans="13:26" ht="25.5">
      <c r="M371" s="289">
        <f>IF(ISNUMBER(SEARCH(ZAKL_DATA!$B$29,N371)),MAX($M$2:M370)+1,0)</f>
        <v>369</v>
      </c>
      <c r="N371" s="483" t="s">
        <v>2120</v>
      </c>
      <c r="O371" s="483" t="s">
        <v>3147</v>
      </c>
      <c r="Q371" s="291" t="str">
        <f>IFERROR(VLOOKUP(ROWS($Q$3:Q371),$M$3:$N$718,2,0),"")</f>
        <v>Specializované čištění a úklid budov a průmyslových zařízení</v>
      </c>
      <c r="R371">
        <f>IF(ISNUMBER(SEARCH('1Př1'!$A$32,N371)),MAX($M$2:M370)+1,0)</f>
        <v>369</v>
      </c>
      <c r="S371" s="290" t="s">
        <v>1746</v>
      </c>
      <c r="T371" t="str">
        <f>IFERROR(VLOOKUP(ROWS($T$3:T371),$R$3:$S$718,2,0),"")</f>
        <v>Sociální péče ve zdravotnických zařízeních ústavní péče</v>
      </c>
      <c r="U371">
        <f>IF(ISNUMBER(SEARCH('1Př1'!$A$33,N371)),MAX($M$2:M370)+1,0)</f>
        <v>369</v>
      </c>
      <c r="V371" s="290" t="s">
        <v>1746</v>
      </c>
      <c r="W371" t="str">
        <f>IFERROR(VLOOKUP(ROWS($W$3:W371),$U$3:$V$718,2,0),"")</f>
        <v>Sociální péče ve zdravotnických zařízeních ústavní péče</v>
      </c>
      <c r="X371">
        <f>IF(ISNUMBER(SEARCH('1Př1'!$A$34,N371)),MAX($M$2:M370)+1,0)</f>
        <v>369</v>
      </c>
      <c r="Y371" s="290" t="s">
        <v>1746</v>
      </c>
      <c r="Z371" t="str">
        <f>IFERROR(VLOOKUP(ROWS($Z$3:Z371),$X$3:$Y$718,2,0),"")</f>
        <v>Sociální péče ve zdravotnických zařízeních ústavní péče</v>
      </c>
    </row>
    <row r="372" spans="13:26" ht="25.5">
      <c r="M372" s="289">
        <f>IF(ISNUMBER(SEARCH(ZAKL_DATA!$B$29,N372)),MAX($M$2:M371)+1,0)</f>
        <v>370</v>
      </c>
      <c r="N372" s="483" t="s">
        <v>3148</v>
      </c>
      <c r="O372" s="483" t="s">
        <v>3149</v>
      </c>
      <c r="Q372" s="291" t="str">
        <f>IFERROR(VLOOKUP(ROWS($Q$3:Q372),$M$3:$N$718,2,0),"")</f>
        <v>Specializované stavební činnosti při výstavbě inženýrských děl</v>
      </c>
      <c r="R372">
        <f>IF(ISNUMBER(SEARCH('1Př1'!$A$32,N372)),MAX($M$2:M371)+1,0)</f>
        <v>370</v>
      </c>
      <c r="S372" s="290" t="s">
        <v>1747</v>
      </c>
      <c r="T372" t="str">
        <f>IFERROR(VLOOKUP(ROWS($T$3:T372),$R$3:$S$718,2,0),"")</f>
        <v>Soc.péče v zaříz.pro osoby s chron.duš.onemoc.a osoby závislé na návyk.l.</v>
      </c>
      <c r="U372">
        <f>IF(ISNUMBER(SEARCH('1Př1'!$A$33,N372)),MAX($M$2:M371)+1,0)</f>
        <v>370</v>
      </c>
      <c r="V372" s="290" t="s">
        <v>1747</v>
      </c>
      <c r="W372" t="str">
        <f>IFERROR(VLOOKUP(ROWS($W$3:W372),$U$3:$V$718,2,0),"")</f>
        <v>Soc.péče v zaříz.pro osoby s chron.duš.onemoc.a osoby závislé na návyk.l.</v>
      </c>
      <c r="X372">
        <f>IF(ISNUMBER(SEARCH('1Př1'!$A$34,N372)),MAX($M$2:M371)+1,0)</f>
        <v>370</v>
      </c>
      <c r="Y372" s="290" t="s">
        <v>1747</v>
      </c>
      <c r="Z372" t="str">
        <f>IFERROR(VLOOKUP(ROWS($Z$3:Z372),$X$3:$Y$718,2,0),"")</f>
        <v>Soc.péče v zaříz.pro osoby s chron.duš.onemoc.a osoby závislé na návyk.l.</v>
      </c>
    </row>
    <row r="373" spans="13:26">
      <c r="M373" s="289">
        <f>IF(ISNUMBER(SEARCH(ZAKL_DATA!$B$29,N373)),MAX($M$2:M372)+1,0)</f>
        <v>371</v>
      </c>
      <c r="N373" s="483" t="s">
        <v>3150</v>
      </c>
      <c r="O373" s="483" t="s">
        <v>3151</v>
      </c>
      <c r="Q373" s="291" t="str">
        <f>IFERROR(VLOOKUP(ROWS($Q$3:Q373),$M$3:$N$718,2,0),"")</f>
        <v>Specializovaný maloobchod s ostatními potravinami</v>
      </c>
      <c r="R373">
        <f>IF(ISNUMBER(SEARCH('1Př1'!$A$32,N373)),MAX($M$2:M372)+1,0)</f>
        <v>371</v>
      </c>
      <c r="S373" s="290" t="s">
        <v>1748</v>
      </c>
      <c r="T373" t="str">
        <f>IFERROR(VLOOKUP(ROWS($T$3:T373),$R$3:$S$718,2,0),"")</f>
        <v>Sociální péče v domovech pro seniory a osoby se zdravotním postižením</v>
      </c>
      <c r="U373">
        <f>IF(ISNUMBER(SEARCH('1Př1'!$A$33,N373)),MAX($M$2:M372)+1,0)</f>
        <v>371</v>
      </c>
      <c r="V373" s="290" t="s">
        <v>1748</v>
      </c>
      <c r="W373" t="str">
        <f>IFERROR(VLOOKUP(ROWS($W$3:W373),$U$3:$V$718,2,0),"")</f>
        <v>Sociální péče v domovech pro seniory a osoby se zdravotním postižením</v>
      </c>
      <c r="X373">
        <f>IF(ISNUMBER(SEARCH('1Př1'!$A$34,N373)),MAX($M$2:M372)+1,0)</f>
        <v>371</v>
      </c>
      <c r="Y373" s="290" t="s">
        <v>1748</v>
      </c>
      <c r="Z373" t="str">
        <f>IFERROR(VLOOKUP(ROWS($Z$3:Z373),$X$3:$Y$718,2,0),"")</f>
        <v>Sociální péče v domovech pro seniory a osoby se zdravotním postižením</v>
      </c>
    </row>
    <row r="374" spans="13:26">
      <c r="M374" s="289">
        <f>IF(ISNUMBER(SEARCH(ZAKL_DATA!$B$29,N374)),MAX($M$2:M373)+1,0)</f>
        <v>372</v>
      </c>
      <c r="N374" s="483" t="s">
        <v>3152</v>
      </c>
      <c r="O374" s="483" t="s">
        <v>3153</v>
      </c>
      <c r="Q374" s="291" t="str">
        <f>IFERROR(VLOOKUP(ROWS($Q$3:Q374),$M$3:$N$718,2,0),"")</f>
        <v>Specializovaný velkoobchod s ostatními potravinami</v>
      </c>
      <c r="R374">
        <f>IF(ISNUMBER(SEARCH('1Př1'!$A$32,N374)),MAX($M$2:M373)+1,0)</f>
        <v>372</v>
      </c>
      <c r="S374" s="290" t="s">
        <v>1749</v>
      </c>
      <c r="T374" t="str">
        <f>IFERROR(VLOOKUP(ROWS($T$3:T374),$R$3:$S$718,2,0),"")</f>
        <v>Ostatní pobytové služby sociální péče</v>
      </c>
      <c r="U374">
        <f>IF(ISNUMBER(SEARCH('1Př1'!$A$33,N374)),MAX($M$2:M373)+1,0)</f>
        <v>372</v>
      </c>
      <c r="V374" s="290" t="s">
        <v>1749</v>
      </c>
      <c r="W374" t="str">
        <f>IFERROR(VLOOKUP(ROWS($W$3:W374),$U$3:$V$718,2,0),"")</f>
        <v>Ostatní pobytové služby sociální péče</v>
      </c>
      <c r="X374">
        <f>IF(ISNUMBER(SEARCH('1Př1'!$A$34,N374)),MAX($M$2:M373)+1,0)</f>
        <v>372</v>
      </c>
      <c r="Y374" s="290" t="s">
        <v>1749</v>
      </c>
      <c r="Z374" t="str">
        <f>IFERROR(VLOOKUP(ROWS($Z$3:Z374),$X$3:$Y$718,2,0),"")</f>
        <v>Ostatní pobytové služby sociální péče</v>
      </c>
    </row>
    <row r="375" spans="13:26">
      <c r="M375" s="289">
        <f>IF(ISNUMBER(SEARCH(ZAKL_DATA!$B$29,N375)),MAX($M$2:M374)+1,0)</f>
        <v>373</v>
      </c>
      <c r="N375" s="483" t="s">
        <v>2131</v>
      </c>
      <c r="O375" s="483" t="s">
        <v>3154</v>
      </c>
      <c r="Q375" s="291" t="str">
        <f>IFERROR(VLOOKUP(ROWS($Q$3:Q375),$M$3:$N$718,2,0),"")</f>
        <v>Sportovní a rekreační vzdělávání</v>
      </c>
      <c r="R375">
        <f>IF(ISNUMBER(SEARCH('1Př1'!$A$32,N375)),MAX($M$2:M374)+1,0)</f>
        <v>373</v>
      </c>
      <c r="S375" s="290" t="s">
        <v>1750</v>
      </c>
      <c r="T375" t="str">
        <f>IFERROR(VLOOKUP(ROWS($T$3:T375),$R$3:$S$718,2,0),"")</f>
        <v>Ambulantní nebo terénní soc.služby pro seniory a osoby se zdrav.postižením</v>
      </c>
      <c r="U375">
        <f>IF(ISNUMBER(SEARCH('1Př1'!$A$33,N375)),MAX($M$2:M374)+1,0)</f>
        <v>373</v>
      </c>
      <c r="V375" s="290" t="s">
        <v>1750</v>
      </c>
      <c r="W375" t="str">
        <f>IFERROR(VLOOKUP(ROWS($W$3:W375),$U$3:$V$718,2,0),"")</f>
        <v>Ambulantní nebo terénní soc.služby pro seniory a osoby se zdrav.postižením</v>
      </c>
      <c r="X375">
        <f>IF(ISNUMBER(SEARCH('1Př1'!$A$34,N375)),MAX($M$2:M374)+1,0)</f>
        <v>373</v>
      </c>
      <c r="Y375" s="290" t="s">
        <v>1750</v>
      </c>
      <c r="Z375" t="str">
        <f>IFERROR(VLOOKUP(ROWS($Z$3:Z375),$X$3:$Y$718,2,0),"")</f>
        <v>Ambulantní nebo terénní soc.služby pro seniory a osoby se zdrav.postižením</v>
      </c>
    </row>
    <row r="376" spans="13:26">
      <c r="M376" s="289">
        <f>IF(ISNUMBER(SEARCH(ZAKL_DATA!$B$29,N376)),MAX($M$2:M375)+1,0)</f>
        <v>374</v>
      </c>
      <c r="N376" s="483" t="s">
        <v>1692</v>
      </c>
      <c r="O376" s="483" t="s">
        <v>3155</v>
      </c>
      <c r="Q376" s="291" t="str">
        <f>IFERROR(VLOOKUP(ROWS($Q$3:Q376),$M$3:$N$718,2,0),"")</f>
        <v>Správa fondů</v>
      </c>
      <c r="R376">
        <f>IF(ISNUMBER(SEARCH('1Př1'!$A$32,N376)),MAX($M$2:M375)+1,0)</f>
        <v>374</v>
      </c>
      <c r="S376" s="290" t="s">
        <v>1751</v>
      </c>
      <c r="T376" t="str">
        <f>IFERROR(VLOOKUP(ROWS($T$3:T376),$R$3:$S$718,2,0),"")</f>
        <v>Ostatní ambulantní nebo terénní sociální služby</v>
      </c>
      <c r="U376">
        <f>IF(ISNUMBER(SEARCH('1Př1'!$A$33,N376)),MAX($M$2:M375)+1,0)</f>
        <v>374</v>
      </c>
      <c r="V376" s="290" t="s">
        <v>1751</v>
      </c>
      <c r="W376" t="str">
        <f>IFERROR(VLOOKUP(ROWS($W$3:W376),$U$3:$V$718,2,0),"")</f>
        <v>Ostatní ambulantní nebo terénní sociální služby</v>
      </c>
      <c r="X376">
        <f>IF(ISNUMBER(SEARCH('1Př1'!$A$34,N376)),MAX($M$2:M375)+1,0)</f>
        <v>374</v>
      </c>
      <c r="Y376" s="290" t="s">
        <v>1751</v>
      </c>
      <c r="Z376" t="str">
        <f>IFERROR(VLOOKUP(ROWS($Z$3:Z376),$X$3:$Y$718,2,0),"")</f>
        <v>Ostatní ambulantní nebo terénní sociální služby</v>
      </c>
    </row>
    <row r="377" spans="13:26">
      <c r="M377" s="289">
        <f>IF(ISNUMBER(SEARCH(ZAKL_DATA!$B$29,N377)),MAX($M$2:M376)+1,0)</f>
        <v>375</v>
      </c>
      <c r="N377" s="483" t="s">
        <v>3156</v>
      </c>
      <c r="O377" s="483" t="s">
        <v>3157</v>
      </c>
      <c r="Q377" s="291" t="str">
        <f>IFERROR(VLOOKUP(ROWS($Q$3:Q377),$M$3:$N$718,2,0),"")</f>
        <v>Stavba civilních lodí a plavidel</v>
      </c>
      <c r="R377">
        <f>IF(ISNUMBER(SEARCH('1Př1'!$A$32,N377)),MAX($M$2:M376)+1,0)</f>
        <v>375</v>
      </c>
      <c r="S377" s="290" t="s">
        <v>1752</v>
      </c>
      <c r="T377" t="str">
        <f>IFERROR(VLOOKUP(ROWS($T$3:T377),$R$3:$S$718,2,0),"")</f>
        <v>Těžba chemických minerálů a minerálů pro výrobu hnojiv</v>
      </c>
      <c r="U377">
        <f>IF(ISNUMBER(SEARCH('1Př1'!$A$33,N377)),MAX($M$2:M376)+1,0)</f>
        <v>375</v>
      </c>
      <c r="V377" s="290" t="s">
        <v>1752</v>
      </c>
      <c r="W377" t="str">
        <f>IFERROR(VLOOKUP(ROWS($W$3:W377),$U$3:$V$718,2,0),"")</f>
        <v>Těžba chemických minerálů a minerálů pro výrobu hnojiv</v>
      </c>
      <c r="X377">
        <f>IF(ISNUMBER(SEARCH('1Př1'!$A$34,N377)),MAX($M$2:M376)+1,0)</f>
        <v>375</v>
      </c>
      <c r="Y377" s="290" t="s">
        <v>1752</v>
      </c>
      <c r="Z377" t="str">
        <f>IFERROR(VLOOKUP(ROWS($Z$3:Z377),$X$3:$Y$718,2,0),"")</f>
        <v>Těžba chemických minerálů a minerálů pro výrobu hnojiv</v>
      </c>
    </row>
    <row r="378" spans="13:26">
      <c r="M378" s="289">
        <f>IF(ISNUMBER(SEARCH(ZAKL_DATA!$B$29,N378)),MAX($M$2:M377)+1,0)</f>
        <v>376</v>
      </c>
      <c r="N378" s="483" t="s">
        <v>1935</v>
      </c>
      <c r="O378" s="483" t="s">
        <v>3158</v>
      </c>
      <c r="Q378" s="291" t="str">
        <f>IFERROR(VLOOKUP(ROWS($Q$3:Q378),$M$3:$N$718,2,0),"")</f>
        <v>Stavba rekreačních a sportovních člunů</v>
      </c>
      <c r="R378">
        <f>IF(ISNUMBER(SEARCH('1Př1'!$A$32,N378)),MAX($M$2:M377)+1,0)</f>
        <v>376</v>
      </c>
      <c r="S378" s="290" t="s">
        <v>1753</v>
      </c>
      <c r="T378" t="str">
        <f>IFERROR(VLOOKUP(ROWS($T$3:T378),$R$3:$S$718,2,0),"")</f>
        <v>Těžba rašeliny</v>
      </c>
      <c r="U378">
        <f>IF(ISNUMBER(SEARCH('1Př1'!$A$33,N378)),MAX($M$2:M377)+1,0)</f>
        <v>376</v>
      </c>
      <c r="V378" s="290" t="s">
        <v>1753</v>
      </c>
      <c r="W378" t="str">
        <f>IFERROR(VLOOKUP(ROWS($W$3:W378),$U$3:$V$718,2,0),"")</f>
        <v>Těžba rašeliny</v>
      </c>
      <c r="X378">
        <f>IF(ISNUMBER(SEARCH('1Př1'!$A$34,N378)),MAX($M$2:M377)+1,0)</f>
        <v>376</v>
      </c>
      <c r="Y378" s="290" t="s">
        <v>1753</v>
      </c>
      <c r="Z378" t="str">
        <f>IFERROR(VLOOKUP(ROWS($Z$3:Z378),$X$3:$Y$718,2,0),"")</f>
        <v>Těžba rašeliny</v>
      </c>
    </row>
    <row r="379" spans="13:26">
      <c r="M379" s="289">
        <f>IF(ISNUMBER(SEARCH(ZAKL_DATA!$B$29,N379)),MAX($M$2:M378)+1,0)</f>
        <v>377</v>
      </c>
      <c r="N379" s="483" t="s">
        <v>3159</v>
      </c>
      <c r="O379" s="483" t="s">
        <v>3160</v>
      </c>
      <c r="Q379" s="291" t="str">
        <f>IFERROR(VLOOKUP(ROWS($Q$3:Q379),$M$3:$N$718,2,0),"")</f>
        <v>Stavba vojenských lodí a plavidel</v>
      </c>
      <c r="R379">
        <f>IF(ISNUMBER(SEARCH('1Př1'!$A$32,N379)),MAX($M$2:M378)+1,0)</f>
        <v>377</v>
      </c>
      <c r="S379" s="290" t="s">
        <v>1754</v>
      </c>
      <c r="T379" t="str">
        <f>IFERROR(VLOOKUP(ROWS($T$3:T379),$R$3:$S$718,2,0),"")</f>
        <v>Těžba soli</v>
      </c>
      <c r="U379">
        <f>IF(ISNUMBER(SEARCH('1Př1'!$A$33,N379)),MAX($M$2:M378)+1,0)</f>
        <v>377</v>
      </c>
      <c r="V379" s="290" t="s">
        <v>1754</v>
      </c>
      <c r="W379" t="str">
        <f>IFERROR(VLOOKUP(ROWS($W$3:W379),$U$3:$V$718,2,0),"")</f>
        <v>Těžba soli</v>
      </c>
      <c r="X379">
        <f>IF(ISNUMBER(SEARCH('1Př1'!$A$34,N379)),MAX($M$2:M378)+1,0)</f>
        <v>377</v>
      </c>
      <c r="Y379" s="290" t="s">
        <v>1754</v>
      </c>
      <c r="Z379" t="str">
        <f>IFERROR(VLOOKUP(ROWS($Z$3:Z379),$X$3:$Y$718,2,0),"")</f>
        <v>Těžba soli</v>
      </c>
    </row>
    <row r="380" spans="13:26">
      <c r="M380" s="289">
        <f>IF(ISNUMBER(SEARCH(ZAKL_DATA!$B$29,N380)),MAX($M$2:M379)+1,0)</f>
        <v>378</v>
      </c>
      <c r="N380" s="483" t="s">
        <v>2081</v>
      </c>
      <c r="O380" s="483" t="s">
        <v>3161</v>
      </c>
      <c r="Q380" s="291" t="str">
        <f>IFERROR(VLOOKUP(ROWS($Q$3:Q380),$M$3:$N$718,2,0),"")</f>
        <v>Stěhovací služby</v>
      </c>
      <c r="R380">
        <f>IF(ISNUMBER(SEARCH('1Př1'!$A$32,N380)),MAX($M$2:M379)+1,0)</f>
        <v>378</v>
      </c>
      <c r="S380" s="290" t="s">
        <v>1755</v>
      </c>
      <c r="T380" t="str">
        <f>IFERROR(VLOOKUP(ROWS($T$3:T380),$R$3:$S$718,2,0),"")</f>
        <v>Ostatní těžba a dobývání j. n.</v>
      </c>
      <c r="U380">
        <f>IF(ISNUMBER(SEARCH('1Př1'!$A$33,N380)),MAX($M$2:M379)+1,0)</f>
        <v>378</v>
      </c>
      <c r="V380" s="290" t="s">
        <v>1755</v>
      </c>
      <c r="W380" t="str">
        <f>IFERROR(VLOOKUP(ROWS($W$3:W380),$U$3:$V$718,2,0),"")</f>
        <v>Ostatní těžba a dobývání j. n.</v>
      </c>
      <c r="X380">
        <f>IF(ISNUMBER(SEARCH('1Př1'!$A$34,N380)),MAX($M$2:M379)+1,0)</f>
        <v>378</v>
      </c>
      <c r="Y380" s="290" t="s">
        <v>1755</v>
      </c>
      <c r="Z380" t="str">
        <f>IFERROR(VLOOKUP(ROWS($Z$3:Z380),$X$3:$Y$718,2,0),"")</f>
        <v>Ostatní těžba a dobývání j. n.</v>
      </c>
    </row>
    <row r="381" spans="13:26">
      <c r="M381" s="289">
        <f>IF(ISNUMBER(SEARCH(ZAKL_DATA!$B$29,N381)),MAX($M$2:M380)+1,0)</f>
        <v>379</v>
      </c>
      <c r="N381" s="483" t="s">
        <v>1876</v>
      </c>
      <c r="O381" s="483" t="s">
        <v>3162</v>
      </c>
      <c r="Q381" s="291" t="str">
        <f>IFERROR(VLOOKUP(ROWS($Q$3:Q381),$M$3:$N$718,2,0),"")</f>
        <v>Tažení ocelového drátu za studena</v>
      </c>
      <c r="R381">
        <f>IF(ISNUMBER(SEARCH('1Př1'!$A$32,N381)),MAX($M$2:M380)+1,0)</f>
        <v>379</v>
      </c>
      <c r="S381" s="290" t="s">
        <v>1756</v>
      </c>
      <c r="T381" t="str">
        <f>IFERROR(VLOOKUP(ROWS($T$3:T381),$R$3:$S$718,2,0),"")</f>
        <v>Sportovní činnosti</v>
      </c>
      <c r="U381">
        <f>IF(ISNUMBER(SEARCH('1Př1'!$A$33,N381)),MAX($M$2:M380)+1,0)</f>
        <v>379</v>
      </c>
      <c r="V381" s="290" t="s">
        <v>1756</v>
      </c>
      <c r="W381" t="str">
        <f>IFERROR(VLOOKUP(ROWS($W$3:W381),$U$3:$V$718,2,0),"")</f>
        <v>Sportovní činnosti</v>
      </c>
      <c r="X381">
        <f>IF(ISNUMBER(SEARCH('1Př1'!$A$34,N381)),MAX($M$2:M380)+1,0)</f>
        <v>379</v>
      </c>
      <c r="Y381" s="290" t="s">
        <v>1756</v>
      </c>
      <c r="Z381" t="str">
        <f>IFERROR(VLOOKUP(ROWS($Z$3:Z381),$X$3:$Y$718,2,0),"")</f>
        <v>Sportovní činnosti</v>
      </c>
    </row>
    <row r="382" spans="13:26">
      <c r="M382" s="289">
        <f>IF(ISNUMBER(SEARCH(ZAKL_DATA!$B$29,N382)),MAX($M$2:M381)+1,0)</f>
        <v>380</v>
      </c>
      <c r="N382" s="483" t="s">
        <v>3163</v>
      </c>
      <c r="O382" s="483" t="s">
        <v>3164</v>
      </c>
      <c r="Q382" s="291" t="str">
        <f>IFERROR(VLOOKUP(ROWS($Q$3:Q382),$M$3:$N$718,2,0),"")</f>
        <v>Tažení ocelových tyčí za studena</v>
      </c>
      <c r="R382">
        <f>IF(ISNUMBER(SEARCH('1Př1'!$A$32,N382)),MAX($M$2:M381)+1,0)</f>
        <v>380</v>
      </c>
      <c r="S382" s="290" t="s">
        <v>1757</v>
      </c>
      <c r="T382" t="str">
        <f>IFERROR(VLOOKUP(ROWS($T$3:T382),$R$3:$S$718,2,0),"")</f>
        <v>Ostatní zábavní a rekreační činnosti</v>
      </c>
      <c r="U382">
        <f>IF(ISNUMBER(SEARCH('1Př1'!$A$33,N382)),MAX($M$2:M381)+1,0)</f>
        <v>380</v>
      </c>
      <c r="V382" s="290" t="s">
        <v>1757</v>
      </c>
      <c r="W382" t="str">
        <f>IFERROR(VLOOKUP(ROWS($W$3:W382),$U$3:$V$718,2,0),"")</f>
        <v>Ostatní zábavní a rekreační činnosti</v>
      </c>
      <c r="X382">
        <f>IF(ISNUMBER(SEARCH('1Př1'!$A$34,N382)),MAX($M$2:M381)+1,0)</f>
        <v>380</v>
      </c>
      <c r="Y382" s="290" t="s">
        <v>1757</v>
      </c>
      <c r="Z382" t="str">
        <f>IFERROR(VLOOKUP(ROWS($Z$3:Z382),$X$3:$Y$718,2,0),"")</f>
        <v>Ostatní zábavní a rekreační činnosti</v>
      </c>
    </row>
    <row r="383" spans="13:26">
      <c r="M383" s="289">
        <f>IF(ISNUMBER(SEARCH(ZAKL_DATA!$B$29,N383)),MAX($M$2:M382)+1,0)</f>
        <v>381</v>
      </c>
      <c r="N383" s="483" t="s">
        <v>1701</v>
      </c>
      <c r="O383" s="483" t="s">
        <v>3165</v>
      </c>
      <c r="Q383" s="291" t="str">
        <f>IFERROR(VLOOKUP(ROWS($Q$3:Q383),$M$3:$N$718,2,0),"")</f>
        <v>Technické zkoušky a analýzy</v>
      </c>
      <c r="R383">
        <f>IF(ISNUMBER(SEARCH('1Př1'!$A$32,N383)),MAX($M$2:M382)+1,0)</f>
        <v>381</v>
      </c>
      <c r="S383" s="290" t="s">
        <v>1758</v>
      </c>
      <c r="T383" t="str">
        <f>IFERROR(VLOOKUP(ROWS($T$3:T383),$R$3:$S$718,2,0),"")</f>
        <v>Činnosti podnikatelských, zaměstnavatelských a profesních organizací</v>
      </c>
      <c r="U383">
        <f>IF(ISNUMBER(SEARCH('1Př1'!$A$33,N383)),MAX($M$2:M382)+1,0)</f>
        <v>381</v>
      </c>
      <c r="V383" s="290" t="s">
        <v>1758</v>
      </c>
      <c r="W383" t="str">
        <f>IFERROR(VLOOKUP(ROWS($W$3:W383),$U$3:$V$718,2,0),"")</f>
        <v>Činnosti podnikatelských, zaměstnavatelských a profesních organizací</v>
      </c>
      <c r="X383">
        <f>IF(ISNUMBER(SEARCH('1Př1'!$A$34,N383)),MAX($M$2:M382)+1,0)</f>
        <v>381</v>
      </c>
      <c r="Y383" s="290" t="s">
        <v>1758</v>
      </c>
      <c r="Z383" t="str">
        <f>IFERROR(VLOOKUP(ROWS($Z$3:Z383),$X$3:$Y$718,2,0),"")</f>
        <v>Činnosti podnikatelských, zaměstnavatelských a profesních organizací</v>
      </c>
    </row>
    <row r="384" spans="13:26">
      <c r="M384" s="289">
        <f>IF(ISNUMBER(SEARCH(ZAKL_DATA!$B$29,N384)),MAX($M$2:M383)+1,0)</f>
        <v>382</v>
      </c>
      <c r="N384" s="483" t="s">
        <v>3166</v>
      </c>
      <c r="O384" s="483" t="s">
        <v>3167</v>
      </c>
      <c r="Q384" s="291" t="str">
        <f>IFERROR(VLOOKUP(ROWS($Q$3:Q384),$M$3:$N$718,2,0),"")</f>
        <v>Tepelné zpracování kovů</v>
      </c>
      <c r="R384">
        <f>IF(ISNUMBER(SEARCH('1Př1'!$A$32,N384)),MAX($M$2:M383)+1,0)</f>
        <v>382</v>
      </c>
      <c r="S384" s="290" t="s">
        <v>1759</v>
      </c>
      <c r="T384" t="str">
        <f>IFERROR(VLOOKUP(ROWS($T$3:T384),$R$3:$S$718,2,0),"")</f>
        <v>Činnosti odborových svazů</v>
      </c>
      <c r="U384">
        <f>IF(ISNUMBER(SEARCH('1Př1'!$A$33,N384)),MAX($M$2:M383)+1,0)</f>
        <v>382</v>
      </c>
      <c r="V384" s="290" t="s">
        <v>1759</v>
      </c>
      <c r="W384" t="str">
        <f>IFERROR(VLOOKUP(ROWS($W$3:W384),$U$3:$V$718,2,0),"")</f>
        <v>Činnosti odborových svazů</v>
      </c>
      <c r="X384">
        <f>IF(ISNUMBER(SEARCH('1Př1'!$A$34,N384)),MAX($M$2:M383)+1,0)</f>
        <v>382</v>
      </c>
      <c r="Y384" s="290" t="s">
        <v>1759</v>
      </c>
      <c r="Z384" t="str">
        <f>IFERROR(VLOOKUP(ROWS($Z$3:Z384),$X$3:$Y$718,2,0),"")</f>
        <v>Činnosti odborových svazů</v>
      </c>
    </row>
    <row r="385" spans="13:26" ht="25.5">
      <c r="M385" s="289">
        <f>IF(ISNUMBER(SEARCH(ZAKL_DATA!$B$29,N385)),MAX($M$2:M384)+1,0)</f>
        <v>383</v>
      </c>
      <c r="N385" s="483" t="s">
        <v>3168</v>
      </c>
      <c r="O385" s="483" t="s">
        <v>3169</v>
      </c>
      <c r="Q385" s="291" t="str">
        <f>IFERROR(VLOOKUP(ROWS($Q$3:Q385),$M$3:$N$718,2,0),"")</f>
        <v>Terciární vzdělávání v jiných než uměleckých oborech</v>
      </c>
      <c r="R385">
        <f>IF(ISNUMBER(SEARCH('1Př1'!$A$32,N385)),MAX($M$2:M384)+1,0)</f>
        <v>383</v>
      </c>
      <c r="S385" s="290" t="s">
        <v>1760</v>
      </c>
      <c r="T385" t="str">
        <f>IFERROR(VLOOKUP(ROWS($T$3:T385),$R$3:$S$718,2,0),"")</f>
        <v>Činnosti ost.org.sdružujících osoby za účelem prosazování společných zájmů</v>
      </c>
      <c r="U385">
        <f>IF(ISNUMBER(SEARCH('1Př1'!$A$33,N385)),MAX($M$2:M384)+1,0)</f>
        <v>383</v>
      </c>
      <c r="V385" s="290" t="s">
        <v>1760</v>
      </c>
      <c r="W385" t="str">
        <f>IFERROR(VLOOKUP(ROWS($W$3:W385),$U$3:$V$718,2,0),"")</f>
        <v>Činnosti ost.org.sdružujících osoby za účelem prosazování společných zájmů</v>
      </c>
      <c r="X385">
        <f>IF(ISNUMBER(SEARCH('1Př1'!$A$34,N385)),MAX($M$2:M384)+1,0)</f>
        <v>383</v>
      </c>
      <c r="Y385" s="290" t="s">
        <v>1760</v>
      </c>
      <c r="Z385" t="str">
        <f>IFERROR(VLOOKUP(ROWS($Z$3:Z385),$X$3:$Y$718,2,0),"")</f>
        <v>Činnosti ost.org.sdružujících osoby za účelem prosazování společných zájmů</v>
      </c>
    </row>
    <row r="386" spans="13:26">
      <c r="M386" s="289">
        <f>IF(ISNUMBER(SEARCH(ZAKL_DATA!$B$29,N386)),MAX($M$2:M385)+1,0)</f>
        <v>384</v>
      </c>
      <c r="N386" s="483" t="s">
        <v>3170</v>
      </c>
      <c r="O386" s="483" t="s">
        <v>3171</v>
      </c>
      <c r="Q386" s="291" t="str">
        <f>IFERROR(VLOOKUP(ROWS($Q$3:Q386),$M$3:$N$718,2,0),"")</f>
        <v>Terciární vzdělávání v uměleckých oborech</v>
      </c>
      <c r="R386">
        <f>IF(ISNUMBER(SEARCH('1Př1'!$A$32,N386)),MAX($M$2:M385)+1,0)</f>
        <v>384</v>
      </c>
      <c r="S386" s="290" t="s">
        <v>1761</v>
      </c>
      <c r="T386" t="str">
        <f>IFERROR(VLOOKUP(ROWS($T$3:T386),$R$3:$S$718,2,0),"")</f>
        <v>Opravy počítačů a komunikačních zařízení</v>
      </c>
      <c r="U386">
        <f>IF(ISNUMBER(SEARCH('1Př1'!$A$33,N386)),MAX($M$2:M385)+1,0)</f>
        <v>384</v>
      </c>
      <c r="V386" s="290" t="s">
        <v>1761</v>
      </c>
      <c r="W386" t="str">
        <f>IFERROR(VLOOKUP(ROWS($W$3:W386),$U$3:$V$718,2,0),"")</f>
        <v>Opravy počítačů a komunikačních zařízení</v>
      </c>
      <c r="X386">
        <f>IF(ISNUMBER(SEARCH('1Př1'!$A$34,N386)),MAX($M$2:M385)+1,0)</f>
        <v>384</v>
      </c>
      <c r="Y386" s="290" t="s">
        <v>1761</v>
      </c>
      <c r="Z386" t="str">
        <f>IFERROR(VLOOKUP(ROWS($Z$3:Z386),$X$3:$Y$718,2,0),"")</f>
        <v>Opravy počítačů a komunikačních zařízení</v>
      </c>
    </row>
    <row r="387" spans="13:26">
      <c r="M387" s="289">
        <f>IF(ISNUMBER(SEARCH(ZAKL_DATA!$B$29,N387)),MAX($M$2:M386)+1,0)</f>
        <v>385</v>
      </c>
      <c r="N387" s="483" t="s">
        <v>3172</v>
      </c>
      <c r="O387" s="483" t="s">
        <v>3173</v>
      </c>
      <c r="Q387" s="291" t="str">
        <f>IFERROR(VLOOKUP(ROWS($Q$3:Q387),$M$3:$N$718,2,0),"")</f>
        <v>Těžba a dobývání ostatních nerostných surovin j. n.</v>
      </c>
      <c r="R387">
        <f>IF(ISNUMBER(SEARCH('1Př1'!$A$32,N387)),MAX($M$2:M386)+1,0)</f>
        <v>385</v>
      </c>
      <c r="S387" s="290" t="s">
        <v>1762</v>
      </c>
      <c r="T387" t="str">
        <f>IFERROR(VLOOKUP(ROWS($T$3:T387),$R$3:$S$718,2,0),"")</f>
        <v>Opravy výrobků pro osobní potřebu a převážně pro domácnost</v>
      </c>
      <c r="U387">
        <f>IF(ISNUMBER(SEARCH('1Př1'!$A$33,N387)),MAX($M$2:M386)+1,0)</f>
        <v>385</v>
      </c>
      <c r="V387" s="290" t="s">
        <v>1762</v>
      </c>
      <c r="W387" t="str">
        <f>IFERROR(VLOOKUP(ROWS($W$3:W387),$U$3:$V$718,2,0),"")</f>
        <v>Opravy výrobků pro osobní potřebu a převážně pro domácnost</v>
      </c>
      <c r="X387">
        <f>IF(ISNUMBER(SEARCH('1Př1'!$A$34,N387)),MAX($M$2:M386)+1,0)</f>
        <v>385</v>
      </c>
      <c r="Y387" s="290" t="s">
        <v>1762</v>
      </c>
      <c r="Z387" t="str">
        <f>IFERROR(VLOOKUP(ROWS($Z$3:Z387),$X$3:$Y$718,2,0),"")</f>
        <v>Opravy výrobků pro osobní potřebu a převážně pro domácnost</v>
      </c>
    </row>
    <row r="388" spans="13:26">
      <c r="M388" s="289">
        <f>IF(ISNUMBER(SEARCH(ZAKL_DATA!$B$29,N388)),MAX($M$2:M387)+1,0)</f>
        <v>386</v>
      </c>
      <c r="N388" s="483" t="s">
        <v>3174</v>
      </c>
      <c r="O388" s="483" t="s">
        <v>3175</v>
      </c>
      <c r="Q388" s="291" t="str">
        <f>IFERROR(VLOOKUP(ROWS($Q$3:Q388),$M$3:$N$718,2,0),"")</f>
        <v>Těžba černého uhlí, kromě úpravy</v>
      </c>
      <c r="R388">
        <f>IF(ISNUMBER(SEARCH('1Př1'!$A$32,N388)),MAX($M$2:M387)+1,0)</f>
        <v>386</v>
      </c>
      <c r="S388" s="290" t="s">
        <v>1763</v>
      </c>
      <c r="T388" t="str">
        <f>IFERROR(VLOOKUP(ROWS($T$3:T388),$R$3:$S$718,2,0),"")</f>
        <v>Činnosti domác.produk.blíže neurčené výrobky pro vlastní potřebu</v>
      </c>
      <c r="U388">
        <f>IF(ISNUMBER(SEARCH('1Př1'!$A$33,N388)),MAX($M$2:M387)+1,0)</f>
        <v>386</v>
      </c>
      <c r="V388" s="290" t="s">
        <v>1763</v>
      </c>
      <c r="W388" t="str">
        <f>IFERROR(VLOOKUP(ROWS($W$3:W388),$U$3:$V$718,2,0),"")</f>
        <v>Činnosti domác.produk.blíže neurčené výrobky pro vlastní potřebu</v>
      </c>
      <c r="X388">
        <f>IF(ISNUMBER(SEARCH('1Př1'!$A$34,N388)),MAX($M$2:M387)+1,0)</f>
        <v>386</v>
      </c>
      <c r="Y388" s="290" t="s">
        <v>1763</v>
      </c>
      <c r="Z388" t="str">
        <f>IFERROR(VLOOKUP(ROWS($Z$3:Z388),$X$3:$Y$718,2,0),"")</f>
        <v>Činnosti domác.produk.blíže neurčené výrobky pro vlastní potřebu</v>
      </c>
    </row>
    <row r="389" spans="13:26">
      <c r="M389" s="289">
        <f>IF(ISNUMBER(SEARCH(ZAKL_DATA!$B$29,N389)),MAX($M$2:M388)+1,0)</f>
        <v>387</v>
      </c>
      <c r="N389" s="483" t="s">
        <v>797</v>
      </c>
      <c r="O389" s="483" t="s">
        <v>3176</v>
      </c>
      <c r="Q389" s="291" t="str">
        <f>IFERROR(VLOOKUP(ROWS($Q$3:Q389),$M$3:$N$718,2,0),"")</f>
        <v>Těžba dřeva</v>
      </c>
      <c r="R389">
        <f>IF(ISNUMBER(SEARCH('1Př1'!$A$32,N389)),MAX($M$2:M388)+1,0)</f>
        <v>387</v>
      </c>
      <c r="S389" s="290" t="s">
        <v>1764</v>
      </c>
      <c r="T389" t="str">
        <f>IFERROR(VLOOKUP(ROWS($T$3:T389),$R$3:$S$718,2,0),"")</f>
        <v>Činnosti domácností poskyt.blíže neurčené služby pro vlastní potřebu</v>
      </c>
      <c r="U389">
        <f>IF(ISNUMBER(SEARCH('1Př1'!$A$33,N389)),MAX($M$2:M388)+1,0)</f>
        <v>387</v>
      </c>
      <c r="V389" s="290" t="s">
        <v>1764</v>
      </c>
      <c r="W389" t="str">
        <f>IFERROR(VLOOKUP(ROWS($W$3:W389),$U$3:$V$718,2,0),"")</f>
        <v>Činnosti domácností poskyt.blíže neurčené služby pro vlastní potřebu</v>
      </c>
      <c r="X389">
        <f>IF(ISNUMBER(SEARCH('1Př1'!$A$34,N389)),MAX($M$2:M388)+1,0)</f>
        <v>387</v>
      </c>
      <c r="Y389" s="290" t="s">
        <v>1764</v>
      </c>
      <c r="Z389" t="str">
        <f>IFERROR(VLOOKUP(ROWS($Z$3:Z389),$X$3:$Y$718,2,0),"")</f>
        <v>Činnosti domácností poskyt.blíže neurčené služby pro vlastní potřebu</v>
      </c>
    </row>
    <row r="390" spans="13:26">
      <c r="M390" s="289">
        <f>IF(ISNUMBER(SEARCH(ZAKL_DATA!$B$29,N390)),MAX($M$2:M389)+1,0)</f>
        <v>388</v>
      </c>
      <c r="N390" s="483" t="s">
        <v>3177</v>
      </c>
      <c r="O390" s="483" t="s">
        <v>3178</v>
      </c>
      <c r="Q390" s="291" t="str">
        <f>IFERROR(VLOOKUP(ROWS($Q$3:Q390),$M$3:$N$718,2,0),"")</f>
        <v>Těžba hnědého uhlí jiného než lignitu, kromě úpravy</v>
      </c>
      <c r="R390">
        <f>IF(ISNUMBER(SEARCH('1Př1'!$A$32,N390)),MAX($M$2:M389)+1,0)</f>
        <v>388</v>
      </c>
      <c r="S390" s="290" t="s">
        <v>1765</v>
      </c>
      <c r="T390" t="str">
        <f>IFERROR(VLOOKUP(ROWS($T$3:T390),$R$3:$S$718,2,0),"")</f>
        <v>Zpracování a konzervování masa, kromě drůbežího</v>
      </c>
      <c r="U390">
        <f>IF(ISNUMBER(SEARCH('1Př1'!$A$33,N390)),MAX($M$2:M389)+1,0)</f>
        <v>388</v>
      </c>
      <c r="V390" s="290" t="s">
        <v>1765</v>
      </c>
      <c r="W390" t="str">
        <f>IFERROR(VLOOKUP(ROWS($W$3:W390),$U$3:$V$718,2,0),"")</f>
        <v>Zpracování a konzervování masa, kromě drůbežího</v>
      </c>
      <c r="X390">
        <f>IF(ISNUMBER(SEARCH('1Př1'!$A$34,N390)),MAX($M$2:M389)+1,0)</f>
        <v>388</v>
      </c>
      <c r="Y390" s="290" t="s">
        <v>1765</v>
      </c>
      <c r="Z390" t="str">
        <f>IFERROR(VLOOKUP(ROWS($Z$3:Z390),$X$3:$Y$718,2,0),"")</f>
        <v>Zpracování a konzervování masa, kromě drůbežího</v>
      </c>
    </row>
    <row r="391" spans="13:26" ht="25.5">
      <c r="M391" s="289">
        <f>IF(ISNUMBER(SEARCH(ZAKL_DATA!$B$29,N391)),MAX($M$2:M390)+1,0)</f>
        <v>389</v>
      </c>
      <c r="N391" s="483" t="s">
        <v>1752</v>
      </c>
      <c r="O391" s="483" t="s">
        <v>3179</v>
      </c>
      <c r="Q391" s="291" t="str">
        <f>IFERROR(VLOOKUP(ROWS($Q$3:Q391),$M$3:$N$718,2,0),"")</f>
        <v>Těžba chemických minerálů a minerálů pro výrobu hnojiv</v>
      </c>
      <c r="R391">
        <f>IF(ISNUMBER(SEARCH('1Př1'!$A$32,N391)),MAX($M$2:M390)+1,0)</f>
        <v>389</v>
      </c>
      <c r="S391" s="290" t="s">
        <v>1766</v>
      </c>
      <c r="T391" t="str">
        <f>IFERROR(VLOOKUP(ROWS($T$3:T391),$R$3:$S$718,2,0),"")</f>
        <v>Zpracování a konzervování drůbežího masa</v>
      </c>
      <c r="U391">
        <f>IF(ISNUMBER(SEARCH('1Př1'!$A$33,N391)),MAX($M$2:M390)+1,0)</f>
        <v>389</v>
      </c>
      <c r="V391" s="290" t="s">
        <v>1766</v>
      </c>
      <c r="W391" t="str">
        <f>IFERROR(VLOOKUP(ROWS($W$3:W391),$U$3:$V$718,2,0),"")</f>
        <v>Zpracování a konzervování drůbežího masa</v>
      </c>
      <c r="X391">
        <f>IF(ISNUMBER(SEARCH('1Př1'!$A$34,N391)),MAX($M$2:M390)+1,0)</f>
        <v>389</v>
      </c>
      <c r="Y391" s="290" t="s">
        <v>1766</v>
      </c>
      <c r="Z391" t="str">
        <f>IFERROR(VLOOKUP(ROWS($Z$3:Z391),$X$3:$Y$718,2,0),"")</f>
        <v>Zpracování a konzervování drůbežího masa</v>
      </c>
    </row>
    <row r="392" spans="13:26">
      <c r="M392" s="289">
        <f>IF(ISNUMBER(SEARCH(ZAKL_DATA!$B$29,N392)),MAX($M$2:M391)+1,0)</f>
        <v>390</v>
      </c>
      <c r="N392" s="483" t="s">
        <v>3180</v>
      </c>
      <c r="O392" s="483" t="s">
        <v>3181</v>
      </c>
      <c r="Q392" s="291" t="str">
        <f>IFERROR(VLOOKUP(ROWS($Q$3:Q392),$M$3:$N$718,2,0),"")</f>
        <v>Těžba lignitu, kromě úpravy</v>
      </c>
      <c r="R392">
        <f>IF(ISNUMBER(SEARCH('1Př1'!$A$32,N392)),MAX($M$2:M391)+1,0)</f>
        <v>390</v>
      </c>
      <c r="S392" s="290" t="s">
        <v>1767</v>
      </c>
      <c r="T392" t="str">
        <f>IFERROR(VLOOKUP(ROWS($T$3:T392),$R$3:$S$718,2,0),"")</f>
        <v>Výroba masných výrobků a výrobků z drůbežího masa</v>
      </c>
      <c r="U392">
        <f>IF(ISNUMBER(SEARCH('1Př1'!$A$33,N392)),MAX($M$2:M391)+1,0)</f>
        <v>390</v>
      </c>
      <c r="V392" s="290" t="s">
        <v>1767</v>
      </c>
      <c r="W392" t="str">
        <f>IFERROR(VLOOKUP(ROWS($W$3:W392),$U$3:$V$718,2,0),"")</f>
        <v>Výroba masných výrobků a výrobků z drůbežího masa</v>
      </c>
      <c r="X392">
        <f>IF(ISNUMBER(SEARCH('1Př1'!$A$34,N392)),MAX($M$2:M391)+1,0)</f>
        <v>390</v>
      </c>
      <c r="Y392" s="290" t="s">
        <v>1767</v>
      </c>
      <c r="Z392" t="str">
        <f>IFERROR(VLOOKUP(ROWS($Z$3:Z392),$X$3:$Y$718,2,0),"")</f>
        <v>Výroba masných výrobků a výrobků z drůbežího masa</v>
      </c>
    </row>
    <row r="393" spans="13:26">
      <c r="M393" s="289">
        <f>IF(ISNUMBER(SEARCH(ZAKL_DATA!$B$29,N393)),MAX($M$2:M392)+1,0)</f>
        <v>391</v>
      </c>
      <c r="N393" s="483" t="s">
        <v>3182</v>
      </c>
      <c r="O393" s="483" t="s">
        <v>3183</v>
      </c>
      <c r="Q393" s="291" t="str">
        <f>IFERROR(VLOOKUP(ROWS($Q$3:Q393),$M$3:$N$718,2,0),"")</f>
        <v>Těžba ostatních neželezných rud, kromě úpravy</v>
      </c>
      <c r="R393">
        <f>IF(ISNUMBER(SEARCH('1Př1'!$A$32,N393)),MAX($M$2:M392)+1,0)</f>
        <v>391</v>
      </c>
      <c r="S393" s="290" t="s">
        <v>1768</v>
      </c>
      <c r="T393" t="str">
        <f>IFERROR(VLOOKUP(ROWS($T$3:T393),$R$3:$S$718,2,0),"")</f>
        <v>Zpracování a konzervování brambor</v>
      </c>
      <c r="U393">
        <f>IF(ISNUMBER(SEARCH('1Př1'!$A$33,N393)),MAX($M$2:M392)+1,0)</f>
        <v>391</v>
      </c>
      <c r="V393" s="290" t="s">
        <v>1768</v>
      </c>
      <c r="W393" t="str">
        <f>IFERROR(VLOOKUP(ROWS($W$3:W393),$U$3:$V$718,2,0),"")</f>
        <v>Zpracování a konzervování brambor</v>
      </c>
      <c r="X393">
        <f>IF(ISNUMBER(SEARCH('1Př1'!$A$34,N393)),MAX($M$2:M392)+1,0)</f>
        <v>391</v>
      </c>
      <c r="Y393" s="290" t="s">
        <v>1768</v>
      </c>
      <c r="Z393" t="str">
        <f>IFERROR(VLOOKUP(ROWS($Z$3:Z393),$X$3:$Y$718,2,0),"")</f>
        <v>Zpracování a konzervování brambor</v>
      </c>
    </row>
    <row r="394" spans="13:26">
      <c r="M394" s="289">
        <f>IF(ISNUMBER(SEARCH(ZAKL_DATA!$B$29,N394)),MAX($M$2:M393)+1,0)</f>
        <v>392</v>
      </c>
      <c r="N394" s="483" t="s">
        <v>1753</v>
      </c>
      <c r="O394" s="483" t="s">
        <v>3184</v>
      </c>
      <c r="Q394" s="291" t="str">
        <f>IFERROR(VLOOKUP(ROWS($Q$3:Q394),$M$3:$N$718,2,0),"")</f>
        <v>Těžba rašeliny</v>
      </c>
      <c r="R394">
        <f>IF(ISNUMBER(SEARCH('1Př1'!$A$32,N394)),MAX($M$2:M393)+1,0)</f>
        <v>392</v>
      </c>
      <c r="S394" s="290" t="s">
        <v>1769</v>
      </c>
      <c r="T394" t="str">
        <f>IFERROR(VLOOKUP(ROWS($T$3:T394),$R$3:$S$718,2,0),"")</f>
        <v>Výroba ovocných a zeleninových šťáv</v>
      </c>
      <c r="U394">
        <f>IF(ISNUMBER(SEARCH('1Př1'!$A$33,N394)),MAX($M$2:M393)+1,0)</f>
        <v>392</v>
      </c>
      <c r="V394" s="290" t="s">
        <v>1769</v>
      </c>
      <c r="W394" t="str">
        <f>IFERROR(VLOOKUP(ROWS($W$3:W394),$U$3:$V$718,2,0),"")</f>
        <v>Výroba ovocných a zeleninových šťáv</v>
      </c>
      <c r="X394">
        <f>IF(ISNUMBER(SEARCH('1Př1'!$A$34,N394)),MAX($M$2:M393)+1,0)</f>
        <v>392</v>
      </c>
      <c r="Y394" s="290" t="s">
        <v>1769</v>
      </c>
      <c r="Z394" t="str">
        <f>IFERROR(VLOOKUP(ROWS($Z$3:Z394),$X$3:$Y$718,2,0),"")</f>
        <v>Výroba ovocných a zeleninových šťáv</v>
      </c>
    </row>
    <row r="395" spans="13:26">
      <c r="M395" s="289">
        <f>IF(ISNUMBER(SEARCH(ZAKL_DATA!$B$29,N395)),MAX($M$2:M394)+1,0)</f>
        <v>393</v>
      </c>
      <c r="N395" s="483" t="s">
        <v>955</v>
      </c>
      <c r="O395" s="483" t="s">
        <v>3185</v>
      </c>
      <c r="Q395" s="291" t="str">
        <f>IFERROR(VLOOKUP(ROWS($Q$3:Q395),$M$3:$N$718,2,0),"")</f>
        <v>Těžba ropy</v>
      </c>
      <c r="R395">
        <f>IF(ISNUMBER(SEARCH('1Př1'!$A$32,N395)),MAX($M$2:M394)+1,0)</f>
        <v>393</v>
      </c>
      <c r="S395" s="290" t="s">
        <v>1770</v>
      </c>
      <c r="T395" t="str">
        <f>IFERROR(VLOOKUP(ROWS($T$3:T395),$R$3:$S$718,2,0),"")</f>
        <v>Ostatní zpracování a konzervování ovoce a zeleniny</v>
      </c>
      <c r="U395">
        <f>IF(ISNUMBER(SEARCH('1Př1'!$A$33,N395)),MAX($M$2:M394)+1,0)</f>
        <v>393</v>
      </c>
      <c r="V395" s="290" t="s">
        <v>1770</v>
      </c>
      <c r="W395" t="str">
        <f>IFERROR(VLOOKUP(ROWS($W$3:W395),$U$3:$V$718,2,0),"")</f>
        <v>Ostatní zpracování a konzervování ovoce a zeleniny</v>
      </c>
      <c r="X395">
        <f>IF(ISNUMBER(SEARCH('1Př1'!$A$34,N395)),MAX($M$2:M394)+1,0)</f>
        <v>393</v>
      </c>
      <c r="Y395" s="290" t="s">
        <v>1770</v>
      </c>
      <c r="Z395" t="str">
        <f>IFERROR(VLOOKUP(ROWS($Z$3:Z395),$X$3:$Y$718,2,0),"")</f>
        <v>Ostatní zpracování a konzervování ovoce a zeleniny</v>
      </c>
    </row>
    <row r="396" spans="13:26">
      <c r="M396" s="289">
        <f>IF(ISNUMBER(SEARCH(ZAKL_DATA!$B$29,N396)),MAX($M$2:M395)+1,0)</f>
        <v>394</v>
      </c>
      <c r="N396" s="483" t="s">
        <v>1754</v>
      </c>
      <c r="O396" s="483" t="s">
        <v>3186</v>
      </c>
      <c r="Q396" s="291" t="str">
        <f>IFERROR(VLOOKUP(ROWS($Q$3:Q396),$M$3:$N$718,2,0),"")</f>
        <v>Těžba soli</v>
      </c>
      <c r="R396">
        <f>IF(ISNUMBER(SEARCH('1Př1'!$A$32,N396)),MAX($M$2:M395)+1,0)</f>
        <v>394</v>
      </c>
      <c r="S396" s="290" t="s">
        <v>1771</v>
      </c>
      <c r="T396" t="str">
        <f>IFERROR(VLOOKUP(ROWS($T$3:T396),$R$3:$S$718,2,0),"")</f>
        <v>Výroba olejů a tuků</v>
      </c>
      <c r="U396">
        <f>IF(ISNUMBER(SEARCH('1Př1'!$A$33,N396)),MAX($M$2:M395)+1,0)</f>
        <v>394</v>
      </c>
      <c r="V396" s="290" t="s">
        <v>1771</v>
      </c>
      <c r="W396" t="str">
        <f>IFERROR(VLOOKUP(ROWS($W$3:W396),$U$3:$V$718,2,0),"")</f>
        <v>Výroba olejů a tuků</v>
      </c>
      <c r="X396">
        <f>IF(ISNUMBER(SEARCH('1Př1'!$A$34,N396)),MAX($M$2:M395)+1,0)</f>
        <v>394</v>
      </c>
      <c r="Y396" s="290" t="s">
        <v>1771</v>
      </c>
      <c r="Z396" t="str">
        <f>IFERROR(VLOOKUP(ROWS($Z$3:Z396),$X$3:$Y$718,2,0),"")</f>
        <v>Výroba olejů a tuků</v>
      </c>
    </row>
    <row r="397" spans="13:26">
      <c r="M397" s="289">
        <f>IF(ISNUMBER(SEARCH(ZAKL_DATA!$B$29,N397)),MAX($M$2:M396)+1,0)</f>
        <v>395</v>
      </c>
      <c r="N397" s="483" t="s">
        <v>3187</v>
      </c>
      <c r="O397" s="483" t="s">
        <v>3188</v>
      </c>
      <c r="Q397" s="291" t="str">
        <f>IFERROR(VLOOKUP(ROWS($Q$3:Q397),$M$3:$N$718,2,0),"")</f>
        <v>Těžba uranových a thoriových rud, kromě úpravy</v>
      </c>
      <c r="R397">
        <f>IF(ISNUMBER(SEARCH('1Př1'!$A$32,N397)),MAX($M$2:M396)+1,0)</f>
        <v>395</v>
      </c>
      <c r="S397" s="290" t="s">
        <v>1772</v>
      </c>
      <c r="T397" t="str">
        <f>IFERROR(VLOOKUP(ROWS($T$3:T397),$R$3:$S$718,2,0),"")</f>
        <v>Výroba margarínu a podobných jedlých tuků</v>
      </c>
      <c r="U397">
        <f>IF(ISNUMBER(SEARCH('1Př1'!$A$33,N397)),MAX($M$2:M396)+1,0)</f>
        <v>395</v>
      </c>
      <c r="V397" s="290" t="s">
        <v>1772</v>
      </c>
      <c r="W397" t="str">
        <f>IFERROR(VLOOKUP(ROWS($W$3:W397),$U$3:$V$718,2,0),"")</f>
        <v>Výroba margarínu a podobných jedlých tuků</v>
      </c>
      <c r="X397">
        <f>IF(ISNUMBER(SEARCH('1Př1'!$A$34,N397)),MAX($M$2:M396)+1,0)</f>
        <v>395</v>
      </c>
      <c r="Y397" s="290" t="s">
        <v>1772</v>
      </c>
      <c r="Z397" t="str">
        <f>IFERROR(VLOOKUP(ROWS($Z$3:Z397),$X$3:$Y$718,2,0),"")</f>
        <v>Výroba margarínu a podobných jedlých tuků</v>
      </c>
    </row>
    <row r="398" spans="13:26">
      <c r="M398" s="289">
        <f>IF(ISNUMBER(SEARCH(ZAKL_DATA!$B$29,N398)),MAX($M$2:M397)+1,0)</f>
        <v>396</v>
      </c>
      <c r="N398" s="483" t="s">
        <v>963</v>
      </c>
      <c r="O398" s="483" t="s">
        <v>3189</v>
      </c>
      <c r="Q398" s="291" t="str">
        <f>IFERROR(VLOOKUP(ROWS($Q$3:Q398),$M$3:$N$718,2,0),"")</f>
        <v>Těžba zemního plynu</v>
      </c>
      <c r="R398">
        <f>IF(ISNUMBER(SEARCH('1Př1'!$A$32,N398)),MAX($M$2:M397)+1,0)</f>
        <v>396</v>
      </c>
      <c r="S398" s="290" t="s">
        <v>1773</v>
      </c>
      <c r="T398" t="str">
        <f>IFERROR(VLOOKUP(ROWS($T$3:T398),$R$3:$S$718,2,0),"")</f>
        <v>Zpracování mléka, výroba mléčných výrobků a sýrů</v>
      </c>
      <c r="U398">
        <f>IF(ISNUMBER(SEARCH('1Př1'!$A$33,N398)),MAX($M$2:M397)+1,0)</f>
        <v>396</v>
      </c>
      <c r="V398" s="290" t="s">
        <v>1773</v>
      </c>
      <c r="W398" t="str">
        <f>IFERROR(VLOOKUP(ROWS($W$3:W398),$U$3:$V$718,2,0),"")</f>
        <v>Zpracování mléka, výroba mléčných výrobků a sýrů</v>
      </c>
      <c r="X398">
        <f>IF(ISNUMBER(SEARCH('1Př1'!$A$34,N398)),MAX($M$2:M397)+1,0)</f>
        <v>396</v>
      </c>
      <c r="Y398" s="290" t="s">
        <v>1773</v>
      </c>
      <c r="Z398" t="str">
        <f>IFERROR(VLOOKUP(ROWS($Z$3:Z398),$X$3:$Y$718,2,0),"")</f>
        <v>Zpracování mléka, výroba mléčných výrobků a sýrů</v>
      </c>
    </row>
    <row r="399" spans="13:26">
      <c r="M399" s="289">
        <f>IF(ISNUMBER(SEARCH(ZAKL_DATA!$B$29,N399)),MAX($M$2:M398)+1,0)</f>
        <v>397</v>
      </c>
      <c r="N399" s="483" t="s">
        <v>3190</v>
      </c>
      <c r="O399" s="483" t="s">
        <v>3191</v>
      </c>
      <c r="Q399" s="291" t="str">
        <f>IFERROR(VLOOKUP(ROWS($Q$3:Q399),$M$3:$N$718,2,0),"")</f>
        <v>Těžba železných rud, kromě úpravy</v>
      </c>
      <c r="R399">
        <f>IF(ISNUMBER(SEARCH('1Př1'!$A$32,N399)),MAX($M$2:M398)+1,0)</f>
        <v>397</v>
      </c>
      <c r="S399" s="290" t="s">
        <v>1774</v>
      </c>
      <c r="T399" t="str">
        <f>IFERROR(VLOOKUP(ROWS($T$3:T399),$R$3:$S$718,2,0),"")</f>
        <v>Výroba zmrzliny</v>
      </c>
      <c r="U399">
        <f>IF(ISNUMBER(SEARCH('1Př1'!$A$33,N399)),MAX($M$2:M398)+1,0)</f>
        <v>397</v>
      </c>
      <c r="V399" s="290" t="s">
        <v>1774</v>
      </c>
      <c r="W399" t="str">
        <f>IFERROR(VLOOKUP(ROWS($W$3:W399),$U$3:$V$718,2,0),"")</f>
        <v>Výroba zmrzliny</v>
      </c>
      <c r="X399">
        <f>IF(ISNUMBER(SEARCH('1Př1'!$A$34,N399)),MAX($M$2:M398)+1,0)</f>
        <v>397</v>
      </c>
      <c r="Y399" s="290" t="s">
        <v>1774</v>
      </c>
      <c r="Z399" t="str">
        <f>IFERROR(VLOOKUP(ROWS($Z$3:Z399),$X$3:$Y$718,2,0),"")</f>
        <v>Výroba zmrzliny</v>
      </c>
    </row>
    <row r="400" spans="13:26">
      <c r="M400" s="289">
        <f>IF(ISNUMBER(SEARCH(ZAKL_DATA!$B$29,N400)),MAX($M$2:M399)+1,0)</f>
        <v>398</v>
      </c>
      <c r="N400" s="483" t="s">
        <v>1828</v>
      </c>
      <c r="O400" s="483" t="s">
        <v>3192</v>
      </c>
      <c r="Q400" s="291" t="str">
        <f>IFERROR(VLOOKUP(ROWS($Q$3:Q400),$M$3:$N$718,2,0),"")</f>
        <v>Tisk novin</v>
      </c>
      <c r="R400">
        <f>IF(ISNUMBER(SEARCH('1Př1'!$A$32,N400)),MAX($M$2:M399)+1,0)</f>
        <v>398</v>
      </c>
      <c r="S400" s="290" t="s">
        <v>1775</v>
      </c>
      <c r="T400" t="str">
        <f>IFERROR(VLOOKUP(ROWS($T$3:T400),$R$3:$S$718,2,0),"")</f>
        <v>Výroba mlýnských výrobků</v>
      </c>
      <c r="U400">
        <f>IF(ISNUMBER(SEARCH('1Př1'!$A$33,N400)),MAX($M$2:M399)+1,0)</f>
        <v>398</v>
      </c>
      <c r="V400" s="290" t="s">
        <v>1775</v>
      </c>
      <c r="W400" t="str">
        <f>IFERROR(VLOOKUP(ROWS($W$3:W400),$U$3:$V$718,2,0),"")</f>
        <v>Výroba mlýnských výrobků</v>
      </c>
      <c r="X400">
        <f>IF(ISNUMBER(SEARCH('1Př1'!$A$34,N400)),MAX($M$2:M399)+1,0)</f>
        <v>398</v>
      </c>
      <c r="Y400" s="290" t="s">
        <v>1775</v>
      </c>
      <c r="Z400" t="str">
        <f>IFERROR(VLOOKUP(ROWS($Z$3:Z400),$X$3:$Y$718,2,0),"")</f>
        <v>Výroba mlýnských výrobků</v>
      </c>
    </row>
    <row r="401" spans="13:26">
      <c r="M401" s="289">
        <f>IF(ISNUMBER(SEARCH(ZAKL_DATA!$B$29,N401)),MAX($M$2:M400)+1,0)</f>
        <v>399</v>
      </c>
      <c r="N401" s="483" t="s">
        <v>1223</v>
      </c>
      <c r="O401" s="483" t="s">
        <v>3193</v>
      </c>
      <c r="Q401" s="291" t="str">
        <f>IFERROR(VLOOKUP(ROWS($Q$3:Q401),$M$3:$N$718,2,0),"")</f>
        <v>Tkaní textilií</v>
      </c>
      <c r="R401">
        <f>IF(ISNUMBER(SEARCH('1Př1'!$A$32,N401)),MAX($M$2:M400)+1,0)</f>
        <v>399</v>
      </c>
      <c r="S401" s="290" t="s">
        <v>1776</v>
      </c>
      <c r="T401" t="str">
        <f>IFERROR(VLOOKUP(ROWS($T$3:T401),$R$3:$S$718,2,0),"")</f>
        <v>Výroba škrobárenských výrobků</v>
      </c>
      <c r="U401">
        <f>IF(ISNUMBER(SEARCH('1Př1'!$A$33,N401)),MAX($M$2:M400)+1,0)</f>
        <v>399</v>
      </c>
      <c r="V401" s="290" t="s">
        <v>1776</v>
      </c>
      <c r="W401" t="str">
        <f>IFERROR(VLOOKUP(ROWS($W$3:W401),$U$3:$V$718,2,0),"")</f>
        <v>Výroba škrobárenských výrobků</v>
      </c>
      <c r="X401">
        <f>IF(ISNUMBER(SEARCH('1Př1'!$A$34,N401)),MAX($M$2:M400)+1,0)</f>
        <v>399</v>
      </c>
      <c r="Y401" s="290" t="s">
        <v>1776</v>
      </c>
      <c r="Z401" t="str">
        <f>IFERROR(VLOOKUP(ROWS($Z$3:Z401),$X$3:$Y$718,2,0),"")</f>
        <v>Výroba škrobárenských výrobků</v>
      </c>
    </row>
    <row r="402" spans="13:26">
      <c r="M402" s="289">
        <f>IF(ISNUMBER(SEARCH(ZAKL_DATA!$B$29,N402)),MAX($M$2:M401)+1,0)</f>
        <v>400</v>
      </c>
      <c r="N402" s="483" t="s">
        <v>1984</v>
      </c>
      <c r="O402" s="483" t="s">
        <v>3194</v>
      </c>
      <c r="Q402" s="291" t="str">
        <f>IFERROR(VLOOKUP(ROWS($Q$3:Q402),$M$3:$N$718,2,0),"")</f>
        <v>Truhlářské práce</v>
      </c>
      <c r="R402">
        <f>IF(ISNUMBER(SEARCH('1Př1'!$A$32,N402)),MAX($M$2:M401)+1,0)</f>
        <v>400</v>
      </c>
      <c r="S402" s="290" t="s">
        <v>1777</v>
      </c>
      <c r="T402" t="str">
        <f>IFERROR(VLOOKUP(ROWS($T$3:T402),$R$3:$S$718,2,0),"")</f>
        <v>Výroba pekařských a cukrářských výrobků, kromě trvanlivých</v>
      </c>
      <c r="U402">
        <f>IF(ISNUMBER(SEARCH('1Př1'!$A$33,N402)),MAX($M$2:M401)+1,0)</f>
        <v>400</v>
      </c>
      <c r="V402" s="290" t="s">
        <v>1777</v>
      </c>
      <c r="W402" t="str">
        <f>IFERROR(VLOOKUP(ROWS($W$3:W402),$U$3:$V$718,2,0),"")</f>
        <v>Výroba pekařských a cukrářských výrobků, kromě trvanlivých</v>
      </c>
      <c r="X402">
        <f>IF(ISNUMBER(SEARCH('1Př1'!$A$34,N402)),MAX($M$2:M401)+1,0)</f>
        <v>400</v>
      </c>
      <c r="Y402" s="290" t="s">
        <v>1777</v>
      </c>
      <c r="Z402" t="str">
        <f>IFERROR(VLOOKUP(ROWS($Z$3:Z402),$X$3:$Y$718,2,0),"")</f>
        <v>Výroba pekařských a cukrářských výrobků, kromě trvanlivých</v>
      </c>
    </row>
    <row r="403" spans="13:26">
      <c r="M403" s="289">
        <f>IF(ISNUMBER(SEARCH(ZAKL_DATA!$B$29,N403)),MAX($M$2:M402)+1,0)</f>
        <v>401</v>
      </c>
      <c r="N403" s="483" t="s">
        <v>1852</v>
      </c>
      <c r="O403" s="483" t="s">
        <v>3195</v>
      </c>
      <c r="Q403" s="291" t="str">
        <f>IFERROR(VLOOKUP(ROWS($Q$3:Q403),$M$3:$N$718,2,0),"")</f>
        <v>Tvarování a zpracování plochého skla</v>
      </c>
      <c r="R403">
        <f>IF(ISNUMBER(SEARCH('1Př1'!$A$32,N403)),MAX($M$2:M402)+1,0)</f>
        <v>401</v>
      </c>
      <c r="S403" s="290" t="s">
        <v>1778</v>
      </c>
      <c r="T403" t="str">
        <f>IFERROR(VLOOKUP(ROWS($T$3:T403),$R$3:$S$718,2,0),"")</f>
        <v>Výroba sucharů a sušenek; výroba trvanlivých cukrářských výrobků</v>
      </c>
      <c r="U403">
        <f>IF(ISNUMBER(SEARCH('1Př1'!$A$33,N403)),MAX($M$2:M402)+1,0)</f>
        <v>401</v>
      </c>
      <c r="V403" s="290" t="s">
        <v>1778</v>
      </c>
      <c r="W403" t="str">
        <f>IFERROR(VLOOKUP(ROWS($W$3:W403),$U$3:$V$718,2,0),"")</f>
        <v>Výroba sucharů a sušenek; výroba trvanlivých cukrářských výrobků</v>
      </c>
      <c r="X403">
        <f>IF(ISNUMBER(SEARCH('1Př1'!$A$34,N403)),MAX($M$2:M402)+1,0)</f>
        <v>401</v>
      </c>
      <c r="Y403" s="290" t="s">
        <v>1778</v>
      </c>
      <c r="Z403" t="str">
        <f>IFERROR(VLOOKUP(ROWS($Z$3:Z403),$X$3:$Y$718,2,0),"")</f>
        <v>Výroba sucharů a sušenek; výroba trvanlivých cukrářských výrobků</v>
      </c>
    </row>
    <row r="404" spans="13:26">
      <c r="M404" s="289">
        <f>IF(ISNUMBER(SEARCH(ZAKL_DATA!$B$29,N404)),MAX($M$2:M403)+1,0)</f>
        <v>402</v>
      </c>
      <c r="N404" s="483" t="s">
        <v>1875</v>
      </c>
      <c r="O404" s="483" t="s">
        <v>3196</v>
      </c>
      <c r="Q404" s="291" t="str">
        <f>IFERROR(VLOOKUP(ROWS($Q$3:Q404),$M$3:$N$718,2,0),"")</f>
        <v>Tváření ocelových profilů za studena</v>
      </c>
      <c r="R404">
        <f>IF(ISNUMBER(SEARCH('1Př1'!$A$32,N404)),MAX($M$2:M403)+1,0)</f>
        <v>402</v>
      </c>
      <c r="S404" s="290" t="s">
        <v>1779</v>
      </c>
      <c r="T404" t="str">
        <f>IFERROR(VLOOKUP(ROWS($T$3:T404),$R$3:$S$718,2,0),"")</f>
        <v>Výroba makaronů, nudlí, kuskusu a podobných moučných výrobků</v>
      </c>
      <c r="U404">
        <f>IF(ISNUMBER(SEARCH('1Př1'!$A$33,N404)),MAX($M$2:M403)+1,0)</f>
        <v>402</v>
      </c>
      <c r="V404" s="290" t="s">
        <v>1779</v>
      </c>
      <c r="W404" t="str">
        <f>IFERROR(VLOOKUP(ROWS($W$3:W404),$U$3:$V$718,2,0),"")</f>
        <v>Výroba makaronů, nudlí, kuskusu a podobných moučných výrobků</v>
      </c>
      <c r="X404">
        <f>IF(ISNUMBER(SEARCH('1Př1'!$A$34,N404)),MAX($M$2:M403)+1,0)</f>
        <v>402</v>
      </c>
      <c r="Y404" s="290" t="s">
        <v>1779</v>
      </c>
      <c r="Z404" t="str">
        <f>IFERROR(VLOOKUP(ROWS($Z$3:Z404),$X$3:$Y$718,2,0),"")</f>
        <v>Výroba makaronů, nudlí, kuskusu a podobných moučných výrobků</v>
      </c>
    </row>
    <row r="405" spans="13:26" ht="25.5">
      <c r="M405" s="289">
        <f>IF(ISNUMBER(SEARCH(ZAKL_DATA!$B$29,N405)),MAX($M$2:M404)+1,0)</f>
        <v>403</v>
      </c>
      <c r="N405" s="483" t="s">
        <v>3197</v>
      </c>
      <c r="O405" s="483" t="s">
        <v>3198</v>
      </c>
      <c r="Q405" s="291" t="str">
        <f>IFERROR(VLOOKUP(ROWS($Q$3:Q405),$M$3:$N$718,2,0),"")</f>
        <v>Tvorba televizních programů, televizní vysílání a distribuce videozáznamů</v>
      </c>
      <c r="R405">
        <f>IF(ISNUMBER(SEARCH('1Př1'!$A$32,N405)),MAX($M$2:M404)+1,0)</f>
        <v>403</v>
      </c>
      <c r="S405" s="290" t="s">
        <v>1780</v>
      </c>
      <c r="T405" t="str">
        <f>IFERROR(VLOOKUP(ROWS($T$3:T405),$R$3:$S$718,2,0),"")</f>
        <v>Výroba cukru</v>
      </c>
      <c r="U405">
        <f>IF(ISNUMBER(SEARCH('1Př1'!$A$33,N405)),MAX($M$2:M404)+1,0)</f>
        <v>403</v>
      </c>
      <c r="V405" s="290" t="s">
        <v>1780</v>
      </c>
      <c r="W405" t="str">
        <f>IFERROR(VLOOKUP(ROWS($W$3:W405),$U$3:$V$718,2,0),"")</f>
        <v>Výroba cukru</v>
      </c>
      <c r="X405">
        <f>IF(ISNUMBER(SEARCH('1Př1'!$A$34,N405)),MAX($M$2:M404)+1,0)</f>
        <v>403</v>
      </c>
      <c r="Y405" s="290" t="s">
        <v>1780</v>
      </c>
      <c r="Z405" t="str">
        <f>IFERROR(VLOOKUP(ROWS($Z$3:Z405),$X$3:$Y$718,2,0),"")</f>
        <v>Výroba cukru</v>
      </c>
    </row>
    <row r="406" spans="13:26" ht="25.5">
      <c r="M406" s="289">
        <f>IF(ISNUMBER(SEARCH(ZAKL_DATA!$B$29,N406)),MAX($M$2:M405)+1,0)</f>
        <v>404</v>
      </c>
      <c r="N406" s="483" t="s">
        <v>1665</v>
      </c>
      <c r="O406" s="483" t="s">
        <v>3199</v>
      </c>
      <c r="Q406" s="291" t="str">
        <f>IFERROR(VLOOKUP(ROWS($Q$3:Q406),$M$3:$N$718,2,0),"")</f>
        <v>Ubytování v hotelích a podobných ubytovacích zařízeních</v>
      </c>
      <c r="R406">
        <f>IF(ISNUMBER(SEARCH('1Př1'!$A$32,N406)),MAX($M$2:M405)+1,0)</f>
        <v>404</v>
      </c>
      <c r="S406" s="290" t="s">
        <v>1781</v>
      </c>
      <c r="T406" t="str">
        <f>IFERROR(VLOOKUP(ROWS($T$3:T406),$R$3:$S$718,2,0),"")</f>
        <v>Výroba kakaa, čokolády a cukrovinek</v>
      </c>
      <c r="U406">
        <f>IF(ISNUMBER(SEARCH('1Př1'!$A$33,N406)),MAX($M$2:M405)+1,0)</f>
        <v>404</v>
      </c>
      <c r="V406" s="290" t="s">
        <v>1781</v>
      </c>
      <c r="W406" t="str">
        <f>IFERROR(VLOOKUP(ROWS($W$3:W406),$U$3:$V$718,2,0),"")</f>
        <v>Výroba kakaa, čokolády a cukrovinek</v>
      </c>
      <c r="X406">
        <f>IF(ISNUMBER(SEARCH('1Př1'!$A$34,N406)),MAX($M$2:M405)+1,0)</f>
        <v>404</v>
      </c>
      <c r="Y406" s="290" t="s">
        <v>1781</v>
      </c>
      <c r="Z406" t="str">
        <f>IFERROR(VLOOKUP(ROWS($Z$3:Z406),$X$3:$Y$718,2,0),"")</f>
        <v>Výroba kakaa, čokolády a cukrovinek</v>
      </c>
    </row>
    <row r="407" spans="13:26">
      <c r="M407" s="289">
        <f>IF(ISNUMBER(SEARCH(ZAKL_DATA!$B$29,N407)),MAX($M$2:M406)+1,0)</f>
        <v>405</v>
      </c>
      <c r="N407" s="483" t="s">
        <v>1697</v>
      </c>
      <c r="O407" s="483" t="s">
        <v>3200</v>
      </c>
      <c r="Q407" s="291" t="str">
        <f>IFERROR(VLOOKUP(ROWS($Q$3:Q407),$M$3:$N$718,2,0),"")</f>
        <v>Účetnické a auditorské činnosti; daňové poradenství</v>
      </c>
      <c r="R407">
        <f>IF(ISNUMBER(SEARCH('1Př1'!$A$32,N407)),MAX($M$2:M406)+1,0)</f>
        <v>405</v>
      </c>
      <c r="S407" s="290" t="s">
        <v>1782</v>
      </c>
      <c r="T407" t="str">
        <f>IFERROR(VLOOKUP(ROWS($T$3:T407),$R$3:$S$718,2,0),"")</f>
        <v>Zpracování čaje a kávy</v>
      </c>
      <c r="U407">
        <f>IF(ISNUMBER(SEARCH('1Př1'!$A$33,N407)),MAX($M$2:M406)+1,0)</f>
        <v>405</v>
      </c>
      <c r="V407" s="290" t="s">
        <v>1782</v>
      </c>
      <c r="W407" t="str">
        <f>IFERROR(VLOOKUP(ROWS($W$3:W407),$U$3:$V$718,2,0),"")</f>
        <v>Zpracování čaje a kávy</v>
      </c>
      <c r="X407">
        <f>IF(ISNUMBER(SEARCH('1Př1'!$A$34,N407)),MAX($M$2:M406)+1,0)</f>
        <v>405</v>
      </c>
      <c r="Y407" s="290" t="s">
        <v>1782</v>
      </c>
      <c r="Z407" t="str">
        <f>IFERROR(VLOOKUP(ROWS($Z$3:Z407),$X$3:$Y$718,2,0),"")</f>
        <v>Zpracování čaje a kávy</v>
      </c>
    </row>
    <row r="408" spans="13:26">
      <c r="M408" s="289">
        <f>IF(ISNUMBER(SEARCH(ZAKL_DATA!$B$29,N408)),MAX($M$2:M407)+1,0)</f>
        <v>406</v>
      </c>
      <c r="N408" s="483" t="s">
        <v>2132</v>
      </c>
      <c r="O408" s="483" t="s">
        <v>3201</v>
      </c>
      <c r="Q408" s="291" t="str">
        <f>IFERROR(VLOOKUP(ROWS($Q$3:Q408),$M$3:$N$718,2,0),"")</f>
        <v>Umělecké vzdělávání</v>
      </c>
      <c r="R408">
        <f>IF(ISNUMBER(SEARCH('1Př1'!$A$32,N408)),MAX($M$2:M407)+1,0)</f>
        <v>406</v>
      </c>
      <c r="S408" s="290" t="s">
        <v>1783</v>
      </c>
      <c r="T408" t="str">
        <f>IFERROR(VLOOKUP(ROWS($T$3:T408),$R$3:$S$718,2,0),"")</f>
        <v>Výroba koření a aromatických výtažků</v>
      </c>
      <c r="U408">
        <f>IF(ISNUMBER(SEARCH('1Př1'!$A$33,N408)),MAX($M$2:M407)+1,0)</f>
        <v>406</v>
      </c>
      <c r="V408" s="290" t="s">
        <v>1783</v>
      </c>
      <c r="W408" t="str">
        <f>IFERROR(VLOOKUP(ROWS($W$3:W408),$U$3:$V$718,2,0),"")</f>
        <v>Výroba koření a aromatických výtažků</v>
      </c>
      <c r="X408">
        <f>IF(ISNUMBER(SEARCH('1Př1'!$A$34,N408)),MAX($M$2:M407)+1,0)</f>
        <v>406</v>
      </c>
      <c r="Y408" s="290" t="s">
        <v>1783</v>
      </c>
      <c r="Z408" t="str">
        <f>IFERROR(VLOOKUP(ROWS($Z$3:Z408),$X$3:$Y$718,2,0),"")</f>
        <v>Výroba koření a aromatických výtažků</v>
      </c>
    </row>
    <row r="409" spans="13:26">
      <c r="M409" s="289">
        <f>IF(ISNUMBER(SEARCH(ZAKL_DATA!$B$29,N409)),MAX($M$2:M408)+1,0)</f>
        <v>407</v>
      </c>
      <c r="N409" s="483" t="s">
        <v>1219</v>
      </c>
      <c r="O409" s="483" t="s">
        <v>3202</v>
      </c>
      <c r="Q409" s="291" t="str">
        <f>IFERROR(VLOOKUP(ROWS($Q$3:Q409),$M$3:$N$718,2,0),"")</f>
        <v>Úprava a spřádání textilních vláken a příze</v>
      </c>
      <c r="R409">
        <f>IF(ISNUMBER(SEARCH('1Př1'!$A$32,N409)),MAX($M$2:M408)+1,0)</f>
        <v>407</v>
      </c>
      <c r="S409" s="290" t="s">
        <v>1784</v>
      </c>
      <c r="T409" t="str">
        <f>IFERROR(VLOOKUP(ROWS($T$3:T409),$R$3:$S$718,2,0),"")</f>
        <v>Výroba hotových pokrmů</v>
      </c>
      <c r="U409">
        <f>IF(ISNUMBER(SEARCH('1Př1'!$A$33,N409)),MAX($M$2:M408)+1,0)</f>
        <v>407</v>
      </c>
      <c r="V409" s="290" t="s">
        <v>1784</v>
      </c>
      <c r="W409" t="str">
        <f>IFERROR(VLOOKUP(ROWS($W$3:W409),$U$3:$V$718,2,0),"")</f>
        <v>Výroba hotových pokrmů</v>
      </c>
      <c r="X409">
        <f>IF(ISNUMBER(SEARCH('1Př1'!$A$34,N409)),MAX($M$2:M408)+1,0)</f>
        <v>407</v>
      </c>
      <c r="Y409" s="290" t="s">
        <v>1784</v>
      </c>
      <c r="Z409" t="str">
        <f>IFERROR(VLOOKUP(ROWS($Z$3:Z409),$X$3:$Y$718,2,0),"")</f>
        <v>Výroba hotových pokrmů</v>
      </c>
    </row>
    <row r="410" spans="13:26">
      <c r="M410" s="289">
        <f>IF(ISNUMBER(SEARCH(ZAKL_DATA!$B$29,N410)),MAX($M$2:M409)+1,0)</f>
        <v>408</v>
      </c>
      <c r="N410" s="483" t="s">
        <v>2083</v>
      </c>
      <c r="O410" s="483" t="s">
        <v>3203</v>
      </c>
      <c r="Q410" s="291" t="str">
        <f>IFERROR(VLOOKUP(ROWS($Q$3:Q410),$M$3:$N$718,2,0),"")</f>
        <v>Úprava černého uhlí</v>
      </c>
      <c r="R410">
        <f>IF(ISNUMBER(SEARCH('1Př1'!$A$32,N410)),MAX($M$2:M409)+1,0)</f>
        <v>408</v>
      </c>
      <c r="S410" s="290" t="s">
        <v>1785</v>
      </c>
      <c r="T410" t="str">
        <f>IFERROR(VLOOKUP(ROWS($T$3:T410),$R$3:$S$718,2,0),"")</f>
        <v>Výroba homogenizovaných potravinářských přípravků a dietních potravin</v>
      </c>
      <c r="U410">
        <f>IF(ISNUMBER(SEARCH('1Př1'!$A$33,N410)),MAX($M$2:M409)+1,0)</f>
        <v>408</v>
      </c>
      <c r="V410" s="290" t="s">
        <v>1785</v>
      </c>
      <c r="W410" t="str">
        <f>IFERROR(VLOOKUP(ROWS($W$3:W410),$U$3:$V$718,2,0),"")</f>
        <v>Výroba homogenizovaných potravinářských přípravků a dietních potravin</v>
      </c>
      <c r="X410">
        <f>IF(ISNUMBER(SEARCH('1Př1'!$A$34,N410)),MAX($M$2:M409)+1,0)</f>
        <v>408</v>
      </c>
      <c r="Y410" s="290" t="s">
        <v>1785</v>
      </c>
      <c r="Z410" t="str">
        <f>IFERROR(VLOOKUP(ROWS($Z$3:Z410),$X$3:$Y$718,2,0),"")</f>
        <v>Výroba homogenizovaných potravinářských přípravků a dietních potravin</v>
      </c>
    </row>
    <row r="411" spans="13:26">
      <c r="M411" s="289">
        <f>IF(ISNUMBER(SEARCH(ZAKL_DATA!$B$29,N411)),MAX($M$2:M410)+1,0)</f>
        <v>409</v>
      </c>
      <c r="N411" s="483" t="s">
        <v>3204</v>
      </c>
      <c r="O411" s="483" t="s">
        <v>3205</v>
      </c>
      <c r="Q411" s="291" t="str">
        <f>IFERROR(VLOOKUP(ROWS($Q$3:Q411),$M$3:$N$718,2,0),"")</f>
        <v>Úprava hnědého uhlí jiného než lignitu</v>
      </c>
      <c r="R411">
        <f>IF(ISNUMBER(SEARCH('1Př1'!$A$32,N411)),MAX($M$2:M410)+1,0)</f>
        <v>409</v>
      </c>
      <c r="S411" s="290" t="s">
        <v>1786</v>
      </c>
      <c r="T411" t="str">
        <f>IFERROR(VLOOKUP(ROWS($T$3:T411),$R$3:$S$718,2,0),"")</f>
        <v>Výroba ostatních potravinářských výrobků j. n.</v>
      </c>
      <c r="U411">
        <f>IF(ISNUMBER(SEARCH('1Př1'!$A$33,N411)),MAX($M$2:M410)+1,0)</f>
        <v>409</v>
      </c>
      <c r="V411" s="290" t="s">
        <v>1786</v>
      </c>
      <c r="W411" t="str">
        <f>IFERROR(VLOOKUP(ROWS($W$3:W411),$U$3:$V$718,2,0),"")</f>
        <v>Výroba ostatních potravinářských výrobků j. n.</v>
      </c>
      <c r="X411">
        <f>IF(ISNUMBER(SEARCH('1Př1'!$A$34,N411)),MAX($M$2:M410)+1,0)</f>
        <v>409</v>
      </c>
      <c r="Y411" s="290" t="s">
        <v>1786</v>
      </c>
      <c r="Z411" t="str">
        <f>IFERROR(VLOOKUP(ROWS($Z$3:Z411),$X$3:$Y$718,2,0),"")</f>
        <v>Výroba ostatních potravinářských výrobků j. n.</v>
      </c>
    </row>
    <row r="412" spans="13:26">
      <c r="M412" s="289">
        <f>IF(ISNUMBER(SEARCH(ZAKL_DATA!$B$29,N412)),MAX($M$2:M411)+1,0)</f>
        <v>410</v>
      </c>
      <c r="N412" s="483" t="s">
        <v>2089</v>
      </c>
      <c r="O412" s="483" t="s">
        <v>3206</v>
      </c>
      <c r="Q412" s="291" t="str">
        <f>IFERROR(VLOOKUP(ROWS($Q$3:Q412),$M$3:$N$718,2,0),"")</f>
        <v>Úprava lignitu</v>
      </c>
      <c r="R412">
        <f>IF(ISNUMBER(SEARCH('1Př1'!$A$32,N412)),MAX($M$2:M411)+1,0)</f>
        <v>410</v>
      </c>
      <c r="S412" s="290" t="s">
        <v>1787</v>
      </c>
      <c r="T412" t="str">
        <f>IFERROR(VLOOKUP(ROWS($T$3:T412),$R$3:$S$718,2,0),"")</f>
        <v>Výroba průmyslových krmiv pro hospodářská zvířata</v>
      </c>
      <c r="U412">
        <f>IF(ISNUMBER(SEARCH('1Př1'!$A$33,N412)),MAX($M$2:M411)+1,0)</f>
        <v>410</v>
      </c>
      <c r="V412" s="290" t="s">
        <v>1787</v>
      </c>
      <c r="W412" t="str">
        <f>IFERROR(VLOOKUP(ROWS($W$3:W412),$U$3:$V$718,2,0),"")</f>
        <v>Výroba průmyslových krmiv pro hospodářská zvířata</v>
      </c>
      <c r="X412">
        <f>IF(ISNUMBER(SEARCH('1Př1'!$A$34,N412)),MAX($M$2:M411)+1,0)</f>
        <v>410</v>
      </c>
      <c r="Y412" s="290" t="s">
        <v>1787</v>
      </c>
      <c r="Z412" t="str">
        <f>IFERROR(VLOOKUP(ROWS($Z$3:Z412),$X$3:$Y$718,2,0),"")</f>
        <v>Výroba průmyslových krmiv pro hospodářská zvířata</v>
      </c>
    </row>
    <row r="413" spans="13:26">
      <c r="M413" s="289">
        <f>IF(ISNUMBER(SEARCH(ZAKL_DATA!$B$29,N413)),MAX($M$2:M412)+1,0)</f>
        <v>411</v>
      </c>
      <c r="N413" s="483" t="s">
        <v>2107</v>
      </c>
      <c r="O413" s="483" t="s">
        <v>3207</v>
      </c>
      <c r="Q413" s="291" t="str">
        <f>IFERROR(VLOOKUP(ROWS($Q$3:Q413),$M$3:$N$718,2,0),"")</f>
        <v>Úprava ostatních neželezných rud</v>
      </c>
      <c r="R413">
        <f>IF(ISNUMBER(SEARCH('1Př1'!$A$32,N413)),MAX($M$2:M412)+1,0)</f>
        <v>411</v>
      </c>
      <c r="S413" s="290" t="s">
        <v>1788</v>
      </c>
      <c r="T413" t="str">
        <f>IFERROR(VLOOKUP(ROWS($T$3:T413),$R$3:$S$718,2,0),"")</f>
        <v>Výroba průmyslových krmiv pro zvířata v zájmovém chovu</v>
      </c>
      <c r="U413">
        <f>IF(ISNUMBER(SEARCH('1Př1'!$A$33,N413)),MAX($M$2:M412)+1,0)</f>
        <v>411</v>
      </c>
      <c r="V413" s="290" t="s">
        <v>1788</v>
      </c>
      <c r="W413" t="str">
        <f>IFERROR(VLOOKUP(ROWS($W$3:W413),$U$3:$V$718,2,0),"")</f>
        <v>Výroba průmyslových krmiv pro zvířata v zájmovém chovu</v>
      </c>
      <c r="X413">
        <f>IF(ISNUMBER(SEARCH('1Př1'!$A$34,N413)),MAX($M$2:M412)+1,0)</f>
        <v>411</v>
      </c>
      <c r="Y413" s="290" t="s">
        <v>1788</v>
      </c>
      <c r="Z413" t="str">
        <f>IFERROR(VLOOKUP(ROWS($Z$3:Z413),$X$3:$Y$718,2,0),"")</f>
        <v>Výroba průmyslových krmiv pro zvířata v zájmovém chovu</v>
      </c>
    </row>
    <row r="414" spans="13:26">
      <c r="M414" s="289">
        <f>IF(ISNUMBER(SEARCH(ZAKL_DATA!$B$29,N414)),MAX($M$2:M413)+1,0)</f>
        <v>412</v>
      </c>
      <c r="N414" s="483" t="s">
        <v>2106</v>
      </c>
      <c r="O414" s="483" t="s">
        <v>3208</v>
      </c>
      <c r="Q414" s="291" t="str">
        <f>IFERROR(VLOOKUP(ROWS($Q$3:Q414),$M$3:$N$718,2,0),"")</f>
        <v>Úprava uranových a thoriových rud</v>
      </c>
      <c r="R414">
        <f>IF(ISNUMBER(SEARCH('1Př1'!$A$32,N414)),MAX($M$2:M413)+1,0)</f>
        <v>412</v>
      </c>
      <c r="S414" s="290" t="s">
        <v>1789</v>
      </c>
      <c r="T414" t="str">
        <f>IFERROR(VLOOKUP(ROWS($T$3:T414),$R$3:$S$718,2,0),"")</f>
        <v>Destilace, rektifikace a míchání lihovin</v>
      </c>
      <c r="U414">
        <f>IF(ISNUMBER(SEARCH('1Př1'!$A$33,N414)),MAX($M$2:M413)+1,0)</f>
        <v>412</v>
      </c>
      <c r="V414" s="290" t="s">
        <v>1789</v>
      </c>
      <c r="W414" t="str">
        <f>IFERROR(VLOOKUP(ROWS($W$3:W414),$U$3:$V$718,2,0),"")</f>
        <v>Destilace, rektifikace a míchání lihovin</v>
      </c>
      <c r="X414">
        <f>IF(ISNUMBER(SEARCH('1Př1'!$A$34,N414)),MAX($M$2:M413)+1,0)</f>
        <v>412</v>
      </c>
      <c r="Y414" s="290" t="s">
        <v>1789</v>
      </c>
      <c r="Z414" t="str">
        <f>IFERROR(VLOOKUP(ROWS($Z$3:Z414),$X$3:$Y$718,2,0),"")</f>
        <v>Destilace, rektifikace a míchání lihovin</v>
      </c>
    </row>
    <row r="415" spans="13:26">
      <c r="M415" s="289">
        <f>IF(ISNUMBER(SEARCH(ZAKL_DATA!$B$29,N415)),MAX($M$2:M414)+1,0)</f>
        <v>413</v>
      </c>
      <c r="N415" s="483" t="s">
        <v>2103</v>
      </c>
      <c r="O415" s="483" t="s">
        <v>3209</v>
      </c>
      <c r="Q415" s="291" t="str">
        <f>IFERROR(VLOOKUP(ROWS($Q$3:Q415),$M$3:$N$718,2,0),"")</f>
        <v>Úprava železných rud</v>
      </c>
      <c r="R415">
        <f>IF(ISNUMBER(SEARCH('1Př1'!$A$32,N415)),MAX($M$2:M414)+1,0)</f>
        <v>413</v>
      </c>
      <c r="S415" s="290" t="s">
        <v>1790</v>
      </c>
      <c r="T415" t="str">
        <f>IFERROR(VLOOKUP(ROWS($T$3:T415),$R$3:$S$718,2,0),"")</f>
        <v>Výroba vína z vinných hroznů</v>
      </c>
      <c r="U415">
        <f>IF(ISNUMBER(SEARCH('1Př1'!$A$33,N415)),MAX($M$2:M414)+1,0)</f>
        <v>413</v>
      </c>
      <c r="V415" s="290" t="s">
        <v>1790</v>
      </c>
      <c r="W415" t="str">
        <f>IFERROR(VLOOKUP(ROWS($W$3:W415),$U$3:$V$718,2,0),"")</f>
        <v>Výroba vína z vinných hroznů</v>
      </c>
      <c r="X415">
        <f>IF(ISNUMBER(SEARCH('1Př1'!$A$34,N415)),MAX($M$2:M414)+1,0)</f>
        <v>413</v>
      </c>
      <c r="Y415" s="290" t="s">
        <v>1790</v>
      </c>
      <c r="Z415" t="str">
        <f>IFERROR(VLOOKUP(ROWS($Z$3:Z415),$X$3:$Y$718,2,0),"")</f>
        <v>Výroba vína z vinných hroznů</v>
      </c>
    </row>
    <row r="416" spans="13:26">
      <c r="M416" s="289">
        <f>IF(ISNUMBER(SEARCH(ZAKL_DATA!$B$29,N416)),MAX($M$2:M415)+1,0)</f>
        <v>414</v>
      </c>
      <c r="N416" s="483" t="s">
        <v>1874</v>
      </c>
      <c r="O416" s="483" t="s">
        <v>3210</v>
      </c>
      <c r="Q416" s="291" t="str">
        <f>IFERROR(VLOOKUP(ROWS($Q$3:Q416),$M$3:$N$718,2,0),"")</f>
        <v>Válcování ocelových úzkých pásů za studena</v>
      </c>
      <c r="R416">
        <f>IF(ISNUMBER(SEARCH('1Př1'!$A$32,N416)),MAX($M$2:M415)+1,0)</f>
        <v>414</v>
      </c>
      <c r="S416" s="290" t="s">
        <v>1791</v>
      </c>
      <c r="T416" t="str">
        <f>IFERROR(VLOOKUP(ROWS($T$3:T416),$R$3:$S$718,2,0),"")</f>
        <v>Výroba jablečného vína a jiných ovocných vín</v>
      </c>
      <c r="U416">
        <f>IF(ISNUMBER(SEARCH('1Př1'!$A$33,N416)),MAX($M$2:M415)+1,0)</f>
        <v>414</v>
      </c>
      <c r="V416" s="290" t="s">
        <v>1791</v>
      </c>
      <c r="W416" t="str">
        <f>IFERROR(VLOOKUP(ROWS($W$3:W416),$U$3:$V$718,2,0),"")</f>
        <v>Výroba jablečného vína a jiných ovocných vín</v>
      </c>
      <c r="X416">
        <f>IF(ISNUMBER(SEARCH('1Př1'!$A$34,N416)),MAX($M$2:M415)+1,0)</f>
        <v>414</v>
      </c>
      <c r="Y416" s="290" t="s">
        <v>1791</v>
      </c>
      <c r="Z416" t="str">
        <f>IFERROR(VLOOKUP(ROWS($Z$3:Z416),$X$3:$Y$718,2,0),"")</f>
        <v>Výroba jablečného vína a jiných ovocných vín</v>
      </c>
    </row>
    <row r="417" spans="13:26">
      <c r="M417" s="289">
        <f>IF(ISNUMBER(SEARCH(ZAKL_DATA!$B$29,N417)),MAX($M$2:M416)+1,0)</f>
        <v>415</v>
      </c>
      <c r="N417" s="483" t="s">
        <v>1831</v>
      </c>
      <c r="O417" s="483" t="s">
        <v>3211</v>
      </c>
      <c r="Q417" s="291" t="str">
        <f>IFERROR(VLOOKUP(ROWS($Q$3:Q417),$M$3:$N$718,2,0),"")</f>
        <v>Vázání a související činnosti</v>
      </c>
      <c r="R417">
        <f>IF(ISNUMBER(SEARCH('1Př1'!$A$32,N417)),MAX($M$2:M416)+1,0)</f>
        <v>415</v>
      </c>
      <c r="S417" s="290" t="s">
        <v>1792</v>
      </c>
      <c r="T417" t="str">
        <f>IFERROR(VLOOKUP(ROWS($T$3:T417),$R$3:$S$718,2,0),"")</f>
        <v>Výroba ostatních nedestilovaných kvašených nápojů</v>
      </c>
      <c r="U417">
        <f>IF(ISNUMBER(SEARCH('1Př1'!$A$33,N417)),MAX($M$2:M416)+1,0)</f>
        <v>415</v>
      </c>
      <c r="V417" s="290" t="s">
        <v>1792</v>
      </c>
      <c r="W417" t="str">
        <f>IFERROR(VLOOKUP(ROWS($W$3:W417),$U$3:$V$718,2,0),"")</f>
        <v>Výroba ostatních nedestilovaných kvašených nápojů</v>
      </c>
      <c r="X417">
        <f>IF(ISNUMBER(SEARCH('1Př1'!$A$34,N417)),MAX($M$2:M416)+1,0)</f>
        <v>415</v>
      </c>
      <c r="Y417" s="290" t="s">
        <v>1792</v>
      </c>
      <c r="Z417" t="str">
        <f>IFERROR(VLOOKUP(ROWS($Z$3:Z417),$X$3:$Y$718,2,0),"")</f>
        <v>Výroba ostatních nedestilovaných kvašených nápojů</v>
      </c>
    </row>
    <row r="418" spans="13:26">
      <c r="M418" s="289">
        <f>IF(ISNUMBER(SEARCH(ZAKL_DATA!$B$29,N418)),MAX($M$2:M417)+1,0)</f>
        <v>416</v>
      </c>
      <c r="N418" s="483" t="s">
        <v>2012</v>
      </c>
      <c r="O418" s="483" t="s">
        <v>3212</v>
      </c>
      <c r="Q418" s="291" t="str">
        <f>IFERROR(VLOOKUP(ROWS($Q$3:Q418),$M$3:$N$718,2,0),"")</f>
        <v>Velkoobchod s cukrem, čokoládou a cukrovinkami</v>
      </c>
      <c r="R418">
        <f>IF(ISNUMBER(SEARCH('1Př1'!$A$32,N418)),MAX($M$2:M417)+1,0)</f>
        <v>416</v>
      </c>
      <c r="S418" s="290" t="s">
        <v>1793</v>
      </c>
      <c r="T418" t="str">
        <f>IFERROR(VLOOKUP(ROWS($T$3:T418),$R$3:$S$718,2,0),"")</f>
        <v>Výroba piva</v>
      </c>
      <c r="U418">
        <f>IF(ISNUMBER(SEARCH('1Př1'!$A$33,N418)),MAX($M$2:M417)+1,0)</f>
        <v>416</v>
      </c>
      <c r="V418" s="290" t="s">
        <v>1793</v>
      </c>
      <c r="W418" t="str">
        <f>IFERROR(VLOOKUP(ROWS($W$3:W418),$U$3:$V$718,2,0),"")</f>
        <v>Výroba piva</v>
      </c>
      <c r="X418">
        <f>IF(ISNUMBER(SEARCH('1Př1'!$A$34,N418)),MAX($M$2:M417)+1,0)</f>
        <v>416</v>
      </c>
      <c r="Y418" s="290" t="s">
        <v>1793</v>
      </c>
      <c r="Z418" t="str">
        <f>IFERROR(VLOOKUP(ROWS($Z$3:Z418),$X$3:$Y$718,2,0),"")</f>
        <v>Výroba piva</v>
      </c>
    </row>
    <row r="419" spans="13:26" ht="25.5">
      <c r="M419" s="289">
        <f>IF(ISNUMBER(SEARCH(ZAKL_DATA!$B$29,N419)),MAX($M$2:M418)+1,0)</f>
        <v>417</v>
      </c>
      <c r="N419" s="483" t="s">
        <v>3213</v>
      </c>
      <c r="O419" s="483" t="s">
        <v>3214</v>
      </c>
      <c r="Q419" s="291" t="str">
        <f>IFERROR(VLOOKUP(ROWS($Q$3:Q419),$M$3:$N$718,2,0),"")</f>
        <v>Velkoobchod s díly a příslušenstvím pro motorová vozidla</v>
      </c>
      <c r="R419">
        <f>IF(ISNUMBER(SEARCH('1Př1'!$A$32,N419)),MAX($M$2:M418)+1,0)</f>
        <v>417</v>
      </c>
      <c r="S419" s="290" t="s">
        <v>1794</v>
      </c>
      <c r="T419" t="str">
        <f>IFERROR(VLOOKUP(ROWS($T$3:T419),$R$3:$S$718,2,0),"")</f>
        <v>Výroba sladu</v>
      </c>
      <c r="U419">
        <f>IF(ISNUMBER(SEARCH('1Př1'!$A$33,N419)),MAX($M$2:M418)+1,0)</f>
        <v>417</v>
      </c>
      <c r="V419" s="290" t="s">
        <v>1794</v>
      </c>
      <c r="W419" t="str">
        <f>IFERROR(VLOOKUP(ROWS($W$3:W419),$U$3:$V$718,2,0),"")</f>
        <v>Výroba sladu</v>
      </c>
      <c r="X419">
        <f>IF(ISNUMBER(SEARCH('1Př1'!$A$34,N419)),MAX($M$2:M418)+1,0)</f>
        <v>417</v>
      </c>
      <c r="Y419" s="290" t="s">
        <v>1794</v>
      </c>
      <c r="Z419" t="str">
        <f>IFERROR(VLOOKUP(ROWS($Z$3:Z419),$X$3:$Y$718,2,0),"")</f>
        <v>Výroba sladu</v>
      </c>
    </row>
    <row r="420" spans="13:26" ht="25.5">
      <c r="M420" s="289">
        <f>IF(ISNUMBER(SEARCH(ZAKL_DATA!$B$29,N420)),MAX($M$2:M419)+1,0)</f>
        <v>418</v>
      </c>
      <c r="N420" s="483" t="s">
        <v>3215</v>
      </c>
      <c r="O420" s="483" t="s">
        <v>3216</v>
      </c>
      <c r="Q420" s="291" t="str">
        <f>IFERROR(VLOOKUP(ROWS($Q$3:Q420),$M$3:$N$718,2,0),"")</f>
        <v>Velkoobchod s elektrospotřebiči a elektronikou převážně pro domácnost</v>
      </c>
      <c r="R420">
        <f>IF(ISNUMBER(SEARCH('1Př1'!$A$32,N420)),MAX($M$2:M419)+1,0)</f>
        <v>418</v>
      </c>
      <c r="S420" s="290" t="s">
        <v>1795</v>
      </c>
      <c r="T420" t="str">
        <f>IFERROR(VLOOKUP(ROWS($T$3:T420),$R$3:$S$718,2,0),"")</f>
        <v>Výroba nealkohol.nápojů;stáčení minerálních a ostatních vod do lahví</v>
      </c>
      <c r="U420">
        <f>IF(ISNUMBER(SEARCH('1Př1'!$A$33,N420)),MAX($M$2:M419)+1,0)</f>
        <v>418</v>
      </c>
      <c r="V420" s="290" t="s">
        <v>1795</v>
      </c>
      <c r="W420" t="str">
        <f>IFERROR(VLOOKUP(ROWS($W$3:W420),$U$3:$V$718,2,0),"")</f>
        <v>Výroba nealkohol.nápojů;stáčení minerálních a ostatních vod do lahví</v>
      </c>
      <c r="X420">
        <f>IF(ISNUMBER(SEARCH('1Př1'!$A$34,N420)),MAX($M$2:M419)+1,0)</f>
        <v>418</v>
      </c>
      <c r="Y420" s="290" t="s">
        <v>1795</v>
      </c>
      <c r="Z420" t="str">
        <f>IFERROR(VLOOKUP(ROWS($Z$3:Z420),$X$3:$Y$718,2,0),"")</f>
        <v>Výroba nealkohol.nápojů;stáčení minerálních a ostatních vod do lahví</v>
      </c>
    </row>
    <row r="421" spans="13:26" ht="25.5">
      <c r="M421" s="289">
        <f>IF(ISNUMBER(SEARCH(ZAKL_DATA!$B$29,N421)),MAX($M$2:M420)+1,0)</f>
        <v>419</v>
      </c>
      <c r="N421" s="483" t="s">
        <v>3217</v>
      </c>
      <c r="O421" s="483" t="s">
        <v>3218</v>
      </c>
      <c r="Q421" s="291" t="str">
        <f>IFERROR(VLOOKUP(ROWS($Q$3:Q421),$M$3:$N$718,2,0),"")</f>
        <v>Velkoobchod s farmaceutickými a zdravotnickými výrobky</v>
      </c>
      <c r="R421">
        <f>IF(ISNUMBER(SEARCH('1Př1'!$A$32,N421)),MAX($M$2:M420)+1,0)</f>
        <v>419</v>
      </c>
      <c r="S421" s="290" t="s">
        <v>1796</v>
      </c>
      <c r="T421" t="str">
        <f>IFERROR(VLOOKUP(ROWS($T$3:T421),$R$3:$S$718,2,0),"")</f>
        <v>Výroba pletených a háčkovaných materiálů</v>
      </c>
      <c r="U421">
        <f>IF(ISNUMBER(SEARCH('1Př1'!$A$33,N421)),MAX($M$2:M420)+1,0)</f>
        <v>419</v>
      </c>
      <c r="V421" s="290" t="s">
        <v>1796</v>
      </c>
      <c r="W421" t="str">
        <f>IFERROR(VLOOKUP(ROWS($W$3:W421),$U$3:$V$718,2,0),"")</f>
        <v>Výroba pletených a háčkovaných materiálů</v>
      </c>
      <c r="X421">
        <f>IF(ISNUMBER(SEARCH('1Př1'!$A$34,N421)),MAX($M$2:M420)+1,0)</f>
        <v>419</v>
      </c>
      <c r="Y421" s="290" t="s">
        <v>1796</v>
      </c>
      <c r="Z421" t="str">
        <f>IFERROR(VLOOKUP(ROWS($Z$3:Z421),$X$3:$Y$718,2,0),"")</f>
        <v>Výroba pletených a háčkovaných materiálů</v>
      </c>
    </row>
    <row r="422" spans="13:26">
      <c r="M422" s="289">
        <f>IF(ISNUMBER(SEARCH(ZAKL_DATA!$B$29,N422)),MAX($M$2:M421)+1,0)</f>
        <v>420</v>
      </c>
      <c r="N422" s="483" t="s">
        <v>2023</v>
      </c>
      <c r="O422" s="483" t="s">
        <v>3219</v>
      </c>
      <c r="Q422" s="291" t="str">
        <f>IFERROR(VLOOKUP(ROWS($Q$3:Q422),$M$3:$N$718,2,0),"")</f>
        <v>Velkoobchod s hodinami, hodinkami a klenoty</v>
      </c>
      <c r="R422">
        <f>IF(ISNUMBER(SEARCH('1Př1'!$A$32,N422)),MAX($M$2:M421)+1,0)</f>
        <v>420</v>
      </c>
      <c r="S422" s="290" t="s">
        <v>1797</v>
      </c>
      <c r="T422" t="str">
        <f>IFERROR(VLOOKUP(ROWS($T$3:T422),$R$3:$S$718,2,0),"")</f>
        <v>Výroba konfekčních textilních výrobků, kromě oděvů</v>
      </c>
      <c r="U422">
        <f>IF(ISNUMBER(SEARCH('1Př1'!$A$33,N422)),MAX($M$2:M421)+1,0)</f>
        <v>420</v>
      </c>
      <c r="V422" s="290" t="s">
        <v>1797</v>
      </c>
      <c r="W422" t="str">
        <f>IFERROR(VLOOKUP(ROWS($W$3:W422),$U$3:$V$718,2,0),"")</f>
        <v>Výroba konfekčních textilních výrobků, kromě oděvů</v>
      </c>
      <c r="X422">
        <f>IF(ISNUMBER(SEARCH('1Př1'!$A$34,N422)),MAX($M$2:M421)+1,0)</f>
        <v>420</v>
      </c>
      <c r="Y422" s="290" t="s">
        <v>1797</v>
      </c>
      <c r="Z422" t="str">
        <f>IFERROR(VLOOKUP(ROWS($Z$3:Z422),$X$3:$Y$718,2,0),"")</f>
        <v>Výroba konfekčních textilních výrobků, kromě oděvů</v>
      </c>
    </row>
    <row r="423" spans="13:26">
      <c r="M423" s="289">
        <f>IF(ISNUMBER(SEARCH(ZAKL_DATA!$B$29,N423)),MAX($M$2:M422)+1,0)</f>
        <v>421</v>
      </c>
      <c r="N423" s="483" t="s">
        <v>2038</v>
      </c>
      <c r="O423" s="483" t="s">
        <v>3220</v>
      </c>
      <c r="Q423" s="291" t="str">
        <f>IFERROR(VLOOKUP(ROWS($Q$3:Q423),$M$3:$N$718,2,0),"")</f>
        <v>Velkoobchod s chemickými výrobky</v>
      </c>
      <c r="R423">
        <f>IF(ISNUMBER(SEARCH('1Př1'!$A$32,N423)),MAX($M$2:M422)+1,0)</f>
        <v>421</v>
      </c>
      <c r="S423" s="290" t="s">
        <v>1798</v>
      </c>
      <c r="T423" t="str">
        <f>IFERROR(VLOOKUP(ROWS($T$3:T423),$R$3:$S$718,2,0),"")</f>
        <v>Výroba koberců a kobercových předložek</v>
      </c>
      <c r="U423">
        <f>IF(ISNUMBER(SEARCH('1Př1'!$A$33,N423)),MAX($M$2:M422)+1,0)</f>
        <v>421</v>
      </c>
      <c r="V423" s="290" t="s">
        <v>1798</v>
      </c>
      <c r="W423" t="str">
        <f>IFERROR(VLOOKUP(ROWS($W$3:W423),$U$3:$V$718,2,0),"")</f>
        <v>Výroba koberců a kobercových předložek</v>
      </c>
      <c r="X423">
        <f>IF(ISNUMBER(SEARCH('1Př1'!$A$34,N423)),MAX($M$2:M422)+1,0)</f>
        <v>421</v>
      </c>
      <c r="Y423" s="290" t="s">
        <v>1798</v>
      </c>
      <c r="Z423" t="str">
        <f>IFERROR(VLOOKUP(ROWS($Z$3:Z423),$X$3:$Y$718,2,0),"")</f>
        <v>Výroba koberců a kobercových předložek</v>
      </c>
    </row>
    <row r="424" spans="13:26">
      <c r="M424" s="289">
        <f>IF(ISNUMBER(SEARCH(ZAKL_DATA!$B$29,N424)),MAX($M$2:M423)+1,0)</f>
        <v>422</v>
      </c>
      <c r="N424" s="483" t="s">
        <v>2013</v>
      </c>
      <c r="O424" s="483" t="s">
        <v>3221</v>
      </c>
      <c r="Q424" s="291" t="str">
        <f>IFERROR(VLOOKUP(ROWS($Q$3:Q424),$M$3:$N$718,2,0),"")</f>
        <v>Velkoobchod s kávou, čajem, kakaem a kořením</v>
      </c>
      <c r="R424">
        <f>IF(ISNUMBER(SEARCH('1Př1'!$A$32,N424)),MAX($M$2:M423)+1,0)</f>
        <v>422</v>
      </c>
      <c r="S424" s="290" t="s">
        <v>1799</v>
      </c>
      <c r="T424" t="str">
        <f>IFERROR(VLOOKUP(ROWS($T$3:T424),$R$3:$S$718,2,0),"")</f>
        <v>Výroba lan, provazů a síťovaných výrobků</v>
      </c>
      <c r="U424">
        <f>IF(ISNUMBER(SEARCH('1Př1'!$A$33,N424)),MAX($M$2:M423)+1,0)</f>
        <v>422</v>
      </c>
      <c r="V424" s="290" t="s">
        <v>1799</v>
      </c>
      <c r="W424" t="str">
        <f>IFERROR(VLOOKUP(ROWS($W$3:W424),$U$3:$V$718,2,0),"")</f>
        <v>Výroba lan, provazů a síťovaných výrobků</v>
      </c>
      <c r="X424">
        <f>IF(ISNUMBER(SEARCH('1Př1'!$A$34,N424)),MAX($M$2:M423)+1,0)</f>
        <v>422</v>
      </c>
      <c r="Y424" s="290" t="s">
        <v>1799</v>
      </c>
      <c r="Z424" t="str">
        <f>IFERROR(VLOOKUP(ROWS($Z$3:Z424),$X$3:$Y$718,2,0),"")</f>
        <v>Výroba lan, provazů a síťovaných výrobků</v>
      </c>
    </row>
    <row r="425" spans="13:26">
      <c r="M425" s="289">
        <f>IF(ISNUMBER(SEARCH(ZAKL_DATA!$B$29,N425)),MAX($M$2:M424)+1,0)</f>
        <v>423</v>
      </c>
      <c r="N425" s="483" t="s">
        <v>2004</v>
      </c>
      <c r="O425" s="483" t="s">
        <v>3222</v>
      </c>
      <c r="Q425" s="291" t="str">
        <f>IFERROR(VLOOKUP(ROWS($Q$3:Q425),$M$3:$N$718,2,0),"")</f>
        <v>Velkoobchod s květinami a jinými rostlinami</v>
      </c>
      <c r="R425">
        <f>IF(ISNUMBER(SEARCH('1Př1'!$A$32,N425)),MAX($M$2:M424)+1,0)</f>
        <v>423</v>
      </c>
      <c r="S425" s="290" t="s">
        <v>1800</v>
      </c>
      <c r="T425" t="str">
        <f>IFERROR(VLOOKUP(ROWS($T$3:T425),$R$3:$S$718,2,0),"")</f>
        <v>Výroba netkaných textilií a výrobků z nich, kromě oděvů</v>
      </c>
      <c r="U425">
        <f>IF(ISNUMBER(SEARCH('1Př1'!$A$33,N425)),MAX($M$2:M424)+1,0)</f>
        <v>423</v>
      </c>
      <c r="V425" s="290" t="s">
        <v>1800</v>
      </c>
      <c r="W425" t="str">
        <f>IFERROR(VLOOKUP(ROWS($W$3:W425),$U$3:$V$718,2,0),"")</f>
        <v>Výroba netkaných textilií a výrobků z nich, kromě oděvů</v>
      </c>
      <c r="X425">
        <f>IF(ISNUMBER(SEARCH('1Př1'!$A$34,N425)),MAX($M$2:M424)+1,0)</f>
        <v>423</v>
      </c>
      <c r="Y425" s="290" t="s">
        <v>1800</v>
      </c>
      <c r="Z425" t="str">
        <f>IFERROR(VLOOKUP(ROWS($Z$3:Z425),$X$3:$Y$718,2,0),"")</f>
        <v>Výroba netkaných textilií a výrobků z nich, kromě oděvů</v>
      </c>
    </row>
    <row r="426" spans="13:26" ht="25.5">
      <c r="M426" s="289">
        <f>IF(ISNUMBER(SEARCH(ZAKL_DATA!$B$29,N426)),MAX($M$2:M425)+1,0)</f>
        <v>424</v>
      </c>
      <c r="N426" s="483" t="s">
        <v>3223</v>
      </c>
      <c r="O426" s="483" t="s">
        <v>3224</v>
      </c>
      <c r="Q426" s="291" t="str">
        <f>IFERROR(VLOOKUP(ROWS($Q$3:Q426),$M$3:$N$718,2,0),"")</f>
        <v>Velkoobchod s masem, masnými výrobky, rybami a rybími výrobky</v>
      </c>
      <c r="R426">
        <f>IF(ISNUMBER(SEARCH('1Př1'!$A$32,N426)),MAX($M$2:M425)+1,0)</f>
        <v>424</v>
      </c>
      <c r="S426" s="290" t="s">
        <v>1801</v>
      </c>
      <c r="T426" t="str">
        <f>IFERROR(VLOOKUP(ROWS($T$3:T426),$R$3:$S$718,2,0),"")</f>
        <v>Výroba ostatních technických a průmyslových textilií</v>
      </c>
      <c r="U426">
        <f>IF(ISNUMBER(SEARCH('1Př1'!$A$33,N426)),MAX($M$2:M425)+1,0)</f>
        <v>424</v>
      </c>
      <c r="V426" s="290" t="s">
        <v>1801</v>
      </c>
      <c r="W426" t="str">
        <f>IFERROR(VLOOKUP(ROWS($W$3:W426),$U$3:$V$718,2,0),"")</f>
        <v>Výroba ostatních technických a průmyslových textilií</v>
      </c>
      <c r="X426">
        <f>IF(ISNUMBER(SEARCH('1Př1'!$A$34,N426)),MAX($M$2:M425)+1,0)</f>
        <v>424</v>
      </c>
      <c r="Y426" s="290" t="s">
        <v>1801</v>
      </c>
      <c r="Z426" t="str">
        <f>IFERROR(VLOOKUP(ROWS($Z$3:Z426),$X$3:$Y$718,2,0),"")</f>
        <v>Výroba ostatních technických a průmyslových textilií</v>
      </c>
    </row>
    <row r="427" spans="13:26" ht="25.5">
      <c r="M427" s="289">
        <f>IF(ISNUMBER(SEARCH(ZAKL_DATA!$B$29,N427)),MAX($M$2:M426)+1,0)</f>
        <v>425</v>
      </c>
      <c r="N427" s="483" t="s">
        <v>2009</v>
      </c>
      <c r="O427" s="483" t="s">
        <v>3225</v>
      </c>
      <c r="Q427" s="291" t="str">
        <f>IFERROR(VLOOKUP(ROWS($Q$3:Q427),$M$3:$N$718,2,0),"")</f>
        <v>Velkoobchod s mléčnými výrobky, vejci, jedlými oleji a tuky</v>
      </c>
      <c r="R427">
        <f>IF(ISNUMBER(SEARCH('1Př1'!$A$32,N427)),MAX($M$2:M426)+1,0)</f>
        <v>425</v>
      </c>
      <c r="S427" s="290" t="s">
        <v>1802</v>
      </c>
      <c r="T427" t="str">
        <f>IFERROR(VLOOKUP(ROWS($T$3:T427),$R$3:$S$718,2,0),"")</f>
        <v>Výroba ostatních textilií j. n.</v>
      </c>
      <c r="U427">
        <f>IF(ISNUMBER(SEARCH('1Př1'!$A$33,N427)),MAX($M$2:M426)+1,0)</f>
        <v>425</v>
      </c>
      <c r="V427" s="290" t="s">
        <v>1802</v>
      </c>
      <c r="W427" t="str">
        <f>IFERROR(VLOOKUP(ROWS($W$3:W427),$U$3:$V$718,2,0),"")</f>
        <v>Výroba ostatních textilií j. n.</v>
      </c>
      <c r="X427">
        <f>IF(ISNUMBER(SEARCH('1Př1'!$A$34,N427)),MAX($M$2:M426)+1,0)</f>
        <v>425</v>
      </c>
      <c r="Y427" s="290" t="s">
        <v>1802</v>
      </c>
      <c r="Z427" t="str">
        <f>IFERROR(VLOOKUP(ROWS($Z$3:Z427),$X$3:$Y$718,2,0),"")</f>
        <v>Výroba ostatních textilií j. n.</v>
      </c>
    </row>
    <row r="428" spans="13:26" ht="25.5">
      <c r="M428" s="289">
        <f>IF(ISNUMBER(SEARCH(ZAKL_DATA!$B$29,N428)),MAX($M$2:M427)+1,0)</f>
        <v>426</v>
      </c>
      <c r="N428" s="483" t="s">
        <v>3226</v>
      </c>
      <c r="O428" s="483" t="s">
        <v>3227</v>
      </c>
      <c r="Q428" s="291" t="str">
        <f>IFERROR(VLOOKUP(ROWS($Q$3:Q428),$M$3:$N$718,2,0),"")</f>
        <v>Velkoobchod s motocykly a jejich díly a příslušenstvím</v>
      </c>
      <c r="R428">
        <f>IF(ISNUMBER(SEARCH('1Př1'!$A$32,N428)),MAX($M$2:M427)+1,0)</f>
        <v>426</v>
      </c>
      <c r="S428" s="290" t="s">
        <v>1803</v>
      </c>
      <c r="T428" t="str">
        <f>IFERROR(VLOOKUP(ROWS($T$3:T428),$R$3:$S$718,2,0),"")</f>
        <v>Výroba kožených oděvů</v>
      </c>
      <c r="U428">
        <f>IF(ISNUMBER(SEARCH('1Př1'!$A$33,N428)),MAX($M$2:M427)+1,0)</f>
        <v>426</v>
      </c>
      <c r="V428" s="290" t="s">
        <v>1803</v>
      </c>
      <c r="W428" t="str">
        <f>IFERROR(VLOOKUP(ROWS($W$3:W428),$U$3:$V$718,2,0),"")</f>
        <v>Výroba kožených oděvů</v>
      </c>
      <c r="X428">
        <f>IF(ISNUMBER(SEARCH('1Př1'!$A$34,N428)),MAX($M$2:M427)+1,0)</f>
        <v>426</v>
      </c>
      <c r="Y428" s="290" t="s">
        <v>1803</v>
      </c>
      <c r="Z428" t="str">
        <f>IFERROR(VLOOKUP(ROWS($Z$3:Z428),$X$3:$Y$718,2,0),"")</f>
        <v>Výroba kožených oděvů</v>
      </c>
    </row>
    <row r="429" spans="13:26">
      <c r="M429" s="289">
        <f>IF(ISNUMBER(SEARCH(ZAKL_DATA!$B$29,N429)),MAX($M$2:M428)+1,0)</f>
        <v>427</v>
      </c>
      <c r="N429" s="483" t="s">
        <v>3228</v>
      </c>
      <c r="O429" s="483" t="s">
        <v>3229</v>
      </c>
      <c r="Q429" s="291" t="str">
        <f>IFERROR(VLOOKUP(ROWS($Q$3:Q429),$M$3:$N$718,2,0),"")</f>
        <v>Velkoobchod s motorovými vozidly</v>
      </c>
      <c r="R429">
        <f>IF(ISNUMBER(SEARCH('1Př1'!$A$32,N429)),MAX($M$2:M428)+1,0)</f>
        <v>427</v>
      </c>
      <c r="S429" s="290" t="s">
        <v>1804</v>
      </c>
      <c r="T429" t="str">
        <f>IFERROR(VLOOKUP(ROWS($T$3:T429),$R$3:$S$718,2,0),"")</f>
        <v>Výroba pracovních oděvů</v>
      </c>
      <c r="U429">
        <f>IF(ISNUMBER(SEARCH('1Př1'!$A$33,N429)),MAX($M$2:M428)+1,0)</f>
        <v>427</v>
      </c>
      <c r="V429" s="290" t="s">
        <v>1804</v>
      </c>
      <c r="W429" t="str">
        <f>IFERROR(VLOOKUP(ROWS($W$3:W429),$U$3:$V$718,2,0),"")</f>
        <v>Výroba pracovních oděvů</v>
      </c>
      <c r="X429">
        <f>IF(ISNUMBER(SEARCH('1Př1'!$A$34,N429)),MAX($M$2:M428)+1,0)</f>
        <v>427</v>
      </c>
      <c r="Y429" s="290" t="s">
        <v>1804</v>
      </c>
      <c r="Z429" t="str">
        <f>IFERROR(VLOOKUP(ROWS($Z$3:Z429),$X$3:$Y$718,2,0),"")</f>
        <v>Výroba pracovních oděvů</v>
      </c>
    </row>
    <row r="430" spans="13:26" ht="25.5">
      <c r="M430" s="289">
        <f>IF(ISNUMBER(SEARCH(ZAKL_DATA!$B$29,N430)),MAX($M$2:M429)+1,0)</f>
        <v>428</v>
      </c>
      <c r="N430" s="483" t="s">
        <v>3230</v>
      </c>
      <c r="O430" s="483" t="s">
        <v>3231</v>
      </c>
      <c r="Q430" s="291" t="str">
        <f>IFERROR(VLOOKUP(ROWS($Q$3:Q430),$M$3:$N$718,2,0),"")</f>
        <v>Velkoobchod s nábytkem, koberci a osvětlovacími zařízeními pro domácnosti, kanceláře a obchody</v>
      </c>
      <c r="R430">
        <f>IF(ISNUMBER(SEARCH('1Př1'!$A$32,N430)),MAX($M$2:M429)+1,0)</f>
        <v>428</v>
      </c>
      <c r="S430" s="290" t="s">
        <v>1805</v>
      </c>
      <c r="T430" t="str">
        <f>IFERROR(VLOOKUP(ROWS($T$3:T430),$R$3:$S$718,2,0),"")</f>
        <v>Výroba ostatních svrchních oděvů</v>
      </c>
      <c r="U430">
        <f>IF(ISNUMBER(SEARCH('1Př1'!$A$33,N430)),MAX($M$2:M429)+1,0)</f>
        <v>428</v>
      </c>
      <c r="V430" s="290" t="s">
        <v>1805</v>
      </c>
      <c r="W430" t="str">
        <f>IFERROR(VLOOKUP(ROWS($W$3:W430),$U$3:$V$718,2,0),"")</f>
        <v>Výroba ostatních svrchních oděvů</v>
      </c>
      <c r="X430">
        <f>IF(ISNUMBER(SEARCH('1Př1'!$A$34,N430)),MAX($M$2:M429)+1,0)</f>
        <v>428</v>
      </c>
      <c r="Y430" s="290" t="s">
        <v>1805</v>
      </c>
      <c r="Z430" t="str">
        <f>IFERROR(VLOOKUP(ROWS($Z$3:Z430),$X$3:$Y$718,2,0),"")</f>
        <v>Výroba ostatních svrchních oděvů</v>
      </c>
    </row>
    <row r="431" spans="13:26">
      <c r="M431" s="289">
        <f>IF(ISNUMBER(SEARCH(ZAKL_DATA!$B$29,N431)),MAX($M$2:M430)+1,0)</f>
        <v>429</v>
      </c>
      <c r="N431" s="483" t="s">
        <v>2010</v>
      </c>
      <c r="O431" s="483" t="s">
        <v>3232</v>
      </c>
      <c r="Q431" s="291" t="str">
        <f>IFERROR(VLOOKUP(ROWS($Q$3:Q431),$M$3:$N$718,2,0),"")</f>
        <v>Velkoobchod s nápoji</v>
      </c>
      <c r="R431">
        <f>IF(ISNUMBER(SEARCH('1Př1'!$A$32,N431)),MAX($M$2:M430)+1,0)</f>
        <v>429</v>
      </c>
      <c r="S431" s="290" t="s">
        <v>1806</v>
      </c>
      <c r="T431" t="str">
        <f>IFERROR(VLOOKUP(ROWS($T$3:T431),$R$3:$S$718,2,0),"")</f>
        <v>Výroba osobního prádla</v>
      </c>
      <c r="U431">
        <f>IF(ISNUMBER(SEARCH('1Př1'!$A$33,N431)),MAX($M$2:M430)+1,0)</f>
        <v>429</v>
      </c>
      <c r="V431" s="290" t="s">
        <v>1806</v>
      </c>
      <c r="W431" t="str">
        <f>IFERROR(VLOOKUP(ROWS($W$3:W431),$U$3:$V$718,2,0),"")</f>
        <v>Výroba osobního prádla</v>
      </c>
      <c r="X431">
        <f>IF(ISNUMBER(SEARCH('1Př1'!$A$34,N431)),MAX($M$2:M430)+1,0)</f>
        <v>429</v>
      </c>
      <c r="Y431" s="290" t="s">
        <v>1806</v>
      </c>
      <c r="Z431" t="str">
        <f>IFERROR(VLOOKUP(ROWS($Z$3:Z431),$X$3:$Y$718,2,0),"")</f>
        <v>Výroba osobního prádla</v>
      </c>
    </row>
    <row r="432" spans="13:26" ht="25.5">
      <c r="M432" s="289">
        <f>IF(ISNUMBER(SEARCH(ZAKL_DATA!$B$29,N432)),MAX($M$2:M431)+1,0)</f>
        <v>430</v>
      </c>
      <c r="N432" s="483" t="s">
        <v>2003</v>
      </c>
      <c r="O432" s="483" t="s">
        <v>3233</v>
      </c>
      <c r="Q432" s="291" t="str">
        <f>IFERROR(VLOOKUP(ROWS($Q$3:Q432),$M$3:$N$718,2,0),"")</f>
        <v>Velkoobchod s obilím, surovým tabákem, osivy a krmivy</v>
      </c>
      <c r="R432">
        <f>IF(ISNUMBER(SEARCH('1Př1'!$A$32,N432)),MAX($M$2:M431)+1,0)</f>
        <v>430</v>
      </c>
      <c r="S432" s="290" t="s">
        <v>1807</v>
      </c>
      <c r="T432" t="str">
        <f>IFERROR(VLOOKUP(ROWS($T$3:T432),$R$3:$S$718,2,0),"")</f>
        <v>Výroba ostatních oděvů a oděvních doplňků</v>
      </c>
      <c r="U432">
        <f>IF(ISNUMBER(SEARCH('1Př1'!$A$33,N432)),MAX($M$2:M431)+1,0)</f>
        <v>430</v>
      </c>
      <c r="V432" s="290" t="s">
        <v>1807</v>
      </c>
      <c r="W432" t="str">
        <f>IFERROR(VLOOKUP(ROWS($W$3:W432),$U$3:$V$718,2,0),"")</f>
        <v>Výroba ostatních oděvů a oděvních doplňků</v>
      </c>
      <c r="X432">
        <f>IF(ISNUMBER(SEARCH('1Př1'!$A$34,N432)),MAX($M$2:M431)+1,0)</f>
        <v>430</v>
      </c>
      <c r="Y432" s="290" t="s">
        <v>1807</v>
      </c>
      <c r="Z432" t="str">
        <f>IFERROR(VLOOKUP(ROWS($Z$3:Z432),$X$3:$Y$718,2,0),"")</f>
        <v>Výroba ostatních oděvů a oděvních doplňků</v>
      </c>
    </row>
    <row r="433" spans="13:26">
      <c r="M433" s="289">
        <f>IF(ISNUMBER(SEARCH(ZAKL_DATA!$B$29,N433)),MAX($M$2:M432)+1,0)</f>
        <v>431</v>
      </c>
      <c r="N433" s="483" t="s">
        <v>2028</v>
      </c>
      <c r="O433" s="483" t="s">
        <v>3234</v>
      </c>
      <c r="Q433" s="291" t="str">
        <f>IFERROR(VLOOKUP(ROWS($Q$3:Q433),$M$3:$N$718,2,0),"")</f>
        <v>Velkoobchod s obráběcími stroji</v>
      </c>
      <c r="R433">
        <f>IF(ISNUMBER(SEARCH('1Př1'!$A$32,N433)),MAX($M$2:M432)+1,0)</f>
        <v>431</v>
      </c>
      <c r="S433" s="290" t="s">
        <v>1808</v>
      </c>
      <c r="T433" t="str">
        <f>IFERROR(VLOOKUP(ROWS($T$3:T433),$R$3:$S$718,2,0),"")</f>
        <v>Výroba pletených a háčkovaných punčochových výrobků</v>
      </c>
      <c r="U433">
        <f>IF(ISNUMBER(SEARCH('1Př1'!$A$33,N433)),MAX($M$2:M432)+1,0)</f>
        <v>431</v>
      </c>
      <c r="V433" s="290" t="s">
        <v>1808</v>
      </c>
      <c r="W433" t="str">
        <f>IFERROR(VLOOKUP(ROWS($W$3:W433),$U$3:$V$718,2,0),"")</f>
        <v>Výroba pletených a háčkovaných punčochových výrobků</v>
      </c>
      <c r="X433">
        <f>IF(ISNUMBER(SEARCH('1Př1'!$A$34,N433)),MAX($M$2:M432)+1,0)</f>
        <v>431</v>
      </c>
      <c r="Y433" s="290" t="s">
        <v>1808</v>
      </c>
      <c r="Z433" t="str">
        <f>IFERROR(VLOOKUP(ROWS($Z$3:Z433),$X$3:$Y$718,2,0),"")</f>
        <v>Výroba pletených a háčkovaných punčochových výrobků</v>
      </c>
    </row>
    <row r="434" spans="13:26">
      <c r="M434" s="289">
        <f>IF(ISNUMBER(SEARCH(ZAKL_DATA!$B$29,N434)),MAX($M$2:M433)+1,0)</f>
        <v>432</v>
      </c>
      <c r="N434" s="483" t="s">
        <v>2017</v>
      </c>
      <c r="O434" s="483" t="s">
        <v>3235</v>
      </c>
      <c r="Q434" s="291" t="str">
        <f>IFERROR(VLOOKUP(ROWS($Q$3:Q434),$M$3:$N$718,2,0),"")</f>
        <v>Velkoobchod s oděvy a obuví</v>
      </c>
      <c r="R434">
        <f>IF(ISNUMBER(SEARCH('1Př1'!$A$32,N434)),MAX($M$2:M433)+1,0)</f>
        <v>432</v>
      </c>
      <c r="S434" s="290" t="s">
        <v>1809</v>
      </c>
      <c r="T434" t="str">
        <f>IFERROR(VLOOKUP(ROWS($T$3:T434),$R$3:$S$718,2,0),"")</f>
        <v>Výroba ostatních pletených a háčkovaných oděvů</v>
      </c>
      <c r="U434">
        <f>IF(ISNUMBER(SEARCH('1Př1'!$A$33,N434)),MAX($M$2:M433)+1,0)</f>
        <v>432</v>
      </c>
      <c r="V434" s="290" t="s">
        <v>1809</v>
      </c>
      <c r="W434" t="str">
        <f>IFERROR(VLOOKUP(ROWS($W$3:W434),$U$3:$V$718,2,0),"")</f>
        <v>Výroba ostatních pletených a háčkovaných oděvů</v>
      </c>
      <c r="X434">
        <f>IF(ISNUMBER(SEARCH('1Př1'!$A$34,N434)),MAX($M$2:M433)+1,0)</f>
        <v>432</v>
      </c>
      <c r="Y434" s="290" t="s">
        <v>1809</v>
      </c>
      <c r="Z434" t="str">
        <f>IFERROR(VLOOKUP(ROWS($Z$3:Z434),$X$3:$Y$718,2,0),"")</f>
        <v>Výroba ostatních pletených a háčkovaných oděvů</v>
      </c>
    </row>
    <row r="435" spans="13:26">
      <c r="M435" s="289">
        <f>IF(ISNUMBER(SEARCH(ZAKL_DATA!$B$29,N435)),MAX($M$2:M434)+1,0)</f>
        <v>433</v>
      </c>
      <c r="N435" s="483" t="s">
        <v>2040</v>
      </c>
      <c r="O435" s="483" t="s">
        <v>3236</v>
      </c>
      <c r="Q435" s="291" t="str">
        <f>IFERROR(VLOOKUP(ROWS($Q$3:Q435),$M$3:$N$718,2,0),"")</f>
        <v>Velkoobchod s odpadem a šrotem</v>
      </c>
      <c r="R435">
        <f>IF(ISNUMBER(SEARCH('1Př1'!$A$32,N435)),MAX($M$2:M434)+1,0)</f>
        <v>433</v>
      </c>
      <c r="S435" s="290" t="s">
        <v>1810</v>
      </c>
      <c r="T435" t="str">
        <f>IFERROR(VLOOKUP(ROWS($T$3:T435),$R$3:$S$718,2,0),"")</f>
        <v>Chov drobných hospodářských zvířat</v>
      </c>
      <c r="U435">
        <f>IF(ISNUMBER(SEARCH('1Př1'!$A$33,N435)),MAX($M$2:M434)+1,0)</f>
        <v>433</v>
      </c>
      <c r="V435" s="290" t="s">
        <v>1810</v>
      </c>
      <c r="W435" t="str">
        <f>IFERROR(VLOOKUP(ROWS($W$3:W435),$U$3:$V$718,2,0),"")</f>
        <v>Chov drobných hospodářských zvířat</v>
      </c>
      <c r="X435">
        <f>IF(ISNUMBER(SEARCH('1Př1'!$A$34,N435)),MAX($M$2:M434)+1,0)</f>
        <v>433</v>
      </c>
      <c r="Y435" s="290" t="s">
        <v>1810</v>
      </c>
      <c r="Z435" t="str">
        <f>IFERROR(VLOOKUP(ROWS($Z$3:Z435),$X$3:$Y$718,2,0),"")</f>
        <v>Chov drobných hospodářských zvířat</v>
      </c>
    </row>
    <row r="436" spans="13:26">
      <c r="M436" s="289">
        <f>IF(ISNUMBER(SEARCH(ZAKL_DATA!$B$29,N436)),MAX($M$2:M435)+1,0)</f>
        <v>434</v>
      </c>
      <c r="N436" s="483" t="s">
        <v>2039</v>
      </c>
      <c r="O436" s="483" t="s">
        <v>3237</v>
      </c>
      <c r="Q436" s="291" t="str">
        <f>IFERROR(VLOOKUP(ROWS($Q$3:Q436),$M$3:$N$718,2,0),"")</f>
        <v>Velkoobchod s ostatními meziprodukty</v>
      </c>
      <c r="R436">
        <f>IF(ISNUMBER(SEARCH('1Př1'!$A$32,N436)),MAX($M$2:M435)+1,0)</f>
        <v>434</v>
      </c>
      <c r="S436" s="290" t="s">
        <v>1811</v>
      </c>
      <c r="T436" t="str">
        <f>IFERROR(VLOOKUP(ROWS($T$3:T436),$R$3:$S$718,2,0),"")</f>
        <v>Chov kožešinových zvířat</v>
      </c>
      <c r="U436">
        <f>IF(ISNUMBER(SEARCH('1Př1'!$A$33,N436)),MAX($M$2:M435)+1,0)</f>
        <v>434</v>
      </c>
      <c r="V436" s="290" t="s">
        <v>1811</v>
      </c>
      <c r="W436" t="str">
        <f>IFERROR(VLOOKUP(ROWS($W$3:W436),$U$3:$V$718,2,0),"")</f>
        <v>Chov kožešinových zvířat</v>
      </c>
      <c r="X436">
        <f>IF(ISNUMBER(SEARCH('1Př1'!$A$34,N436)),MAX($M$2:M435)+1,0)</f>
        <v>434</v>
      </c>
      <c r="Y436" s="290" t="s">
        <v>1811</v>
      </c>
      <c r="Z436" t="str">
        <f>IFERROR(VLOOKUP(ROWS($Z$3:Z436),$X$3:$Y$718,2,0),"")</f>
        <v>Chov kožešinových zvířat</v>
      </c>
    </row>
    <row r="437" spans="13:26">
      <c r="M437" s="289">
        <f>IF(ISNUMBER(SEARCH(ZAKL_DATA!$B$29,N437)),MAX($M$2:M436)+1,0)</f>
        <v>435</v>
      </c>
      <c r="N437" s="483" t="s">
        <v>2033</v>
      </c>
      <c r="O437" s="483" t="s">
        <v>3238</v>
      </c>
      <c r="Q437" s="291" t="str">
        <f>IFERROR(VLOOKUP(ROWS($Q$3:Q437),$M$3:$N$718,2,0),"")</f>
        <v>Velkoobchod s ostatními stroji a zařízením</v>
      </c>
      <c r="R437">
        <f>IF(ISNUMBER(SEARCH('1Př1'!$A$32,N437)),MAX($M$2:M436)+1,0)</f>
        <v>435</v>
      </c>
      <c r="S437" s="290" t="s">
        <v>1812</v>
      </c>
      <c r="T437" t="str">
        <f>IFERROR(VLOOKUP(ROWS($T$3:T437),$R$3:$S$718,2,0),"")</f>
        <v>Chov zvířat pro zájmový chov</v>
      </c>
      <c r="U437">
        <f>IF(ISNUMBER(SEARCH('1Př1'!$A$33,N437)),MAX($M$2:M436)+1,0)</f>
        <v>435</v>
      </c>
      <c r="V437" s="290" t="s">
        <v>1812</v>
      </c>
      <c r="W437" t="str">
        <f>IFERROR(VLOOKUP(ROWS($W$3:W437),$U$3:$V$718,2,0),"")</f>
        <v>Chov zvířat pro zájmový chov</v>
      </c>
      <c r="X437">
        <f>IF(ISNUMBER(SEARCH('1Př1'!$A$34,N437)),MAX($M$2:M436)+1,0)</f>
        <v>435</v>
      </c>
      <c r="Y437" s="290" t="s">
        <v>1812</v>
      </c>
      <c r="Z437" t="str">
        <f>IFERROR(VLOOKUP(ROWS($Z$3:Z437),$X$3:$Y$718,2,0),"")</f>
        <v>Chov zvířat pro zájmový chov</v>
      </c>
    </row>
    <row r="438" spans="13:26" ht="25.5">
      <c r="M438" s="289">
        <f>IF(ISNUMBER(SEARCH(ZAKL_DATA!$B$29,N438)),MAX($M$2:M437)+1,0)</f>
        <v>436</v>
      </c>
      <c r="N438" s="483" t="s">
        <v>2024</v>
      </c>
      <c r="O438" s="483" t="s">
        <v>3239</v>
      </c>
      <c r="Q438" s="291" t="str">
        <f>IFERROR(VLOOKUP(ROWS($Q$3:Q438),$M$3:$N$718,2,0),"")</f>
        <v>Velkoobchod s ostatními výrobky převážně pro domácnost</v>
      </c>
      <c r="R438">
        <f>IF(ISNUMBER(SEARCH('1Př1'!$A$32,N438)),MAX($M$2:M437)+1,0)</f>
        <v>436</v>
      </c>
      <c r="S438" s="290" t="s">
        <v>1813</v>
      </c>
      <c r="T438" t="str">
        <f>IFERROR(VLOOKUP(ROWS($T$3:T438),$R$3:$S$718,2,0),"")</f>
        <v>Chov ostatních zvířat j. n.</v>
      </c>
      <c r="U438">
        <f>IF(ISNUMBER(SEARCH('1Př1'!$A$33,N438)),MAX($M$2:M437)+1,0)</f>
        <v>436</v>
      </c>
      <c r="V438" s="290" t="s">
        <v>1813</v>
      </c>
      <c r="W438" t="str">
        <f>IFERROR(VLOOKUP(ROWS($W$3:W438),$U$3:$V$718,2,0),"")</f>
        <v>Chov ostatních zvířat j. n.</v>
      </c>
      <c r="X438">
        <f>IF(ISNUMBER(SEARCH('1Př1'!$A$34,N438)),MAX($M$2:M437)+1,0)</f>
        <v>436</v>
      </c>
      <c r="Y438" s="290" t="s">
        <v>1813</v>
      </c>
      <c r="Z438" t="str">
        <f>IFERROR(VLOOKUP(ROWS($Z$3:Z438),$X$3:$Y$718,2,0),"")</f>
        <v>Chov ostatních zvířat j. n.</v>
      </c>
    </row>
    <row r="439" spans="13:26">
      <c r="M439" s="289">
        <f>IF(ISNUMBER(SEARCH(ZAKL_DATA!$B$29,N439)),MAX($M$2:M438)+1,0)</f>
        <v>437</v>
      </c>
      <c r="N439" s="483" t="s">
        <v>2007</v>
      </c>
      <c r="O439" s="483" t="s">
        <v>3240</v>
      </c>
      <c r="Q439" s="291" t="str">
        <f>IFERROR(VLOOKUP(ROWS($Q$3:Q439),$M$3:$N$718,2,0),"")</f>
        <v>Velkoobchod s ovocem a zeleninou</v>
      </c>
      <c r="R439">
        <f>IF(ISNUMBER(SEARCH('1Př1'!$A$32,N439)),MAX($M$2:M438)+1,0)</f>
        <v>437</v>
      </c>
      <c r="S439" s="290" t="s">
        <v>1814</v>
      </c>
      <c r="T439" t="str">
        <f>IFERROR(VLOOKUP(ROWS($T$3:T439),$R$3:$S$718,2,0),"")</f>
        <v>Činění a úprava usní (vyčiněných kůží); zpracování a barvení kožešin</v>
      </c>
      <c r="U439">
        <f>IF(ISNUMBER(SEARCH('1Př1'!$A$33,N439)),MAX($M$2:M438)+1,0)</f>
        <v>437</v>
      </c>
      <c r="V439" s="290" t="s">
        <v>1814</v>
      </c>
      <c r="W439" t="str">
        <f>IFERROR(VLOOKUP(ROWS($W$3:W439),$U$3:$V$718,2,0),"")</f>
        <v>Činění a úprava usní (vyčiněných kůží); zpracování a barvení kožešin</v>
      </c>
      <c r="X439">
        <f>IF(ISNUMBER(SEARCH('1Př1'!$A$34,N439)),MAX($M$2:M438)+1,0)</f>
        <v>437</v>
      </c>
      <c r="Y439" s="290" t="s">
        <v>1814</v>
      </c>
      <c r="Z439" t="str">
        <f>IFERROR(VLOOKUP(ROWS($Z$3:Z439),$X$3:$Y$718,2,0),"")</f>
        <v>Činění a úprava usní (vyčiněných kůží); zpracování a barvení kožešin</v>
      </c>
    </row>
    <row r="440" spans="13:26">
      <c r="M440" s="289">
        <f>IF(ISNUMBER(SEARCH(ZAKL_DATA!$B$29,N440)),MAX($M$2:M439)+1,0)</f>
        <v>438</v>
      </c>
      <c r="N440" s="483" t="s">
        <v>3241</v>
      </c>
      <c r="O440" s="483" t="s">
        <v>3242</v>
      </c>
      <c r="Q440" s="291" t="str">
        <f>IFERROR(VLOOKUP(ROWS($Q$3:Q440),$M$3:$N$718,2,0),"")</f>
        <v>Velkoobchod s parfémy a kosmetickými přípravky</v>
      </c>
      <c r="R440">
        <f>IF(ISNUMBER(SEARCH('1Př1'!$A$32,N440)),MAX($M$2:M439)+1,0)</f>
        <v>438</v>
      </c>
      <c r="S440" s="290" t="s">
        <v>1815</v>
      </c>
      <c r="T440" t="str">
        <f>IFERROR(VLOOKUP(ROWS($T$3:T440),$R$3:$S$718,2,0),"")</f>
        <v>Výroba brašnářských, sedlářských a podobných výrobků</v>
      </c>
      <c r="U440">
        <f>IF(ISNUMBER(SEARCH('1Př1'!$A$33,N440)),MAX($M$2:M439)+1,0)</f>
        <v>438</v>
      </c>
      <c r="V440" s="290" t="s">
        <v>1815</v>
      </c>
      <c r="W440" t="str">
        <f>IFERROR(VLOOKUP(ROWS($W$3:W440),$U$3:$V$718,2,0),"")</f>
        <v>Výroba brašnářských, sedlářských a podobných výrobků</v>
      </c>
      <c r="X440">
        <f>IF(ISNUMBER(SEARCH('1Př1'!$A$34,N440)),MAX($M$2:M439)+1,0)</f>
        <v>438</v>
      </c>
      <c r="Y440" s="290" t="s">
        <v>1815</v>
      </c>
      <c r="Z440" t="str">
        <f>IFERROR(VLOOKUP(ROWS($Z$3:Z440),$X$3:$Y$718,2,0),"")</f>
        <v>Výroba brašnářských, sedlářských a podobných výrobků</v>
      </c>
    </row>
    <row r="441" spans="13:26" ht="25.5">
      <c r="M441" s="289">
        <f>IF(ISNUMBER(SEARCH(ZAKL_DATA!$B$29,N441)),MAX($M$2:M440)+1,0)</f>
        <v>439</v>
      </c>
      <c r="N441" s="483" t="s">
        <v>2034</v>
      </c>
      <c r="O441" s="483" t="s">
        <v>3243</v>
      </c>
      <c r="Q441" s="291" t="str">
        <f>IFERROR(VLOOKUP(ROWS($Q$3:Q441),$M$3:$N$718,2,0),"")</f>
        <v>Velkoobchod s pevnými, kapalnými a plynnými palivy a příbuznými výrobky</v>
      </c>
      <c r="R441">
        <f>IF(ISNUMBER(SEARCH('1Př1'!$A$32,N441)),MAX($M$2:M440)+1,0)</f>
        <v>439</v>
      </c>
      <c r="S441" s="290" t="s">
        <v>1816</v>
      </c>
      <c r="T441" t="str">
        <f>IFERROR(VLOOKUP(ROWS($T$3:T441),$R$3:$S$718,2,0),"")</f>
        <v>Výroba dýh a desek na bázi dřeva</v>
      </c>
      <c r="U441">
        <f>IF(ISNUMBER(SEARCH('1Př1'!$A$33,N441)),MAX($M$2:M440)+1,0)</f>
        <v>439</v>
      </c>
      <c r="V441" s="290" t="s">
        <v>1816</v>
      </c>
      <c r="W441" t="str">
        <f>IFERROR(VLOOKUP(ROWS($W$3:W441),$U$3:$V$718,2,0),"")</f>
        <v>Výroba dýh a desek na bázi dřeva</v>
      </c>
      <c r="X441">
        <f>IF(ISNUMBER(SEARCH('1Př1'!$A$34,N441)),MAX($M$2:M440)+1,0)</f>
        <v>439</v>
      </c>
      <c r="Y441" s="290" t="s">
        <v>1816</v>
      </c>
      <c r="Z441" t="str">
        <f>IFERROR(VLOOKUP(ROWS($Z$3:Z441),$X$3:$Y$718,2,0),"")</f>
        <v>Výroba dýh a desek na bázi dřeva</v>
      </c>
    </row>
    <row r="442" spans="13:26" ht="25.5">
      <c r="M442" s="289">
        <f>IF(ISNUMBER(SEARCH(ZAKL_DATA!$B$29,N442)),MAX($M$2:M441)+1,0)</f>
        <v>440</v>
      </c>
      <c r="N442" s="483" t="s">
        <v>3244</v>
      </c>
      <c r="O442" s="483" t="s">
        <v>3245</v>
      </c>
      <c r="Q442" s="291" t="str">
        <f>IFERROR(VLOOKUP(ROWS($Q$3:Q442),$M$3:$N$718,2,0),"")</f>
        <v>Velkoobchod s počítačovými a komunikačními zařízeními</v>
      </c>
      <c r="R442">
        <f>IF(ISNUMBER(SEARCH('1Př1'!$A$32,N442)),MAX($M$2:M441)+1,0)</f>
        <v>440</v>
      </c>
      <c r="S442" s="290" t="s">
        <v>1817</v>
      </c>
      <c r="T442" t="str">
        <f>IFERROR(VLOOKUP(ROWS($T$3:T442),$R$3:$S$718,2,0),"")</f>
        <v>Výroba sestavených parketových podlah</v>
      </c>
      <c r="U442">
        <f>IF(ISNUMBER(SEARCH('1Př1'!$A$33,N442)),MAX($M$2:M441)+1,0)</f>
        <v>440</v>
      </c>
      <c r="V442" s="290" t="s">
        <v>1817</v>
      </c>
      <c r="W442" t="str">
        <f>IFERROR(VLOOKUP(ROWS($W$3:W442),$U$3:$V$718,2,0),"")</f>
        <v>Výroba sestavených parketových podlah</v>
      </c>
      <c r="X442">
        <f>IF(ISNUMBER(SEARCH('1Př1'!$A$34,N442)),MAX($M$2:M441)+1,0)</f>
        <v>440</v>
      </c>
      <c r="Y442" s="290" t="s">
        <v>1817</v>
      </c>
      <c r="Z442" t="str">
        <f>IFERROR(VLOOKUP(ROWS($Z$3:Z442),$X$3:$Y$718,2,0),"")</f>
        <v>Výroba sestavených parketových podlah</v>
      </c>
    </row>
    <row r="443" spans="13:26" ht="25.5">
      <c r="M443" s="289">
        <f>IF(ISNUMBER(SEARCH(ZAKL_DATA!$B$29,N443)),MAX($M$2:M442)+1,0)</f>
        <v>441</v>
      </c>
      <c r="N443" s="483" t="s">
        <v>3246</v>
      </c>
      <c r="O443" s="483" t="s">
        <v>3247</v>
      </c>
      <c r="Q443" s="291" t="str">
        <f>IFERROR(VLOOKUP(ROWS($Q$3:Q443),$M$3:$N$718,2,0),"")</f>
        <v>Velkoobchod s porcelánovými, keramickými a skleněnými výrobky a čisticími prostředky</v>
      </c>
      <c r="R443">
        <f>IF(ISNUMBER(SEARCH('1Př1'!$A$32,N443)),MAX($M$2:M442)+1,0)</f>
        <v>441</v>
      </c>
      <c r="S443" s="290" t="s">
        <v>1818</v>
      </c>
      <c r="T443" t="str">
        <f>IFERROR(VLOOKUP(ROWS($T$3:T443),$R$3:$S$718,2,0),"")</f>
        <v>Výroba ostatních výrobků stavebního truhlářství a tesařství</v>
      </c>
      <c r="U443">
        <f>IF(ISNUMBER(SEARCH('1Př1'!$A$33,N443)),MAX($M$2:M442)+1,0)</f>
        <v>441</v>
      </c>
      <c r="V443" s="290" t="s">
        <v>1818</v>
      </c>
      <c r="W443" t="str">
        <f>IFERROR(VLOOKUP(ROWS($W$3:W443),$U$3:$V$718,2,0),"")</f>
        <v>Výroba ostatních výrobků stavebního truhlářství a tesařství</v>
      </c>
      <c r="X443">
        <f>IF(ISNUMBER(SEARCH('1Př1'!$A$34,N443)),MAX($M$2:M442)+1,0)</f>
        <v>441</v>
      </c>
      <c r="Y443" s="290" t="s">
        <v>1818</v>
      </c>
      <c r="Z443" t="str">
        <f>IFERROR(VLOOKUP(ROWS($Z$3:Z443),$X$3:$Y$718,2,0),"")</f>
        <v>Výroba ostatních výrobků stavebního truhlářství a tesařství</v>
      </c>
    </row>
    <row r="444" spans="13:26">
      <c r="M444" s="289">
        <f>IF(ISNUMBER(SEARCH(ZAKL_DATA!$B$29,N444)),MAX($M$2:M443)+1,0)</f>
        <v>442</v>
      </c>
      <c r="N444" s="483" t="s">
        <v>2035</v>
      </c>
      <c r="O444" s="483" t="s">
        <v>3248</v>
      </c>
      <c r="Q444" s="291" t="str">
        <f>IFERROR(VLOOKUP(ROWS($Q$3:Q444),$M$3:$N$718,2,0),"")</f>
        <v>Velkoobchod s rudami, kovy a hutními výrobky</v>
      </c>
      <c r="R444">
        <f>IF(ISNUMBER(SEARCH('1Př1'!$A$32,N444)),MAX($M$2:M443)+1,0)</f>
        <v>442</v>
      </c>
      <c r="S444" s="290" t="s">
        <v>1819</v>
      </c>
      <c r="T444" t="str">
        <f>IFERROR(VLOOKUP(ROWS($T$3:T444),$R$3:$S$718,2,0),"")</f>
        <v>Výroba dřevěných obalů</v>
      </c>
      <c r="U444">
        <f>IF(ISNUMBER(SEARCH('1Př1'!$A$33,N444)),MAX($M$2:M443)+1,0)</f>
        <v>442</v>
      </c>
      <c r="V444" s="290" t="s">
        <v>1819</v>
      </c>
      <c r="W444" t="str">
        <f>IFERROR(VLOOKUP(ROWS($W$3:W444),$U$3:$V$718,2,0),"")</f>
        <v>Výroba dřevěných obalů</v>
      </c>
      <c r="X444">
        <f>IF(ISNUMBER(SEARCH('1Př1'!$A$34,N444)),MAX($M$2:M443)+1,0)</f>
        <v>442</v>
      </c>
      <c r="Y444" s="290" t="s">
        <v>1819</v>
      </c>
      <c r="Z444" t="str">
        <f>IFERROR(VLOOKUP(ROWS($Z$3:Z444),$X$3:$Y$718,2,0),"")</f>
        <v>Výroba dřevěných obalů</v>
      </c>
    </row>
    <row r="445" spans="13:26">
      <c r="M445" s="289">
        <f>IF(ISNUMBER(SEARCH(ZAKL_DATA!$B$29,N445)),MAX($M$2:M444)+1,0)</f>
        <v>443</v>
      </c>
      <c r="N445" s="483" t="s">
        <v>2011</v>
      </c>
      <c r="O445" s="483" t="s">
        <v>3249</v>
      </c>
      <c r="Q445" s="291" t="str">
        <f>IFERROR(VLOOKUP(ROWS($Q$3:Q445),$M$3:$N$718,2,0),"")</f>
        <v>Velkoobchod s tabákovými výrobky</v>
      </c>
      <c r="R445">
        <f>IF(ISNUMBER(SEARCH('1Př1'!$A$32,N445)),MAX($M$2:M444)+1,0)</f>
        <v>443</v>
      </c>
      <c r="S445" s="290" t="s">
        <v>1820</v>
      </c>
      <c r="T445" t="str">
        <f>IFERROR(VLOOKUP(ROWS($T$3:T445),$R$3:$S$718,2,0),"")</f>
        <v>Výroba ost.dřevěných,korkových,proutěných a slaměných výr.,kromě nábytku</v>
      </c>
      <c r="U445">
        <f>IF(ISNUMBER(SEARCH('1Př1'!$A$33,N445)),MAX($M$2:M444)+1,0)</f>
        <v>443</v>
      </c>
      <c r="V445" s="290" t="s">
        <v>1820</v>
      </c>
      <c r="W445" t="str">
        <f>IFERROR(VLOOKUP(ROWS($W$3:W445),$U$3:$V$718,2,0),"")</f>
        <v>Výroba ost.dřevěných,korkových,proutěných a slaměných výr.,kromě nábytku</v>
      </c>
      <c r="X445">
        <f>IF(ISNUMBER(SEARCH('1Př1'!$A$34,N445)),MAX($M$2:M444)+1,0)</f>
        <v>443</v>
      </c>
      <c r="Y445" s="290" t="s">
        <v>1820</v>
      </c>
      <c r="Z445" t="str">
        <f>IFERROR(VLOOKUP(ROWS($Z$3:Z445),$X$3:$Y$718,2,0),"")</f>
        <v>Výroba ost.dřevěných,korkových,proutěných a slaměných výr.,kromě nábytku</v>
      </c>
    </row>
    <row r="446" spans="13:26">
      <c r="M446" s="289">
        <f>IF(ISNUMBER(SEARCH(ZAKL_DATA!$B$29,N446)),MAX($M$2:M445)+1,0)</f>
        <v>444</v>
      </c>
      <c r="N446" s="483" t="s">
        <v>2016</v>
      </c>
      <c r="O446" s="483" t="s">
        <v>3250</v>
      </c>
      <c r="Q446" s="291" t="str">
        <f>IFERROR(VLOOKUP(ROWS($Q$3:Q446),$M$3:$N$718,2,0),"")</f>
        <v>Velkoobchod s textilem</v>
      </c>
      <c r="R446">
        <f>IF(ISNUMBER(SEARCH('1Př1'!$A$32,N446)),MAX($M$2:M445)+1,0)</f>
        <v>444</v>
      </c>
      <c r="S446" s="290" t="s">
        <v>1821</v>
      </c>
      <c r="T446" t="str">
        <f>IFERROR(VLOOKUP(ROWS($T$3:T446),$R$3:$S$718,2,0),"")</f>
        <v>Výroba buničiny</v>
      </c>
      <c r="U446">
        <f>IF(ISNUMBER(SEARCH('1Př1'!$A$33,N446)),MAX($M$2:M445)+1,0)</f>
        <v>444</v>
      </c>
      <c r="V446" s="290" t="s">
        <v>1821</v>
      </c>
      <c r="W446" t="str">
        <f>IFERROR(VLOOKUP(ROWS($W$3:W446),$U$3:$V$718,2,0),"")</f>
        <v>Výroba buničiny</v>
      </c>
      <c r="X446">
        <f>IF(ISNUMBER(SEARCH('1Př1'!$A$34,N446)),MAX($M$2:M445)+1,0)</f>
        <v>444</v>
      </c>
      <c r="Y446" s="290" t="s">
        <v>1821</v>
      </c>
      <c r="Z446" t="str">
        <f>IFERROR(VLOOKUP(ROWS($Z$3:Z446),$X$3:$Y$718,2,0),"")</f>
        <v>Výroba buničiny</v>
      </c>
    </row>
    <row r="447" spans="13:26" ht="25.5">
      <c r="M447" s="289">
        <f>IF(ISNUMBER(SEARCH(ZAKL_DATA!$B$29,N447)),MAX($M$2:M446)+1,0)</f>
        <v>445</v>
      </c>
      <c r="N447" s="483" t="s">
        <v>2029</v>
      </c>
      <c r="O447" s="483" t="s">
        <v>3251</v>
      </c>
      <c r="Q447" s="291" t="str">
        <f>IFERROR(VLOOKUP(ROWS($Q$3:Q447),$M$3:$N$718,2,0),"")</f>
        <v>Velkoobchod s těžebními a stavebními stroji a zařízením</v>
      </c>
      <c r="R447">
        <f>IF(ISNUMBER(SEARCH('1Př1'!$A$32,N447)),MAX($M$2:M446)+1,0)</f>
        <v>445</v>
      </c>
      <c r="S447" s="290" t="s">
        <v>1822</v>
      </c>
      <c r="T447" t="str">
        <f>IFERROR(VLOOKUP(ROWS($T$3:T447),$R$3:$S$718,2,0),"")</f>
        <v>Výroba papíru a lepenky</v>
      </c>
      <c r="U447">
        <f>IF(ISNUMBER(SEARCH('1Př1'!$A$33,N447)),MAX($M$2:M446)+1,0)</f>
        <v>445</v>
      </c>
      <c r="V447" s="290" t="s">
        <v>1822</v>
      </c>
      <c r="W447" t="str">
        <f>IFERROR(VLOOKUP(ROWS($W$3:W447),$U$3:$V$718,2,0),"")</f>
        <v>Výroba papíru a lepenky</v>
      </c>
      <c r="X447">
        <f>IF(ISNUMBER(SEARCH('1Př1'!$A$34,N447)),MAX($M$2:M446)+1,0)</f>
        <v>445</v>
      </c>
      <c r="Y447" s="290" t="s">
        <v>1822</v>
      </c>
      <c r="Z447" t="str">
        <f>IFERROR(VLOOKUP(ROWS($Z$3:Z447),$X$3:$Y$718,2,0),"")</f>
        <v>Výroba papíru a lepenky</v>
      </c>
    </row>
    <row r="448" spans="13:26" ht="25.5">
      <c r="M448" s="289">
        <f>IF(ISNUMBER(SEARCH(ZAKL_DATA!$B$29,N448)),MAX($M$2:M447)+1,0)</f>
        <v>446</v>
      </c>
      <c r="N448" s="483" t="s">
        <v>3252</v>
      </c>
      <c r="O448" s="483" t="s">
        <v>3253</v>
      </c>
      <c r="Q448" s="291" t="str">
        <f>IFERROR(VLOOKUP(ROWS($Q$3:Q448),$M$3:$N$718,2,0),"")</f>
        <v>Velkoobchod s železářským zbožím a instalatérskými a topenářskými potřebami</v>
      </c>
      <c r="R448">
        <f>IF(ISNUMBER(SEARCH('1Př1'!$A$32,N448)),MAX($M$2:M447)+1,0)</f>
        <v>446</v>
      </c>
      <c r="S448" s="290" t="s">
        <v>1823</v>
      </c>
      <c r="T448" t="str">
        <f>IFERROR(VLOOKUP(ROWS($T$3:T448),$R$3:$S$718,2,0),"")</f>
        <v>Výroba vlnitého papíru a lepenky, papírových a lepenkových obalů</v>
      </c>
      <c r="U448">
        <f>IF(ISNUMBER(SEARCH('1Př1'!$A$33,N448)),MAX($M$2:M447)+1,0)</f>
        <v>446</v>
      </c>
      <c r="V448" s="290" t="s">
        <v>1823</v>
      </c>
      <c r="W448" t="str">
        <f>IFERROR(VLOOKUP(ROWS($W$3:W448),$U$3:$V$718,2,0),"")</f>
        <v>Výroba vlnitého papíru a lepenky, papírových a lepenkových obalů</v>
      </c>
      <c r="X448">
        <f>IF(ISNUMBER(SEARCH('1Př1'!$A$34,N448)),MAX($M$2:M447)+1,0)</f>
        <v>446</v>
      </c>
      <c r="Y448" s="290" t="s">
        <v>1823</v>
      </c>
      <c r="Z448" t="str">
        <f>IFERROR(VLOOKUP(ROWS($Z$3:Z448),$X$3:$Y$718,2,0),"")</f>
        <v>Výroba vlnitého papíru a lepenky, papírových a lepenkových obalů</v>
      </c>
    </row>
    <row r="449" spans="13:26">
      <c r="M449" s="289">
        <f>IF(ISNUMBER(SEARCH(ZAKL_DATA!$B$29,N449)),MAX($M$2:M448)+1,0)</f>
        <v>447</v>
      </c>
      <c r="N449" s="483" t="s">
        <v>2005</v>
      </c>
      <c r="O449" s="483" t="s">
        <v>3254</v>
      </c>
      <c r="Q449" s="291" t="str">
        <f>IFERROR(VLOOKUP(ROWS($Q$3:Q449),$M$3:$N$718,2,0),"")</f>
        <v>Velkoobchod s živými zvířaty</v>
      </c>
      <c r="R449">
        <f>IF(ISNUMBER(SEARCH('1Př1'!$A$32,N449)),MAX($M$2:M448)+1,0)</f>
        <v>447</v>
      </c>
      <c r="S449" s="290" t="s">
        <v>1824</v>
      </c>
      <c r="T449" t="str">
        <f>IFERROR(VLOOKUP(ROWS($T$3:T449),$R$3:$S$718,2,0),"")</f>
        <v>Výroba domácích potřeb, hygienických a toaletních výrobků z papíru</v>
      </c>
      <c r="U449">
        <f>IF(ISNUMBER(SEARCH('1Př1'!$A$33,N449)),MAX($M$2:M448)+1,0)</f>
        <v>447</v>
      </c>
      <c r="V449" s="290" t="s">
        <v>1824</v>
      </c>
      <c r="W449" t="str">
        <f>IFERROR(VLOOKUP(ROWS($W$3:W449),$U$3:$V$718,2,0),"")</f>
        <v>Výroba domácích potřeb, hygienických a toaletních výrobků z papíru</v>
      </c>
      <c r="X449">
        <f>IF(ISNUMBER(SEARCH('1Př1'!$A$34,N449)),MAX($M$2:M448)+1,0)</f>
        <v>447</v>
      </c>
      <c r="Y449" s="290" t="s">
        <v>1824</v>
      </c>
      <c r="Z449" t="str">
        <f>IFERROR(VLOOKUP(ROWS($Z$3:Z449),$X$3:$Y$718,2,0),"")</f>
        <v>Výroba domácích potřeb, hygienických a toaletních výrobků z papíru</v>
      </c>
    </row>
    <row r="450" spans="13:26" ht="25.5">
      <c r="M450" s="289">
        <f>IF(ISNUMBER(SEARCH(ZAKL_DATA!$B$29,N450)),MAX($M$2:M449)+1,0)</f>
        <v>448</v>
      </c>
      <c r="N450" s="483" t="s">
        <v>2036</v>
      </c>
      <c r="O450" s="483" t="s">
        <v>3255</v>
      </c>
      <c r="Q450" s="291" t="str">
        <f>IFERROR(VLOOKUP(ROWS($Q$3:Q450),$M$3:$N$718,2,0),"")</f>
        <v>Velkoobchod se dřevem, stavebními materiály a sanitárním vybavením</v>
      </c>
      <c r="R450">
        <f>IF(ISNUMBER(SEARCH('1Př1'!$A$32,N450)),MAX($M$2:M449)+1,0)</f>
        <v>448</v>
      </c>
      <c r="S450" s="290" t="s">
        <v>1825</v>
      </c>
      <c r="T450" t="str">
        <f>IFERROR(VLOOKUP(ROWS($T$3:T450),$R$3:$S$718,2,0),"")</f>
        <v>Výroba kancelářských potřeb z papíru</v>
      </c>
      <c r="U450">
        <f>IF(ISNUMBER(SEARCH('1Př1'!$A$33,N450)),MAX($M$2:M449)+1,0)</f>
        <v>448</v>
      </c>
      <c r="V450" s="290" t="s">
        <v>1825</v>
      </c>
      <c r="W450" t="str">
        <f>IFERROR(VLOOKUP(ROWS($W$3:W450),$U$3:$V$718,2,0),"")</f>
        <v>Výroba kancelářských potřeb z papíru</v>
      </c>
      <c r="X450">
        <f>IF(ISNUMBER(SEARCH('1Př1'!$A$34,N450)),MAX($M$2:M449)+1,0)</f>
        <v>448</v>
      </c>
      <c r="Y450" s="290" t="s">
        <v>1825</v>
      </c>
      <c r="Z450" t="str">
        <f>IFERROR(VLOOKUP(ROWS($Z$3:Z450),$X$3:$Y$718,2,0),"")</f>
        <v>Výroba kancelářských potřeb z papíru</v>
      </c>
    </row>
    <row r="451" spans="13:26" ht="25.5">
      <c r="M451" s="289">
        <f>IF(ISNUMBER(SEARCH(ZAKL_DATA!$B$29,N451)),MAX($M$2:M450)+1,0)</f>
        <v>449</v>
      </c>
      <c r="N451" s="483" t="s">
        <v>2006</v>
      </c>
      <c r="O451" s="483" t="s">
        <v>3256</v>
      </c>
      <c r="Q451" s="291" t="str">
        <f>IFERROR(VLOOKUP(ROWS($Q$3:Q451),$M$3:$N$718,2,0),"")</f>
        <v>Velkoobchod se surovými kůžemi, kožešinami a usněmi</v>
      </c>
      <c r="R451">
        <f>IF(ISNUMBER(SEARCH('1Př1'!$A$32,N451)),MAX($M$2:M450)+1,0)</f>
        <v>449</v>
      </c>
      <c r="S451" s="290" t="s">
        <v>1826</v>
      </c>
      <c r="T451" t="str">
        <f>IFERROR(VLOOKUP(ROWS($T$3:T451),$R$3:$S$718,2,0),"")</f>
        <v>Výroba tapet</v>
      </c>
      <c r="U451">
        <f>IF(ISNUMBER(SEARCH('1Př1'!$A$33,N451)),MAX($M$2:M450)+1,0)</f>
        <v>449</v>
      </c>
      <c r="V451" s="290" t="s">
        <v>1826</v>
      </c>
      <c r="W451" t="str">
        <f>IFERROR(VLOOKUP(ROWS($W$3:W451),$U$3:$V$718,2,0),"")</f>
        <v>Výroba tapet</v>
      </c>
      <c r="X451">
        <f>IF(ISNUMBER(SEARCH('1Př1'!$A$34,N451)),MAX($M$2:M450)+1,0)</f>
        <v>449</v>
      </c>
      <c r="Y451" s="290" t="s">
        <v>1826</v>
      </c>
      <c r="Z451" t="str">
        <f>IFERROR(VLOOKUP(ROWS($Z$3:Z451),$X$3:$Y$718,2,0),"")</f>
        <v>Výroba tapet</v>
      </c>
    </row>
    <row r="452" spans="13:26" ht="25.5">
      <c r="M452" s="289">
        <f>IF(ISNUMBER(SEARCH(ZAKL_DATA!$B$29,N452)),MAX($M$2:M451)+1,0)</f>
        <v>450</v>
      </c>
      <c r="N452" s="483" t="s">
        <v>2027</v>
      </c>
      <c r="O452" s="483" t="s">
        <v>3257</v>
      </c>
      <c r="Q452" s="291" t="str">
        <f>IFERROR(VLOOKUP(ROWS($Q$3:Q452),$M$3:$N$718,2,0),"")</f>
        <v>Velkoobchod se zemědělskými stroji, strojním zařízením a příslušenstvím</v>
      </c>
      <c r="R452">
        <f>IF(ISNUMBER(SEARCH('1Př1'!$A$32,N452)),MAX($M$2:M451)+1,0)</f>
        <v>450</v>
      </c>
      <c r="S452" s="290" t="s">
        <v>1827</v>
      </c>
      <c r="T452" t="str">
        <f>IFERROR(VLOOKUP(ROWS($T$3:T452),$R$3:$S$718,2,0),"")</f>
        <v>Výroba ostatních výrobků z papíru a lepenky</v>
      </c>
      <c r="U452">
        <f>IF(ISNUMBER(SEARCH('1Př1'!$A$33,N452)),MAX($M$2:M451)+1,0)</f>
        <v>450</v>
      </c>
      <c r="V452" s="290" t="s">
        <v>1827</v>
      </c>
      <c r="W452" t="str">
        <f>IFERROR(VLOOKUP(ROWS($W$3:W452),$U$3:$V$718,2,0),"")</f>
        <v>Výroba ostatních výrobků z papíru a lepenky</v>
      </c>
      <c r="X452">
        <f>IF(ISNUMBER(SEARCH('1Př1'!$A$34,N452)),MAX($M$2:M451)+1,0)</f>
        <v>450</v>
      </c>
      <c r="Y452" s="290" t="s">
        <v>1827</v>
      </c>
      <c r="Z452" t="str">
        <f>IFERROR(VLOOKUP(ROWS($Z$3:Z452),$X$3:$Y$718,2,0),"")</f>
        <v>Výroba ostatních výrobků z papíru a lepenky</v>
      </c>
    </row>
    <row r="453" spans="13:26">
      <c r="M453" s="289">
        <f>IF(ISNUMBER(SEARCH(ZAKL_DATA!$B$29,N453)),MAX($M$2:M452)+1,0)</f>
        <v>451</v>
      </c>
      <c r="N453" s="483" t="s">
        <v>1019</v>
      </c>
      <c r="O453" s="483" t="s">
        <v>3258</v>
      </c>
      <c r="Q453" s="291" t="str">
        <f>IFERROR(VLOOKUP(ROWS($Q$3:Q453),$M$3:$N$718,2,0),"")</f>
        <v>Veterinární činnosti</v>
      </c>
      <c r="R453">
        <f>IF(ISNUMBER(SEARCH('1Př1'!$A$32,N453)),MAX($M$2:M452)+1,0)</f>
        <v>451</v>
      </c>
      <c r="S453" s="290" t="s">
        <v>1828</v>
      </c>
      <c r="T453" t="str">
        <f>IFERROR(VLOOKUP(ROWS($T$3:T453),$R$3:$S$718,2,0),"")</f>
        <v>Tisk novin</v>
      </c>
      <c r="U453">
        <f>IF(ISNUMBER(SEARCH('1Př1'!$A$33,N453)),MAX($M$2:M452)+1,0)</f>
        <v>451</v>
      </c>
      <c r="V453" s="290" t="s">
        <v>1828</v>
      </c>
      <c r="W453" t="str">
        <f>IFERROR(VLOOKUP(ROWS($W$3:W453),$U$3:$V$718,2,0),"")</f>
        <v>Tisk novin</v>
      </c>
      <c r="X453">
        <f>IF(ISNUMBER(SEARCH('1Př1'!$A$34,N453)),MAX($M$2:M452)+1,0)</f>
        <v>451</v>
      </c>
      <c r="Y453" s="290" t="s">
        <v>1828</v>
      </c>
      <c r="Z453" t="str">
        <f>IFERROR(VLOOKUP(ROWS($Z$3:Z453),$X$3:$Y$718,2,0),"")</f>
        <v>Tisk novin</v>
      </c>
    </row>
    <row r="454" spans="13:26">
      <c r="M454" s="289">
        <f>IF(ISNUMBER(SEARCH(ZAKL_DATA!$B$29,N454)),MAX($M$2:M453)+1,0)</f>
        <v>452</v>
      </c>
      <c r="N454" s="483" t="s">
        <v>1658</v>
      </c>
      <c r="O454" s="483" t="s">
        <v>3259</v>
      </c>
      <c r="Q454" s="291" t="str">
        <f>IFERROR(VLOOKUP(ROWS($Q$3:Q454),$M$3:$N$718,2,0),"")</f>
        <v>Vnitrozemská vodní nákladní doprava</v>
      </c>
      <c r="R454">
        <f>IF(ISNUMBER(SEARCH('1Př1'!$A$32,N454)),MAX($M$2:M453)+1,0)</f>
        <v>452</v>
      </c>
      <c r="S454" s="290" t="s">
        <v>1829</v>
      </c>
      <c r="T454" t="str">
        <f>IFERROR(VLOOKUP(ROWS($T$3:T454),$R$3:$S$718,2,0),"")</f>
        <v>Tisk ostatní, kromě novin</v>
      </c>
      <c r="U454">
        <f>IF(ISNUMBER(SEARCH('1Př1'!$A$33,N454)),MAX($M$2:M453)+1,0)</f>
        <v>452</v>
      </c>
      <c r="V454" s="290" t="s">
        <v>1829</v>
      </c>
      <c r="W454" t="str">
        <f>IFERROR(VLOOKUP(ROWS($W$3:W454),$U$3:$V$718,2,0),"")</f>
        <v>Tisk ostatní, kromě novin</v>
      </c>
      <c r="X454">
        <f>IF(ISNUMBER(SEARCH('1Př1'!$A$34,N454)),MAX($M$2:M453)+1,0)</f>
        <v>452</v>
      </c>
      <c r="Y454" s="290" t="s">
        <v>1829</v>
      </c>
      <c r="Z454" t="str">
        <f>IFERROR(VLOOKUP(ROWS($Z$3:Z454),$X$3:$Y$718,2,0),"")</f>
        <v>Tisk ostatní, kromě novin</v>
      </c>
    </row>
    <row r="455" spans="13:26">
      <c r="M455" s="289">
        <f>IF(ISNUMBER(SEARCH(ZAKL_DATA!$B$29,N455)),MAX($M$2:M454)+1,0)</f>
        <v>453</v>
      </c>
      <c r="N455" s="483" t="s">
        <v>1657</v>
      </c>
      <c r="O455" s="483" t="s">
        <v>3260</v>
      </c>
      <c r="Q455" s="291" t="str">
        <f>IFERROR(VLOOKUP(ROWS($Q$3:Q455),$M$3:$N$718,2,0),"")</f>
        <v>Vnitrozemská vodní osobní doprava</v>
      </c>
      <c r="R455">
        <f>IF(ISNUMBER(SEARCH('1Př1'!$A$32,N455)),MAX($M$2:M454)+1,0)</f>
        <v>453</v>
      </c>
      <c r="S455" s="290" t="s">
        <v>1830</v>
      </c>
      <c r="T455" t="str">
        <f>IFERROR(VLOOKUP(ROWS($T$3:T455),$R$3:$S$718,2,0),"")</f>
        <v>Příprava tisku a digitálních dat</v>
      </c>
      <c r="U455">
        <f>IF(ISNUMBER(SEARCH('1Př1'!$A$33,N455)),MAX($M$2:M454)+1,0)</f>
        <v>453</v>
      </c>
      <c r="V455" s="290" t="s">
        <v>1830</v>
      </c>
      <c r="W455" t="str">
        <f>IFERROR(VLOOKUP(ROWS($W$3:W455),$U$3:$V$718,2,0),"")</f>
        <v>Příprava tisku a digitálních dat</v>
      </c>
      <c r="X455">
        <f>IF(ISNUMBER(SEARCH('1Př1'!$A$34,N455)),MAX($M$2:M454)+1,0)</f>
        <v>453</v>
      </c>
      <c r="Y455" s="290" t="s">
        <v>1830</v>
      </c>
      <c r="Z455" t="str">
        <f>IFERROR(VLOOKUP(ROWS($Z$3:Z455),$X$3:$Y$718,2,0),"")</f>
        <v>Příprava tisku a digitálních dat</v>
      </c>
    </row>
    <row r="456" spans="13:26" ht="25.5">
      <c r="M456" s="289">
        <f>IF(ISNUMBER(SEARCH(ZAKL_DATA!$B$29,N456)),MAX($M$2:M455)+1,0)</f>
        <v>454</v>
      </c>
      <c r="N456" s="483" t="s">
        <v>3261</v>
      </c>
      <c r="O456" s="483" t="s">
        <v>3262</v>
      </c>
      <c r="Q456" s="291" t="str">
        <f>IFERROR(VLOOKUP(ROWS($Q$3:Q456),$M$3:$N$718,2,0),"")</f>
        <v>Všechny ostatní odborné, vědecké a technické činnosti j. n.</v>
      </c>
      <c r="R456">
        <f>IF(ISNUMBER(SEARCH('1Př1'!$A$32,N456)),MAX($M$2:M455)+1,0)</f>
        <v>454</v>
      </c>
      <c r="S456" s="290" t="s">
        <v>1831</v>
      </c>
      <c r="T456" t="str">
        <f>IFERROR(VLOOKUP(ROWS($T$3:T456),$R$3:$S$718,2,0),"")</f>
        <v>Vázání a související činnosti</v>
      </c>
      <c r="U456">
        <f>IF(ISNUMBER(SEARCH('1Př1'!$A$33,N456)),MAX($M$2:M455)+1,0)</f>
        <v>454</v>
      </c>
      <c r="V456" s="290" t="s">
        <v>1831</v>
      </c>
      <c r="W456" t="str">
        <f>IFERROR(VLOOKUP(ROWS($W$3:W456),$U$3:$V$718,2,0),"")</f>
        <v>Vázání a související činnosti</v>
      </c>
      <c r="X456">
        <f>IF(ISNUMBER(SEARCH('1Př1'!$A$34,N456)),MAX($M$2:M455)+1,0)</f>
        <v>454</v>
      </c>
      <c r="Y456" s="290" t="s">
        <v>1831</v>
      </c>
      <c r="Z456" t="str">
        <f>IFERROR(VLOOKUP(ROWS($Z$3:Z456),$X$3:$Y$718,2,0),"")</f>
        <v>Vázání a související činnosti</v>
      </c>
    </row>
    <row r="457" spans="13:26">
      <c r="M457" s="289">
        <f>IF(ISNUMBER(SEARCH(ZAKL_DATA!$B$29,N457)),MAX($M$2:M456)+1,0)</f>
        <v>455</v>
      </c>
      <c r="N457" s="483" t="s">
        <v>2133</v>
      </c>
      <c r="O457" s="483" t="s">
        <v>3263</v>
      </c>
      <c r="Q457" s="291" t="str">
        <f>IFERROR(VLOOKUP(ROWS($Q$3:Q457),$M$3:$N$718,2,0),"")</f>
        <v>Všeobecná ambulantní zdravotní péče</v>
      </c>
      <c r="R457">
        <f>IF(ISNUMBER(SEARCH('1Př1'!$A$32,N457)),MAX($M$2:M456)+1,0)</f>
        <v>455</v>
      </c>
      <c r="S457" s="290" t="s">
        <v>1832</v>
      </c>
      <c r="T457" t="str">
        <f>IFERROR(VLOOKUP(ROWS($T$3:T457),$R$3:$S$718,2,0),"")</f>
        <v>Výroba technických plynů</v>
      </c>
      <c r="U457">
        <f>IF(ISNUMBER(SEARCH('1Př1'!$A$33,N457)),MAX($M$2:M456)+1,0)</f>
        <v>455</v>
      </c>
      <c r="V457" s="290" t="s">
        <v>1832</v>
      </c>
      <c r="W457" t="str">
        <f>IFERROR(VLOOKUP(ROWS($W$3:W457),$U$3:$V$718,2,0),"")</f>
        <v>Výroba technických plynů</v>
      </c>
      <c r="X457">
        <f>IF(ISNUMBER(SEARCH('1Př1'!$A$34,N457)),MAX($M$2:M456)+1,0)</f>
        <v>455</v>
      </c>
      <c r="Y457" s="290" t="s">
        <v>1832</v>
      </c>
      <c r="Z457" t="str">
        <f>IFERROR(VLOOKUP(ROWS($Z$3:Z457),$X$3:$Y$718,2,0),"")</f>
        <v>Výroba technických plynů</v>
      </c>
    </row>
    <row r="458" spans="13:26">
      <c r="M458" s="289">
        <f>IF(ISNUMBER(SEARCH(ZAKL_DATA!$B$29,N458)),MAX($M$2:M457)+1,0)</f>
        <v>456</v>
      </c>
      <c r="N458" s="483" t="s">
        <v>2125</v>
      </c>
      <c r="O458" s="483" t="s">
        <v>3264</v>
      </c>
      <c r="Q458" s="291" t="str">
        <f>IFERROR(VLOOKUP(ROWS($Q$3:Q458),$M$3:$N$718,2,0),"")</f>
        <v>Všeobecné činnosti veřejné správy</v>
      </c>
      <c r="R458">
        <f>IF(ISNUMBER(SEARCH('1Př1'!$A$32,N458)),MAX($M$2:M457)+1,0)</f>
        <v>456</v>
      </c>
      <c r="S458" s="290" t="s">
        <v>1833</v>
      </c>
      <c r="T458" t="str">
        <f>IFERROR(VLOOKUP(ROWS($T$3:T458),$R$3:$S$718,2,0),"")</f>
        <v>Výroba barviv a pigmentů</v>
      </c>
      <c r="U458">
        <f>IF(ISNUMBER(SEARCH('1Př1'!$A$33,N458)),MAX($M$2:M457)+1,0)</f>
        <v>456</v>
      </c>
      <c r="V458" s="290" t="s">
        <v>1833</v>
      </c>
      <c r="W458" t="str">
        <f>IFERROR(VLOOKUP(ROWS($W$3:W458),$U$3:$V$718,2,0),"")</f>
        <v>Výroba barviv a pigmentů</v>
      </c>
      <c r="X458">
        <f>IF(ISNUMBER(SEARCH('1Př1'!$A$34,N458)),MAX($M$2:M457)+1,0)</f>
        <v>456</v>
      </c>
      <c r="Y458" s="290" t="s">
        <v>1833</v>
      </c>
      <c r="Z458" t="str">
        <f>IFERROR(VLOOKUP(ROWS($Z$3:Z458),$X$3:$Y$718,2,0),"")</f>
        <v>Výroba barviv a pigmentů</v>
      </c>
    </row>
    <row r="459" spans="13:26">
      <c r="M459" s="289">
        <f>IF(ISNUMBER(SEARCH(ZAKL_DATA!$B$29,N459)),MAX($M$2:M458)+1,0)</f>
        <v>457</v>
      </c>
      <c r="N459" s="483" t="s">
        <v>2119</v>
      </c>
      <c r="O459" s="483" t="s">
        <v>3265</v>
      </c>
      <c r="Q459" s="291" t="str">
        <f>IFERROR(VLOOKUP(ROWS($Q$3:Q459),$M$3:$N$718,2,0),"")</f>
        <v>Všeobecný úklid budov</v>
      </c>
      <c r="R459">
        <f>IF(ISNUMBER(SEARCH('1Př1'!$A$32,N459)),MAX($M$2:M458)+1,0)</f>
        <v>457</v>
      </c>
      <c r="S459" s="290" t="s">
        <v>1834</v>
      </c>
      <c r="T459" t="str">
        <f>IFERROR(VLOOKUP(ROWS($T$3:T459),$R$3:$S$718,2,0),"")</f>
        <v>Výroba jiných základních anorganických chemických látek</v>
      </c>
      <c r="U459">
        <f>IF(ISNUMBER(SEARCH('1Př1'!$A$33,N459)),MAX($M$2:M458)+1,0)</f>
        <v>457</v>
      </c>
      <c r="V459" s="290" t="s">
        <v>1834</v>
      </c>
      <c r="W459" t="str">
        <f>IFERROR(VLOOKUP(ROWS($W$3:W459),$U$3:$V$718,2,0),"")</f>
        <v>Výroba jiných základních anorganických chemických látek</v>
      </c>
      <c r="X459">
        <f>IF(ISNUMBER(SEARCH('1Př1'!$A$34,N459)),MAX($M$2:M458)+1,0)</f>
        <v>457</v>
      </c>
      <c r="Y459" s="290" t="s">
        <v>1834</v>
      </c>
      <c r="Z459" t="str">
        <f>IFERROR(VLOOKUP(ROWS($Z$3:Z459),$X$3:$Y$718,2,0),"")</f>
        <v>Výroba jiných základních anorganických chemických látek</v>
      </c>
    </row>
    <row r="460" spans="13:26">
      <c r="M460" s="289">
        <f>IF(ISNUMBER(SEARCH(ZAKL_DATA!$B$29,N460)),MAX($M$2:M459)+1,0)</f>
        <v>458</v>
      </c>
      <c r="N460" s="483" t="s">
        <v>3266</v>
      </c>
      <c r="O460" s="483" t="s">
        <v>3267</v>
      </c>
      <c r="Q460" s="291" t="str">
        <f>IFERROR(VLOOKUP(ROWS($Q$3:Q460),$M$3:$N$718,2,0),"")</f>
        <v>Vydávání časopisů v jiných formách než tištěných</v>
      </c>
      <c r="R460">
        <f>IF(ISNUMBER(SEARCH('1Př1'!$A$32,N460)),MAX($M$2:M459)+1,0)</f>
        <v>458</v>
      </c>
      <c r="S460" s="290" t="s">
        <v>1835</v>
      </c>
      <c r="T460" t="str">
        <f>IFERROR(VLOOKUP(ROWS($T$3:T460),$R$3:$S$718,2,0),"")</f>
        <v>Výroba jiných základních organických chemických látek</v>
      </c>
      <c r="U460">
        <f>IF(ISNUMBER(SEARCH('1Př1'!$A$33,N460)),MAX($M$2:M459)+1,0)</f>
        <v>458</v>
      </c>
      <c r="V460" s="290" t="s">
        <v>1835</v>
      </c>
      <c r="W460" t="str">
        <f>IFERROR(VLOOKUP(ROWS($W$3:W460),$U$3:$V$718,2,0),"")</f>
        <v>Výroba jiných základních organických chemických látek</v>
      </c>
      <c r="X460">
        <f>IF(ISNUMBER(SEARCH('1Př1'!$A$34,N460)),MAX($M$2:M459)+1,0)</f>
        <v>458</v>
      </c>
      <c r="Y460" s="290" t="s">
        <v>1835</v>
      </c>
      <c r="Z460" t="str">
        <f>IFERROR(VLOOKUP(ROWS($Z$3:Z460),$X$3:$Y$718,2,0),"")</f>
        <v>Výroba jiných základních organických chemických látek</v>
      </c>
    </row>
    <row r="461" spans="13:26">
      <c r="M461" s="289">
        <f>IF(ISNUMBER(SEARCH(ZAKL_DATA!$B$29,N461)),MAX($M$2:M460)+1,0)</f>
        <v>459</v>
      </c>
      <c r="N461" s="483" t="s">
        <v>2094</v>
      </c>
      <c r="O461" s="483" t="s">
        <v>3268</v>
      </c>
      <c r="Q461" s="291" t="str">
        <f>IFERROR(VLOOKUP(ROWS($Q$3:Q461),$M$3:$N$718,2,0),"")</f>
        <v>Vydávání knih</v>
      </c>
      <c r="R461">
        <f>IF(ISNUMBER(SEARCH('1Př1'!$A$32,N461)),MAX($M$2:M460)+1,0)</f>
        <v>459</v>
      </c>
      <c r="S461" s="290" t="s">
        <v>1836</v>
      </c>
      <c r="T461" t="str">
        <f>IFERROR(VLOOKUP(ROWS($T$3:T461),$R$3:$S$718,2,0),"")</f>
        <v>Výroba hnojiv a dusíkatých sloučenin</v>
      </c>
      <c r="U461">
        <f>IF(ISNUMBER(SEARCH('1Př1'!$A$33,N461)),MAX($M$2:M460)+1,0)</f>
        <v>459</v>
      </c>
      <c r="V461" s="290" t="s">
        <v>1836</v>
      </c>
      <c r="W461" t="str">
        <f>IFERROR(VLOOKUP(ROWS($W$3:W461),$U$3:$V$718,2,0),"")</f>
        <v>Výroba hnojiv a dusíkatých sloučenin</v>
      </c>
      <c r="X461">
        <f>IF(ISNUMBER(SEARCH('1Př1'!$A$34,N461)),MAX($M$2:M460)+1,0)</f>
        <v>459</v>
      </c>
      <c r="Y461" s="290" t="s">
        <v>1836</v>
      </c>
      <c r="Z461" t="str">
        <f>IFERROR(VLOOKUP(ROWS($Z$3:Z461),$X$3:$Y$718,2,0),"")</f>
        <v>Výroba hnojiv a dusíkatých sloučenin</v>
      </c>
    </row>
    <row r="462" spans="13:26">
      <c r="M462" s="289">
        <f>IF(ISNUMBER(SEARCH(ZAKL_DATA!$B$29,N462)),MAX($M$2:M461)+1,0)</f>
        <v>460</v>
      </c>
      <c r="N462" s="483" t="s">
        <v>3269</v>
      </c>
      <c r="O462" s="483" t="s">
        <v>3270</v>
      </c>
      <c r="Q462" s="291" t="str">
        <f>IFERROR(VLOOKUP(ROWS($Q$3:Q462),$M$3:$N$718,2,0),"")</f>
        <v>Vydávání novin v jiných formách než tištěných</v>
      </c>
      <c r="R462">
        <f>IF(ISNUMBER(SEARCH('1Př1'!$A$32,N462)),MAX($M$2:M461)+1,0)</f>
        <v>460</v>
      </c>
      <c r="S462" s="290" t="s">
        <v>1837</v>
      </c>
      <c r="T462" t="str">
        <f>IFERROR(VLOOKUP(ROWS($T$3:T462),$R$3:$S$718,2,0),"")</f>
        <v>Výroba plastů v primárních formách</v>
      </c>
      <c r="U462">
        <f>IF(ISNUMBER(SEARCH('1Př1'!$A$33,N462)),MAX($M$2:M461)+1,0)</f>
        <v>460</v>
      </c>
      <c r="V462" s="290" t="s">
        <v>1837</v>
      </c>
      <c r="W462" t="str">
        <f>IFERROR(VLOOKUP(ROWS($W$3:W462),$U$3:$V$718,2,0),"")</f>
        <v>Výroba plastů v primárních formách</v>
      </c>
      <c r="X462">
        <f>IF(ISNUMBER(SEARCH('1Př1'!$A$34,N462)),MAX($M$2:M461)+1,0)</f>
        <v>460</v>
      </c>
      <c r="Y462" s="290" t="s">
        <v>1837</v>
      </c>
      <c r="Z462" t="str">
        <f>IFERROR(VLOOKUP(ROWS($Z$3:Z462),$X$3:$Y$718,2,0),"")</f>
        <v>Výroba plastů v primárních formách</v>
      </c>
    </row>
    <row r="463" spans="13:26">
      <c r="M463" s="289">
        <f>IF(ISNUMBER(SEARCH(ZAKL_DATA!$B$29,N463)),MAX($M$2:M462)+1,0)</f>
        <v>461</v>
      </c>
      <c r="N463" s="483" t="s">
        <v>3271</v>
      </c>
      <c r="O463" s="483" t="s">
        <v>3272</v>
      </c>
      <c r="Q463" s="291" t="str">
        <f>IFERROR(VLOOKUP(ROWS($Q$3:Q463),$M$3:$N$718,2,0),"")</f>
        <v>Vydávání ostatních periodik</v>
      </c>
      <c r="R463">
        <f>IF(ISNUMBER(SEARCH('1Př1'!$A$32,N463)),MAX($M$2:M462)+1,0)</f>
        <v>461</v>
      </c>
      <c r="S463" s="290" t="s">
        <v>1838</v>
      </c>
      <c r="T463" t="str">
        <f>IFERROR(VLOOKUP(ROWS($T$3:T463),$R$3:$S$718,2,0),"")</f>
        <v>Výroba syntetického kaučuku v primárních formách</v>
      </c>
      <c r="U463">
        <f>IF(ISNUMBER(SEARCH('1Př1'!$A$33,N463)),MAX($M$2:M462)+1,0)</f>
        <v>461</v>
      </c>
      <c r="V463" s="290" t="s">
        <v>1838</v>
      </c>
      <c r="W463" t="str">
        <f>IFERROR(VLOOKUP(ROWS($W$3:W463),$U$3:$V$718,2,0),"")</f>
        <v>Výroba syntetického kaučuku v primárních formách</v>
      </c>
      <c r="X463">
        <f>IF(ISNUMBER(SEARCH('1Př1'!$A$34,N463)),MAX($M$2:M462)+1,0)</f>
        <v>461</v>
      </c>
      <c r="Y463" s="290" t="s">
        <v>1838</v>
      </c>
      <c r="Z463" t="str">
        <f>IFERROR(VLOOKUP(ROWS($Z$3:Z463),$X$3:$Y$718,2,0),"")</f>
        <v>Výroba syntetického kaučuku v primárních formách</v>
      </c>
    </row>
    <row r="464" spans="13:26">
      <c r="M464" s="289">
        <f>IF(ISNUMBER(SEARCH(ZAKL_DATA!$B$29,N464)),MAX($M$2:M463)+1,0)</f>
        <v>462</v>
      </c>
      <c r="N464" s="483" t="s">
        <v>3273</v>
      </c>
      <c r="O464" s="483" t="s">
        <v>3274</v>
      </c>
      <c r="Q464" s="291" t="str">
        <f>IFERROR(VLOOKUP(ROWS($Q$3:Q464),$M$3:$N$718,2,0),"")</f>
        <v>Vydávání tištěných časopisů</v>
      </c>
      <c r="R464">
        <f>IF(ISNUMBER(SEARCH('1Př1'!$A$32,N464)),MAX($M$2:M463)+1,0)</f>
        <v>462</v>
      </c>
      <c r="S464" s="290" t="s">
        <v>1839</v>
      </c>
      <c r="T464" t="str">
        <f>IFERROR(VLOOKUP(ROWS($T$3:T464),$R$3:$S$718,2,0),"")</f>
        <v>Výroba mýdel a detergentů, čisticích a lešticích prostředků</v>
      </c>
      <c r="U464">
        <f>IF(ISNUMBER(SEARCH('1Př1'!$A$33,N464)),MAX($M$2:M463)+1,0)</f>
        <v>462</v>
      </c>
      <c r="V464" s="290" t="s">
        <v>1839</v>
      </c>
      <c r="W464" t="str">
        <f>IFERROR(VLOOKUP(ROWS($W$3:W464),$U$3:$V$718,2,0),"")</f>
        <v>Výroba mýdel a detergentů, čisticích a lešticích prostředků</v>
      </c>
      <c r="X464">
        <f>IF(ISNUMBER(SEARCH('1Př1'!$A$34,N464)),MAX($M$2:M463)+1,0)</f>
        <v>462</v>
      </c>
      <c r="Y464" s="290" t="s">
        <v>1839</v>
      </c>
      <c r="Z464" t="str">
        <f>IFERROR(VLOOKUP(ROWS($Z$3:Z464),$X$3:$Y$718,2,0),"")</f>
        <v>Výroba mýdel a detergentů, čisticích a lešticích prostředků</v>
      </c>
    </row>
    <row r="465" spans="13:26">
      <c r="M465" s="289">
        <f>IF(ISNUMBER(SEARCH(ZAKL_DATA!$B$29,N465)),MAX($M$2:M464)+1,0)</f>
        <v>463</v>
      </c>
      <c r="N465" s="483" t="s">
        <v>3275</v>
      </c>
      <c r="O465" s="483" t="s">
        <v>3276</v>
      </c>
      <c r="Q465" s="291" t="str">
        <f>IFERROR(VLOOKUP(ROWS($Q$3:Q465),$M$3:$N$718,2,0),"")</f>
        <v>Vydávání tištěných novin</v>
      </c>
      <c r="R465">
        <f>IF(ISNUMBER(SEARCH('1Př1'!$A$32,N465)),MAX($M$2:M464)+1,0)</f>
        <v>463</v>
      </c>
      <c r="S465" s="290" t="s">
        <v>1840</v>
      </c>
      <c r="T465" t="str">
        <f>IFERROR(VLOOKUP(ROWS($T$3:T465),$R$3:$S$718,2,0),"")</f>
        <v>Výroba parfémů a toaletních přípravků</v>
      </c>
      <c r="U465">
        <f>IF(ISNUMBER(SEARCH('1Př1'!$A$33,N465)),MAX($M$2:M464)+1,0)</f>
        <v>463</v>
      </c>
      <c r="V465" s="290" t="s">
        <v>1840</v>
      </c>
      <c r="W465" t="str">
        <f>IFERROR(VLOOKUP(ROWS($W$3:W465),$U$3:$V$718,2,0),"")</f>
        <v>Výroba parfémů a toaletních přípravků</v>
      </c>
      <c r="X465">
        <f>IF(ISNUMBER(SEARCH('1Př1'!$A$34,N465)),MAX($M$2:M464)+1,0)</f>
        <v>463</v>
      </c>
      <c r="Y465" s="290" t="s">
        <v>1840</v>
      </c>
      <c r="Z465" t="str">
        <f>IFERROR(VLOOKUP(ROWS($Z$3:Z465),$X$3:$Y$718,2,0),"")</f>
        <v>Výroba parfémů a toaletních přípravků</v>
      </c>
    </row>
    <row r="466" spans="13:26">
      <c r="M466" s="289">
        <f>IF(ISNUMBER(SEARCH(ZAKL_DATA!$B$29,N466)),MAX($M$2:M465)+1,0)</f>
        <v>464</v>
      </c>
      <c r="N466" s="483" t="s">
        <v>3277</v>
      </c>
      <c r="O466" s="483" t="s">
        <v>3278</v>
      </c>
      <c r="Q466" s="291" t="str">
        <f>IFERROR(VLOOKUP(ROWS($Q$3:Q466),$M$3:$N$718,2,0),"")</f>
        <v>Vydávání videoher</v>
      </c>
      <c r="R466">
        <f>IF(ISNUMBER(SEARCH('1Př1'!$A$32,N466)),MAX($M$2:M465)+1,0)</f>
        <v>464</v>
      </c>
      <c r="S466" s="290" t="s">
        <v>1841</v>
      </c>
      <c r="T466" t="str">
        <f>IFERROR(VLOOKUP(ROWS($T$3:T466),$R$3:$S$718,2,0),"")</f>
        <v>Výroba výbušnin</v>
      </c>
      <c r="U466">
        <f>IF(ISNUMBER(SEARCH('1Př1'!$A$33,N466)),MAX($M$2:M465)+1,0)</f>
        <v>464</v>
      </c>
      <c r="V466" s="290" t="s">
        <v>1841</v>
      </c>
      <c r="W466" t="str">
        <f>IFERROR(VLOOKUP(ROWS($W$3:W466),$U$3:$V$718,2,0),"")</f>
        <v>Výroba výbušnin</v>
      </c>
      <c r="X466">
        <f>IF(ISNUMBER(SEARCH('1Př1'!$A$34,N466)),MAX($M$2:M465)+1,0)</f>
        <v>464</v>
      </c>
      <c r="Y466" s="290" t="s">
        <v>1841</v>
      </c>
      <c r="Z466" t="str">
        <f>IFERROR(VLOOKUP(ROWS($Z$3:Z466),$X$3:$Y$718,2,0),"")</f>
        <v>Výroba výbušnin</v>
      </c>
    </row>
    <row r="467" spans="13:26">
      <c r="M467" s="289">
        <f>IF(ISNUMBER(SEARCH(ZAKL_DATA!$B$29,N467)),MAX($M$2:M466)+1,0)</f>
        <v>465</v>
      </c>
      <c r="N467" s="483" t="s">
        <v>2102</v>
      </c>
      <c r="O467" s="483" t="s">
        <v>3279</v>
      </c>
      <c r="Q467" s="291" t="str">
        <f>IFERROR(VLOOKUP(ROWS($Q$3:Q467),$M$3:$N$718,2,0),"")</f>
        <v>Vyhodnocování rizik a škod</v>
      </c>
      <c r="R467">
        <f>IF(ISNUMBER(SEARCH('1Př1'!$A$32,N467)),MAX($M$2:M466)+1,0)</f>
        <v>465</v>
      </c>
      <c r="S467" s="290" t="s">
        <v>1842</v>
      </c>
      <c r="T467" t="str">
        <f>IFERROR(VLOOKUP(ROWS($T$3:T467),$R$3:$S$718,2,0),"")</f>
        <v>Výroba klihů</v>
      </c>
      <c r="U467">
        <f>IF(ISNUMBER(SEARCH('1Př1'!$A$33,N467)),MAX($M$2:M466)+1,0)</f>
        <v>465</v>
      </c>
      <c r="V467" s="290" t="s">
        <v>1842</v>
      </c>
      <c r="W467" t="str">
        <f>IFERROR(VLOOKUP(ROWS($W$3:W467),$U$3:$V$718,2,0),"")</f>
        <v>Výroba klihů</v>
      </c>
      <c r="X467">
        <f>IF(ISNUMBER(SEARCH('1Př1'!$A$34,N467)),MAX($M$2:M466)+1,0)</f>
        <v>465</v>
      </c>
      <c r="Y467" s="290" t="s">
        <v>1842</v>
      </c>
      <c r="Z467" t="str">
        <f>IFERROR(VLOOKUP(ROWS($Z$3:Z467),$X$3:$Y$718,2,0),"")</f>
        <v>Výroba klihů</v>
      </c>
    </row>
    <row r="468" spans="13:26">
      <c r="M468" s="289">
        <f>IF(ISNUMBER(SEARCH(ZAKL_DATA!$B$29,N468)),MAX($M$2:M467)+1,0)</f>
        <v>466</v>
      </c>
      <c r="N468" s="483" t="s">
        <v>3280</v>
      </c>
      <c r="O468" s="483" t="s">
        <v>3281</v>
      </c>
      <c r="Q468" s="291" t="str">
        <f>IFERROR(VLOOKUP(ROWS($Q$3:Q468),$M$3:$N$718,2,0),"")</f>
        <v>Výroba a distribuce chladicí vody</v>
      </c>
      <c r="R468">
        <f>IF(ISNUMBER(SEARCH('1Př1'!$A$32,N468)),MAX($M$2:M467)+1,0)</f>
        <v>466</v>
      </c>
      <c r="S468" s="290" t="s">
        <v>1843</v>
      </c>
      <c r="T468" t="str">
        <f>IFERROR(VLOOKUP(ROWS($T$3:T468),$R$3:$S$718,2,0),"")</f>
        <v>Výroba vonných silic</v>
      </c>
      <c r="U468">
        <f>IF(ISNUMBER(SEARCH('1Př1'!$A$33,N468)),MAX($M$2:M467)+1,0)</f>
        <v>466</v>
      </c>
      <c r="V468" s="290" t="s">
        <v>1843</v>
      </c>
      <c r="W468" t="str">
        <f>IFERROR(VLOOKUP(ROWS($W$3:W468),$U$3:$V$718,2,0),"")</f>
        <v>Výroba vonných silic</v>
      </c>
      <c r="X468">
        <f>IF(ISNUMBER(SEARCH('1Př1'!$A$34,N468)),MAX($M$2:M467)+1,0)</f>
        <v>466</v>
      </c>
      <c r="Y468" s="290" t="s">
        <v>1843</v>
      </c>
      <c r="Z468" t="str">
        <f>IFERROR(VLOOKUP(ROWS($Z$3:Z468),$X$3:$Y$718,2,0),"")</f>
        <v>Výroba vonných silic</v>
      </c>
    </row>
    <row r="469" spans="13:26">
      <c r="M469" s="289">
        <f>IF(ISNUMBER(SEARCH(ZAKL_DATA!$B$29,N469)),MAX($M$2:M468)+1,0)</f>
        <v>467</v>
      </c>
      <c r="N469" s="483" t="s">
        <v>3282</v>
      </c>
      <c r="O469" s="483" t="s">
        <v>3283</v>
      </c>
      <c r="Q469" s="291" t="str">
        <f>IFERROR(VLOOKUP(ROWS($Q$3:Q469),$M$3:$N$718,2,0),"")</f>
        <v>Výroba a distribuce klimatizovaného vzduchu</v>
      </c>
      <c r="R469">
        <f>IF(ISNUMBER(SEARCH('1Př1'!$A$32,N469)),MAX($M$2:M468)+1,0)</f>
        <v>467</v>
      </c>
      <c r="S469" s="290" t="s">
        <v>1844</v>
      </c>
      <c r="T469" t="str">
        <f>IFERROR(VLOOKUP(ROWS($T$3:T469),$R$3:$S$718,2,0),"")</f>
        <v>Výroba ostatních chemických výrobků j. n.</v>
      </c>
      <c r="U469">
        <f>IF(ISNUMBER(SEARCH('1Př1'!$A$33,N469)),MAX($M$2:M468)+1,0)</f>
        <v>467</v>
      </c>
      <c r="V469" s="290" t="s">
        <v>1844</v>
      </c>
      <c r="W469" t="str">
        <f>IFERROR(VLOOKUP(ROWS($W$3:W469),$U$3:$V$718,2,0),"")</f>
        <v>Výroba ostatních chemických výrobků j. n.</v>
      </c>
      <c r="X469">
        <f>IF(ISNUMBER(SEARCH('1Př1'!$A$34,N469)),MAX($M$2:M468)+1,0)</f>
        <v>467</v>
      </c>
      <c r="Y469" s="290" t="s">
        <v>1844</v>
      </c>
      <c r="Z469" t="str">
        <f>IFERROR(VLOOKUP(ROWS($Z$3:Z469),$X$3:$Y$718,2,0),"")</f>
        <v>Výroba ostatních chemických výrobků j. n.</v>
      </c>
    </row>
    <row r="470" spans="13:26">
      <c r="M470" s="289">
        <f>IF(ISNUMBER(SEARCH(ZAKL_DATA!$B$29,N470)),MAX($M$2:M469)+1,0)</f>
        <v>468</v>
      </c>
      <c r="N470" s="483" t="s">
        <v>3284</v>
      </c>
      <c r="O470" s="483" t="s">
        <v>3285</v>
      </c>
      <c r="Q470" s="291" t="str">
        <f>IFERROR(VLOOKUP(ROWS($Q$3:Q470),$M$3:$N$718,2,0),"")</f>
        <v>Výroba a distribuce páry</v>
      </c>
      <c r="R470">
        <f>IF(ISNUMBER(SEARCH('1Př1'!$A$32,N470)),MAX($M$2:M469)+1,0)</f>
        <v>468</v>
      </c>
      <c r="S470" s="290" t="s">
        <v>1845</v>
      </c>
      <c r="T470" t="str">
        <f>IFERROR(VLOOKUP(ROWS($T$3:T470),$R$3:$S$718,2,0),"")</f>
        <v>Výroba pryžových plášťů a duší; protektorování pneumatik</v>
      </c>
      <c r="U470">
        <f>IF(ISNUMBER(SEARCH('1Př1'!$A$33,N470)),MAX($M$2:M469)+1,0)</f>
        <v>468</v>
      </c>
      <c r="V470" s="290" t="s">
        <v>1845</v>
      </c>
      <c r="W470" t="str">
        <f>IFERROR(VLOOKUP(ROWS($W$3:W470),$U$3:$V$718,2,0),"")</f>
        <v>Výroba pryžových plášťů a duší; protektorování pneumatik</v>
      </c>
      <c r="X470">
        <f>IF(ISNUMBER(SEARCH('1Př1'!$A$34,N470)),MAX($M$2:M469)+1,0)</f>
        <v>468</v>
      </c>
      <c r="Y470" s="290" t="s">
        <v>1845</v>
      </c>
      <c r="Z470" t="str">
        <f>IFERROR(VLOOKUP(ROWS($Z$3:Z470),$X$3:$Y$718,2,0),"")</f>
        <v>Výroba pryžových plášťů a duší; protektorování pneumatik</v>
      </c>
    </row>
    <row r="471" spans="13:26">
      <c r="M471" s="289">
        <f>IF(ISNUMBER(SEARCH(ZAKL_DATA!$B$29,N471)),MAX($M$2:M470)+1,0)</f>
        <v>469</v>
      </c>
      <c r="N471" s="483" t="s">
        <v>1877</v>
      </c>
      <c r="O471" s="483" t="s">
        <v>3286</v>
      </c>
      <c r="Q471" s="291" t="str">
        <f>IFERROR(VLOOKUP(ROWS($Q$3:Q471),$M$3:$N$718,2,0),"")</f>
        <v>Výroba a hutní zpracování drahých kovů</v>
      </c>
      <c r="R471">
        <f>IF(ISNUMBER(SEARCH('1Př1'!$A$32,N471)),MAX($M$2:M470)+1,0)</f>
        <v>469</v>
      </c>
      <c r="S471" s="290" t="s">
        <v>1846</v>
      </c>
      <c r="T471" t="str">
        <f>IFERROR(VLOOKUP(ROWS($T$3:T471),$R$3:$S$718,2,0),"")</f>
        <v>Výroba ostatních pryžových výrobků</v>
      </c>
      <c r="U471">
        <f>IF(ISNUMBER(SEARCH('1Př1'!$A$33,N471)),MAX($M$2:M470)+1,0)</f>
        <v>469</v>
      </c>
      <c r="V471" s="290" t="s">
        <v>1846</v>
      </c>
      <c r="W471" t="str">
        <f>IFERROR(VLOOKUP(ROWS($W$3:W471),$U$3:$V$718,2,0),"")</f>
        <v>Výroba ostatních pryžových výrobků</v>
      </c>
      <c r="X471">
        <f>IF(ISNUMBER(SEARCH('1Př1'!$A$34,N471)),MAX($M$2:M470)+1,0)</f>
        <v>469</v>
      </c>
      <c r="Y471" s="290" t="s">
        <v>1846</v>
      </c>
      <c r="Z471" t="str">
        <f>IFERROR(VLOOKUP(ROWS($Z$3:Z471),$X$3:$Y$718,2,0),"")</f>
        <v>Výroba ostatních pryžových výrobků</v>
      </c>
    </row>
    <row r="472" spans="13:26">
      <c r="M472" s="289">
        <f>IF(ISNUMBER(SEARCH(ZAKL_DATA!$B$29,N472)),MAX($M$2:M471)+1,0)</f>
        <v>470</v>
      </c>
      <c r="N472" s="483" t="s">
        <v>1878</v>
      </c>
      <c r="O472" s="483" t="s">
        <v>3287</v>
      </c>
      <c r="Q472" s="291" t="str">
        <f>IFERROR(VLOOKUP(ROWS($Q$3:Q472),$M$3:$N$718,2,0),"")</f>
        <v>Výroba a hutní zpracování hliníku</v>
      </c>
      <c r="R472">
        <f>IF(ISNUMBER(SEARCH('1Př1'!$A$32,N472)),MAX($M$2:M471)+1,0)</f>
        <v>470</v>
      </c>
      <c r="S472" s="290" t="s">
        <v>1847</v>
      </c>
      <c r="T472" t="str">
        <f>IFERROR(VLOOKUP(ROWS($T$3:T472),$R$3:$S$718,2,0),"")</f>
        <v>Výroba plastových desek, fólií, hadic, trubek a profilů</v>
      </c>
      <c r="U472">
        <f>IF(ISNUMBER(SEARCH('1Př1'!$A$33,N472)),MAX($M$2:M471)+1,0)</f>
        <v>470</v>
      </c>
      <c r="V472" s="290" t="s">
        <v>1847</v>
      </c>
      <c r="W472" t="str">
        <f>IFERROR(VLOOKUP(ROWS($W$3:W472),$U$3:$V$718,2,0),"")</f>
        <v>Výroba plastových desek, fólií, hadic, trubek a profilů</v>
      </c>
      <c r="X472">
        <f>IF(ISNUMBER(SEARCH('1Př1'!$A$34,N472)),MAX($M$2:M471)+1,0)</f>
        <v>470</v>
      </c>
      <c r="Y472" s="290" t="s">
        <v>1847</v>
      </c>
      <c r="Z472" t="str">
        <f>IFERROR(VLOOKUP(ROWS($Z$3:Z472),$X$3:$Y$718,2,0),"")</f>
        <v>Výroba plastových desek, fólií, hadic, trubek a profilů</v>
      </c>
    </row>
    <row r="473" spans="13:26">
      <c r="M473" s="289">
        <f>IF(ISNUMBER(SEARCH(ZAKL_DATA!$B$29,N473)),MAX($M$2:M472)+1,0)</f>
        <v>471</v>
      </c>
      <c r="N473" s="483" t="s">
        <v>1880</v>
      </c>
      <c r="O473" s="483" t="s">
        <v>3288</v>
      </c>
      <c r="Q473" s="291" t="str">
        <f>IFERROR(VLOOKUP(ROWS($Q$3:Q473),$M$3:$N$718,2,0),"")</f>
        <v>Výroba a hutní zpracování mědi</v>
      </c>
      <c r="R473">
        <f>IF(ISNUMBER(SEARCH('1Př1'!$A$32,N473)),MAX($M$2:M472)+1,0)</f>
        <v>471</v>
      </c>
      <c r="S473" s="290" t="s">
        <v>1848</v>
      </c>
      <c r="T473" t="str">
        <f>IFERROR(VLOOKUP(ROWS($T$3:T473),$R$3:$S$718,2,0),"")</f>
        <v>Výroba plastových obalů</v>
      </c>
      <c r="U473">
        <f>IF(ISNUMBER(SEARCH('1Př1'!$A$33,N473)),MAX($M$2:M472)+1,0)</f>
        <v>471</v>
      </c>
      <c r="V473" s="290" t="s">
        <v>1848</v>
      </c>
      <c r="W473" t="str">
        <f>IFERROR(VLOOKUP(ROWS($W$3:W473),$U$3:$V$718,2,0),"")</f>
        <v>Výroba plastových obalů</v>
      </c>
      <c r="X473">
        <f>IF(ISNUMBER(SEARCH('1Př1'!$A$34,N473)),MAX($M$2:M472)+1,0)</f>
        <v>471</v>
      </c>
      <c r="Y473" s="290" t="s">
        <v>1848</v>
      </c>
      <c r="Z473" t="str">
        <f>IFERROR(VLOOKUP(ROWS($Z$3:Z473),$X$3:$Y$718,2,0),"")</f>
        <v>Výroba plastových obalů</v>
      </c>
    </row>
    <row r="474" spans="13:26">
      <c r="M474" s="289">
        <f>IF(ISNUMBER(SEARCH(ZAKL_DATA!$B$29,N474)),MAX($M$2:M473)+1,0)</f>
        <v>472</v>
      </c>
      <c r="N474" s="483" t="s">
        <v>1879</v>
      </c>
      <c r="O474" s="483" t="s">
        <v>3289</v>
      </c>
      <c r="Q474" s="291" t="str">
        <f>IFERROR(VLOOKUP(ROWS($Q$3:Q474),$M$3:$N$718,2,0),"")</f>
        <v>Výroba a hutní zpracování olova, zinku a cínu</v>
      </c>
      <c r="R474">
        <f>IF(ISNUMBER(SEARCH('1Př1'!$A$32,N474)),MAX($M$2:M473)+1,0)</f>
        <v>472</v>
      </c>
      <c r="S474" s="290" t="s">
        <v>1849</v>
      </c>
      <c r="T474" t="str">
        <f>IFERROR(VLOOKUP(ROWS($T$3:T474),$R$3:$S$718,2,0),"")</f>
        <v>Výroba plastových výrobků pro stavebnictví</v>
      </c>
      <c r="U474">
        <f>IF(ISNUMBER(SEARCH('1Př1'!$A$33,N474)),MAX($M$2:M473)+1,0)</f>
        <v>472</v>
      </c>
      <c r="V474" s="290" t="s">
        <v>1849</v>
      </c>
      <c r="W474" t="str">
        <f>IFERROR(VLOOKUP(ROWS($W$3:W474),$U$3:$V$718,2,0),"")</f>
        <v>Výroba plastových výrobků pro stavebnictví</v>
      </c>
      <c r="X474">
        <f>IF(ISNUMBER(SEARCH('1Př1'!$A$34,N474)),MAX($M$2:M473)+1,0)</f>
        <v>472</v>
      </c>
      <c r="Y474" s="290" t="s">
        <v>1849</v>
      </c>
      <c r="Z474" t="str">
        <f>IFERROR(VLOOKUP(ROWS($Z$3:Z474),$X$3:$Y$718,2,0),"")</f>
        <v>Výroba plastových výrobků pro stavebnictví</v>
      </c>
    </row>
    <row r="475" spans="13:26" ht="25.5">
      <c r="M475" s="289">
        <f>IF(ISNUMBER(SEARCH(ZAKL_DATA!$B$29,N475)),MAX($M$2:M474)+1,0)</f>
        <v>473</v>
      </c>
      <c r="N475" s="483" t="s">
        <v>1881</v>
      </c>
      <c r="O475" s="483" t="s">
        <v>3290</v>
      </c>
      <c r="Q475" s="291" t="str">
        <f>IFERROR(VLOOKUP(ROWS($Q$3:Q475),$M$3:$N$718,2,0),"")</f>
        <v>Výroba a hutní zpracování ostatních neželezných kovů</v>
      </c>
      <c r="R475">
        <f>IF(ISNUMBER(SEARCH('1Př1'!$A$32,N475)),MAX($M$2:M474)+1,0)</f>
        <v>473</v>
      </c>
      <c r="S475" s="290" t="s">
        <v>1850</v>
      </c>
      <c r="T475" t="str">
        <f>IFERROR(VLOOKUP(ROWS($T$3:T475),$R$3:$S$718,2,0),"")</f>
        <v>Výroba ostatních plastových výrobků</v>
      </c>
      <c r="U475">
        <f>IF(ISNUMBER(SEARCH('1Př1'!$A$33,N475)),MAX($M$2:M474)+1,0)</f>
        <v>473</v>
      </c>
      <c r="V475" s="290" t="s">
        <v>1850</v>
      </c>
      <c r="W475" t="str">
        <f>IFERROR(VLOOKUP(ROWS($W$3:W475),$U$3:$V$718,2,0),"")</f>
        <v>Výroba ostatních plastových výrobků</v>
      </c>
      <c r="X475">
        <f>IF(ISNUMBER(SEARCH('1Př1'!$A$34,N475)),MAX($M$2:M474)+1,0)</f>
        <v>473</v>
      </c>
      <c r="Y475" s="290" t="s">
        <v>1850</v>
      </c>
      <c r="Z475" t="str">
        <f>IFERROR(VLOOKUP(ROWS($Z$3:Z475),$X$3:$Y$718,2,0),"")</f>
        <v>Výroba ostatních plastových výrobků</v>
      </c>
    </row>
    <row r="476" spans="13:26" ht="25.5">
      <c r="M476" s="289">
        <f>IF(ISNUMBER(SEARCH(ZAKL_DATA!$B$29,N476)),MAX($M$2:M475)+1,0)</f>
        <v>474</v>
      </c>
      <c r="N476" s="483" t="s">
        <v>3291</v>
      </c>
      <c r="O476" s="483" t="s">
        <v>3292</v>
      </c>
      <c r="Q476" s="291" t="str">
        <f>IFERROR(VLOOKUP(ROWS($Q$3:Q476),$M$3:$N$718,2,0),"")</f>
        <v>Výroba a zpracování ostatního skla, včetně technického skla</v>
      </c>
      <c r="R476">
        <f>IF(ISNUMBER(SEARCH('1Př1'!$A$32,N476)),MAX($M$2:M475)+1,0)</f>
        <v>474</v>
      </c>
      <c r="S476" s="290" t="s">
        <v>1851</v>
      </c>
      <c r="T476" t="str">
        <f>IFERROR(VLOOKUP(ROWS($T$3:T476),$R$3:$S$718,2,0),"")</f>
        <v>Výroba plochého skla</v>
      </c>
      <c r="U476">
        <f>IF(ISNUMBER(SEARCH('1Př1'!$A$33,N476)),MAX($M$2:M475)+1,0)</f>
        <v>474</v>
      </c>
      <c r="V476" s="290" t="s">
        <v>1851</v>
      </c>
      <c r="W476" t="str">
        <f>IFERROR(VLOOKUP(ROWS($W$3:W476),$U$3:$V$718,2,0),"")</f>
        <v>Výroba plochého skla</v>
      </c>
      <c r="X476">
        <f>IF(ISNUMBER(SEARCH('1Př1'!$A$34,N476)),MAX($M$2:M475)+1,0)</f>
        <v>474</v>
      </c>
      <c r="Y476" s="290" t="s">
        <v>1851</v>
      </c>
      <c r="Z476" t="str">
        <f>IFERROR(VLOOKUP(ROWS($Z$3:Z476),$X$3:$Y$718,2,0),"")</f>
        <v>Výroba plochého skla</v>
      </c>
    </row>
    <row r="477" spans="13:26" ht="38.25">
      <c r="M477" s="289">
        <f>IF(ISNUMBER(SEARCH(ZAKL_DATA!$B$29,N477)),MAX($M$2:M476)+1,0)</f>
        <v>475</v>
      </c>
      <c r="N477" s="483" t="s">
        <v>3293</v>
      </c>
      <c r="O477" s="483" t="s">
        <v>3294</v>
      </c>
      <c r="Q477" s="291" t="str">
        <f>IFERROR(VLOOKUP(ROWS($Q$3:Q477),$M$3:$N$718,2,0),"")</f>
        <v>Výroba aditiv do pohonných hmot na bázi ethyltercbutyléteru (ETBE) a methyltercbutyléteru (MTBE)</v>
      </c>
      <c r="R477">
        <f>IF(ISNUMBER(SEARCH('1Př1'!$A$32,N477)),MAX($M$2:M476)+1,0)</f>
        <v>475</v>
      </c>
      <c r="S477" s="290" t="s">
        <v>1852</v>
      </c>
      <c r="T477" t="str">
        <f>IFERROR(VLOOKUP(ROWS($T$3:T477),$R$3:$S$718,2,0),"")</f>
        <v>Tvarování a zpracování plochého skla</v>
      </c>
      <c r="U477">
        <f>IF(ISNUMBER(SEARCH('1Př1'!$A$33,N477)),MAX($M$2:M476)+1,0)</f>
        <v>475</v>
      </c>
      <c r="V477" s="290" t="s">
        <v>1852</v>
      </c>
      <c r="W477" t="str">
        <f>IFERROR(VLOOKUP(ROWS($W$3:W477),$U$3:$V$718,2,0),"")</f>
        <v>Tvarování a zpracování plochého skla</v>
      </c>
      <c r="X477">
        <f>IF(ISNUMBER(SEARCH('1Př1'!$A$34,N477)),MAX($M$2:M476)+1,0)</f>
        <v>475</v>
      </c>
      <c r="Y477" s="290" t="s">
        <v>1852</v>
      </c>
      <c r="Z477" t="str">
        <f>IFERROR(VLOOKUP(ROWS($Z$3:Z477),$X$3:$Y$718,2,0),"")</f>
        <v>Tvarování a zpracování plochého skla</v>
      </c>
    </row>
    <row r="478" spans="13:26" ht="25.5">
      <c r="M478" s="289">
        <f>IF(ISNUMBER(SEARCH(ZAKL_DATA!$B$29,N478)),MAX($M$2:M477)+1,0)</f>
        <v>476</v>
      </c>
      <c r="N478" s="483" t="s">
        <v>3295</v>
      </c>
      <c r="O478" s="483" t="s">
        <v>3296</v>
      </c>
      <c r="Q478" s="291" t="str">
        <f>IFERROR(VLOOKUP(ROWS($Q$3:Q478),$M$3:$N$718,2,0),"")</f>
        <v>Výroba barev, laků a jiných nátěrových hmot, tiskařských barev a tmelů</v>
      </c>
      <c r="R478">
        <f>IF(ISNUMBER(SEARCH('1Př1'!$A$32,N478)),MAX($M$2:M477)+1,0)</f>
        <v>476</v>
      </c>
      <c r="S478" s="290" t="s">
        <v>1853</v>
      </c>
      <c r="T478" t="str">
        <f>IFERROR(VLOOKUP(ROWS($T$3:T478),$R$3:$S$718,2,0),"")</f>
        <v>Výroba dutého skla</v>
      </c>
      <c r="U478">
        <f>IF(ISNUMBER(SEARCH('1Př1'!$A$33,N478)),MAX($M$2:M477)+1,0)</f>
        <v>476</v>
      </c>
      <c r="V478" s="290" t="s">
        <v>1853</v>
      </c>
      <c r="W478" t="str">
        <f>IFERROR(VLOOKUP(ROWS($W$3:W478),$U$3:$V$718,2,0),"")</f>
        <v>Výroba dutého skla</v>
      </c>
      <c r="X478">
        <f>IF(ISNUMBER(SEARCH('1Př1'!$A$34,N478)),MAX($M$2:M477)+1,0)</f>
        <v>476</v>
      </c>
      <c r="Y478" s="290" t="s">
        <v>1853</v>
      </c>
      <c r="Z478" t="str">
        <f>IFERROR(VLOOKUP(ROWS($Z$3:Z478),$X$3:$Y$718,2,0),"")</f>
        <v>Výroba dutého skla</v>
      </c>
    </row>
    <row r="479" spans="13:26">
      <c r="M479" s="289">
        <f>IF(ISNUMBER(SEARCH(ZAKL_DATA!$B$29,N479)),MAX($M$2:M478)+1,0)</f>
        <v>477</v>
      </c>
      <c r="N479" s="483" t="s">
        <v>1833</v>
      </c>
      <c r="O479" s="483" t="s">
        <v>3297</v>
      </c>
      <c r="Q479" s="291" t="str">
        <f>IFERROR(VLOOKUP(ROWS($Q$3:Q479),$M$3:$N$718,2,0),"")</f>
        <v>Výroba barviv a pigmentů</v>
      </c>
      <c r="R479">
        <f>IF(ISNUMBER(SEARCH('1Př1'!$A$32,N479)),MAX($M$2:M478)+1,0)</f>
        <v>477</v>
      </c>
      <c r="S479" s="290" t="s">
        <v>1854</v>
      </c>
      <c r="T479" t="str">
        <f>IFERROR(VLOOKUP(ROWS($T$3:T479),$R$3:$S$718,2,0),"")</f>
        <v>Výroba skleněných vláken</v>
      </c>
      <c r="U479">
        <f>IF(ISNUMBER(SEARCH('1Př1'!$A$33,N479)),MAX($M$2:M478)+1,0)</f>
        <v>477</v>
      </c>
      <c r="V479" s="290" t="s">
        <v>1854</v>
      </c>
      <c r="W479" t="str">
        <f>IFERROR(VLOOKUP(ROWS($W$3:W479),$U$3:$V$718,2,0),"")</f>
        <v>Výroba skleněných vláken</v>
      </c>
      <c r="X479">
        <f>IF(ISNUMBER(SEARCH('1Př1'!$A$34,N479)),MAX($M$2:M478)+1,0)</f>
        <v>477</v>
      </c>
      <c r="Y479" s="290" t="s">
        <v>1854</v>
      </c>
      <c r="Z479" t="str">
        <f>IFERROR(VLOOKUP(ROWS($Z$3:Z479),$X$3:$Y$718,2,0),"")</f>
        <v>Výroba skleněných vláken</v>
      </c>
    </row>
    <row r="480" spans="13:26">
      <c r="M480" s="289">
        <f>IF(ISNUMBER(SEARCH(ZAKL_DATA!$B$29,N480)),MAX($M$2:M479)+1,0)</f>
        <v>478</v>
      </c>
      <c r="N480" s="483" t="s">
        <v>1494</v>
      </c>
      <c r="O480" s="483" t="s">
        <v>3298</v>
      </c>
      <c r="Q480" s="291" t="str">
        <f>IFERROR(VLOOKUP(ROWS($Q$3:Q480),$M$3:$N$718,2,0),"")</f>
        <v>Výroba baterií a akumulátorů</v>
      </c>
      <c r="R480">
        <f>IF(ISNUMBER(SEARCH('1Př1'!$A$32,N480)),MAX($M$2:M479)+1,0)</f>
        <v>478</v>
      </c>
      <c r="S480" s="290" t="s">
        <v>1855</v>
      </c>
      <c r="T480" t="str">
        <f>IFERROR(VLOOKUP(ROWS($T$3:T480),$R$3:$S$718,2,0),"")</f>
        <v>Výroba a zpracování ostatního skla vč. technického</v>
      </c>
      <c r="U480">
        <f>IF(ISNUMBER(SEARCH('1Př1'!$A$33,N480)),MAX($M$2:M479)+1,0)</f>
        <v>478</v>
      </c>
      <c r="V480" s="290" t="s">
        <v>1855</v>
      </c>
      <c r="W480" t="str">
        <f>IFERROR(VLOOKUP(ROWS($W$3:W480),$U$3:$V$718,2,0),"")</f>
        <v>Výroba a zpracování ostatního skla vč. technického</v>
      </c>
      <c r="X480">
        <f>IF(ISNUMBER(SEARCH('1Př1'!$A$34,N480)),MAX($M$2:M479)+1,0)</f>
        <v>478</v>
      </c>
      <c r="Y480" s="290" t="s">
        <v>1855</v>
      </c>
      <c r="Z480" t="str">
        <f>IFERROR(VLOOKUP(ROWS($Z$3:Z480),$X$3:$Y$718,2,0),"")</f>
        <v>Výroba a zpracování ostatního skla vč. technického</v>
      </c>
    </row>
    <row r="481" spans="13:26">
      <c r="M481" s="289">
        <f>IF(ISNUMBER(SEARCH(ZAKL_DATA!$B$29,N481)),MAX($M$2:M480)+1,0)</f>
        <v>479</v>
      </c>
      <c r="N481" s="483" t="s">
        <v>1865</v>
      </c>
      <c r="O481" s="483" t="s">
        <v>3299</v>
      </c>
      <c r="Q481" s="291" t="str">
        <f>IFERROR(VLOOKUP(ROWS($Q$3:Q481),$M$3:$N$718,2,0),"")</f>
        <v>Výroba betonových výrobků pro stavební účely</v>
      </c>
      <c r="R481">
        <f>IF(ISNUMBER(SEARCH('1Př1'!$A$32,N481)),MAX($M$2:M480)+1,0)</f>
        <v>479</v>
      </c>
      <c r="S481" s="290" t="s">
        <v>1856</v>
      </c>
      <c r="T481" t="str">
        <f>IFERROR(VLOOKUP(ROWS($T$3:T481),$R$3:$S$718,2,0),"")</f>
        <v>Výroba keramických obkládaček a dlaždic</v>
      </c>
      <c r="U481">
        <f>IF(ISNUMBER(SEARCH('1Př1'!$A$33,N481)),MAX($M$2:M480)+1,0)</f>
        <v>479</v>
      </c>
      <c r="V481" s="290" t="s">
        <v>1856</v>
      </c>
      <c r="W481" t="str">
        <f>IFERROR(VLOOKUP(ROWS($W$3:W481),$U$3:$V$718,2,0),"")</f>
        <v>Výroba keramických obkládaček a dlaždic</v>
      </c>
      <c r="X481">
        <f>IF(ISNUMBER(SEARCH('1Př1'!$A$34,N481)),MAX($M$2:M480)+1,0)</f>
        <v>479</v>
      </c>
      <c r="Y481" s="290" t="s">
        <v>1856</v>
      </c>
      <c r="Z481" t="str">
        <f>IFERROR(VLOOKUP(ROWS($Z$3:Z481),$X$3:$Y$718,2,0),"")</f>
        <v>Výroba keramických obkládaček a dlaždic</v>
      </c>
    </row>
    <row r="482" spans="13:26">
      <c r="M482" s="289">
        <f>IF(ISNUMBER(SEARCH(ZAKL_DATA!$B$29,N482)),MAX($M$2:M481)+1,0)</f>
        <v>480</v>
      </c>
      <c r="N482" s="483" t="s">
        <v>1867</v>
      </c>
      <c r="O482" s="483" t="s">
        <v>3300</v>
      </c>
      <c r="Q482" s="291" t="str">
        <f>IFERROR(VLOOKUP(ROWS($Q$3:Q482),$M$3:$N$718,2,0),"")</f>
        <v>Výroba betonu připraveného k lití</v>
      </c>
      <c r="R482">
        <f>IF(ISNUMBER(SEARCH('1Př1'!$A$32,N482)),MAX($M$2:M481)+1,0)</f>
        <v>480</v>
      </c>
      <c r="S482" s="290" t="s">
        <v>1857</v>
      </c>
      <c r="T482" t="str">
        <f>IFERROR(VLOOKUP(ROWS($T$3:T482),$R$3:$S$718,2,0),"")</f>
        <v>Výroba pálených zdicích materiálů, tašek, dlaždic a podobných výrobků</v>
      </c>
      <c r="U482">
        <f>IF(ISNUMBER(SEARCH('1Př1'!$A$33,N482)),MAX($M$2:M481)+1,0)</f>
        <v>480</v>
      </c>
      <c r="V482" s="290" t="s">
        <v>1857</v>
      </c>
      <c r="W482" t="str">
        <f>IFERROR(VLOOKUP(ROWS($W$3:W482),$U$3:$V$718,2,0),"")</f>
        <v>Výroba pálených zdicích materiálů, tašek, dlaždic a podobných výrobků</v>
      </c>
      <c r="X482">
        <f>IF(ISNUMBER(SEARCH('1Př1'!$A$34,N482)),MAX($M$2:M481)+1,0)</f>
        <v>480</v>
      </c>
      <c r="Y482" s="290" t="s">
        <v>1857</v>
      </c>
      <c r="Z482" t="str">
        <f>IFERROR(VLOOKUP(ROWS($Z$3:Z482),$X$3:$Y$718,2,0),"")</f>
        <v>Výroba pálených zdicích materiálů, tašek, dlaždic a podobných výrobků</v>
      </c>
    </row>
    <row r="483" spans="13:26">
      <c r="M483" s="289">
        <f>IF(ISNUMBER(SEARCH(ZAKL_DATA!$B$29,N483)),MAX($M$2:M482)+1,0)</f>
        <v>481</v>
      </c>
      <c r="N483" s="483" t="s">
        <v>1945</v>
      </c>
      <c r="O483" s="483" t="s">
        <v>3301</v>
      </c>
      <c r="Q483" s="291" t="str">
        <f>IFERROR(VLOOKUP(ROWS($Q$3:Q483),$M$3:$N$718,2,0),"")</f>
        <v>Výroba bižuterie a příbuzných výrobků</v>
      </c>
      <c r="R483">
        <f>IF(ISNUMBER(SEARCH('1Př1'!$A$32,N483)),MAX($M$2:M482)+1,0)</f>
        <v>481</v>
      </c>
      <c r="S483" s="290" t="s">
        <v>1858</v>
      </c>
      <c r="T483" t="str">
        <f>IFERROR(VLOOKUP(ROWS($T$3:T483),$R$3:$S$718,2,0),"")</f>
        <v>Výroba keram.a porcelán.výrobků převážně pro domácnost a ozdob.předmětů</v>
      </c>
      <c r="U483">
        <f>IF(ISNUMBER(SEARCH('1Př1'!$A$33,N483)),MAX($M$2:M482)+1,0)</f>
        <v>481</v>
      </c>
      <c r="V483" s="290" t="s">
        <v>1858</v>
      </c>
      <c r="W483" t="str">
        <f>IFERROR(VLOOKUP(ROWS($W$3:W483),$U$3:$V$718,2,0),"")</f>
        <v>Výroba keram.a porcelán.výrobků převážně pro domácnost a ozdob.předmětů</v>
      </c>
      <c r="X483">
        <f>IF(ISNUMBER(SEARCH('1Př1'!$A$34,N483)),MAX($M$2:M482)+1,0)</f>
        <v>481</v>
      </c>
      <c r="Y483" s="290" t="s">
        <v>1858</v>
      </c>
      <c r="Z483" t="str">
        <f>IFERROR(VLOOKUP(ROWS($Z$3:Z483),$X$3:$Y$718,2,0),"")</f>
        <v>Výroba keram.a porcelán.výrobků převážně pro domácnost a ozdob.předmětů</v>
      </c>
    </row>
    <row r="484" spans="13:26">
      <c r="M484" s="289">
        <f>IF(ISNUMBER(SEARCH(ZAKL_DATA!$B$29,N484)),MAX($M$2:M483)+1,0)</f>
        <v>482</v>
      </c>
      <c r="N484" s="483" t="s">
        <v>1871</v>
      </c>
      <c r="O484" s="483" t="s">
        <v>3302</v>
      </c>
      <c r="Q484" s="291" t="str">
        <f>IFERROR(VLOOKUP(ROWS($Q$3:Q484),$M$3:$N$718,2,0),"")</f>
        <v>Výroba brusiv</v>
      </c>
      <c r="R484">
        <f>IF(ISNUMBER(SEARCH('1Př1'!$A$32,N484)),MAX($M$2:M483)+1,0)</f>
        <v>482</v>
      </c>
      <c r="S484" s="290" t="s">
        <v>1859</v>
      </c>
      <c r="T484" t="str">
        <f>IFERROR(VLOOKUP(ROWS($T$3:T484),$R$3:$S$718,2,0),"")</f>
        <v>Výroba keramických sanitárních výrobků</v>
      </c>
      <c r="U484">
        <f>IF(ISNUMBER(SEARCH('1Př1'!$A$33,N484)),MAX($M$2:M483)+1,0)</f>
        <v>482</v>
      </c>
      <c r="V484" s="290" t="s">
        <v>1859</v>
      </c>
      <c r="W484" t="str">
        <f>IFERROR(VLOOKUP(ROWS($W$3:W484),$U$3:$V$718,2,0),"")</f>
        <v>Výroba keramických sanitárních výrobků</v>
      </c>
      <c r="X484">
        <f>IF(ISNUMBER(SEARCH('1Př1'!$A$34,N484)),MAX($M$2:M483)+1,0)</f>
        <v>482</v>
      </c>
      <c r="Y484" s="290" t="s">
        <v>1859</v>
      </c>
      <c r="Z484" t="str">
        <f>IFERROR(VLOOKUP(ROWS($Z$3:Z484),$X$3:$Y$718,2,0),"")</f>
        <v>Výroba keramických sanitárních výrobků</v>
      </c>
    </row>
    <row r="485" spans="13:26" ht="25.5">
      <c r="M485" s="289">
        <f>IF(ISNUMBER(SEARCH(ZAKL_DATA!$B$29,N485)),MAX($M$2:M484)+1,0)</f>
        <v>483</v>
      </c>
      <c r="N485" s="483" t="s">
        <v>3303</v>
      </c>
      <c r="O485" s="483" t="s">
        <v>3304</v>
      </c>
      <c r="Q485" s="291" t="str">
        <f>IFERROR(VLOOKUP(ROWS($Q$3:Q485),$M$3:$N$718,2,0),"")</f>
        <v>Výroba bytového textilu a konfekčních bytových textilií</v>
      </c>
      <c r="R485">
        <f>IF(ISNUMBER(SEARCH('1Př1'!$A$32,N485)),MAX($M$2:M484)+1,0)</f>
        <v>483</v>
      </c>
      <c r="S485" s="290" t="s">
        <v>1860</v>
      </c>
      <c r="T485" t="str">
        <f>IFERROR(VLOOKUP(ROWS($T$3:T485),$R$3:$S$718,2,0),"")</f>
        <v>Výroba keramických izolátorů a izolačního příslušenství</v>
      </c>
      <c r="U485">
        <f>IF(ISNUMBER(SEARCH('1Př1'!$A$33,N485)),MAX($M$2:M484)+1,0)</f>
        <v>483</v>
      </c>
      <c r="V485" s="290" t="s">
        <v>1860</v>
      </c>
      <c r="W485" t="str">
        <f>IFERROR(VLOOKUP(ROWS($W$3:W485),$U$3:$V$718,2,0),"")</f>
        <v>Výroba keramických izolátorů a izolačního příslušenství</v>
      </c>
      <c r="X485">
        <f>IF(ISNUMBER(SEARCH('1Př1'!$A$34,N485)),MAX($M$2:M484)+1,0)</f>
        <v>483</v>
      </c>
      <c r="Y485" s="290" t="s">
        <v>1860</v>
      </c>
      <c r="Z485" t="str">
        <f>IFERROR(VLOOKUP(ROWS($Z$3:Z485),$X$3:$Y$718,2,0),"")</f>
        <v>Výroba keramických izolátorů a izolačního příslušenství</v>
      </c>
    </row>
    <row r="486" spans="13:26">
      <c r="M486" s="289">
        <f>IF(ISNUMBER(SEARCH(ZAKL_DATA!$B$29,N486)),MAX($M$2:M485)+1,0)</f>
        <v>484</v>
      </c>
      <c r="N486" s="483" t="s">
        <v>1863</v>
      </c>
      <c r="O486" s="483" t="s">
        <v>3305</v>
      </c>
      <c r="Q486" s="291" t="str">
        <f>IFERROR(VLOOKUP(ROWS($Q$3:Q486),$M$3:$N$718,2,0),"")</f>
        <v>Výroba cementu</v>
      </c>
      <c r="R486">
        <f>IF(ISNUMBER(SEARCH('1Př1'!$A$32,N486)),MAX($M$2:M485)+1,0)</f>
        <v>484</v>
      </c>
      <c r="S486" s="290" t="s">
        <v>1861</v>
      </c>
      <c r="T486" t="str">
        <f>IFERROR(VLOOKUP(ROWS($T$3:T486),$R$3:$S$718,2,0),"")</f>
        <v>Výroba ostatních technických keramických výrobků</v>
      </c>
      <c r="U486">
        <f>IF(ISNUMBER(SEARCH('1Př1'!$A$33,N486)),MAX($M$2:M485)+1,0)</f>
        <v>484</v>
      </c>
      <c r="V486" s="290" t="s">
        <v>1861</v>
      </c>
      <c r="W486" t="str">
        <f>IFERROR(VLOOKUP(ROWS($W$3:W486),$U$3:$V$718,2,0),"")</f>
        <v>Výroba ostatních technických keramických výrobků</v>
      </c>
      <c r="X486">
        <f>IF(ISNUMBER(SEARCH('1Př1'!$A$34,N486)),MAX($M$2:M485)+1,0)</f>
        <v>484</v>
      </c>
      <c r="Y486" s="290" t="s">
        <v>1861</v>
      </c>
      <c r="Z486" t="str">
        <f>IFERROR(VLOOKUP(ROWS($Z$3:Z486),$X$3:$Y$718,2,0),"")</f>
        <v>Výroba ostatních technických keramických výrobků</v>
      </c>
    </row>
    <row r="487" spans="13:26">
      <c r="M487" s="289">
        <f>IF(ISNUMBER(SEARCH(ZAKL_DATA!$B$29,N487)),MAX($M$2:M486)+1,0)</f>
        <v>485</v>
      </c>
      <c r="N487" s="483" t="s">
        <v>3306</v>
      </c>
      <c r="O487" s="483" t="s">
        <v>3307</v>
      </c>
      <c r="Q487" s="291" t="str">
        <f>IFERROR(VLOOKUP(ROWS($Q$3:Q487),$M$3:$N$718,2,0),"")</f>
        <v>Výroba ciderů a jiných kvašených ovocných nápojů</v>
      </c>
      <c r="R487">
        <f>IF(ISNUMBER(SEARCH('1Př1'!$A$32,N487)),MAX($M$2:M486)+1,0)</f>
        <v>485</v>
      </c>
      <c r="S487" s="290" t="s">
        <v>1862</v>
      </c>
      <c r="T487" t="str">
        <f>IFERROR(VLOOKUP(ROWS($T$3:T487),$R$3:$S$718,2,0),"")</f>
        <v>Výroba ostatních keramických výrobků</v>
      </c>
      <c r="U487">
        <f>IF(ISNUMBER(SEARCH('1Př1'!$A$33,N487)),MAX($M$2:M486)+1,0)</f>
        <v>485</v>
      </c>
      <c r="V487" s="290" t="s">
        <v>1862</v>
      </c>
      <c r="W487" t="str">
        <f>IFERROR(VLOOKUP(ROWS($W$3:W487),$U$3:$V$718,2,0),"")</f>
        <v>Výroba ostatních keramických výrobků</v>
      </c>
      <c r="X487">
        <f>IF(ISNUMBER(SEARCH('1Př1'!$A$34,N487)),MAX($M$2:M486)+1,0)</f>
        <v>485</v>
      </c>
      <c r="Y487" s="290" t="s">
        <v>1862</v>
      </c>
      <c r="Z487" t="str">
        <f>IFERROR(VLOOKUP(ROWS($Z$3:Z487),$X$3:$Y$718,2,0),"")</f>
        <v>Výroba ostatních keramických výrobků</v>
      </c>
    </row>
    <row r="488" spans="13:26" ht="25.5">
      <c r="M488" s="289">
        <f>IF(ISNUMBER(SEARCH(ZAKL_DATA!$B$29,N488)),MAX($M$2:M487)+1,0)</f>
        <v>486</v>
      </c>
      <c r="N488" s="483" t="s">
        <v>3308</v>
      </c>
      <c r="O488" s="483" t="s">
        <v>3309</v>
      </c>
      <c r="Q488" s="291" t="str">
        <f>IFERROR(VLOOKUP(ROWS($Q$3:Q488),$M$3:$N$718,2,0),"")</f>
        <v>Výroba civilních letadel, kosmických lodí a souvisejících zařízení</v>
      </c>
      <c r="R488">
        <f>IF(ISNUMBER(SEARCH('1Př1'!$A$32,N488)),MAX($M$2:M487)+1,0)</f>
        <v>486</v>
      </c>
      <c r="S488" s="290" t="s">
        <v>1863</v>
      </c>
      <c r="T488" t="str">
        <f>IFERROR(VLOOKUP(ROWS($T$3:T488),$R$3:$S$718,2,0),"")</f>
        <v>Výroba cementu</v>
      </c>
      <c r="U488">
        <f>IF(ISNUMBER(SEARCH('1Př1'!$A$33,N488)),MAX($M$2:M487)+1,0)</f>
        <v>486</v>
      </c>
      <c r="V488" s="290" t="s">
        <v>1863</v>
      </c>
      <c r="W488" t="str">
        <f>IFERROR(VLOOKUP(ROWS($W$3:W488),$U$3:$V$718,2,0),"")</f>
        <v>Výroba cementu</v>
      </c>
      <c r="X488">
        <f>IF(ISNUMBER(SEARCH('1Př1'!$A$34,N488)),MAX($M$2:M487)+1,0)</f>
        <v>486</v>
      </c>
      <c r="Y488" s="290" t="s">
        <v>1863</v>
      </c>
      <c r="Z488" t="str">
        <f>IFERROR(VLOOKUP(ROWS($Z$3:Z488),$X$3:$Y$718,2,0),"")</f>
        <v>Výroba cementu</v>
      </c>
    </row>
    <row r="489" spans="13:26">
      <c r="M489" s="289">
        <f>IF(ISNUMBER(SEARCH(ZAKL_DATA!$B$29,N489)),MAX($M$2:M488)+1,0)</f>
        <v>487</v>
      </c>
      <c r="N489" s="483" t="s">
        <v>1780</v>
      </c>
      <c r="O489" s="483" t="s">
        <v>3310</v>
      </c>
      <c r="Q489" s="291" t="str">
        <f>IFERROR(VLOOKUP(ROWS($Q$3:Q489),$M$3:$N$718,2,0),"")</f>
        <v>Výroba cukru</v>
      </c>
      <c r="R489">
        <f>IF(ISNUMBER(SEARCH('1Př1'!$A$32,N489)),MAX($M$2:M488)+1,0)</f>
        <v>487</v>
      </c>
      <c r="S489" s="290" t="s">
        <v>1864</v>
      </c>
      <c r="T489" t="str">
        <f>IFERROR(VLOOKUP(ROWS($T$3:T489),$R$3:$S$718,2,0),"")</f>
        <v>Výroba vápna a sádry</v>
      </c>
      <c r="U489">
        <f>IF(ISNUMBER(SEARCH('1Př1'!$A$33,N489)),MAX($M$2:M488)+1,0)</f>
        <v>487</v>
      </c>
      <c r="V489" s="290" t="s">
        <v>1864</v>
      </c>
      <c r="W489" t="str">
        <f>IFERROR(VLOOKUP(ROWS($W$3:W489),$U$3:$V$718,2,0),"")</f>
        <v>Výroba vápna a sádry</v>
      </c>
      <c r="X489">
        <f>IF(ISNUMBER(SEARCH('1Př1'!$A$34,N489)),MAX($M$2:M488)+1,0)</f>
        <v>487</v>
      </c>
      <c r="Y489" s="290" t="s">
        <v>1864</v>
      </c>
      <c r="Z489" t="str">
        <f>IFERROR(VLOOKUP(ROWS($Z$3:Z489),$X$3:$Y$718,2,0),"")</f>
        <v>Výroba vápna a sádry</v>
      </c>
    </row>
    <row r="490" spans="13:26">
      <c r="M490" s="289">
        <f>IF(ISNUMBER(SEARCH(ZAKL_DATA!$B$29,N490)),MAX($M$2:M489)+1,0)</f>
        <v>488</v>
      </c>
      <c r="N490" s="483" t="s">
        <v>1904</v>
      </c>
      <c r="O490" s="483" t="s">
        <v>3311</v>
      </c>
      <c r="Q490" s="291" t="str">
        <f>IFERROR(VLOOKUP(ROWS($Q$3:Q490),$M$3:$N$718,2,0),"")</f>
        <v>Výroba časoměrných přístrojů</v>
      </c>
      <c r="R490">
        <f>IF(ISNUMBER(SEARCH('1Př1'!$A$32,N490)),MAX($M$2:M489)+1,0)</f>
        <v>488</v>
      </c>
      <c r="S490" s="290" t="s">
        <v>1865</v>
      </c>
      <c r="T490" t="str">
        <f>IFERROR(VLOOKUP(ROWS($T$3:T490),$R$3:$S$718,2,0),"")</f>
        <v>Výroba betonových výrobků pro stavební účely</v>
      </c>
      <c r="U490">
        <f>IF(ISNUMBER(SEARCH('1Př1'!$A$33,N490)),MAX($M$2:M489)+1,0)</f>
        <v>488</v>
      </c>
      <c r="V490" s="290" t="s">
        <v>1865</v>
      </c>
      <c r="W490" t="str">
        <f>IFERROR(VLOOKUP(ROWS($W$3:W490),$U$3:$V$718,2,0),"")</f>
        <v>Výroba betonových výrobků pro stavební účely</v>
      </c>
      <c r="X490">
        <f>IF(ISNUMBER(SEARCH('1Př1'!$A$34,N490)),MAX($M$2:M489)+1,0)</f>
        <v>488</v>
      </c>
      <c r="Y490" s="290" t="s">
        <v>1865</v>
      </c>
      <c r="Z490" t="str">
        <f>IFERROR(VLOOKUP(ROWS($Z$3:Z490),$X$3:$Y$718,2,0),"")</f>
        <v>Výroba betonových výrobků pro stavební účely</v>
      </c>
    </row>
    <row r="491" spans="13:26" ht="25.5">
      <c r="M491" s="289">
        <f>IF(ISNUMBER(SEARCH(ZAKL_DATA!$B$29,N491)),MAX($M$2:M490)+1,0)</f>
        <v>489</v>
      </c>
      <c r="N491" s="483" t="s">
        <v>1824</v>
      </c>
      <c r="O491" s="483" t="s">
        <v>3312</v>
      </c>
      <c r="Q491" s="291" t="str">
        <f>IFERROR(VLOOKUP(ROWS($Q$3:Q491),$M$3:$N$718,2,0),"")</f>
        <v>Výroba domácích potřeb, hygienických a toaletních výrobků z papíru</v>
      </c>
      <c r="R491">
        <f>IF(ISNUMBER(SEARCH('1Př1'!$A$32,N491)),MAX($M$2:M490)+1,0)</f>
        <v>489</v>
      </c>
      <c r="S491" s="290" t="s">
        <v>1866</v>
      </c>
      <c r="T491" t="str">
        <f>IFERROR(VLOOKUP(ROWS($T$3:T491),$R$3:$S$718,2,0),"")</f>
        <v>Výroba sádrových výrobků pro stavební účely</v>
      </c>
      <c r="U491">
        <f>IF(ISNUMBER(SEARCH('1Př1'!$A$33,N491)),MAX($M$2:M490)+1,0)</f>
        <v>489</v>
      </c>
      <c r="V491" s="290" t="s">
        <v>1866</v>
      </c>
      <c r="W491" t="str">
        <f>IFERROR(VLOOKUP(ROWS($W$3:W491),$U$3:$V$718,2,0),"")</f>
        <v>Výroba sádrových výrobků pro stavební účely</v>
      </c>
      <c r="X491">
        <f>IF(ISNUMBER(SEARCH('1Př1'!$A$34,N491)),MAX($M$2:M490)+1,0)</f>
        <v>489</v>
      </c>
      <c r="Y491" s="290" t="s">
        <v>1866</v>
      </c>
      <c r="Z491" t="str">
        <f>IFERROR(VLOOKUP(ROWS($Z$3:Z491),$X$3:$Y$718,2,0),"")</f>
        <v>Výroba sádrových výrobků pro stavební účely</v>
      </c>
    </row>
    <row r="492" spans="13:26">
      <c r="M492" s="289">
        <f>IF(ISNUMBER(SEARCH(ZAKL_DATA!$B$29,N492)),MAX($M$2:M491)+1,0)</f>
        <v>490</v>
      </c>
      <c r="N492" s="483" t="s">
        <v>1898</v>
      </c>
      <c r="O492" s="483" t="s">
        <v>3313</v>
      </c>
      <c r="Q492" s="291" t="str">
        <f>IFERROR(VLOOKUP(ROWS($Q$3:Q492),$M$3:$N$718,2,0),"")</f>
        <v>Výroba drátěných výrobků, řetězů a pružin</v>
      </c>
      <c r="R492">
        <f>IF(ISNUMBER(SEARCH('1Př1'!$A$32,N492)),MAX($M$2:M491)+1,0)</f>
        <v>490</v>
      </c>
      <c r="S492" s="290" t="s">
        <v>1867</v>
      </c>
      <c r="T492" t="str">
        <f>IFERROR(VLOOKUP(ROWS($T$3:T492),$R$3:$S$718,2,0),"")</f>
        <v>Výroba betonu připraveného k lití</v>
      </c>
      <c r="U492">
        <f>IF(ISNUMBER(SEARCH('1Př1'!$A$33,N492)),MAX($M$2:M491)+1,0)</f>
        <v>490</v>
      </c>
      <c r="V492" s="290" t="s">
        <v>1867</v>
      </c>
      <c r="W492" t="str">
        <f>IFERROR(VLOOKUP(ROWS($W$3:W492),$U$3:$V$718,2,0),"")</f>
        <v>Výroba betonu připraveného k lití</v>
      </c>
      <c r="X492">
        <f>IF(ISNUMBER(SEARCH('1Př1'!$A$34,N492)),MAX($M$2:M491)+1,0)</f>
        <v>490</v>
      </c>
      <c r="Y492" s="290" t="s">
        <v>1867</v>
      </c>
      <c r="Z492" t="str">
        <f>IFERROR(VLOOKUP(ROWS($Z$3:Z492),$X$3:$Y$718,2,0),"")</f>
        <v>Výroba betonu připraveného k lití</v>
      </c>
    </row>
    <row r="493" spans="13:26">
      <c r="M493" s="289">
        <f>IF(ISNUMBER(SEARCH(ZAKL_DATA!$B$29,N493)),MAX($M$2:M492)+1,0)</f>
        <v>491</v>
      </c>
      <c r="N493" s="483" t="s">
        <v>3314</v>
      </c>
      <c r="O493" s="483" t="s">
        <v>3315</v>
      </c>
      <c r="Q493" s="291" t="str">
        <f>IFERROR(VLOOKUP(ROWS($Q$3:Q493),$M$3:$N$718,2,0),"")</f>
        <v>Výroba dřevěných dveří a oken</v>
      </c>
      <c r="R493">
        <f>IF(ISNUMBER(SEARCH('1Př1'!$A$32,N493)),MAX($M$2:M492)+1,0)</f>
        <v>491</v>
      </c>
      <c r="S493" s="290" t="s">
        <v>1868</v>
      </c>
      <c r="T493" t="str">
        <f>IFERROR(VLOOKUP(ROWS($T$3:T493),$R$3:$S$718,2,0),"")</f>
        <v>Výroba malt</v>
      </c>
      <c r="U493">
        <f>IF(ISNUMBER(SEARCH('1Př1'!$A$33,N493)),MAX($M$2:M492)+1,0)</f>
        <v>491</v>
      </c>
      <c r="V493" s="290" t="s">
        <v>1868</v>
      </c>
      <c r="W493" t="str">
        <f>IFERROR(VLOOKUP(ROWS($W$3:W493),$U$3:$V$718,2,0),"")</f>
        <v>Výroba malt</v>
      </c>
      <c r="X493">
        <f>IF(ISNUMBER(SEARCH('1Př1'!$A$34,N493)),MAX($M$2:M492)+1,0)</f>
        <v>491</v>
      </c>
      <c r="Y493" s="290" t="s">
        <v>1868</v>
      </c>
      <c r="Z493" t="str">
        <f>IFERROR(VLOOKUP(ROWS($Z$3:Z493),$X$3:$Y$718,2,0),"")</f>
        <v>Výroba malt</v>
      </c>
    </row>
    <row r="494" spans="13:26">
      <c r="M494" s="289">
        <f>IF(ISNUMBER(SEARCH(ZAKL_DATA!$B$29,N494)),MAX($M$2:M493)+1,0)</f>
        <v>492</v>
      </c>
      <c r="N494" s="483" t="s">
        <v>1819</v>
      </c>
      <c r="O494" s="483" t="s">
        <v>3316</v>
      </c>
      <c r="Q494" s="291" t="str">
        <f>IFERROR(VLOOKUP(ROWS($Q$3:Q494),$M$3:$N$718,2,0),"")</f>
        <v>Výroba dřevěných obalů</v>
      </c>
      <c r="R494">
        <f>IF(ISNUMBER(SEARCH('1Př1'!$A$32,N494)),MAX($M$2:M493)+1,0)</f>
        <v>492</v>
      </c>
      <c r="S494" s="290" t="s">
        <v>1869</v>
      </c>
      <c r="T494" t="str">
        <f>IFERROR(VLOOKUP(ROWS($T$3:T494),$R$3:$S$718,2,0),"")</f>
        <v>Výroba vláknitých cementů</v>
      </c>
      <c r="U494">
        <f>IF(ISNUMBER(SEARCH('1Př1'!$A$33,N494)),MAX($M$2:M493)+1,0)</f>
        <v>492</v>
      </c>
      <c r="V494" s="290" t="s">
        <v>1869</v>
      </c>
      <c r="W494" t="str">
        <f>IFERROR(VLOOKUP(ROWS($W$3:W494),$U$3:$V$718,2,0),"")</f>
        <v>Výroba vláknitých cementů</v>
      </c>
      <c r="X494">
        <f>IF(ISNUMBER(SEARCH('1Př1'!$A$34,N494)),MAX($M$2:M493)+1,0)</f>
        <v>492</v>
      </c>
      <c r="Y494" s="290" t="s">
        <v>1869</v>
      </c>
      <c r="Z494" t="str">
        <f>IFERROR(VLOOKUP(ROWS($Z$3:Z494),$X$3:$Y$718,2,0),"")</f>
        <v>Výroba vláknitých cementů</v>
      </c>
    </row>
    <row r="495" spans="13:26">
      <c r="M495" s="289">
        <f>IF(ISNUMBER(SEARCH(ZAKL_DATA!$B$29,N495)),MAX($M$2:M494)+1,0)</f>
        <v>493</v>
      </c>
      <c r="N495" s="483" t="s">
        <v>1853</v>
      </c>
      <c r="O495" s="483" t="s">
        <v>3317</v>
      </c>
      <c r="Q495" s="291" t="str">
        <f>IFERROR(VLOOKUP(ROWS($Q$3:Q495),$M$3:$N$718,2,0),"")</f>
        <v>Výroba dutého skla</v>
      </c>
      <c r="R495">
        <f>IF(ISNUMBER(SEARCH('1Př1'!$A$32,N495)),MAX($M$2:M494)+1,0)</f>
        <v>493</v>
      </c>
      <c r="S495" s="290" t="s">
        <v>1870</v>
      </c>
      <c r="T495" t="str">
        <f>IFERROR(VLOOKUP(ROWS($T$3:T495),$R$3:$S$718,2,0),"")</f>
        <v>Výroba ostatních betonových, cementových a sádrových výrobků</v>
      </c>
      <c r="U495">
        <f>IF(ISNUMBER(SEARCH('1Př1'!$A$33,N495)),MAX($M$2:M494)+1,0)</f>
        <v>493</v>
      </c>
      <c r="V495" s="290" t="s">
        <v>1870</v>
      </c>
      <c r="W495" t="str">
        <f>IFERROR(VLOOKUP(ROWS($W$3:W495),$U$3:$V$718,2,0),"")</f>
        <v>Výroba ostatních betonových, cementových a sádrových výrobků</v>
      </c>
      <c r="X495">
        <f>IF(ISNUMBER(SEARCH('1Př1'!$A$34,N495)),MAX($M$2:M494)+1,0)</f>
        <v>493</v>
      </c>
      <c r="Y495" s="290" t="s">
        <v>1870</v>
      </c>
      <c r="Z495" t="str">
        <f>IFERROR(VLOOKUP(ROWS($Z$3:Z495),$X$3:$Y$718,2,0),"")</f>
        <v>Výroba ostatních betonových, cementových a sádrových výrobků</v>
      </c>
    </row>
    <row r="496" spans="13:26">
      <c r="M496" s="289">
        <f>IF(ISNUMBER(SEARCH(ZAKL_DATA!$B$29,N496)),MAX($M$2:M495)+1,0)</f>
        <v>494</v>
      </c>
      <c r="N496" s="483" t="s">
        <v>1816</v>
      </c>
      <c r="O496" s="483" t="s">
        <v>3318</v>
      </c>
      <c r="Q496" s="291" t="str">
        <f>IFERROR(VLOOKUP(ROWS($Q$3:Q496),$M$3:$N$718,2,0),"")</f>
        <v>Výroba dýh a desek na bázi dřeva</v>
      </c>
      <c r="R496">
        <f>IF(ISNUMBER(SEARCH('1Př1'!$A$32,N496)),MAX($M$2:M495)+1,0)</f>
        <v>494</v>
      </c>
      <c r="S496" s="290" t="s">
        <v>1871</v>
      </c>
      <c r="T496" t="str">
        <f>IFERROR(VLOOKUP(ROWS($T$3:T496),$R$3:$S$718,2,0),"")</f>
        <v>Výroba brusiv</v>
      </c>
      <c r="U496">
        <f>IF(ISNUMBER(SEARCH('1Př1'!$A$33,N496)),MAX($M$2:M495)+1,0)</f>
        <v>494</v>
      </c>
      <c r="V496" s="290" t="s">
        <v>1871</v>
      </c>
      <c r="W496" t="str">
        <f>IFERROR(VLOOKUP(ROWS($W$3:W496),$U$3:$V$718,2,0),"")</f>
        <v>Výroba brusiv</v>
      </c>
      <c r="X496">
        <f>IF(ISNUMBER(SEARCH('1Př1'!$A$34,N496)),MAX($M$2:M495)+1,0)</f>
        <v>494</v>
      </c>
      <c r="Y496" s="290" t="s">
        <v>1871</v>
      </c>
      <c r="Z496" t="str">
        <f>IFERROR(VLOOKUP(ROWS($Z$3:Z496),$X$3:$Y$718,2,0),"")</f>
        <v>Výroba brusiv</v>
      </c>
    </row>
    <row r="497" spans="13:26" ht="25.5">
      <c r="M497" s="289">
        <f>IF(ISNUMBER(SEARCH(ZAKL_DATA!$B$29,N497)),MAX($M$2:M496)+1,0)</f>
        <v>495</v>
      </c>
      <c r="N497" s="483" t="s">
        <v>1932</v>
      </c>
      <c r="O497" s="483" t="s">
        <v>3319</v>
      </c>
      <c r="Q497" s="291" t="str">
        <f>IFERROR(VLOOKUP(ROWS($Q$3:Q497),$M$3:$N$718,2,0),"")</f>
        <v>Výroba elektrického a elektronického zařízení pro motorová vozidla</v>
      </c>
      <c r="R497">
        <f>IF(ISNUMBER(SEARCH('1Př1'!$A$32,N497)),MAX($M$2:M496)+1,0)</f>
        <v>495</v>
      </c>
      <c r="S497" s="290" t="s">
        <v>1872</v>
      </c>
      <c r="T497" t="str">
        <f>IFERROR(VLOOKUP(ROWS($T$3:T497),$R$3:$S$718,2,0),"")</f>
        <v>Výroba ostatních nekovových minerálních výrobků j.n.</v>
      </c>
      <c r="U497">
        <f>IF(ISNUMBER(SEARCH('1Př1'!$A$33,N497)),MAX($M$2:M496)+1,0)</f>
        <v>495</v>
      </c>
      <c r="V497" s="290" t="s">
        <v>1872</v>
      </c>
      <c r="W497" t="str">
        <f>IFERROR(VLOOKUP(ROWS($W$3:W497),$U$3:$V$718,2,0),"")</f>
        <v>Výroba ostatních nekovových minerálních výrobků j.n.</v>
      </c>
      <c r="X497">
        <f>IF(ISNUMBER(SEARCH('1Př1'!$A$34,N497)),MAX($M$2:M496)+1,0)</f>
        <v>495</v>
      </c>
      <c r="Y497" s="290" t="s">
        <v>1872</v>
      </c>
      <c r="Z497" t="str">
        <f>IFERROR(VLOOKUP(ROWS($Z$3:Z497),$X$3:$Y$718,2,0),"")</f>
        <v>Výroba ostatních nekovových minerálních výrobků j.n.</v>
      </c>
    </row>
    <row r="498" spans="13:26" ht="25.5">
      <c r="M498" s="289">
        <f>IF(ISNUMBER(SEARCH(ZAKL_DATA!$B$29,N498)),MAX($M$2:M497)+1,0)</f>
        <v>496</v>
      </c>
      <c r="N498" s="483" t="s">
        <v>1905</v>
      </c>
      <c r="O498" s="483" t="s">
        <v>3320</v>
      </c>
      <c r="Q498" s="291" t="str">
        <f>IFERROR(VLOOKUP(ROWS($Q$3:Q498),$M$3:$N$718,2,0),"")</f>
        <v>Výroba elektrických motorů, generátorů a transformátorů</v>
      </c>
      <c r="R498">
        <f>IF(ISNUMBER(SEARCH('1Př1'!$A$32,N498)),MAX($M$2:M497)+1,0)</f>
        <v>496</v>
      </c>
      <c r="S498" s="290" t="s">
        <v>1873</v>
      </c>
      <c r="T498" t="str">
        <f>IFERROR(VLOOKUP(ROWS($T$3:T498),$R$3:$S$718,2,0),"")</f>
        <v>Tažení tyčí za studena</v>
      </c>
      <c r="U498">
        <f>IF(ISNUMBER(SEARCH('1Př1'!$A$33,N498)),MAX($M$2:M497)+1,0)</f>
        <v>496</v>
      </c>
      <c r="V498" s="290" t="s">
        <v>1873</v>
      </c>
      <c r="W498" t="str">
        <f>IFERROR(VLOOKUP(ROWS($W$3:W498),$U$3:$V$718,2,0),"")</f>
        <v>Tažení tyčí za studena</v>
      </c>
      <c r="X498">
        <f>IF(ISNUMBER(SEARCH('1Př1'!$A$34,N498)),MAX($M$2:M497)+1,0)</f>
        <v>496</v>
      </c>
      <c r="Y498" s="290" t="s">
        <v>1873</v>
      </c>
      <c r="Z498" t="str">
        <f>IFERROR(VLOOKUP(ROWS($Z$3:Z498),$X$3:$Y$718,2,0),"")</f>
        <v>Tažení tyčí za studena</v>
      </c>
    </row>
    <row r="499" spans="13:26" ht="25.5">
      <c r="M499" s="289">
        <f>IF(ISNUMBER(SEARCH(ZAKL_DATA!$B$29,N499)),MAX($M$2:M498)+1,0)</f>
        <v>497</v>
      </c>
      <c r="N499" s="483" t="s">
        <v>1906</v>
      </c>
      <c r="O499" s="483" t="s">
        <v>3321</v>
      </c>
      <c r="Q499" s="291" t="str">
        <f>IFERROR(VLOOKUP(ROWS($Q$3:Q499),$M$3:$N$718,2,0),"")</f>
        <v>Výroba elektrických rozvodných a kontrolních zařízení</v>
      </c>
      <c r="R499">
        <f>IF(ISNUMBER(SEARCH('1Př1'!$A$32,N499)),MAX($M$2:M498)+1,0)</f>
        <v>497</v>
      </c>
      <c r="S499" s="290" t="s">
        <v>1874</v>
      </c>
      <c r="T499" t="str">
        <f>IFERROR(VLOOKUP(ROWS($T$3:T499),$R$3:$S$718,2,0),"")</f>
        <v>Válcování ocelových úzkých pásů za studena</v>
      </c>
      <c r="U499">
        <f>IF(ISNUMBER(SEARCH('1Př1'!$A$33,N499)),MAX($M$2:M498)+1,0)</f>
        <v>497</v>
      </c>
      <c r="V499" s="290" t="s">
        <v>1874</v>
      </c>
      <c r="W499" t="str">
        <f>IFERROR(VLOOKUP(ROWS($W$3:W499),$U$3:$V$718,2,0),"")</f>
        <v>Válcování ocelových úzkých pásů za studena</v>
      </c>
      <c r="X499">
        <f>IF(ISNUMBER(SEARCH('1Př1'!$A$34,N499)),MAX($M$2:M498)+1,0)</f>
        <v>497</v>
      </c>
      <c r="Y499" s="290" t="s">
        <v>1874</v>
      </c>
      <c r="Z499" t="str">
        <f>IFERROR(VLOOKUP(ROWS($Z$3:Z499),$X$3:$Y$718,2,0),"")</f>
        <v>Válcování ocelových úzkých pásů za studena</v>
      </c>
    </row>
    <row r="500" spans="13:26" ht="25.5">
      <c r="M500" s="289">
        <f>IF(ISNUMBER(SEARCH(ZAKL_DATA!$B$29,N500)),MAX($M$2:M499)+1,0)</f>
        <v>498</v>
      </c>
      <c r="N500" s="483" t="s">
        <v>1910</v>
      </c>
      <c r="O500" s="483" t="s">
        <v>3322</v>
      </c>
      <c r="Q500" s="291" t="str">
        <f>IFERROR(VLOOKUP(ROWS($Q$3:Q500),$M$3:$N$718,2,0),"")</f>
        <v>Výroba elektrických spotřebičů převážně pro domácnost</v>
      </c>
      <c r="R500">
        <f>IF(ISNUMBER(SEARCH('1Př1'!$A$32,N500)),MAX($M$2:M499)+1,0)</f>
        <v>498</v>
      </c>
      <c r="S500" s="290" t="s">
        <v>1875</v>
      </c>
      <c r="T500" t="str">
        <f>IFERROR(VLOOKUP(ROWS($T$3:T500),$R$3:$S$718,2,0),"")</f>
        <v>Tváření ocelových profilů za studena</v>
      </c>
      <c r="U500">
        <f>IF(ISNUMBER(SEARCH('1Př1'!$A$33,N500)),MAX($M$2:M499)+1,0)</f>
        <v>498</v>
      </c>
      <c r="V500" s="290" t="s">
        <v>1875</v>
      </c>
      <c r="W500" t="str">
        <f>IFERROR(VLOOKUP(ROWS($W$3:W500),$U$3:$V$718,2,0),"")</f>
        <v>Tváření ocelových profilů za studena</v>
      </c>
      <c r="X500">
        <f>IF(ISNUMBER(SEARCH('1Př1'!$A$34,N500)),MAX($M$2:M499)+1,0)</f>
        <v>498</v>
      </c>
      <c r="Y500" s="290" t="s">
        <v>1875</v>
      </c>
      <c r="Z500" t="str">
        <f>IFERROR(VLOOKUP(ROWS($Z$3:Z500),$X$3:$Y$718,2,0),"")</f>
        <v>Tváření ocelových profilů za studena</v>
      </c>
    </row>
    <row r="501" spans="13:26">
      <c r="M501" s="289">
        <f>IF(ISNUMBER(SEARCH(ZAKL_DATA!$B$29,N501)),MAX($M$2:M500)+1,0)</f>
        <v>499</v>
      </c>
      <c r="N501" s="483" t="s">
        <v>1909</v>
      </c>
      <c r="O501" s="483" t="s">
        <v>3323</v>
      </c>
      <c r="Q501" s="291" t="str">
        <f>IFERROR(VLOOKUP(ROWS($Q$3:Q501),$M$3:$N$718,2,0),"")</f>
        <v>Výroba elektroinstalačních zařízení</v>
      </c>
      <c r="R501">
        <f>IF(ISNUMBER(SEARCH('1Př1'!$A$32,N501)),MAX($M$2:M500)+1,0)</f>
        <v>499</v>
      </c>
      <c r="S501" s="290" t="s">
        <v>1876</v>
      </c>
      <c r="T501" t="str">
        <f>IFERROR(VLOOKUP(ROWS($T$3:T501),$R$3:$S$718,2,0),"")</f>
        <v>Tažení ocelového drátu za studena</v>
      </c>
      <c r="U501">
        <f>IF(ISNUMBER(SEARCH('1Př1'!$A$33,N501)),MAX($M$2:M500)+1,0)</f>
        <v>499</v>
      </c>
      <c r="V501" s="290" t="s">
        <v>1876</v>
      </c>
      <c r="W501" t="str">
        <f>IFERROR(VLOOKUP(ROWS($W$3:W501),$U$3:$V$718,2,0),"")</f>
        <v>Tažení ocelového drátu za studena</v>
      </c>
      <c r="X501">
        <f>IF(ISNUMBER(SEARCH('1Př1'!$A$34,N501)),MAX($M$2:M500)+1,0)</f>
        <v>499</v>
      </c>
      <c r="Y501" s="290" t="s">
        <v>1876</v>
      </c>
      <c r="Z501" t="str">
        <f>IFERROR(VLOOKUP(ROWS($Z$3:Z501),$X$3:$Y$718,2,0),"")</f>
        <v>Tažení ocelového drátu za studena</v>
      </c>
    </row>
    <row r="502" spans="13:26">
      <c r="M502" s="289">
        <f>IF(ISNUMBER(SEARCH(ZAKL_DATA!$B$29,N502)),MAX($M$2:M501)+1,0)</f>
        <v>500</v>
      </c>
      <c r="N502" s="483" t="s">
        <v>1901</v>
      </c>
      <c r="O502" s="483" t="s">
        <v>3324</v>
      </c>
      <c r="Q502" s="291" t="str">
        <f>IFERROR(VLOOKUP(ROWS($Q$3:Q502),$M$3:$N$718,2,0),"")</f>
        <v>Výroba elektronických součástek</v>
      </c>
      <c r="R502">
        <f>IF(ISNUMBER(SEARCH('1Př1'!$A$32,N502)),MAX($M$2:M501)+1,0)</f>
        <v>500</v>
      </c>
      <c r="S502" s="290" t="s">
        <v>1877</v>
      </c>
      <c r="T502" t="str">
        <f>IFERROR(VLOOKUP(ROWS($T$3:T502),$R$3:$S$718,2,0),"")</f>
        <v>Výroba a hutní zpracování drahých kovů</v>
      </c>
      <c r="U502">
        <f>IF(ISNUMBER(SEARCH('1Př1'!$A$33,N502)),MAX($M$2:M501)+1,0)</f>
        <v>500</v>
      </c>
      <c r="V502" s="290" t="s">
        <v>1877</v>
      </c>
      <c r="W502" t="str">
        <f>IFERROR(VLOOKUP(ROWS($W$3:W502),$U$3:$V$718,2,0),"")</f>
        <v>Výroba a hutní zpracování drahých kovů</v>
      </c>
      <c r="X502">
        <f>IF(ISNUMBER(SEARCH('1Př1'!$A$34,N502)),MAX($M$2:M501)+1,0)</f>
        <v>500</v>
      </c>
      <c r="Y502" s="290" t="s">
        <v>1877</v>
      </c>
      <c r="Z502" t="str">
        <f>IFERROR(VLOOKUP(ROWS($Z$3:Z502),$X$3:$Y$718,2,0),"")</f>
        <v>Výroba a hutní zpracování drahých kovů</v>
      </c>
    </row>
    <row r="503" spans="13:26">
      <c r="M503" s="289">
        <f>IF(ISNUMBER(SEARCH(ZAKL_DATA!$B$29,N503)),MAX($M$2:M502)+1,0)</f>
        <v>501</v>
      </c>
      <c r="N503" s="483" t="s">
        <v>3325</v>
      </c>
      <c r="O503" s="483" t="s">
        <v>3326</v>
      </c>
      <c r="Q503" s="291" t="str">
        <f>IFERROR(VLOOKUP(ROWS($Q$3:Q503),$M$3:$N$718,2,0),"")</f>
        <v>Výroba elektřiny z neobnovitelných zdrojů</v>
      </c>
      <c r="R503">
        <f>IF(ISNUMBER(SEARCH('1Př1'!$A$32,N503)),MAX($M$2:M502)+1,0)</f>
        <v>501</v>
      </c>
      <c r="S503" s="290" t="s">
        <v>1878</v>
      </c>
      <c r="T503" t="str">
        <f>IFERROR(VLOOKUP(ROWS($T$3:T503),$R$3:$S$718,2,0),"")</f>
        <v>Výroba a hutní zpracování hliníku</v>
      </c>
      <c r="U503">
        <f>IF(ISNUMBER(SEARCH('1Př1'!$A$33,N503)),MAX($M$2:M502)+1,0)</f>
        <v>501</v>
      </c>
      <c r="V503" s="290" t="s">
        <v>1878</v>
      </c>
      <c r="W503" t="str">
        <f>IFERROR(VLOOKUP(ROWS($W$3:W503),$U$3:$V$718,2,0),"")</f>
        <v>Výroba a hutní zpracování hliníku</v>
      </c>
      <c r="X503">
        <f>IF(ISNUMBER(SEARCH('1Př1'!$A$34,N503)),MAX($M$2:M502)+1,0)</f>
        <v>501</v>
      </c>
      <c r="Y503" s="290" t="s">
        <v>1878</v>
      </c>
      <c r="Z503" t="str">
        <f>IFERROR(VLOOKUP(ROWS($Z$3:Z503),$X$3:$Y$718,2,0),"")</f>
        <v>Výroba a hutní zpracování hliníku</v>
      </c>
    </row>
    <row r="504" spans="13:26">
      <c r="M504" s="289">
        <f>IF(ISNUMBER(SEARCH(ZAKL_DATA!$B$29,N504)),MAX($M$2:M503)+1,0)</f>
        <v>502</v>
      </c>
      <c r="N504" s="483" t="s">
        <v>3327</v>
      </c>
      <c r="O504" s="483" t="s">
        <v>3328</v>
      </c>
      <c r="Q504" s="291" t="str">
        <f>IFERROR(VLOOKUP(ROWS($Q$3:Q504),$M$3:$N$718,2,0),"")</f>
        <v>Výroba elektřiny z obnovitelných zdrojů</v>
      </c>
      <c r="R504">
        <f>IF(ISNUMBER(SEARCH('1Př1'!$A$32,N504)),MAX($M$2:M503)+1,0)</f>
        <v>502</v>
      </c>
      <c r="S504" s="290" t="s">
        <v>1879</v>
      </c>
      <c r="T504" t="str">
        <f>IFERROR(VLOOKUP(ROWS($T$3:T504),$R$3:$S$718,2,0),"")</f>
        <v>Výroba a hutní zpracování olova, zinku a cínu</v>
      </c>
      <c r="U504">
        <f>IF(ISNUMBER(SEARCH('1Př1'!$A$33,N504)),MAX($M$2:M503)+1,0)</f>
        <v>502</v>
      </c>
      <c r="V504" s="290" t="s">
        <v>1879</v>
      </c>
      <c r="W504" t="str">
        <f>IFERROR(VLOOKUP(ROWS($W$3:W504),$U$3:$V$718,2,0),"")</f>
        <v>Výroba a hutní zpracování olova, zinku a cínu</v>
      </c>
      <c r="X504">
        <f>IF(ISNUMBER(SEARCH('1Př1'!$A$34,N504)),MAX($M$2:M503)+1,0)</f>
        <v>502</v>
      </c>
      <c r="Y504" s="290" t="s">
        <v>1879</v>
      </c>
      <c r="Z504" t="str">
        <f>IFERROR(VLOOKUP(ROWS($Z$3:Z504),$X$3:$Y$718,2,0),"")</f>
        <v>Výroba a hutní zpracování olova, zinku a cínu</v>
      </c>
    </row>
    <row r="505" spans="13:26">
      <c r="M505" s="289">
        <f>IF(ISNUMBER(SEARCH(ZAKL_DATA!$B$29,N505)),MAX($M$2:M504)+1,0)</f>
        <v>503</v>
      </c>
      <c r="N505" s="483" t="s">
        <v>1367</v>
      </c>
      <c r="O505" s="483" t="s">
        <v>3329</v>
      </c>
      <c r="Q505" s="291" t="str">
        <f>IFERROR(VLOOKUP(ROWS($Q$3:Q505),$M$3:$N$718,2,0),"")</f>
        <v>Výroba farmaceutických přípravků</v>
      </c>
      <c r="R505">
        <f>IF(ISNUMBER(SEARCH('1Př1'!$A$32,N505)),MAX($M$2:M504)+1,0)</f>
        <v>503</v>
      </c>
      <c r="S505" s="290" t="s">
        <v>1880</v>
      </c>
      <c r="T505" t="str">
        <f>IFERROR(VLOOKUP(ROWS($T$3:T505),$R$3:$S$718,2,0),"")</f>
        <v>Výroba a hutní zpracování mědi</v>
      </c>
      <c r="U505">
        <f>IF(ISNUMBER(SEARCH('1Př1'!$A$33,N505)),MAX($M$2:M504)+1,0)</f>
        <v>503</v>
      </c>
      <c r="V505" s="290" t="s">
        <v>1880</v>
      </c>
      <c r="W505" t="str">
        <f>IFERROR(VLOOKUP(ROWS($W$3:W505),$U$3:$V$718,2,0),"")</f>
        <v>Výroba a hutní zpracování mědi</v>
      </c>
      <c r="X505">
        <f>IF(ISNUMBER(SEARCH('1Př1'!$A$34,N505)),MAX($M$2:M504)+1,0)</f>
        <v>503</v>
      </c>
      <c r="Y505" s="290" t="s">
        <v>1880</v>
      </c>
      <c r="Z505" t="str">
        <f>IFERROR(VLOOKUP(ROWS($Z$3:Z505),$X$3:$Y$718,2,0),"")</f>
        <v>Výroba a hutní zpracování mědi</v>
      </c>
    </row>
    <row r="506" spans="13:26">
      <c r="M506" s="289">
        <f>IF(ISNUMBER(SEARCH(ZAKL_DATA!$B$29,N506)),MAX($M$2:M505)+1,0)</f>
        <v>504</v>
      </c>
      <c r="N506" s="483" t="s">
        <v>1569</v>
      </c>
      <c r="O506" s="483" t="s">
        <v>3330</v>
      </c>
      <c r="Q506" s="291" t="str">
        <f>IFERROR(VLOOKUP(ROWS($Q$3:Q506),$M$3:$N$718,2,0),"")</f>
        <v>Výroba her a hraček</v>
      </c>
      <c r="R506">
        <f>IF(ISNUMBER(SEARCH('1Př1'!$A$32,N506)),MAX($M$2:M505)+1,0)</f>
        <v>504</v>
      </c>
      <c r="S506" s="290" t="s">
        <v>1881</v>
      </c>
      <c r="T506" t="str">
        <f>IFERROR(VLOOKUP(ROWS($T$3:T506),$R$3:$S$718,2,0),"")</f>
        <v>Výroba a hutní zpracování ostatních neželezných kovů</v>
      </c>
      <c r="U506">
        <f>IF(ISNUMBER(SEARCH('1Př1'!$A$33,N506)),MAX($M$2:M505)+1,0)</f>
        <v>504</v>
      </c>
      <c r="V506" s="290" t="s">
        <v>1881</v>
      </c>
      <c r="W506" t="str">
        <f>IFERROR(VLOOKUP(ROWS($W$3:W506),$U$3:$V$718,2,0),"")</f>
        <v>Výroba a hutní zpracování ostatních neželezných kovů</v>
      </c>
      <c r="X506">
        <f>IF(ISNUMBER(SEARCH('1Př1'!$A$34,N506)),MAX($M$2:M505)+1,0)</f>
        <v>504</v>
      </c>
      <c r="Y506" s="290" t="s">
        <v>1881</v>
      </c>
      <c r="Z506" t="str">
        <f>IFERROR(VLOOKUP(ROWS($Z$3:Z506),$X$3:$Y$718,2,0),"")</f>
        <v>Výroba a hutní zpracování ostatních neželezných kovů</v>
      </c>
    </row>
    <row r="507" spans="13:26">
      <c r="M507" s="289">
        <f>IF(ISNUMBER(SEARCH(ZAKL_DATA!$B$29,N507)),MAX($M$2:M506)+1,0)</f>
        <v>505</v>
      </c>
      <c r="N507" s="483" t="s">
        <v>1836</v>
      </c>
      <c r="O507" s="483" t="s">
        <v>3331</v>
      </c>
      <c r="Q507" s="291" t="str">
        <f>IFERROR(VLOOKUP(ROWS($Q$3:Q507),$M$3:$N$718,2,0),"")</f>
        <v>Výroba hnojiv a dusíkatých sloučenin</v>
      </c>
      <c r="R507">
        <f>IF(ISNUMBER(SEARCH('1Př1'!$A$32,N507)),MAX($M$2:M506)+1,0)</f>
        <v>505</v>
      </c>
      <c r="S507" s="290" t="s">
        <v>1882</v>
      </c>
      <c r="T507" t="str">
        <f>IFERROR(VLOOKUP(ROWS($T$3:T507),$R$3:$S$718,2,0),"")</f>
        <v>Zpracování jaderného paliva</v>
      </c>
      <c r="U507">
        <f>IF(ISNUMBER(SEARCH('1Př1'!$A$33,N507)),MAX($M$2:M506)+1,0)</f>
        <v>505</v>
      </c>
      <c r="V507" s="290" t="s">
        <v>1882</v>
      </c>
      <c r="W507" t="str">
        <f>IFERROR(VLOOKUP(ROWS($W$3:W507),$U$3:$V$718,2,0),"")</f>
        <v>Zpracování jaderného paliva</v>
      </c>
      <c r="X507">
        <f>IF(ISNUMBER(SEARCH('1Př1'!$A$34,N507)),MAX($M$2:M506)+1,0)</f>
        <v>505</v>
      </c>
      <c r="Y507" s="290" t="s">
        <v>1882</v>
      </c>
      <c r="Z507" t="str">
        <f>IFERROR(VLOOKUP(ROWS($Z$3:Z507),$X$3:$Y$718,2,0),"")</f>
        <v>Zpracování jaderného paliva</v>
      </c>
    </row>
    <row r="508" spans="13:26" ht="25.5">
      <c r="M508" s="289">
        <f>IF(ISNUMBER(SEARCH(ZAKL_DATA!$B$29,N508)),MAX($M$2:M507)+1,0)</f>
        <v>506</v>
      </c>
      <c r="N508" s="483" t="s">
        <v>3332</v>
      </c>
      <c r="O508" s="483" t="s">
        <v>3333</v>
      </c>
      <c r="Q508" s="291" t="str">
        <f>IFERROR(VLOOKUP(ROWS($Q$3:Q508),$M$3:$N$718,2,0),"")</f>
        <v>Výroba homogenizovaných potravinářských přípravků a dietetických potravin</v>
      </c>
      <c r="R508">
        <f>IF(ISNUMBER(SEARCH('1Př1'!$A$32,N508)),MAX($M$2:M507)+1,0)</f>
        <v>506</v>
      </c>
      <c r="S508" s="290" t="s">
        <v>1883</v>
      </c>
      <c r="T508" t="str">
        <f>IFERROR(VLOOKUP(ROWS($T$3:T508),$R$3:$S$718,2,0),"")</f>
        <v>Výroba odlitků z litiny</v>
      </c>
      <c r="U508">
        <f>IF(ISNUMBER(SEARCH('1Př1'!$A$33,N508)),MAX($M$2:M507)+1,0)</f>
        <v>506</v>
      </c>
      <c r="V508" s="290" t="s">
        <v>1883</v>
      </c>
      <c r="W508" t="str">
        <f>IFERROR(VLOOKUP(ROWS($W$3:W508),$U$3:$V$718,2,0),"")</f>
        <v>Výroba odlitků z litiny</v>
      </c>
      <c r="X508">
        <f>IF(ISNUMBER(SEARCH('1Př1'!$A$34,N508)),MAX($M$2:M507)+1,0)</f>
        <v>506</v>
      </c>
      <c r="Y508" s="290" t="s">
        <v>1883</v>
      </c>
      <c r="Z508" t="str">
        <f>IFERROR(VLOOKUP(ROWS($Z$3:Z508),$X$3:$Y$718,2,0),"")</f>
        <v>Výroba odlitků z litiny</v>
      </c>
    </row>
    <row r="509" spans="13:26">
      <c r="M509" s="289">
        <f>IF(ISNUMBER(SEARCH(ZAKL_DATA!$B$29,N509)),MAX($M$2:M508)+1,0)</f>
        <v>507</v>
      </c>
      <c r="N509" s="483" t="s">
        <v>1784</v>
      </c>
      <c r="O509" s="483" t="s">
        <v>3334</v>
      </c>
      <c r="Q509" s="291" t="str">
        <f>IFERROR(VLOOKUP(ROWS($Q$3:Q509),$M$3:$N$718,2,0),"")</f>
        <v>Výroba hotových pokrmů</v>
      </c>
      <c r="R509">
        <f>IF(ISNUMBER(SEARCH('1Př1'!$A$32,N509)),MAX($M$2:M508)+1,0)</f>
        <v>507</v>
      </c>
      <c r="S509" s="290" t="s">
        <v>1884</v>
      </c>
      <c r="T509" t="str">
        <f>IFERROR(VLOOKUP(ROWS($T$3:T509),$R$3:$S$718,2,0),"")</f>
        <v>Výroba odlitků z oceli</v>
      </c>
      <c r="U509">
        <f>IF(ISNUMBER(SEARCH('1Př1'!$A$33,N509)),MAX($M$2:M508)+1,0)</f>
        <v>507</v>
      </c>
      <c r="V509" s="290" t="s">
        <v>1884</v>
      </c>
      <c r="W509" t="str">
        <f>IFERROR(VLOOKUP(ROWS($W$3:W509),$U$3:$V$718,2,0),"")</f>
        <v>Výroba odlitků z oceli</v>
      </c>
      <c r="X509">
        <f>IF(ISNUMBER(SEARCH('1Př1'!$A$34,N509)),MAX($M$2:M508)+1,0)</f>
        <v>507</v>
      </c>
      <c r="Y509" s="290" t="s">
        <v>1884</v>
      </c>
      <c r="Z509" t="str">
        <f>IFERROR(VLOOKUP(ROWS($Z$3:Z509),$X$3:$Y$718,2,0),"")</f>
        <v>Výroba odlitků z oceli</v>
      </c>
    </row>
    <row r="510" spans="13:26">
      <c r="M510" s="289">
        <f>IF(ISNUMBER(SEARCH(ZAKL_DATA!$B$29,N510)),MAX($M$2:M509)+1,0)</f>
        <v>508</v>
      </c>
      <c r="N510" s="483" t="s">
        <v>1560</v>
      </c>
      <c r="O510" s="483" t="s">
        <v>3335</v>
      </c>
      <c r="Q510" s="291" t="str">
        <f>IFERROR(VLOOKUP(ROWS($Q$3:Q510),$M$3:$N$718,2,0),"")</f>
        <v>Výroba hudebních nástrojů</v>
      </c>
      <c r="R510">
        <f>IF(ISNUMBER(SEARCH('1Př1'!$A$32,N510)),MAX($M$2:M509)+1,0)</f>
        <v>508</v>
      </c>
      <c r="S510" s="290" t="s">
        <v>1885</v>
      </c>
      <c r="T510" t="str">
        <f>IFERROR(VLOOKUP(ROWS($T$3:T510),$R$3:$S$718,2,0),"")</f>
        <v>Výroba odlitků z lehkých neželezných kovů</v>
      </c>
      <c r="U510">
        <f>IF(ISNUMBER(SEARCH('1Př1'!$A$33,N510)),MAX($M$2:M509)+1,0)</f>
        <v>508</v>
      </c>
      <c r="V510" s="290" t="s">
        <v>1885</v>
      </c>
      <c r="W510" t="str">
        <f>IFERROR(VLOOKUP(ROWS($W$3:W510),$U$3:$V$718,2,0),"")</f>
        <v>Výroba odlitků z lehkých neželezných kovů</v>
      </c>
      <c r="X510">
        <f>IF(ISNUMBER(SEARCH('1Př1'!$A$34,N510)),MAX($M$2:M509)+1,0)</f>
        <v>508</v>
      </c>
      <c r="Y510" s="290" t="s">
        <v>1885</v>
      </c>
      <c r="Z510" t="str">
        <f>IFERROR(VLOOKUP(ROWS($Z$3:Z510),$X$3:$Y$718,2,0),"")</f>
        <v>Výroba odlitků z lehkých neželezných kovů</v>
      </c>
    </row>
    <row r="511" spans="13:26">
      <c r="M511" s="289">
        <f>IF(ISNUMBER(SEARCH(ZAKL_DATA!$B$29,N511)),MAX($M$2:M510)+1,0)</f>
        <v>509</v>
      </c>
      <c r="N511" s="483" t="s">
        <v>3336</v>
      </c>
      <c r="O511" s="483" t="s">
        <v>3337</v>
      </c>
      <c r="Q511" s="291" t="str">
        <f>IFERROR(VLOOKUP(ROWS($Q$3:Q511),$M$3:$N$718,2,0),"")</f>
        <v>Výroba hydraulických zařízení</v>
      </c>
      <c r="R511">
        <f>IF(ISNUMBER(SEARCH('1Př1'!$A$32,N511)),MAX($M$2:M510)+1,0)</f>
        <v>509</v>
      </c>
      <c r="S511" s="290" t="s">
        <v>1886</v>
      </c>
      <c r="T511" t="str">
        <f>IFERROR(VLOOKUP(ROWS($T$3:T511),$R$3:$S$718,2,0),"")</f>
        <v>Výroba odlitků z ostatních neželezných kovů</v>
      </c>
      <c r="U511">
        <f>IF(ISNUMBER(SEARCH('1Př1'!$A$33,N511)),MAX($M$2:M510)+1,0)</f>
        <v>509</v>
      </c>
      <c r="V511" s="290" t="s">
        <v>1886</v>
      </c>
      <c r="W511" t="str">
        <f>IFERROR(VLOOKUP(ROWS($W$3:W511),$U$3:$V$718,2,0),"")</f>
        <v>Výroba odlitků z ostatních neželezných kovů</v>
      </c>
      <c r="X511">
        <f>IF(ISNUMBER(SEARCH('1Př1'!$A$34,N511)),MAX($M$2:M510)+1,0)</f>
        <v>509</v>
      </c>
      <c r="Y511" s="290" t="s">
        <v>1886</v>
      </c>
      <c r="Z511" t="str">
        <f>IFERROR(VLOOKUP(ROWS($Z$3:Z511),$X$3:$Y$718,2,0),"")</f>
        <v>Výroba odlitků z ostatních neželezných kovů</v>
      </c>
    </row>
    <row r="512" spans="13:26">
      <c r="M512" s="289">
        <f>IF(ISNUMBER(SEARCH(ZAKL_DATA!$B$29,N512)),MAX($M$2:M511)+1,0)</f>
        <v>510</v>
      </c>
      <c r="N512" s="483" t="s">
        <v>2146</v>
      </c>
      <c r="O512" s="483" t="s">
        <v>3338</v>
      </c>
      <c r="Q512" s="291" t="str">
        <f>IFERROR(VLOOKUP(ROWS($Q$3:Q512),$M$3:$N$718,2,0),"")</f>
        <v>Výroba chemických buničin</v>
      </c>
      <c r="R512">
        <f>IF(ISNUMBER(SEARCH('1Př1'!$A$32,N512)),MAX($M$2:M511)+1,0)</f>
        <v>510</v>
      </c>
      <c r="S512" s="290" t="s">
        <v>1887</v>
      </c>
      <c r="T512" t="str">
        <f>IFERROR(VLOOKUP(ROWS($T$3:T512),$R$3:$S$718,2,0),"")</f>
        <v>Výroba kovových konstrukcí a jejich dílů</v>
      </c>
      <c r="U512">
        <f>IF(ISNUMBER(SEARCH('1Př1'!$A$33,N512)),MAX($M$2:M511)+1,0)</f>
        <v>510</v>
      </c>
      <c r="V512" s="290" t="s">
        <v>1887</v>
      </c>
      <c r="W512" t="str">
        <f>IFERROR(VLOOKUP(ROWS($W$3:W512),$U$3:$V$718,2,0),"")</f>
        <v>Výroba kovových konstrukcí a jejich dílů</v>
      </c>
      <c r="X512">
        <f>IF(ISNUMBER(SEARCH('1Př1'!$A$34,N512)),MAX($M$2:M511)+1,0)</f>
        <v>510</v>
      </c>
      <c r="Y512" s="290" t="s">
        <v>1887</v>
      </c>
      <c r="Z512" t="str">
        <f>IFERROR(VLOOKUP(ROWS($Z$3:Z512),$X$3:$Y$718,2,0),"")</f>
        <v>Výroba kovových konstrukcí a jejich dílů</v>
      </c>
    </row>
    <row r="513" spans="13:26">
      <c r="M513" s="289">
        <f>IF(ISNUMBER(SEARCH(ZAKL_DATA!$B$29,N513)),MAX($M$2:M512)+1,0)</f>
        <v>511</v>
      </c>
      <c r="N513" s="483" t="s">
        <v>1359</v>
      </c>
      <c r="O513" s="483" t="s">
        <v>3339</v>
      </c>
      <c r="Q513" s="291" t="str">
        <f>IFERROR(VLOOKUP(ROWS($Q$3:Q513),$M$3:$N$718,2,0),"")</f>
        <v>Výroba chemických vláken</v>
      </c>
      <c r="R513">
        <f>IF(ISNUMBER(SEARCH('1Př1'!$A$32,N513)),MAX($M$2:M512)+1,0)</f>
        <v>511</v>
      </c>
      <c r="S513" s="290" t="s">
        <v>1888</v>
      </c>
      <c r="T513" t="str">
        <f>IFERROR(VLOOKUP(ROWS($T$3:T513),$R$3:$S$718,2,0),"")</f>
        <v>Výroba kovových dveří a oken</v>
      </c>
      <c r="U513">
        <f>IF(ISNUMBER(SEARCH('1Př1'!$A$33,N513)),MAX($M$2:M512)+1,0)</f>
        <v>511</v>
      </c>
      <c r="V513" s="290" t="s">
        <v>1888</v>
      </c>
      <c r="W513" t="str">
        <f>IFERROR(VLOOKUP(ROWS($W$3:W513),$U$3:$V$718,2,0),"")</f>
        <v>Výroba kovových dveří a oken</v>
      </c>
      <c r="X513">
        <f>IF(ISNUMBER(SEARCH('1Př1'!$A$34,N513)),MAX($M$2:M512)+1,0)</f>
        <v>511</v>
      </c>
      <c r="Y513" s="290" t="s">
        <v>1888</v>
      </c>
      <c r="Z513" t="str">
        <f>IFERROR(VLOOKUP(ROWS($Z$3:Z513),$X$3:$Y$718,2,0),"")</f>
        <v>Výroba kovových dveří a oken</v>
      </c>
    </row>
    <row r="514" spans="13:26">
      <c r="M514" s="289">
        <f>IF(ISNUMBER(SEARCH(ZAKL_DATA!$B$29,N514)),MAX($M$2:M513)+1,0)</f>
        <v>512</v>
      </c>
      <c r="N514" s="483" t="s">
        <v>2149</v>
      </c>
      <c r="O514" s="483" t="s">
        <v>3340</v>
      </c>
      <c r="Q514" s="291" t="str">
        <f>IFERROR(VLOOKUP(ROWS($Q$3:Q514),$M$3:$N$718,2,0),"")</f>
        <v>Výroba jiných chemických výrobků j. n.</v>
      </c>
      <c r="R514">
        <f>IF(ISNUMBER(SEARCH('1Př1'!$A$32,N514)),MAX($M$2:M513)+1,0)</f>
        <v>512</v>
      </c>
      <c r="S514" s="290" t="s">
        <v>1889</v>
      </c>
      <c r="T514" t="str">
        <f>IFERROR(VLOOKUP(ROWS($T$3:T514),$R$3:$S$718,2,0),"")</f>
        <v>Výroba radiátorů a kotlů k ústřednímu topení</v>
      </c>
      <c r="U514">
        <f>IF(ISNUMBER(SEARCH('1Př1'!$A$33,N514)),MAX($M$2:M513)+1,0)</f>
        <v>512</v>
      </c>
      <c r="V514" s="290" t="s">
        <v>1889</v>
      </c>
      <c r="W514" t="str">
        <f>IFERROR(VLOOKUP(ROWS($W$3:W514),$U$3:$V$718,2,0),"")</f>
        <v>Výroba radiátorů a kotlů k ústřednímu topení</v>
      </c>
      <c r="X514">
        <f>IF(ISNUMBER(SEARCH('1Př1'!$A$34,N514)),MAX($M$2:M513)+1,0)</f>
        <v>512</v>
      </c>
      <c r="Y514" s="290" t="s">
        <v>1889</v>
      </c>
      <c r="Z514" t="str">
        <f>IFERROR(VLOOKUP(ROWS($Z$3:Z514),$X$3:$Y$718,2,0),"")</f>
        <v>Výroba radiátorů a kotlů k ústřednímu topení</v>
      </c>
    </row>
    <row r="515" spans="13:26" ht="25.5">
      <c r="M515" s="289">
        <f>IF(ISNUMBER(SEARCH(ZAKL_DATA!$B$29,N515)),MAX($M$2:M514)+1,0)</f>
        <v>513</v>
      </c>
      <c r="N515" s="483" t="s">
        <v>1834</v>
      </c>
      <c r="O515" s="483" t="s">
        <v>3341</v>
      </c>
      <c r="Q515" s="291" t="str">
        <f>IFERROR(VLOOKUP(ROWS($Q$3:Q515),$M$3:$N$718,2,0),"")</f>
        <v>Výroba jiných základních anorganických chemických látek</v>
      </c>
      <c r="R515">
        <f>IF(ISNUMBER(SEARCH('1Př1'!$A$32,N515)),MAX($M$2:M514)+1,0)</f>
        <v>513</v>
      </c>
      <c r="S515" s="290" t="s">
        <v>1890</v>
      </c>
      <c r="T515" t="str">
        <f>IFERROR(VLOOKUP(ROWS($T$3:T515),$R$3:$S$718,2,0),"")</f>
        <v>Výroba kovových nádrží a zásobníků</v>
      </c>
      <c r="U515">
        <f>IF(ISNUMBER(SEARCH('1Př1'!$A$33,N515)),MAX($M$2:M514)+1,0)</f>
        <v>513</v>
      </c>
      <c r="V515" s="290" t="s">
        <v>1890</v>
      </c>
      <c r="W515" t="str">
        <f>IFERROR(VLOOKUP(ROWS($W$3:W515),$U$3:$V$718,2,0),"")</f>
        <v>Výroba kovových nádrží a zásobníků</v>
      </c>
      <c r="X515">
        <f>IF(ISNUMBER(SEARCH('1Př1'!$A$34,N515)),MAX($M$2:M514)+1,0)</f>
        <v>513</v>
      </c>
      <c r="Y515" s="290" t="s">
        <v>1890</v>
      </c>
      <c r="Z515" t="str">
        <f>IFERROR(VLOOKUP(ROWS($Z$3:Z515),$X$3:$Y$718,2,0),"")</f>
        <v>Výroba kovových nádrží a zásobníků</v>
      </c>
    </row>
    <row r="516" spans="13:26" ht="25.5">
      <c r="M516" s="289">
        <f>IF(ISNUMBER(SEARCH(ZAKL_DATA!$B$29,N516)),MAX($M$2:M515)+1,0)</f>
        <v>514</v>
      </c>
      <c r="N516" s="483" t="s">
        <v>1835</v>
      </c>
      <c r="O516" s="483" t="s">
        <v>3342</v>
      </c>
      <c r="Q516" s="291" t="str">
        <f>IFERROR(VLOOKUP(ROWS($Q$3:Q516),$M$3:$N$718,2,0),"")</f>
        <v>Výroba jiných základních organických chemických látek</v>
      </c>
      <c r="R516">
        <f>IF(ISNUMBER(SEARCH('1Př1'!$A$32,N516)),MAX($M$2:M515)+1,0)</f>
        <v>514</v>
      </c>
      <c r="S516" s="290" t="s">
        <v>1891</v>
      </c>
      <c r="T516" t="str">
        <f>IFERROR(VLOOKUP(ROWS($T$3:T516),$R$3:$S$718,2,0),"")</f>
        <v>Povrchová úprava a zušlechťování kovů</v>
      </c>
      <c r="U516">
        <f>IF(ISNUMBER(SEARCH('1Př1'!$A$33,N516)),MAX($M$2:M515)+1,0)</f>
        <v>514</v>
      </c>
      <c r="V516" s="290" t="s">
        <v>1891</v>
      </c>
      <c r="W516" t="str">
        <f>IFERROR(VLOOKUP(ROWS($W$3:W516),$U$3:$V$718,2,0),"")</f>
        <v>Povrchová úprava a zušlechťování kovů</v>
      </c>
      <c r="X516">
        <f>IF(ISNUMBER(SEARCH('1Př1'!$A$34,N516)),MAX($M$2:M515)+1,0)</f>
        <v>514</v>
      </c>
      <c r="Y516" s="290" t="s">
        <v>1891</v>
      </c>
      <c r="Z516" t="str">
        <f>IFERROR(VLOOKUP(ROWS($Z$3:Z516),$X$3:$Y$718,2,0),"")</f>
        <v>Povrchová úprava a zušlechťování kovů</v>
      </c>
    </row>
    <row r="517" spans="13:26">
      <c r="M517" s="289">
        <f>IF(ISNUMBER(SEARCH(ZAKL_DATA!$B$29,N517)),MAX($M$2:M516)+1,0)</f>
        <v>515</v>
      </c>
      <c r="N517" s="483" t="s">
        <v>1937</v>
      </c>
      <c r="O517" s="483" t="s">
        <v>3343</v>
      </c>
      <c r="Q517" s="291" t="str">
        <f>IFERROR(VLOOKUP(ROWS($Q$3:Q517),$M$3:$N$718,2,0),"")</f>
        <v>Výroba jízdních kol a vozíků pro invalidy</v>
      </c>
      <c r="R517">
        <f>IF(ISNUMBER(SEARCH('1Př1'!$A$32,N517)),MAX($M$2:M516)+1,0)</f>
        <v>515</v>
      </c>
      <c r="S517" s="290" t="s">
        <v>1892</v>
      </c>
      <c r="T517" t="str">
        <f>IFERROR(VLOOKUP(ROWS($T$3:T517),$R$3:$S$718,2,0),"")</f>
        <v>Obrábění</v>
      </c>
      <c r="U517">
        <f>IF(ISNUMBER(SEARCH('1Př1'!$A$33,N517)),MAX($M$2:M516)+1,0)</f>
        <v>515</v>
      </c>
      <c r="V517" s="290" t="s">
        <v>1892</v>
      </c>
      <c r="W517" t="str">
        <f>IFERROR(VLOOKUP(ROWS($W$3:W517),$U$3:$V$718,2,0),"")</f>
        <v>Obrábění</v>
      </c>
      <c r="X517">
        <f>IF(ISNUMBER(SEARCH('1Př1'!$A$34,N517)),MAX($M$2:M516)+1,0)</f>
        <v>515</v>
      </c>
      <c r="Y517" s="290" t="s">
        <v>1892</v>
      </c>
      <c r="Z517" t="str">
        <f>IFERROR(VLOOKUP(ROWS($Z$3:Z517),$X$3:$Y$718,2,0),"")</f>
        <v>Obrábění</v>
      </c>
    </row>
    <row r="518" spans="13:26">
      <c r="M518" s="289">
        <f>IF(ISNUMBER(SEARCH(ZAKL_DATA!$B$29,N518)),MAX($M$2:M517)+1,0)</f>
        <v>516</v>
      </c>
      <c r="N518" s="483" t="s">
        <v>1781</v>
      </c>
      <c r="O518" s="483" t="s">
        <v>3344</v>
      </c>
      <c r="Q518" s="291" t="str">
        <f>IFERROR(VLOOKUP(ROWS($Q$3:Q518),$M$3:$N$718,2,0),"")</f>
        <v>Výroba kakaa, čokolády a cukrovinek</v>
      </c>
      <c r="R518">
        <f>IF(ISNUMBER(SEARCH('1Př1'!$A$32,N518)),MAX($M$2:M517)+1,0)</f>
        <v>516</v>
      </c>
      <c r="S518" s="290" t="s">
        <v>1893</v>
      </c>
      <c r="T518" t="str">
        <f>IFERROR(VLOOKUP(ROWS($T$3:T518),$R$3:$S$718,2,0),"")</f>
        <v>Výroba nožířských výrobků</v>
      </c>
      <c r="U518">
        <f>IF(ISNUMBER(SEARCH('1Př1'!$A$33,N518)),MAX($M$2:M517)+1,0)</f>
        <v>516</v>
      </c>
      <c r="V518" s="290" t="s">
        <v>1893</v>
      </c>
      <c r="W518" t="str">
        <f>IFERROR(VLOOKUP(ROWS($W$3:W518),$U$3:$V$718,2,0),"")</f>
        <v>Výroba nožířských výrobků</v>
      </c>
      <c r="X518">
        <f>IF(ISNUMBER(SEARCH('1Př1'!$A$34,N518)),MAX($M$2:M517)+1,0)</f>
        <v>516</v>
      </c>
      <c r="Y518" s="290" t="s">
        <v>1893</v>
      </c>
      <c r="Z518" t="str">
        <f>IFERROR(VLOOKUP(ROWS($Z$3:Z518),$X$3:$Y$718,2,0),"")</f>
        <v>Výroba nožířských výrobků</v>
      </c>
    </row>
    <row r="519" spans="13:26">
      <c r="M519" s="289">
        <f>IF(ISNUMBER(SEARCH(ZAKL_DATA!$B$29,N519)),MAX($M$2:M518)+1,0)</f>
        <v>517</v>
      </c>
      <c r="N519" s="483" t="s">
        <v>1825</v>
      </c>
      <c r="O519" s="483" t="s">
        <v>3345</v>
      </c>
      <c r="Q519" s="291" t="str">
        <f>IFERROR(VLOOKUP(ROWS($Q$3:Q519),$M$3:$N$718,2,0),"")</f>
        <v>Výroba kancelářských potřeb z papíru</v>
      </c>
      <c r="R519">
        <f>IF(ISNUMBER(SEARCH('1Př1'!$A$32,N519)),MAX($M$2:M518)+1,0)</f>
        <v>517</v>
      </c>
      <c r="S519" s="290" t="s">
        <v>1894</v>
      </c>
      <c r="T519" t="str">
        <f>IFERROR(VLOOKUP(ROWS($T$3:T519),$R$3:$S$718,2,0),"")</f>
        <v>Výroba zámků a kování</v>
      </c>
      <c r="U519">
        <f>IF(ISNUMBER(SEARCH('1Př1'!$A$33,N519)),MAX($M$2:M518)+1,0)</f>
        <v>517</v>
      </c>
      <c r="V519" s="290" t="s">
        <v>1894</v>
      </c>
      <c r="W519" t="str">
        <f>IFERROR(VLOOKUP(ROWS($W$3:W519),$U$3:$V$718,2,0),"")</f>
        <v>Výroba zámků a kování</v>
      </c>
      <c r="X519">
        <f>IF(ISNUMBER(SEARCH('1Př1'!$A$34,N519)),MAX($M$2:M518)+1,0)</f>
        <v>517</v>
      </c>
      <c r="Y519" s="290" t="s">
        <v>1894</v>
      </c>
      <c r="Z519" t="str">
        <f>IFERROR(VLOOKUP(ROWS($Z$3:Z519),$X$3:$Y$718,2,0),"")</f>
        <v>Výroba zámků a kování</v>
      </c>
    </row>
    <row r="520" spans="13:26" ht="25.5">
      <c r="M520" s="289">
        <f>IF(ISNUMBER(SEARCH(ZAKL_DATA!$B$29,N520)),MAX($M$2:M519)+1,0)</f>
        <v>518</v>
      </c>
      <c r="N520" s="483" t="s">
        <v>3346</v>
      </c>
      <c r="O520" s="483" t="s">
        <v>3347</v>
      </c>
      <c r="Q520" s="291" t="str">
        <f>IFERROR(VLOOKUP(ROWS($Q$3:Q520),$M$3:$N$718,2,0),"")</f>
        <v>Výroba kancelářských strojů a zařízení, kromě počítačů a periferních zařízení</v>
      </c>
      <c r="R520">
        <f>IF(ISNUMBER(SEARCH('1Př1'!$A$32,N520)),MAX($M$2:M519)+1,0)</f>
        <v>518</v>
      </c>
      <c r="S520" s="290" t="s">
        <v>1895</v>
      </c>
      <c r="T520" t="str">
        <f>IFERROR(VLOOKUP(ROWS($T$3:T520),$R$3:$S$718,2,0),"")</f>
        <v>Výroba nástrojů a nářadí</v>
      </c>
      <c r="U520">
        <f>IF(ISNUMBER(SEARCH('1Př1'!$A$33,N520)),MAX($M$2:M519)+1,0)</f>
        <v>518</v>
      </c>
      <c r="V520" s="290" t="s">
        <v>1895</v>
      </c>
      <c r="W520" t="str">
        <f>IFERROR(VLOOKUP(ROWS($W$3:W520),$U$3:$V$718,2,0),"")</f>
        <v>Výroba nástrojů a nářadí</v>
      </c>
      <c r="X520">
        <f>IF(ISNUMBER(SEARCH('1Př1'!$A$34,N520)),MAX($M$2:M519)+1,0)</f>
        <v>518</v>
      </c>
      <c r="Y520" s="290" t="s">
        <v>1895</v>
      </c>
      <c r="Z520" t="str">
        <f>IFERROR(VLOOKUP(ROWS($Z$3:Z520),$X$3:$Y$718,2,0),"")</f>
        <v>Výroba nástrojů a nářadí</v>
      </c>
    </row>
    <row r="521" spans="13:26">
      <c r="M521" s="289">
        <f>IF(ISNUMBER(SEARCH(ZAKL_DATA!$B$29,N521)),MAX($M$2:M520)+1,0)</f>
        <v>519</v>
      </c>
      <c r="N521" s="483" t="s">
        <v>3348</v>
      </c>
      <c r="O521" s="483" t="s">
        <v>3349</v>
      </c>
      <c r="Q521" s="291" t="str">
        <f>IFERROR(VLOOKUP(ROWS($Q$3:Q521),$M$3:$N$718,2,0),"")</f>
        <v>Výroba kapalných biopaliv</v>
      </c>
      <c r="R521">
        <f>IF(ISNUMBER(SEARCH('1Př1'!$A$32,N521)),MAX($M$2:M520)+1,0)</f>
        <v>519</v>
      </c>
      <c r="S521" s="290" t="s">
        <v>1896</v>
      </c>
      <c r="T521" t="str">
        <f>IFERROR(VLOOKUP(ROWS($T$3:T521),$R$3:$S$718,2,0),"")</f>
        <v>Výroba ocelových sudů a podobných nádob</v>
      </c>
      <c r="U521">
        <f>IF(ISNUMBER(SEARCH('1Př1'!$A$33,N521)),MAX($M$2:M520)+1,0)</f>
        <v>519</v>
      </c>
      <c r="V521" s="290" t="s">
        <v>1896</v>
      </c>
      <c r="W521" t="str">
        <f>IFERROR(VLOOKUP(ROWS($W$3:W521),$U$3:$V$718,2,0),"")</f>
        <v>Výroba ocelových sudů a podobných nádob</v>
      </c>
      <c r="X521">
        <f>IF(ISNUMBER(SEARCH('1Př1'!$A$34,N521)),MAX($M$2:M520)+1,0)</f>
        <v>519</v>
      </c>
      <c r="Y521" s="290" t="s">
        <v>1896</v>
      </c>
      <c r="Z521" t="str">
        <f>IFERROR(VLOOKUP(ROWS($Z$3:Z521),$X$3:$Y$718,2,0),"")</f>
        <v>Výroba ocelových sudů a podobných nádob</v>
      </c>
    </row>
    <row r="522" spans="13:26" ht="25.5">
      <c r="M522" s="289">
        <f>IF(ISNUMBER(SEARCH(ZAKL_DATA!$B$29,N522)),MAX($M$2:M521)+1,0)</f>
        <v>520</v>
      </c>
      <c r="N522" s="483" t="s">
        <v>1527</v>
      </c>
      <c r="O522" s="483" t="s">
        <v>3350</v>
      </c>
      <c r="Q522" s="291" t="str">
        <f>IFERROR(VLOOKUP(ROWS($Q$3:Q522),$M$3:$N$718,2,0),"")</f>
        <v>Výroba karoserií motorových vozidel; výroba přívěsů a návěsů</v>
      </c>
      <c r="R522">
        <f>IF(ISNUMBER(SEARCH('1Př1'!$A$32,N522)),MAX($M$2:M521)+1,0)</f>
        <v>520</v>
      </c>
      <c r="S522" s="290" t="s">
        <v>1897</v>
      </c>
      <c r="T522" t="str">
        <f>IFERROR(VLOOKUP(ROWS($T$3:T522),$R$3:$S$718,2,0),"")</f>
        <v>Výroba drobných kovových obalů</v>
      </c>
      <c r="U522">
        <f>IF(ISNUMBER(SEARCH('1Př1'!$A$33,N522)),MAX($M$2:M521)+1,0)</f>
        <v>520</v>
      </c>
      <c r="V522" s="290" t="s">
        <v>1897</v>
      </c>
      <c r="W522" t="str">
        <f>IFERROR(VLOOKUP(ROWS($W$3:W522),$U$3:$V$718,2,0),"")</f>
        <v>Výroba drobných kovových obalů</v>
      </c>
      <c r="X522">
        <f>IF(ISNUMBER(SEARCH('1Př1'!$A$34,N522)),MAX($M$2:M521)+1,0)</f>
        <v>520</v>
      </c>
      <c r="Y522" s="290" t="s">
        <v>1897</v>
      </c>
      <c r="Z522" t="str">
        <f>IFERROR(VLOOKUP(ROWS($Z$3:Z522),$X$3:$Y$718,2,0),"")</f>
        <v>Výroba drobných kovových obalů</v>
      </c>
    </row>
    <row r="523" spans="13:26" ht="25.5">
      <c r="M523" s="289">
        <f>IF(ISNUMBER(SEARCH(ZAKL_DATA!$B$29,N523)),MAX($M$2:M522)+1,0)</f>
        <v>521</v>
      </c>
      <c r="N523" s="483" t="s">
        <v>1860</v>
      </c>
      <c r="O523" s="483" t="s">
        <v>3351</v>
      </c>
      <c r="Q523" s="291" t="str">
        <f>IFERROR(VLOOKUP(ROWS($Q$3:Q523),$M$3:$N$718,2,0),"")</f>
        <v>Výroba keramických izolátorů a izolačního příslušenství</v>
      </c>
      <c r="R523">
        <f>IF(ISNUMBER(SEARCH('1Př1'!$A$32,N523)),MAX($M$2:M522)+1,0)</f>
        <v>521</v>
      </c>
      <c r="S523" s="290" t="s">
        <v>1898</v>
      </c>
      <c r="T523" t="str">
        <f>IFERROR(VLOOKUP(ROWS($T$3:T523),$R$3:$S$718,2,0),"")</f>
        <v>Výroba drátěných výrobků, řetězů a pružin</v>
      </c>
      <c r="U523">
        <f>IF(ISNUMBER(SEARCH('1Př1'!$A$33,N523)),MAX($M$2:M522)+1,0)</f>
        <v>521</v>
      </c>
      <c r="V523" s="290" t="s">
        <v>1898</v>
      </c>
      <c r="W523" t="str">
        <f>IFERROR(VLOOKUP(ROWS($W$3:W523),$U$3:$V$718,2,0),"")</f>
        <v>Výroba drátěných výrobků, řetězů a pružin</v>
      </c>
      <c r="X523">
        <f>IF(ISNUMBER(SEARCH('1Př1'!$A$34,N523)),MAX($M$2:M522)+1,0)</f>
        <v>521</v>
      </c>
      <c r="Y523" s="290" t="s">
        <v>1898</v>
      </c>
      <c r="Z523" t="str">
        <f>IFERROR(VLOOKUP(ROWS($Z$3:Z523),$X$3:$Y$718,2,0),"")</f>
        <v>Výroba drátěných výrobků, řetězů a pružin</v>
      </c>
    </row>
    <row r="524" spans="13:26">
      <c r="M524" s="289">
        <f>IF(ISNUMBER(SEARCH(ZAKL_DATA!$B$29,N524)),MAX($M$2:M523)+1,0)</f>
        <v>522</v>
      </c>
      <c r="N524" s="483" t="s">
        <v>3352</v>
      </c>
      <c r="O524" s="483" t="s">
        <v>3353</v>
      </c>
      <c r="Q524" s="291" t="str">
        <f>IFERROR(VLOOKUP(ROWS($Q$3:Q524),$M$3:$N$718,2,0),"")</f>
        <v>Výroba keramických obkladaček a dlaždic</v>
      </c>
      <c r="R524">
        <f>IF(ISNUMBER(SEARCH('1Př1'!$A$32,N524)),MAX($M$2:M523)+1,0)</f>
        <v>522</v>
      </c>
      <c r="S524" s="290" t="s">
        <v>1899</v>
      </c>
      <c r="T524" t="str">
        <f>IFERROR(VLOOKUP(ROWS($T$3:T524),$R$3:$S$718,2,0),"")</f>
        <v>Výroba spojovacích materiálů a spojovacích výrobků se závity</v>
      </c>
      <c r="U524">
        <f>IF(ISNUMBER(SEARCH('1Př1'!$A$33,N524)),MAX($M$2:M523)+1,0)</f>
        <v>522</v>
      </c>
      <c r="V524" s="290" t="s">
        <v>1899</v>
      </c>
      <c r="W524" t="str">
        <f>IFERROR(VLOOKUP(ROWS($W$3:W524),$U$3:$V$718,2,0),"")</f>
        <v>Výroba spojovacích materiálů a spojovacích výrobků se závity</v>
      </c>
      <c r="X524">
        <f>IF(ISNUMBER(SEARCH('1Př1'!$A$34,N524)),MAX($M$2:M523)+1,0)</f>
        <v>522</v>
      </c>
      <c r="Y524" s="290" t="s">
        <v>1899</v>
      </c>
      <c r="Z524" t="str">
        <f>IFERROR(VLOOKUP(ROWS($Z$3:Z524),$X$3:$Y$718,2,0),"")</f>
        <v>Výroba spojovacích materiálů a spojovacích výrobků se závity</v>
      </c>
    </row>
    <row r="525" spans="13:26">
      <c r="M525" s="289">
        <f>IF(ISNUMBER(SEARCH(ZAKL_DATA!$B$29,N525)),MAX($M$2:M524)+1,0)</f>
        <v>523</v>
      </c>
      <c r="N525" s="483" t="s">
        <v>1859</v>
      </c>
      <c r="O525" s="483" t="s">
        <v>3354</v>
      </c>
      <c r="Q525" s="291" t="str">
        <f>IFERROR(VLOOKUP(ROWS($Q$3:Q525),$M$3:$N$718,2,0),"")</f>
        <v>Výroba keramických sanitárních výrobků</v>
      </c>
      <c r="R525">
        <f>IF(ISNUMBER(SEARCH('1Př1'!$A$32,N525)),MAX($M$2:M524)+1,0)</f>
        <v>523</v>
      </c>
      <c r="S525" s="290" t="s">
        <v>1900</v>
      </c>
      <c r="T525" t="str">
        <f>IFERROR(VLOOKUP(ROWS($T$3:T525),$R$3:$S$718,2,0),"")</f>
        <v>Výroba ostatních kovodělných výrobků j. n.</v>
      </c>
      <c r="U525">
        <f>IF(ISNUMBER(SEARCH('1Př1'!$A$33,N525)),MAX($M$2:M524)+1,0)</f>
        <v>523</v>
      </c>
      <c r="V525" s="290" t="s">
        <v>1900</v>
      </c>
      <c r="W525" t="str">
        <f>IFERROR(VLOOKUP(ROWS($W$3:W525),$U$3:$V$718,2,0),"")</f>
        <v>Výroba ostatních kovodělných výrobků j. n.</v>
      </c>
      <c r="X525">
        <f>IF(ISNUMBER(SEARCH('1Př1'!$A$34,N525)),MAX($M$2:M524)+1,0)</f>
        <v>523</v>
      </c>
      <c r="Y525" s="290" t="s">
        <v>1900</v>
      </c>
      <c r="Z525" t="str">
        <f>IFERROR(VLOOKUP(ROWS($Z$3:Z525),$X$3:$Y$718,2,0),"")</f>
        <v>Výroba ostatních kovodělných výrobků j. n.</v>
      </c>
    </row>
    <row r="526" spans="13:26">
      <c r="M526" s="289">
        <f>IF(ISNUMBER(SEARCH(ZAKL_DATA!$B$29,N526)),MAX($M$2:M525)+1,0)</f>
        <v>524</v>
      </c>
      <c r="N526" s="483" t="s">
        <v>1944</v>
      </c>
      <c r="O526" s="483" t="s">
        <v>3355</v>
      </c>
      <c r="Q526" s="291" t="str">
        <f>IFERROR(VLOOKUP(ROWS($Q$3:Q526),$M$3:$N$718,2,0),"")</f>
        <v>Výroba klenotů a příbuzných výrobků</v>
      </c>
      <c r="R526">
        <f>IF(ISNUMBER(SEARCH('1Př1'!$A$32,N526)),MAX($M$2:M525)+1,0)</f>
        <v>524</v>
      </c>
      <c r="S526" s="290" t="s">
        <v>1901</v>
      </c>
      <c r="T526" t="str">
        <f>IFERROR(VLOOKUP(ROWS($T$3:T526),$R$3:$S$718,2,0),"")</f>
        <v>Výroba elektronických součástek</v>
      </c>
      <c r="U526">
        <f>IF(ISNUMBER(SEARCH('1Př1'!$A$33,N526)),MAX($M$2:M525)+1,0)</f>
        <v>524</v>
      </c>
      <c r="V526" s="290" t="s">
        <v>1901</v>
      </c>
      <c r="W526" t="str">
        <f>IFERROR(VLOOKUP(ROWS($W$3:W526),$U$3:$V$718,2,0),"")</f>
        <v>Výroba elektronických součástek</v>
      </c>
      <c r="X526">
        <f>IF(ISNUMBER(SEARCH('1Př1'!$A$34,N526)),MAX($M$2:M525)+1,0)</f>
        <v>524</v>
      </c>
      <c r="Y526" s="290" t="s">
        <v>1901</v>
      </c>
      <c r="Z526" t="str">
        <f>IFERROR(VLOOKUP(ROWS($Z$3:Z526),$X$3:$Y$718,2,0),"")</f>
        <v>Výroba elektronických součástek</v>
      </c>
    </row>
    <row r="527" spans="13:26" ht="25.5">
      <c r="M527" s="289">
        <f>IF(ISNUMBER(SEARCH(ZAKL_DATA!$B$29,N527)),MAX($M$2:M526)+1,0)</f>
        <v>525</v>
      </c>
      <c r="N527" s="483" t="s">
        <v>3356</v>
      </c>
      <c r="O527" s="483" t="s">
        <v>3357</v>
      </c>
      <c r="Q527" s="291" t="str">
        <f>IFERROR(VLOOKUP(ROWS($Q$3:Q527),$M$3:$N$718,2,0),"")</f>
        <v>Výroba klimatizačních zařízení jiných než pro domácnost</v>
      </c>
      <c r="R527">
        <f>IF(ISNUMBER(SEARCH('1Př1'!$A$32,N527)),MAX($M$2:M526)+1,0)</f>
        <v>525</v>
      </c>
      <c r="S527" s="290" t="s">
        <v>1902</v>
      </c>
      <c r="T527" t="str">
        <f>IFERROR(VLOOKUP(ROWS($T$3:T527),$R$3:$S$718,2,0),"")</f>
        <v>Výroba osazených elektronických desek</v>
      </c>
      <c r="U527">
        <f>IF(ISNUMBER(SEARCH('1Př1'!$A$33,N527)),MAX($M$2:M526)+1,0)</f>
        <v>525</v>
      </c>
      <c r="V527" s="290" t="s">
        <v>1902</v>
      </c>
      <c r="W527" t="str">
        <f>IFERROR(VLOOKUP(ROWS($W$3:W527),$U$3:$V$718,2,0),"")</f>
        <v>Výroba osazených elektronických desek</v>
      </c>
      <c r="X527">
        <f>IF(ISNUMBER(SEARCH('1Př1'!$A$34,N527)),MAX($M$2:M526)+1,0)</f>
        <v>525</v>
      </c>
      <c r="Y527" s="290" t="s">
        <v>1902</v>
      </c>
      <c r="Z527" t="str">
        <f>IFERROR(VLOOKUP(ROWS($Z$3:Z527),$X$3:$Y$718,2,0),"")</f>
        <v>Výroba osazených elektronických desek</v>
      </c>
    </row>
    <row r="528" spans="13:26">
      <c r="M528" s="289">
        <f>IF(ISNUMBER(SEARCH(ZAKL_DATA!$B$29,N528)),MAX($M$2:M527)+1,0)</f>
        <v>526</v>
      </c>
      <c r="N528" s="483" t="s">
        <v>1798</v>
      </c>
      <c r="O528" s="483" t="s">
        <v>3358</v>
      </c>
      <c r="Q528" s="291" t="str">
        <f>IFERROR(VLOOKUP(ROWS($Q$3:Q528),$M$3:$N$718,2,0),"")</f>
        <v>Výroba koberců a kobercových předložek</v>
      </c>
      <c r="R528">
        <f>IF(ISNUMBER(SEARCH('1Př1'!$A$32,N528)),MAX($M$2:M527)+1,0)</f>
        <v>526</v>
      </c>
      <c r="S528" s="290" t="s">
        <v>1903</v>
      </c>
      <c r="T528" t="str">
        <f>IFERROR(VLOOKUP(ROWS($T$3:T528),$R$3:$S$718,2,0),"")</f>
        <v>Výroba měřicích, zkušebních a navigačních přístrojů</v>
      </c>
      <c r="U528">
        <f>IF(ISNUMBER(SEARCH('1Př1'!$A$33,N528)),MAX($M$2:M527)+1,0)</f>
        <v>526</v>
      </c>
      <c r="V528" s="290" t="s">
        <v>1903</v>
      </c>
      <c r="W528" t="str">
        <f>IFERROR(VLOOKUP(ROWS($W$3:W528),$U$3:$V$718,2,0),"")</f>
        <v>Výroba měřicích, zkušebních a navigačních přístrojů</v>
      </c>
      <c r="X528">
        <f>IF(ISNUMBER(SEARCH('1Př1'!$A$34,N528)),MAX($M$2:M527)+1,0)</f>
        <v>526</v>
      </c>
      <c r="Y528" s="290" t="s">
        <v>1903</v>
      </c>
      <c r="Z528" t="str">
        <f>IFERROR(VLOOKUP(ROWS($Z$3:Z528),$X$3:$Y$718,2,0),"")</f>
        <v>Výroba měřicích, zkušebních a navigačních přístrojů</v>
      </c>
    </row>
    <row r="529" spans="13:26">
      <c r="M529" s="289">
        <f>IF(ISNUMBER(SEARCH(ZAKL_DATA!$B$29,N529)),MAX($M$2:M528)+1,0)</f>
        <v>527</v>
      </c>
      <c r="N529" s="483" t="s">
        <v>1331</v>
      </c>
      <c r="O529" s="483" t="s">
        <v>3359</v>
      </c>
      <c r="Q529" s="291" t="str">
        <f>IFERROR(VLOOKUP(ROWS($Q$3:Q529),$M$3:$N$718,2,0),"")</f>
        <v>Výroba koksárenských produktů</v>
      </c>
      <c r="R529">
        <f>IF(ISNUMBER(SEARCH('1Př1'!$A$32,N529)),MAX($M$2:M528)+1,0)</f>
        <v>527</v>
      </c>
      <c r="S529" s="290" t="s">
        <v>1904</v>
      </c>
      <c r="T529" t="str">
        <f>IFERROR(VLOOKUP(ROWS($T$3:T529),$R$3:$S$718,2,0),"")</f>
        <v>Výroba časoměrných přístrojů</v>
      </c>
      <c r="U529">
        <f>IF(ISNUMBER(SEARCH('1Př1'!$A$33,N529)),MAX($M$2:M528)+1,0)</f>
        <v>527</v>
      </c>
      <c r="V529" s="290" t="s">
        <v>1904</v>
      </c>
      <c r="W529" t="str">
        <f>IFERROR(VLOOKUP(ROWS($W$3:W529),$U$3:$V$718,2,0),"")</f>
        <v>Výroba časoměrných přístrojů</v>
      </c>
      <c r="X529">
        <f>IF(ISNUMBER(SEARCH('1Př1'!$A$34,N529)),MAX($M$2:M528)+1,0)</f>
        <v>527</v>
      </c>
      <c r="Y529" s="290" t="s">
        <v>1904</v>
      </c>
      <c r="Z529" t="str">
        <f>IFERROR(VLOOKUP(ROWS($Z$3:Z529),$X$3:$Y$718,2,0),"")</f>
        <v>Výroba časoměrných přístrojů</v>
      </c>
    </row>
    <row r="530" spans="13:26">
      <c r="M530" s="289">
        <f>IF(ISNUMBER(SEARCH(ZAKL_DATA!$B$29,N530)),MAX($M$2:M529)+1,0)</f>
        <v>528</v>
      </c>
      <c r="N530" s="483" t="s">
        <v>1471</v>
      </c>
      <c r="O530" s="483" t="s">
        <v>3360</v>
      </c>
      <c r="Q530" s="291" t="str">
        <f>IFERROR(VLOOKUP(ROWS($Q$3:Q530),$M$3:$N$718,2,0),"")</f>
        <v>Výroba komunikačních zařízení</v>
      </c>
      <c r="R530">
        <f>IF(ISNUMBER(SEARCH('1Př1'!$A$32,N530)),MAX($M$2:M529)+1,0)</f>
        <v>528</v>
      </c>
      <c r="S530" s="290" t="s">
        <v>1905</v>
      </c>
      <c r="T530" t="str">
        <f>IFERROR(VLOOKUP(ROWS($T$3:T530),$R$3:$S$718,2,0),"")</f>
        <v>Výroba elektrických motorů, generátorů a transformátorů</v>
      </c>
      <c r="U530">
        <f>IF(ISNUMBER(SEARCH('1Př1'!$A$33,N530)),MAX($M$2:M529)+1,0)</f>
        <v>528</v>
      </c>
      <c r="V530" s="290" t="s">
        <v>1905</v>
      </c>
      <c r="W530" t="str">
        <f>IFERROR(VLOOKUP(ROWS($W$3:W530),$U$3:$V$718,2,0),"")</f>
        <v>Výroba elektrických motorů, generátorů a transformátorů</v>
      </c>
      <c r="X530">
        <f>IF(ISNUMBER(SEARCH('1Př1'!$A$34,N530)),MAX($M$2:M529)+1,0)</f>
        <v>528</v>
      </c>
      <c r="Y530" s="290" t="s">
        <v>1905</v>
      </c>
      <c r="Z530" t="str">
        <f>IFERROR(VLOOKUP(ROWS($Z$3:Z530),$X$3:$Y$718,2,0),"")</f>
        <v>Výroba elektrických motorů, generátorů a transformátorů</v>
      </c>
    </row>
    <row r="531" spans="13:26">
      <c r="M531" s="289">
        <f>IF(ISNUMBER(SEARCH(ZAKL_DATA!$B$29,N531)),MAX($M$2:M530)+1,0)</f>
        <v>529</v>
      </c>
      <c r="N531" s="483" t="s">
        <v>3361</v>
      </c>
      <c r="O531" s="483" t="s">
        <v>3362</v>
      </c>
      <c r="Q531" s="291" t="str">
        <f>IFERROR(VLOOKUP(ROWS($Q$3:Q531),$M$3:$N$718,2,0),"")</f>
        <v>Výroba koření a přísad pro ochucení</v>
      </c>
      <c r="R531">
        <f>IF(ISNUMBER(SEARCH('1Př1'!$A$32,N531)),MAX($M$2:M530)+1,0)</f>
        <v>529</v>
      </c>
      <c r="S531" s="290" t="s">
        <v>1906</v>
      </c>
      <c r="T531" t="str">
        <f>IFERROR(VLOOKUP(ROWS($T$3:T531),$R$3:$S$718,2,0),"")</f>
        <v>Výroba elektrických rozvodných a kontrolních zařízení</v>
      </c>
      <c r="U531">
        <f>IF(ISNUMBER(SEARCH('1Př1'!$A$33,N531)),MAX($M$2:M530)+1,0)</f>
        <v>529</v>
      </c>
      <c r="V531" s="290" t="s">
        <v>1906</v>
      </c>
      <c r="W531" t="str">
        <f>IFERROR(VLOOKUP(ROWS($W$3:W531),$U$3:$V$718,2,0),"")</f>
        <v>Výroba elektrických rozvodných a kontrolních zařízení</v>
      </c>
      <c r="X531">
        <f>IF(ISNUMBER(SEARCH('1Př1'!$A$34,N531)),MAX($M$2:M530)+1,0)</f>
        <v>529</v>
      </c>
      <c r="Y531" s="290" t="s">
        <v>1906</v>
      </c>
      <c r="Z531" t="str">
        <f>IFERROR(VLOOKUP(ROWS($Z$3:Z531),$X$3:$Y$718,2,0),"")</f>
        <v>Výroba elektrických rozvodných a kontrolních zařízení</v>
      </c>
    </row>
    <row r="532" spans="13:26">
      <c r="M532" s="289">
        <f>IF(ISNUMBER(SEARCH(ZAKL_DATA!$B$29,N532)),MAX($M$2:M531)+1,0)</f>
        <v>530</v>
      </c>
      <c r="N532" s="483" t="s">
        <v>1946</v>
      </c>
      <c r="O532" s="483" t="s">
        <v>3363</v>
      </c>
      <c r="Q532" s="291" t="str">
        <f>IFERROR(VLOOKUP(ROWS($Q$3:Q532),$M$3:$N$718,2,0),"")</f>
        <v>Výroba košťat a kartáčnických výrobků</v>
      </c>
      <c r="R532">
        <f>IF(ISNUMBER(SEARCH('1Př1'!$A$32,N532)),MAX($M$2:M531)+1,0)</f>
        <v>530</v>
      </c>
      <c r="S532" s="290" t="s">
        <v>1907</v>
      </c>
      <c r="T532" t="str">
        <f>IFERROR(VLOOKUP(ROWS($T$3:T532),$R$3:$S$718,2,0),"")</f>
        <v>Výroba optických kabelů</v>
      </c>
      <c r="U532">
        <f>IF(ISNUMBER(SEARCH('1Př1'!$A$33,N532)),MAX($M$2:M531)+1,0)</f>
        <v>530</v>
      </c>
      <c r="V532" s="290" t="s">
        <v>1907</v>
      </c>
      <c r="W532" t="str">
        <f>IFERROR(VLOOKUP(ROWS($W$3:W532),$U$3:$V$718,2,0),"")</f>
        <v>Výroba optických kabelů</v>
      </c>
      <c r="X532">
        <f>IF(ISNUMBER(SEARCH('1Př1'!$A$34,N532)),MAX($M$2:M531)+1,0)</f>
        <v>530</v>
      </c>
      <c r="Y532" s="290" t="s">
        <v>1907</v>
      </c>
      <c r="Z532" t="str">
        <f>IFERROR(VLOOKUP(ROWS($Z$3:Z532),$X$3:$Y$718,2,0),"")</f>
        <v>Výroba optických kabelů</v>
      </c>
    </row>
    <row r="533" spans="13:26">
      <c r="M533" s="289">
        <f>IF(ISNUMBER(SEARCH(ZAKL_DATA!$B$29,N533)),MAX($M$2:M532)+1,0)</f>
        <v>531</v>
      </c>
      <c r="N533" s="483" t="s">
        <v>1888</v>
      </c>
      <c r="O533" s="483" t="s">
        <v>3364</v>
      </c>
      <c r="Q533" s="291" t="str">
        <f>IFERROR(VLOOKUP(ROWS($Q$3:Q533),$M$3:$N$718,2,0),"")</f>
        <v>Výroba kovových dveří a oken</v>
      </c>
      <c r="R533">
        <f>IF(ISNUMBER(SEARCH('1Př1'!$A$32,N533)),MAX($M$2:M532)+1,0)</f>
        <v>531</v>
      </c>
      <c r="S533" s="290" t="s">
        <v>1908</v>
      </c>
      <c r="T533" t="str">
        <f>IFERROR(VLOOKUP(ROWS($T$3:T533),$R$3:$S$718,2,0),"")</f>
        <v>Výroba elektrických vodičů a kabelů j. n.</v>
      </c>
      <c r="U533">
        <f>IF(ISNUMBER(SEARCH('1Př1'!$A$33,N533)),MAX($M$2:M532)+1,0)</f>
        <v>531</v>
      </c>
      <c r="V533" s="290" t="s">
        <v>1908</v>
      </c>
      <c r="W533" t="str">
        <f>IFERROR(VLOOKUP(ROWS($W$3:W533),$U$3:$V$718,2,0),"")</f>
        <v>Výroba elektrických vodičů a kabelů j. n.</v>
      </c>
      <c r="X533">
        <f>IF(ISNUMBER(SEARCH('1Př1'!$A$34,N533)),MAX($M$2:M532)+1,0)</f>
        <v>531</v>
      </c>
      <c r="Y533" s="290" t="s">
        <v>1908</v>
      </c>
      <c r="Z533" t="str">
        <f>IFERROR(VLOOKUP(ROWS($Z$3:Z533),$X$3:$Y$718,2,0),"")</f>
        <v>Výroba elektrických vodičů a kabelů j. n.</v>
      </c>
    </row>
    <row r="534" spans="13:26">
      <c r="M534" s="289">
        <f>IF(ISNUMBER(SEARCH(ZAKL_DATA!$B$29,N534)),MAX($M$2:M533)+1,0)</f>
        <v>532</v>
      </c>
      <c r="N534" s="483" t="s">
        <v>1887</v>
      </c>
      <c r="O534" s="483" t="s">
        <v>3365</v>
      </c>
      <c r="Q534" s="291" t="str">
        <f>IFERROR(VLOOKUP(ROWS($Q$3:Q534),$M$3:$N$718,2,0),"")</f>
        <v>Výroba kovových konstrukcí a jejich dílů</v>
      </c>
      <c r="R534">
        <f>IF(ISNUMBER(SEARCH('1Př1'!$A$32,N534)),MAX($M$2:M533)+1,0)</f>
        <v>532</v>
      </c>
      <c r="S534" s="290" t="s">
        <v>1909</v>
      </c>
      <c r="T534" t="str">
        <f>IFERROR(VLOOKUP(ROWS($T$3:T534),$R$3:$S$718,2,0),"")</f>
        <v>Výroba elektroinstalačních zařízení</v>
      </c>
      <c r="U534">
        <f>IF(ISNUMBER(SEARCH('1Př1'!$A$33,N534)),MAX($M$2:M533)+1,0)</f>
        <v>532</v>
      </c>
      <c r="V534" s="290" t="s">
        <v>1909</v>
      </c>
      <c r="W534" t="str">
        <f>IFERROR(VLOOKUP(ROWS($W$3:W534),$U$3:$V$718,2,0),"")</f>
        <v>Výroba elektroinstalačních zařízení</v>
      </c>
      <c r="X534">
        <f>IF(ISNUMBER(SEARCH('1Př1'!$A$34,N534)),MAX($M$2:M533)+1,0)</f>
        <v>532</v>
      </c>
      <c r="Y534" s="290" t="s">
        <v>1909</v>
      </c>
      <c r="Z534" t="str">
        <f>IFERROR(VLOOKUP(ROWS($Z$3:Z534),$X$3:$Y$718,2,0),"")</f>
        <v>Výroba elektroinstalačních zařízení</v>
      </c>
    </row>
    <row r="535" spans="13:26">
      <c r="M535" s="289">
        <f>IF(ISNUMBER(SEARCH(ZAKL_DATA!$B$29,N535)),MAX($M$2:M534)+1,0)</f>
        <v>533</v>
      </c>
      <c r="N535" s="483" t="s">
        <v>3366</v>
      </c>
      <c r="O535" s="483" t="s">
        <v>3367</v>
      </c>
      <c r="Q535" s="291" t="str">
        <f>IFERROR(VLOOKUP(ROWS($Q$3:Q535),$M$3:$N$718,2,0),"")</f>
        <v>Výroba kožených oděvů a kožešinových výrobků</v>
      </c>
      <c r="R535">
        <f>IF(ISNUMBER(SEARCH('1Př1'!$A$32,N535)),MAX($M$2:M534)+1,0)</f>
        <v>533</v>
      </c>
      <c r="S535" s="290" t="s">
        <v>1910</v>
      </c>
      <c r="T535" t="str">
        <f>IFERROR(VLOOKUP(ROWS($T$3:T535),$R$3:$S$718,2,0),"")</f>
        <v>Výroba elektrických spotřebičů převážně pro domácnost</v>
      </c>
      <c r="U535">
        <f>IF(ISNUMBER(SEARCH('1Př1'!$A$33,N535)),MAX($M$2:M534)+1,0)</f>
        <v>533</v>
      </c>
      <c r="V535" s="290" t="s">
        <v>1910</v>
      </c>
      <c r="W535" t="str">
        <f>IFERROR(VLOOKUP(ROWS($W$3:W535),$U$3:$V$718,2,0),"")</f>
        <v>Výroba elektrických spotřebičů převážně pro domácnost</v>
      </c>
      <c r="X535">
        <f>IF(ISNUMBER(SEARCH('1Př1'!$A$34,N535)),MAX($M$2:M534)+1,0)</f>
        <v>533</v>
      </c>
      <c r="Y535" s="290" t="s">
        <v>1910</v>
      </c>
      <c r="Z535" t="str">
        <f>IFERROR(VLOOKUP(ROWS($Z$3:Z535),$X$3:$Y$718,2,0),"")</f>
        <v>Výroba elektrických spotřebičů převážně pro domácnost</v>
      </c>
    </row>
    <row r="536" spans="13:26">
      <c r="M536" s="289">
        <f>IF(ISNUMBER(SEARCH(ZAKL_DATA!$B$29,N536)),MAX($M$2:M535)+1,0)</f>
        <v>534</v>
      </c>
      <c r="N536" s="483" t="s">
        <v>3368</v>
      </c>
      <c r="O536" s="483" t="s">
        <v>3369</v>
      </c>
      <c r="Q536" s="291" t="str">
        <f>IFERROR(VLOOKUP(ROWS($Q$3:Q536),$M$3:$N$718,2,0),"")</f>
        <v>Výroba krmiv pro hospodářská zvířata</v>
      </c>
      <c r="R536">
        <f>IF(ISNUMBER(SEARCH('1Př1'!$A$32,N536)),MAX($M$2:M535)+1,0)</f>
        <v>534</v>
      </c>
      <c r="S536" s="290" t="s">
        <v>1911</v>
      </c>
      <c r="T536" t="str">
        <f>IFERROR(VLOOKUP(ROWS($T$3:T536),$R$3:$S$718,2,0),"")</f>
        <v>Výroba neelektrických spotřebičů převážně pro domácnost</v>
      </c>
      <c r="U536">
        <f>IF(ISNUMBER(SEARCH('1Př1'!$A$33,N536)),MAX($M$2:M535)+1,0)</f>
        <v>534</v>
      </c>
      <c r="V536" s="290" t="s">
        <v>1911</v>
      </c>
      <c r="W536" t="str">
        <f>IFERROR(VLOOKUP(ROWS($W$3:W536),$U$3:$V$718,2,0),"")</f>
        <v>Výroba neelektrických spotřebičů převážně pro domácnost</v>
      </c>
      <c r="X536">
        <f>IF(ISNUMBER(SEARCH('1Př1'!$A$34,N536)),MAX($M$2:M535)+1,0)</f>
        <v>534</v>
      </c>
      <c r="Y536" s="290" t="s">
        <v>1911</v>
      </c>
      <c r="Z536" t="str">
        <f>IFERROR(VLOOKUP(ROWS($Z$3:Z536),$X$3:$Y$718,2,0),"")</f>
        <v>Výroba neelektrických spotřebičů převážně pro domácnost</v>
      </c>
    </row>
    <row r="537" spans="13:26">
      <c r="M537" s="289">
        <f>IF(ISNUMBER(SEARCH(ZAKL_DATA!$B$29,N537)),MAX($M$2:M536)+1,0)</f>
        <v>535</v>
      </c>
      <c r="N537" s="483" t="s">
        <v>3370</v>
      </c>
      <c r="O537" s="483" t="s">
        <v>3371</v>
      </c>
      <c r="Q537" s="291" t="str">
        <f>IFERROR(VLOOKUP(ROWS($Q$3:Q537),$M$3:$N$718,2,0),"")</f>
        <v>Výroba krmiv pro zvířata v zájmovém chovu</v>
      </c>
      <c r="R537">
        <f>IF(ISNUMBER(SEARCH('1Př1'!$A$32,N537)),MAX($M$2:M536)+1,0)</f>
        <v>535</v>
      </c>
      <c r="S537" s="290" t="s">
        <v>1912</v>
      </c>
      <c r="T537" t="str">
        <f>IFERROR(VLOOKUP(ROWS($T$3:T537),$R$3:$S$718,2,0),"")</f>
        <v>Výroba motorů a turbín, kromě motorů pro letadla, automobily a motocykly</v>
      </c>
      <c r="U537">
        <f>IF(ISNUMBER(SEARCH('1Př1'!$A$33,N537)),MAX($M$2:M536)+1,0)</f>
        <v>535</v>
      </c>
      <c r="V537" s="290" t="s">
        <v>1912</v>
      </c>
      <c r="W537" t="str">
        <f>IFERROR(VLOOKUP(ROWS($W$3:W537),$U$3:$V$718,2,0),"")</f>
        <v>Výroba motorů a turbín, kromě motorů pro letadla, automobily a motocykly</v>
      </c>
      <c r="X537">
        <f>IF(ISNUMBER(SEARCH('1Př1'!$A$34,N537)),MAX($M$2:M536)+1,0)</f>
        <v>535</v>
      </c>
      <c r="Y537" s="290" t="s">
        <v>1912</v>
      </c>
      <c r="Z537" t="str">
        <f>IFERROR(VLOOKUP(ROWS($Z$3:Z537),$X$3:$Y$718,2,0),"")</f>
        <v>Výroba motorů a turbín, kromě motorů pro letadla, automobily a motocykly</v>
      </c>
    </row>
    <row r="538" spans="13:26">
      <c r="M538" s="289">
        <f>IF(ISNUMBER(SEARCH(ZAKL_DATA!$B$29,N538)),MAX($M$2:M537)+1,0)</f>
        <v>536</v>
      </c>
      <c r="N538" s="483" t="s">
        <v>1799</v>
      </c>
      <c r="O538" s="483" t="s">
        <v>3372</v>
      </c>
      <c r="Q538" s="291" t="str">
        <f>IFERROR(VLOOKUP(ROWS($Q$3:Q538),$M$3:$N$718,2,0),"")</f>
        <v>Výroba lan, provazů a síťovaných výrobků</v>
      </c>
      <c r="R538">
        <f>IF(ISNUMBER(SEARCH('1Př1'!$A$32,N538)),MAX($M$2:M537)+1,0)</f>
        <v>536</v>
      </c>
      <c r="S538" s="290" t="s">
        <v>1913</v>
      </c>
      <c r="T538" t="str">
        <f>IFERROR(VLOOKUP(ROWS($T$3:T538),$R$3:$S$718,2,0),"")</f>
        <v>Výroba hydraulických a pneumatických zařízení</v>
      </c>
      <c r="U538">
        <f>IF(ISNUMBER(SEARCH('1Př1'!$A$33,N538)),MAX($M$2:M537)+1,0)</f>
        <v>536</v>
      </c>
      <c r="V538" s="290" t="s">
        <v>1913</v>
      </c>
      <c r="W538" t="str">
        <f>IFERROR(VLOOKUP(ROWS($W$3:W538),$U$3:$V$718,2,0),"")</f>
        <v>Výroba hydraulických a pneumatických zařízení</v>
      </c>
      <c r="X538">
        <f>IF(ISNUMBER(SEARCH('1Př1'!$A$34,N538)),MAX($M$2:M537)+1,0)</f>
        <v>536</v>
      </c>
      <c r="Y538" s="290" t="s">
        <v>1913</v>
      </c>
      <c r="Z538" t="str">
        <f>IFERROR(VLOOKUP(ROWS($Z$3:Z538),$X$3:$Y$718,2,0),"")</f>
        <v>Výroba hydraulických a pneumatických zařízení</v>
      </c>
    </row>
    <row r="539" spans="13:26">
      <c r="M539" s="289">
        <f>IF(ISNUMBER(SEARCH(ZAKL_DATA!$B$29,N539)),MAX($M$2:M538)+1,0)</f>
        <v>537</v>
      </c>
      <c r="N539" s="483" t="s">
        <v>1572</v>
      </c>
      <c r="O539" s="483" t="s">
        <v>3373</v>
      </c>
      <c r="Q539" s="291" t="str">
        <f>IFERROR(VLOOKUP(ROWS($Q$3:Q539),$M$3:$N$718,2,0),"")</f>
        <v>Výroba lékařských a dentálních nástrojů a potřeb</v>
      </c>
      <c r="R539">
        <f>IF(ISNUMBER(SEARCH('1Př1'!$A$32,N539)),MAX($M$2:M538)+1,0)</f>
        <v>537</v>
      </c>
      <c r="S539" s="290" t="s">
        <v>1914</v>
      </c>
      <c r="T539" t="str">
        <f>IFERROR(VLOOKUP(ROWS($T$3:T539),$R$3:$S$718,2,0),"")</f>
        <v>Výroba ostatních čerpadel a kompresorů</v>
      </c>
      <c r="U539">
        <f>IF(ISNUMBER(SEARCH('1Př1'!$A$33,N539)),MAX($M$2:M538)+1,0)</f>
        <v>537</v>
      </c>
      <c r="V539" s="290" t="s">
        <v>1914</v>
      </c>
      <c r="W539" t="str">
        <f>IFERROR(VLOOKUP(ROWS($W$3:W539),$U$3:$V$718,2,0),"")</f>
        <v>Výroba ostatních čerpadel a kompresorů</v>
      </c>
      <c r="X539">
        <f>IF(ISNUMBER(SEARCH('1Př1'!$A$34,N539)),MAX($M$2:M538)+1,0)</f>
        <v>537</v>
      </c>
      <c r="Y539" s="290" t="s">
        <v>1914</v>
      </c>
      <c r="Z539" t="str">
        <f>IFERROR(VLOOKUP(ROWS($Z$3:Z539),$X$3:$Y$718,2,0),"")</f>
        <v>Výroba ostatních čerpadel a kompresorů</v>
      </c>
    </row>
    <row r="540" spans="13:26" ht="25.5">
      <c r="M540" s="289">
        <f>IF(ISNUMBER(SEARCH(ZAKL_DATA!$B$29,N540)),MAX($M$2:M539)+1,0)</f>
        <v>538</v>
      </c>
      <c r="N540" s="483" t="s">
        <v>1916</v>
      </c>
      <c r="O540" s="483" t="s">
        <v>3374</v>
      </c>
      <c r="Q540" s="291" t="str">
        <f>IFERROR(VLOOKUP(ROWS($Q$3:Q540),$M$3:$N$718,2,0),"")</f>
        <v>Výroba ložisek, ozubených kol, převodů a hnacích prvků</v>
      </c>
      <c r="R540">
        <f>IF(ISNUMBER(SEARCH('1Př1'!$A$32,N540)),MAX($M$2:M539)+1,0)</f>
        <v>538</v>
      </c>
      <c r="S540" s="290" t="s">
        <v>1915</v>
      </c>
      <c r="T540" t="str">
        <f>IFERROR(VLOOKUP(ROWS($T$3:T540),$R$3:$S$718,2,0),"")</f>
        <v>Výroba ostatních potrubních armatur</v>
      </c>
      <c r="U540">
        <f>IF(ISNUMBER(SEARCH('1Př1'!$A$33,N540)),MAX($M$2:M539)+1,0)</f>
        <v>538</v>
      </c>
      <c r="V540" s="290" t="s">
        <v>1915</v>
      </c>
      <c r="W540" t="str">
        <f>IFERROR(VLOOKUP(ROWS($W$3:W540),$U$3:$V$718,2,0),"")</f>
        <v>Výroba ostatních potrubních armatur</v>
      </c>
      <c r="X540">
        <f>IF(ISNUMBER(SEARCH('1Př1'!$A$34,N540)),MAX($M$2:M539)+1,0)</f>
        <v>538</v>
      </c>
      <c r="Y540" s="290" t="s">
        <v>1915</v>
      </c>
      <c r="Z540" t="str">
        <f>IFERROR(VLOOKUP(ROWS($Z$3:Z540),$X$3:$Y$718,2,0),"")</f>
        <v>Výroba ostatních potrubních armatur</v>
      </c>
    </row>
    <row r="541" spans="13:26">
      <c r="M541" s="289">
        <f>IF(ISNUMBER(SEARCH(ZAKL_DATA!$B$29,N541)),MAX($M$2:M540)+1,0)</f>
        <v>539</v>
      </c>
      <c r="N541" s="483" t="s">
        <v>1868</v>
      </c>
      <c r="O541" s="483" t="s">
        <v>3375</v>
      </c>
      <c r="Q541" s="291" t="str">
        <f>IFERROR(VLOOKUP(ROWS($Q$3:Q541),$M$3:$N$718,2,0),"")</f>
        <v>Výroba malt</v>
      </c>
      <c r="R541">
        <f>IF(ISNUMBER(SEARCH('1Př1'!$A$32,N541)),MAX($M$2:M540)+1,0)</f>
        <v>539</v>
      </c>
      <c r="S541" s="290" t="s">
        <v>1916</v>
      </c>
      <c r="T541" t="str">
        <f>IFERROR(VLOOKUP(ROWS($T$3:T541),$R$3:$S$718,2,0),"")</f>
        <v>Výroba ložisek, ozubených kol, převodů a hnacích prvků</v>
      </c>
      <c r="U541">
        <f>IF(ISNUMBER(SEARCH('1Př1'!$A$33,N541)),MAX($M$2:M540)+1,0)</f>
        <v>539</v>
      </c>
      <c r="V541" s="290" t="s">
        <v>1916</v>
      </c>
      <c r="W541" t="str">
        <f>IFERROR(VLOOKUP(ROWS($W$3:W541),$U$3:$V$718,2,0),"")</f>
        <v>Výroba ložisek, ozubených kol, převodů a hnacích prvků</v>
      </c>
      <c r="X541">
        <f>IF(ISNUMBER(SEARCH('1Př1'!$A$34,N541)),MAX($M$2:M540)+1,0)</f>
        <v>539</v>
      </c>
      <c r="Y541" s="290" t="s">
        <v>1916</v>
      </c>
      <c r="Z541" t="str">
        <f>IFERROR(VLOOKUP(ROWS($Z$3:Z541),$X$3:$Y$718,2,0),"")</f>
        <v>Výroba ložisek, ozubených kol, převodů a hnacích prvků</v>
      </c>
    </row>
    <row r="542" spans="13:26">
      <c r="M542" s="289">
        <f>IF(ISNUMBER(SEARCH(ZAKL_DATA!$B$29,N542)),MAX($M$2:M541)+1,0)</f>
        <v>540</v>
      </c>
      <c r="N542" s="483" t="s">
        <v>1772</v>
      </c>
      <c r="O542" s="483" t="s">
        <v>3376</v>
      </c>
      <c r="Q542" s="291" t="str">
        <f>IFERROR(VLOOKUP(ROWS($Q$3:Q542),$M$3:$N$718,2,0),"")</f>
        <v>Výroba margarínu a podobných jedlých tuků</v>
      </c>
      <c r="R542">
        <f>IF(ISNUMBER(SEARCH('1Př1'!$A$32,N542)),MAX($M$2:M541)+1,0)</f>
        <v>540</v>
      </c>
      <c r="S542" s="290" t="s">
        <v>1917</v>
      </c>
      <c r="T542" t="str">
        <f>IFERROR(VLOOKUP(ROWS($T$3:T542),$R$3:$S$718,2,0),"")</f>
        <v>Výroba pecí a hořáků pro topeniště</v>
      </c>
      <c r="U542">
        <f>IF(ISNUMBER(SEARCH('1Př1'!$A$33,N542)),MAX($M$2:M541)+1,0)</f>
        <v>540</v>
      </c>
      <c r="V542" s="290" t="s">
        <v>1917</v>
      </c>
      <c r="W542" t="str">
        <f>IFERROR(VLOOKUP(ROWS($W$3:W542),$U$3:$V$718,2,0),"")</f>
        <v>Výroba pecí a hořáků pro topeniště</v>
      </c>
      <c r="X542">
        <f>IF(ISNUMBER(SEARCH('1Př1'!$A$34,N542)),MAX($M$2:M541)+1,0)</f>
        <v>540</v>
      </c>
      <c r="Y542" s="290" t="s">
        <v>1917</v>
      </c>
      <c r="Z542" t="str">
        <f>IFERROR(VLOOKUP(ROWS($Z$3:Z542),$X$3:$Y$718,2,0),"")</f>
        <v>Výroba pecí a hořáků pro topeniště</v>
      </c>
    </row>
    <row r="543" spans="13:26" ht="25.5">
      <c r="M543" s="289">
        <f>IF(ISNUMBER(SEARCH(ZAKL_DATA!$B$29,N543)),MAX($M$2:M542)+1,0)</f>
        <v>541</v>
      </c>
      <c r="N543" s="483" t="s">
        <v>1767</v>
      </c>
      <c r="O543" s="483" t="s">
        <v>3377</v>
      </c>
      <c r="Q543" s="291" t="str">
        <f>IFERROR(VLOOKUP(ROWS($Q$3:Q543),$M$3:$N$718,2,0),"")</f>
        <v>Výroba masných výrobků a výrobků z drůbežího masa</v>
      </c>
      <c r="R543">
        <f>IF(ISNUMBER(SEARCH('1Př1'!$A$32,N543)),MAX($M$2:M542)+1,0)</f>
        <v>541</v>
      </c>
      <c r="S543" s="290" t="s">
        <v>1918</v>
      </c>
      <c r="T543" t="str">
        <f>IFERROR(VLOOKUP(ROWS($T$3:T543),$R$3:$S$718,2,0),"")</f>
        <v>Výroba zdvihacích a manipulačních zařízení</v>
      </c>
      <c r="U543">
        <f>IF(ISNUMBER(SEARCH('1Př1'!$A$33,N543)),MAX($M$2:M542)+1,0)</f>
        <v>541</v>
      </c>
      <c r="V543" s="290" t="s">
        <v>1918</v>
      </c>
      <c r="W543" t="str">
        <f>IFERROR(VLOOKUP(ROWS($W$3:W543),$U$3:$V$718,2,0),"")</f>
        <v>Výroba zdvihacích a manipulačních zařízení</v>
      </c>
      <c r="X543">
        <f>IF(ISNUMBER(SEARCH('1Př1'!$A$34,N543)),MAX($M$2:M542)+1,0)</f>
        <v>541</v>
      </c>
      <c r="Y543" s="290" t="s">
        <v>1918</v>
      </c>
      <c r="Z543" t="str">
        <f>IFERROR(VLOOKUP(ROWS($Z$3:Z543),$X$3:$Y$718,2,0),"")</f>
        <v>Výroba zdvihacích a manipulačních zařízení</v>
      </c>
    </row>
    <row r="544" spans="13:26">
      <c r="M544" s="289">
        <f>IF(ISNUMBER(SEARCH(ZAKL_DATA!$B$29,N544)),MAX($M$2:M543)+1,0)</f>
        <v>542</v>
      </c>
      <c r="N544" s="483" t="s">
        <v>2147</v>
      </c>
      <c r="O544" s="483" t="s">
        <v>3378</v>
      </c>
      <c r="Q544" s="291" t="str">
        <f>IFERROR(VLOOKUP(ROWS($Q$3:Q544),$M$3:$N$718,2,0),"")</f>
        <v>Výroba mechanických vláknin</v>
      </c>
      <c r="R544">
        <f>IF(ISNUMBER(SEARCH('1Př1'!$A$32,N544)),MAX($M$2:M543)+1,0)</f>
        <v>542</v>
      </c>
      <c r="S544" s="290" t="s">
        <v>1919</v>
      </c>
      <c r="T544" t="str">
        <f>IFERROR(VLOOKUP(ROWS($T$3:T544),$R$3:$S$718,2,0),"")</f>
        <v>Výroba kancelářských strojů a zařízení,kromě počítačů a perif.zařízení</v>
      </c>
      <c r="U544">
        <f>IF(ISNUMBER(SEARCH('1Př1'!$A$33,N544)),MAX($M$2:M543)+1,0)</f>
        <v>542</v>
      </c>
      <c r="V544" s="290" t="s">
        <v>1919</v>
      </c>
      <c r="W544" t="str">
        <f>IFERROR(VLOOKUP(ROWS($W$3:W544),$U$3:$V$718,2,0),"")</f>
        <v>Výroba kancelářských strojů a zařízení,kromě počítačů a perif.zařízení</v>
      </c>
      <c r="X544">
        <f>IF(ISNUMBER(SEARCH('1Př1'!$A$34,N544)),MAX($M$2:M543)+1,0)</f>
        <v>542</v>
      </c>
      <c r="Y544" s="290" t="s">
        <v>1919</v>
      </c>
      <c r="Z544" t="str">
        <f>IFERROR(VLOOKUP(ROWS($Z$3:Z544),$X$3:$Y$718,2,0),"")</f>
        <v>Výroba kancelářských strojů a zařízení,kromě počítačů a perif.zařízení</v>
      </c>
    </row>
    <row r="545" spans="13:26" ht="25.5">
      <c r="M545" s="289">
        <f>IF(ISNUMBER(SEARCH(ZAKL_DATA!$B$29,N545)),MAX($M$2:M544)+1,0)</f>
        <v>543</v>
      </c>
      <c r="N545" s="483" t="s">
        <v>1903</v>
      </c>
      <c r="O545" s="483" t="s">
        <v>3379</v>
      </c>
      <c r="Q545" s="291" t="str">
        <f>IFERROR(VLOOKUP(ROWS($Q$3:Q545),$M$3:$N$718,2,0),"")</f>
        <v>Výroba měřicích, zkušebních a navigačních přístrojů</v>
      </c>
      <c r="R545">
        <f>IF(ISNUMBER(SEARCH('1Př1'!$A$32,N545)),MAX($M$2:M544)+1,0)</f>
        <v>543</v>
      </c>
      <c r="S545" s="290" t="s">
        <v>1920</v>
      </c>
      <c r="T545" t="str">
        <f>IFERROR(VLOOKUP(ROWS($T$3:T545),$R$3:$S$718,2,0),"")</f>
        <v>Výroba ručních mechanizovaných nástrojů</v>
      </c>
      <c r="U545">
        <f>IF(ISNUMBER(SEARCH('1Př1'!$A$33,N545)),MAX($M$2:M544)+1,0)</f>
        <v>543</v>
      </c>
      <c r="V545" s="290" t="s">
        <v>1920</v>
      </c>
      <c r="W545" t="str">
        <f>IFERROR(VLOOKUP(ROWS($W$3:W545),$U$3:$V$718,2,0),"")</f>
        <v>Výroba ručních mechanizovaných nástrojů</v>
      </c>
      <c r="X545">
        <f>IF(ISNUMBER(SEARCH('1Př1'!$A$34,N545)),MAX($M$2:M544)+1,0)</f>
        <v>543</v>
      </c>
      <c r="Y545" s="290" t="s">
        <v>1920</v>
      </c>
      <c r="Z545" t="str">
        <f>IFERROR(VLOOKUP(ROWS($Z$3:Z545),$X$3:$Y$718,2,0),"")</f>
        <v>Výroba ručních mechanizovaných nástrojů</v>
      </c>
    </row>
    <row r="546" spans="13:26">
      <c r="M546" s="289">
        <f>IF(ISNUMBER(SEARCH(ZAKL_DATA!$B$29,N546)),MAX($M$2:M545)+1,0)</f>
        <v>544</v>
      </c>
      <c r="N546" s="483" t="s">
        <v>1139</v>
      </c>
      <c r="O546" s="483" t="s">
        <v>3380</v>
      </c>
      <c r="Q546" s="291" t="str">
        <f>IFERROR(VLOOKUP(ROWS($Q$3:Q546),$M$3:$N$718,2,0),"")</f>
        <v>Výroba mléčných výrobků</v>
      </c>
      <c r="R546">
        <f>IF(ISNUMBER(SEARCH('1Př1'!$A$32,N546)),MAX($M$2:M545)+1,0)</f>
        <v>544</v>
      </c>
      <c r="S546" s="290" t="s">
        <v>1921</v>
      </c>
      <c r="T546" t="str">
        <f>IFERROR(VLOOKUP(ROWS($T$3:T546),$R$3:$S$718,2,0),"")</f>
        <v>Výroba průmyslových chladicích a klimatizačních zařízení</v>
      </c>
      <c r="U546">
        <f>IF(ISNUMBER(SEARCH('1Př1'!$A$33,N546)),MAX($M$2:M545)+1,0)</f>
        <v>544</v>
      </c>
      <c r="V546" s="290" t="s">
        <v>1921</v>
      </c>
      <c r="W546" t="str">
        <f>IFERROR(VLOOKUP(ROWS($W$3:W546),$U$3:$V$718,2,0),"")</f>
        <v>Výroba průmyslových chladicích a klimatizačních zařízení</v>
      </c>
      <c r="X546">
        <f>IF(ISNUMBER(SEARCH('1Př1'!$A$34,N546)),MAX($M$2:M545)+1,0)</f>
        <v>544</v>
      </c>
      <c r="Y546" s="290" t="s">
        <v>1921</v>
      </c>
      <c r="Z546" t="str">
        <f>IFERROR(VLOOKUP(ROWS($Z$3:Z546),$X$3:$Y$718,2,0),"")</f>
        <v>Výroba průmyslových chladicích a klimatizačních zařízení</v>
      </c>
    </row>
    <row r="547" spans="13:26">
      <c r="M547" s="289">
        <f>IF(ISNUMBER(SEARCH(ZAKL_DATA!$B$29,N547)),MAX($M$2:M546)+1,0)</f>
        <v>545</v>
      </c>
      <c r="N547" s="483" t="s">
        <v>1775</v>
      </c>
      <c r="O547" s="483" t="s">
        <v>3381</v>
      </c>
      <c r="Q547" s="291" t="str">
        <f>IFERROR(VLOOKUP(ROWS($Q$3:Q547),$M$3:$N$718,2,0),"")</f>
        <v>Výroba mlýnských výrobků</v>
      </c>
      <c r="R547">
        <f>IF(ISNUMBER(SEARCH('1Př1'!$A$32,N547)),MAX($M$2:M546)+1,0)</f>
        <v>545</v>
      </c>
      <c r="S547" s="290" t="s">
        <v>1922</v>
      </c>
      <c r="T547" t="str">
        <f>IFERROR(VLOOKUP(ROWS($T$3:T547),$R$3:$S$718,2,0),"")</f>
        <v>Výroba ostatních strojů a zařízení pro všeobecné účely j. n.</v>
      </c>
      <c r="U547">
        <f>IF(ISNUMBER(SEARCH('1Př1'!$A$33,N547)),MAX($M$2:M546)+1,0)</f>
        <v>545</v>
      </c>
      <c r="V547" s="290" t="s">
        <v>1922</v>
      </c>
      <c r="W547" t="str">
        <f>IFERROR(VLOOKUP(ROWS($W$3:W547),$U$3:$V$718,2,0),"")</f>
        <v>Výroba ostatních strojů a zařízení pro všeobecné účely j. n.</v>
      </c>
      <c r="X547">
        <f>IF(ISNUMBER(SEARCH('1Př1'!$A$34,N547)),MAX($M$2:M546)+1,0)</f>
        <v>545</v>
      </c>
      <c r="Y547" s="290" t="s">
        <v>1922</v>
      </c>
      <c r="Z547" t="str">
        <f>IFERROR(VLOOKUP(ROWS($Z$3:Z547),$X$3:$Y$718,2,0),"")</f>
        <v>Výroba ostatních strojů a zařízení pro všeobecné účely j. n.</v>
      </c>
    </row>
    <row r="548" spans="13:26">
      <c r="M548" s="289">
        <f>IF(ISNUMBER(SEARCH(ZAKL_DATA!$B$29,N548)),MAX($M$2:M547)+1,0)</f>
        <v>546</v>
      </c>
      <c r="N548" s="483" t="s">
        <v>1936</v>
      </c>
      <c r="O548" s="483" t="s">
        <v>3382</v>
      </c>
      <c r="Q548" s="291" t="str">
        <f>IFERROR(VLOOKUP(ROWS($Q$3:Q548),$M$3:$N$718,2,0),"")</f>
        <v>Výroba motocyklů</v>
      </c>
      <c r="R548">
        <f>IF(ISNUMBER(SEARCH('1Př1'!$A$32,N548)),MAX($M$2:M547)+1,0)</f>
        <v>546</v>
      </c>
      <c r="S548" s="290" t="s">
        <v>1923</v>
      </c>
      <c r="T548" t="str">
        <f>IFERROR(VLOOKUP(ROWS($T$3:T548),$R$3:$S$718,2,0),"")</f>
        <v>Výroba kovoobráběcích strojů</v>
      </c>
      <c r="U548">
        <f>IF(ISNUMBER(SEARCH('1Př1'!$A$33,N548)),MAX($M$2:M547)+1,0)</f>
        <v>546</v>
      </c>
      <c r="V548" s="290" t="s">
        <v>1923</v>
      </c>
      <c r="W548" t="str">
        <f>IFERROR(VLOOKUP(ROWS($W$3:W548),$U$3:$V$718,2,0),"")</f>
        <v>Výroba kovoobráběcích strojů</v>
      </c>
      <c r="X548">
        <f>IF(ISNUMBER(SEARCH('1Př1'!$A$34,N548)),MAX($M$2:M547)+1,0)</f>
        <v>546</v>
      </c>
      <c r="Y548" s="290" t="s">
        <v>1923</v>
      </c>
      <c r="Z548" t="str">
        <f>IFERROR(VLOOKUP(ROWS($Z$3:Z548),$X$3:$Y$718,2,0),"")</f>
        <v>Výroba kovoobráběcích strojů</v>
      </c>
    </row>
    <row r="549" spans="13:26">
      <c r="M549" s="289">
        <f>IF(ISNUMBER(SEARCH(ZAKL_DATA!$B$29,N549)),MAX($M$2:M548)+1,0)</f>
        <v>547</v>
      </c>
      <c r="N549" s="483" t="s">
        <v>3383</v>
      </c>
      <c r="O549" s="483" t="s">
        <v>3384</v>
      </c>
      <c r="Q549" s="291" t="str">
        <f>IFERROR(VLOOKUP(ROWS($Q$3:Q549),$M$3:$N$718,2,0),"")</f>
        <v>Výroba motorových vozidel</v>
      </c>
      <c r="R549">
        <f>IF(ISNUMBER(SEARCH('1Př1'!$A$32,N549)),MAX($M$2:M548)+1,0)</f>
        <v>547</v>
      </c>
      <c r="S549" s="290" t="s">
        <v>1924</v>
      </c>
      <c r="T549" t="str">
        <f>IFERROR(VLOOKUP(ROWS($T$3:T549),$R$3:$S$718,2,0),"")</f>
        <v>Výroba ostatních obráběcích strojů</v>
      </c>
      <c r="U549">
        <f>IF(ISNUMBER(SEARCH('1Př1'!$A$33,N549)),MAX($M$2:M548)+1,0)</f>
        <v>547</v>
      </c>
      <c r="V549" s="290" t="s">
        <v>1924</v>
      </c>
      <c r="W549" t="str">
        <f>IFERROR(VLOOKUP(ROWS($W$3:W549),$U$3:$V$718,2,0),"")</f>
        <v>Výroba ostatních obráběcích strojů</v>
      </c>
      <c r="X549">
        <f>IF(ISNUMBER(SEARCH('1Př1'!$A$34,N549)),MAX($M$2:M548)+1,0)</f>
        <v>547</v>
      </c>
      <c r="Y549" s="290" t="s">
        <v>1924</v>
      </c>
      <c r="Z549" t="str">
        <f>IFERROR(VLOOKUP(ROWS($Z$3:Z549),$X$3:$Y$718,2,0),"")</f>
        <v>Výroba ostatních obráběcích strojů</v>
      </c>
    </row>
    <row r="550" spans="13:26" ht="25.5">
      <c r="M550" s="289">
        <f>IF(ISNUMBER(SEARCH(ZAKL_DATA!$B$29,N550)),MAX($M$2:M549)+1,0)</f>
        <v>548</v>
      </c>
      <c r="N550" s="483" t="s">
        <v>1912</v>
      </c>
      <c r="O550" s="483" t="s">
        <v>3385</v>
      </c>
      <c r="Q550" s="291" t="str">
        <f>IFERROR(VLOOKUP(ROWS($Q$3:Q550),$M$3:$N$718,2,0),"")</f>
        <v>Výroba motorů a turbín, kromě motorů pro letadla, automobily a motocykly</v>
      </c>
      <c r="R550">
        <f>IF(ISNUMBER(SEARCH('1Př1'!$A$32,N550)),MAX($M$2:M549)+1,0)</f>
        <v>548</v>
      </c>
      <c r="S550" s="290" t="s">
        <v>1925</v>
      </c>
      <c r="T550" t="str">
        <f>IFERROR(VLOOKUP(ROWS($T$3:T550),$R$3:$S$718,2,0),"")</f>
        <v>Výroba strojů pro metalurgii</v>
      </c>
      <c r="U550">
        <f>IF(ISNUMBER(SEARCH('1Př1'!$A$33,N550)),MAX($M$2:M549)+1,0)</f>
        <v>548</v>
      </c>
      <c r="V550" s="290" t="s">
        <v>1925</v>
      </c>
      <c r="W550" t="str">
        <f>IFERROR(VLOOKUP(ROWS($W$3:W550),$U$3:$V$718,2,0),"")</f>
        <v>Výroba strojů pro metalurgii</v>
      </c>
      <c r="X550">
        <f>IF(ISNUMBER(SEARCH('1Př1'!$A$34,N550)),MAX($M$2:M549)+1,0)</f>
        <v>548</v>
      </c>
      <c r="Y550" s="290" t="s">
        <v>1925</v>
      </c>
      <c r="Z550" t="str">
        <f>IFERROR(VLOOKUP(ROWS($Z$3:Z550),$X$3:$Y$718,2,0),"")</f>
        <v>Výroba strojů pro metalurgii</v>
      </c>
    </row>
    <row r="551" spans="13:26">
      <c r="M551" s="289">
        <f>IF(ISNUMBER(SEARCH(ZAKL_DATA!$B$29,N551)),MAX($M$2:M550)+1,0)</f>
        <v>549</v>
      </c>
      <c r="N551" s="483" t="s">
        <v>3386</v>
      </c>
      <c r="O551" s="483" t="s">
        <v>3387</v>
      </c>
      <c r="Q551" s="291" t="str">
        <f>IFERROR(VLOOKUP(ROWS($Q$3:Q551),$M$3:$N$718,2,0),"")</f>
        <v>Výroba moučných výrobků</v>
      </c>
      <c r="R551">
        <f>IF(ISNUMBER(SEARCH('1Př1'!$A$32,N551)),MAX($M$2:M550)+1,0)</f>
        <v>549</v>
      </c>
      <c r="S551" s="290" t="s">
        <v>1926</v>
      </c>
      <c r="T551" t="str">
        <f>IFERROR(VLOOKUP(ROWS($T$3:T551),$R$3:$S$718,2,0),"")</f>
        <v>Výroba strojů pro těžbu, dobývání a stavebnictví</v>
      </c>
      <c r="U551">
        <f>IF(ISNUMBER(SEARCH('1Př1'!$A$33,N551)),MAX($M$2:M550)+1,0)</f>
        <v>549</v>
      </c>
      <c r="V551" s="290" t="s">
        <v>1926</v>
      </c>
      <c r="W551" t="str">
        <f>IFERROR(VLOOKUP(ROWS($W$3:W551),$U$3:$V$718,2,0),"")</f>
        <v>Výroba strojů pro těžbu, dobývání a stavebnictví</v>
      </c>
      <c r="X551">
        <f>IF(ISNUMBER(SEARCH('1Př1'!$A$34,N551)),MAX($M$2:M550)+1,0)</f>
        <v>549</v>
      </c>
      <c r="Y551" s="290" t="s">
        <v>1926</v>
      </c>
      <c r="Z551" t="str">
        <f>IFERROR(VLOOKUP(ROWS($Z$3:Z551),$X$3:$Y$718,2,0),"")</f>
        <v>Výroba strojů pro těžbu, dobývání a stavebnictví</v>
      </c>
    </row>
    <row r="552" spans="13:26" ht="25.5">
      <c r="M552" s="289">
        <f>IF(ISNUMBER(SEARCH(ZAKL_DATA!$B$29,N552)),MAX($M$2:M551)+1,0)</f>
        <v>550</v>
      </c>
      <c r="N552" s="483" t="s">
        <v>3388</v>
      </c>
      <c r="O552" s="483" t="s">
        <v>3389</v>
      </c>
      <c r="Q552" s="291" t="str">
        <f>IFERROR(VLOOKUP(ROWS($Q$3:Q552),$M$3:$N$718,2,0),"")</f>
        <v>Výroba mýdel, detergentů a čisticích a lešticích prostředků</v>
      </c>
      <c r="R552">
        <f>IF(ISNUMBER(SEARCH('1Př1'!$A$32,N552)),MAX($M$2:M551)+1,0)</f>
        <v>550</v>
      </c>
      <c r="S552" s="290" t="s">
        <v>1927</v>
      </c>
      <c r="T552" t="str">
        <f>IFERROR(VLOOKUP(ROWS($T$3:T552),$R$3:$S$718,2,0),"")</f>
        <v>Výroba strojů na výrobu potravin, nápojů a zpracování tabáku</v>
      </c>
      <c r="U552">
        <f>IF(ISNUMBER(SEARCH('1Př1'!$A$33,N552)),MAX($M$2:M551)+1,0)</f>
        <v>550</v>
      </c>
      <c r="V552" s="290" t="s">
        <v>1927</v>
      </c>
      <c r="W552" t="str">
        <f>IFERROR(VLOOKUP(ROWS($W$3:W552),$U$3:$V$718,2,0),"")</f>
        <v>Výroba strojů na výrobu potravin, nápojů a zpracování tabáku</v>
      </c>
      <c r="X552">
        <f>IF(ISNUMBER(SEARCH('1Př1'!$A$34,N552)),MAX($M$2:M551)+1,0)</f>
        <v>550</v>
      </c>
      <c r="Y552" s="290" t="s">
        <v>1927</v>
      </c>
      <c r="Z552" t="str">
        <f>IFERROR(VLOOKUP(ROWS($Z$3:Z552),$X$3:$Y$718,2,0),"")</f>
        <v>Výroba strojů na výrobu potravin, nápojů a zpracování tabáku</v>
      </c>
    </row>
    <row r="553" spans="13:26">
      <c r="M553" s="289">
        <f>IF(ISNUMBER(SEARCH(ZAKL_DATA!$B$29,N553)),MAX($M$2:M552)+1,0)</f>
        <v>551</v>
      </c>
      <c r="N553" s="483" t="s">
        <v>841</v>
      </c>
      <c r="O553" s="483" t="s">
        <v>3390</v>
      </c>
      <c r="Q553" s="291" t="str">
        <f>IFERROR(VLOOKUP(ROWS($Q$3:Q553),$M$3:$N$718,2,0),"")</f>
        <v>Výroba nábytku</v>
      </c>
      <c r="R553">
        <f>IF(ISNUMBER(SEARCH('1Př1'!$A$32,N553)),MAX($M$2:M552)+1,0)</f>
        <v>551</v>
      </c>
      <c r="S553" s="290" t="s">
        <v>1928</v>
      </c>
      <c r="T553" t="str">
        <f>IFERROR(VLOOKUP(ROWS($T$3:T553),$R$3:$S$718,2,0),"")</f>
        <v>Výroba strojů na výrobu textilu, oděvních výrobků a výrobků z usní</v>
      </c>
      <c r="U553">
        <f>IF(ISNUMBER(SEARCH('1Př1'!$A$33,N553)),MAX($M$2:M552)+1,0)</f>
        <v>551</v>
      </c>
      <c r="V553" s="290" t="s">
        <v>1928</v>
      </c>
      <c r="W553" t="str">
        <f>IFERROR(VLOOKUP(ROWS($W$3:W553),$U$3:$V$718,2,0),"")</f>
        <v>Výroba strojů na výrobu textilu, oděvních výrobků a výrobků z usní</v>
      </c>
      <c r="X553">
        <f>IF(ISNUMBER(SEARCH('1Př1'!$A$34,N553)),MAX($M$2:M552)+1,0)</f>
        <v>551</v>
      </c>
      <c r="Y553" s="290" t="s">
        <v>1928</v>
      </c>
      <c r="Z553" t="str">
        <f>IFERROR(VLOOKUP(ROWS($Z$3:Z553),$X$3:$Y$718,2,0),"")</f>
        <v>Výroba strojů na výrobu textilu, oděvních výrobků a výrobků z usní</v>
      </c>
    </row>
    <row r="554" spans="13:26">
      <c r="M554" s="289">
        <f>IF(ISNUMBER(SEARCH(ZAKL_DATA!$B$29,N554)),MAX($M$2:M553)+1,0)</f>
        <v>552</v>
      </c>
      <c r="N554" s="483" t="s">
        <v>1895</v>
      </c>
      <c r="O554" s="483" t="s">
        <v>3391</v>
      </c>
      <c r="Q554" s="291" t="str">
        <f>IFERROR(VLOOKUP(ROWS($Q$3:Q554),$M$3:$N$718,2,0),"")</f>
        <v>Výroba nástrojů a nářadí</v>
      </c>
      <c r="R554">
        <f>IF(ISNUMBER(SEARCH('1Př1'!$A$32,N554)),MAX($M$2:M553)+1,0)</f>
        <v>552</v>
      </c>
      <c r="S554" s="290" t="s">
        <v>1929</v>
      </c>
      <c r="T554" t="str">
        <f>IFERROR(VLOOKUP(ROWS($T$3:T554),$R$3:$S$718,2,0),"")</f>
        <v>Výroba strojů a přístrojů na výrobu papíru a lepenky</v>
      </c>
      <c r="U554">
        <f>IF(ISNUMBER(SEARCH('1Př1'!$A$33,N554)),MAX($M$2:M553)+1,0)</f>
        <v>552</v>
      </c>
      <c r="V554" s="290" t="s">
        <v>1929</v>
      </c>
      <c r="W554" t="str">
        <f>IFERROR(VLOOKUP(ROWS($W$3:W554),$U$3:$V$718,2,0),"")</f>
        <v>Výroba strojů a přístrojů na výrobu papíru a lepenky</v>
      </c>
      <c r="X554">
        <f>IF(ISNUMBER(SEARCH('1Př1'!$A$34,N554)),MAX($M$2:M553)+1,0)</f>
        <v>552</v>
      </c>
      <c r="Y554" s="290" t="s">
        <v>1929</v>
      </c>
      <c r="Z554" t="str">
        <f>IFERROR(VLOOKUP(ROWS($Z$3:Z554),$X$3:$Y$718,2,0),"")</f>
        <v>Výroba strojů a přístrojů na výrobu papíru a lepenky</v>
      </c>
    </row>
    <row r="555" spans="13:26">
      <c r="M555" s="289">
        <f>IF(ISNUMBER(SEARCH(ZAKL_DATA!$B$29,N555)),MAX($M$2:M554)+1,0)</f>
        <v>553</v>
      </c>
      <c r="N555" s="483" t="s">
        <v>3392</v>
      </c>
      <c r="O555" s="483" t="s">
        <v>3393</v>
      </c>
      <c r="Q555" s="291" t="str">
        <f>IFERROR(VLOOKUP(ROWS($Q$3:Q555),$M$3:$N$718,2,0),"")</f>
        <v>Výroba nealkoholických nápojů a balených vod</v>
      </c>
      <c r="R555">
        <f>IF(ISNUMBER(SEARCH('1Př1'!$A$32,N555)),MAX($M$2:M554)+1,0)</f>
        <v>553</v>
      </c>
      <c r="S555" s="290" t="s">
        <v>1930</v>
      </c>
      <c r="T555" t="str">
        <f>IFERROR(VLOOKUP(ROWS($T$3:T555),$R$3:$S$718,2,0),"")</f>
        <v>Výroba strojů na výrobu plastů a pryže</v>
      </c>
      <c r="U555">
        <f>IF(ISNUMBER(SEARCH('1Př1'!$A$33,N555)),MAX($M$2:M554)+1,0)</f>
        <v>553</v>
      </c>
      <c r="V555" s="290" t="s">
        <v>1930</v>
      </c>
      <c r="W555" t="str">
        <f>IFERROR(VLOOKUP(ROWS($W$3:W555),$U$3:$V$718,2,0),"")</f>
        <v>Výroba strojů na výrobu plastů a pryže</v>
      </c>
      <c r="X555">
        <f>IF(ISNUMBER(SEARCH('1Př1'!$A$34,N555)),MAX($M$2:M554)+1,0)</f>
        <v>553</v>
      </c>
      <c r="Y555" s="290" t="s">
        <v>1930</v>
      </c>
      <c r="Z555" t="str">
        <f>IFERROR(VLOOKUP(ROWS($Z$3:Z555),$X$3:$Y$718,2,0),"")</f>
        <v>Výroba strojů na výrobu plastů a pryže</v>
      </c>
    </row>
    <row r="556" spans="13:26" ht="25.5">
      <c r="M556" s="289">
        <f>IF(ISNUMBER(SEARCH(ZAKL_DATA!$B$29,N556)),MAX($M$2:M555)+1,0)</f>
        <v>554</v>
      </c>
      <c r="N556" s="483" t="s">
        <v>1911</v>
      </c>
      <c r="O556" s="483" t="s">
        <v>3394</v>
      </c>
      <c r="Q556" s="291" t="str">
        <f>IFERROR(VLOOKUP(ROWS($Q$3:Q556),$M$3:$N$718,2,0),"")</f>
        <v>Výroba neelektrických spotřebičů převážně pro domácnost</v>
      </c>
      <c r="R556">
        <f>IF(ISNUMBER(SEARCH('1Př1'!$A$32,N556)),MAX($M$2:M555)+1,0)</f>
        <v>554</v>
      </c>
      <c r="S556" s="290" t="s">
        <v>1931</v>
      </c>
      <c r="T556" t="str">
        <f>IFERROR(VLOOKUP(ROWS($T$3:T556),$R$3:$S$718,2,0),"")</f>
        <v>Výroba ostatních strojů pro speciální účely j. n.</v>
      </c>
      <c r="U556">
        <f>IF(ISNUMBER(SEARCH('1Př1'!$A$33,N556)),MAX($M$2:M555)+1,0)</f>
        <v>554</v>
      </c>
      <c r="V556" s="290" t="s">
        <v>1931</v>
      </c>
      <c r="W556" t="str">
        <f>IFERROR(VLOOKUP(ROWS($W$3:W556),$U$3:$V$718,2,0),"")</f>
        <v>Výroba ostatních strojů pro speciální účely j. n.</v>
      </c>
      <c r="X556">
        <f>IF(ISNUMBER(SEARCH('1Př1'!$A$34,N556)),MAX($M$2:M555)+1,0)</f>
        <v>554</v>
      </c>
      <c r="Y556" s="290" t="s">
        <v>1931</v>
      </c>
      <c r="Z556" t="str">
        <f>IFERROR(VLOOKUP(ROWS($Z$3:Z556),$X$3:$Y$718,2,0),"")</f>
        <v>Výroba ostatních strojů pro speciální účely j. n.</v>
      </c>
    </row>
    <row r="557" spans="13:26">
      <c r="M557" s="289">
        <f>IF(ISNUMBER(SEARCH(ZAKL_DATA!$B$29,N557)),MAX($M$2:M556)+1,0)</f>
        <v>555</v>
      </c>
      <c r="N557" s="483" t="s">
        <v>3395</v>
      </c>
      <c r="O557" s="483" t="s">
        <v>3396</v>
      </c>
      <c r="Q557" s="291" t="str">
        <f>IFERROR(VLOOKUP(ROWS($Q$3:Q557),$M$3:$N$718,2,0),"")</f>
        <v>Výroba netkaných textilií a výrobků z nich</v>
      </c>
      <c r="R557">
        <f>IF(ISNUMBER(SEARCH('1Př1'!$A$32,N557)),MAX($M$2:M556)+1,0)</f>
        <v>555</v>
      </c>
      <c r="S557" s="290" t="s">
        <v>1932</v>
      </c>
      <c r="T557" t="str">
        <f>IFERROR(VLOOKUP(ROWS($T$3:T557),$R$3:$S$718,2,0),"")</f>
        <v>Výroba elektrického a elektronického zařízení pro motorová vozidla</v>
      </c>
      <c r="U557">
        <f>IF(ISNUMBER(SEARCH('1Př1'!$A$33,N557)),MAX($M$2:M556)+1,0)</f>
        <v>555</v>
      </c>
      <c r="V557" s="290" t="s">
        <v>1932</v>
      </c>
      <c r="W557" t="str">
        <f>IFERROR(VLOOKUP(ROWS($W$3:W557),$U$3:$V$718,2,0),"")</f>
        <v>Výroba elektrického a elektronického zařízení pro motorová vozidla</v>
      </c>
      <c r="X557">
        <f>IF(ISNUMBER(SEARCH('1Př1'!$A$34,N557)),MAX($M$2:M556)+1,0)</f>
        <v>555</v>
      </c>
      <c r="Y557" s="290" t="s">
        <v>1932</v>
      </c>
      <c r="Z557" t="str">
        <f>IFERROR(VLOOKUP(ROWS($Z$3:Z557),$X$3:$Y$718,2,0),"")</f>
        <v>Výroba elektrického a elektronického zařízení pro motorová vozidla</v>
      </c>
    </row>
    <row r="558" spans="13:26">
      <c r="M558" s="289">
        <f>IF(ISNUMBER(SEARCH(ZAKL_DATA!$B$29,N558)),MAX($M$2:M557)+1,0)</f>
        <v>556</v>
      </c>
      <c r="N558" s="483" t="s">
        <v>1893</v>
      </c>
      <c r="O558" s="483" t="s">
        <v>3397</v>
      </c>
      <c r="Q558" s="291" t="str">
        <f>IFERROR(VLOOKUP(ROWS($Q$3:Q558),$M$3:$N$718,2,0),"")</f>
        <v>Výroba nožířských výrobků</v>
      </c>
      <c r="R558">
        <f>IF(ISNUMBER(SEARCH('1Př1'!$A$32,N558)),MAX($M$2:M557)+1,0)</f>
        <v>556</v>
      </c>
      <c r="S558" s="290" t="s">
        <v>1933</v>
      </c>
      <c r="T558" t="str">
        <f>IFERROR(VLOOKUP(ROWS($T$3:T558),$R$3:$S$718,2,0),"")</f>
        <v>Výroba ostatních dílů a příslušenství pro motorová vozidla</v>
      </c>
      <c r="U558">
        <f>IF(ISNUMBER(SEARCH('1Př1'!$A$33,N558)),MAX($M$2:M557)+1,0)</f>
        <v>556</v>
      </c>
      <c r="V558" s="290" t="s">
        <v>1933</v>
      </c>
      <c r="W558" t="str">
        <f>IFERROR(VLOOKUP(ROWS($W$3:W558),$U$3:$V$718,2,0),"")</f>
        <v>Výroba ostatních dílů a příslušenství pro motorová vozidla</v>
      </c>
      <c r="X558">
        <f>IF(ISNUMBER(SEARCH('1Př1'!$A$34,N558)),MAX($M$2:M557)+1,0)</f>
        <v>556</v>
      </c>
      <c r="Y558" s="290" t="s">
        <v>1933</v>
      </c>
      <c r="Z558" t="str">
        <f>IFERROR(VLOOKUP(ROWS($Z$3:Z558),$X$3:$Y$718,2,0),"")</f>
        <v>Výroba ostatních dílů a příslušenství pro motorová vozidla</v>
      </c>
    </row>
    <row r="559" spans="13:26">
      <c r="M559" s="289">
        <f>IF(ISNUMBER(SEARCH(ZAKL_DATA!$B$29,N559)),MAX($M$2:M558)+1,0)</f>
        <v>557</v>
      </c>
      <c r="N559" s="483" t="s">
        <v>3398</v>
      </c>
      <c r="O559" s="483" t="s">
        <v>3399</v>
      </c>
      <c r="Q559" s="291" t="str">
        <f>IFERROR(VLOOKUP(ROWS($Q$3:Q559),$M$3:$N$718,2,0),"")</f>
        <v>Výroba obalů z lehkých kovů</v>
      </c>
      <c r="R559">
        <f>IF(ISNUMBER(SEARCH('1Př1'!$A$32,N559)),MAX($M$2:M558)+1,0)</f>
        <v>557</v>
      </c>
      <c r="S559" s="290" t="s">
        <v>1934</v>
      </c>
      <c r="T559" t="str">
        <f>IFERROR(VLOOKUP(ROWS($T$3:T559),$R$3:$S$718,2,0),"")</f>
        <v>Stavba lodí a plavidel</v>
      </c>
      <c r="U559">
        <f>IF(ISNUMBER(SEARCH('1Př1'!$A$33,N559)),MAX($M$2:M558)+1,0)</f>
        <v>557</v>
      </c>
      <c r="V559" s="290" t="s">
        <v>1934</v>
      </c>
      <c r="W559" t="str">
        <f>IFERROR(VLOOKUP(ROWS($W$3:W559),$U$3:$V$718,2,0),"")</f>
        <v>Stavba lodí a plavidel</v>
      </c>
      <c r="X559">
        <f>IF(ISNUMBER(SEARCH('1Př1'!$A$34,N559)),MAX($M$2:M558)+1,0)</f>
        <v>557</v>
      </c>
      <c r="Y559" s="290" t="s">
        <v>1934</v>
      </c>
      <c r="Z559" t="str">
        <f>IFERROR(VLOOKUP(ROWS($Z$3:Z559),$X$3:$Y$718,2,0),"")</f>
        <v>Stavba lodí a plavidel</v>
      </c>
    </row>
    <row r="560" spans="13:26">
      <c r="M560" s="289">
        <f>IF(ISNUMBER(SEARCH(ZAKL_DATA!$B$29,N560)),MAX($M$2:M559)+1,0)</f>
        <v>558</v>
      </c>
      <c r="N560" s="483" t="s">
        <v>2145</v>
      </c>
      <c r="O560" s="483" t="s">
        <v>3400</v>
      </c>
      <c r="Q560" s="291" t="str">
        <f>IFERROR(VLOOKUP(ROWS($Q$3:Q560),$M$3:$N$718,2,0),"")</f>
        <v>Výroba obuvi s usňovým svrškem</v>
      </c>
      <c r="R560">
        <f>IF(ISNUMBER(SEARCH('1Př1'!$A$32,N560)),MAX($M$2:M559)+1,0)</f>
        <v>558</v>
      </c>
      <c r="S560" s="290" t="s">
        <v>1935</v>
      </c>
      <c r="T560" t="str">
        <f>IFERROR(VLOOKUP(ROWS($T$3:T560),$R$3:$S$718,2,0),"")</f>
        <v>Stavba rekreačních a sportovních člunů</v>
      </c>
      <c r="U560">
        <f>IF(ISNUMBER(SEARCH('1Př1'!$A$33,N560)),MAX($M$2:M559)+1,0)</f>
        <v>558</v>
      </c>
      <c r="V560" s="290" t="s">
        <v>1935</v>
      </c>
      <c r="W560" t="str">
        <f>IFERROR(VLOOKUP(ROWS($W$3:W560),$U$3:$V$718,2,0),"")</f>
        <v>Stavba rekreačních a sportovních člunů</v>
      </c>
      <c r="X560">
        <f>IF(ISNUMBER(SEARCH('1Př1'!$A$34,N560)),MAX($M$2:M559)+1,0)</f>
        <v>558</v>
      </c>
      <c r="Y560" s="290" t="s">
        <v>1935</v>
      </c>
      <c r="Z560" t="str">
        <f>IFERROR(VLOOKUP(ROWS($Z$3:Z560),$X$3:$Y$718,2,0),"")</f>
        <v>Stavba rekreačních a sportovních člunů</v>
      </c>
    </row>
    <row r="561" spans="13:26">
      <c r="M561" s="289">
        <f>IF(ISNUMBER(SEARCH(ZAKL_DATA!$B$29,N561)),MAX($M$2:M560)+1,0)</f>
        <v>559</v>
      </c>
      <c r="N561" s="483" t="s">
        <v>1896</v>
      </c>
      <c r="O561" s="483" t="s">
        <v>3401</v>
      </c>
      <c r="Q561" s="291" t="str">
        <f>IFERROR(VLOOKUP(ROWS($Q$3:Q561),$M$3:$N$718,2,0),"")</f>
        <v>Výroba ocelových sudů a podobných nádob</v>
      </c>
      <c r="R561">
        <f>IF(ISNUMBER(SEARCH('1Př1'!$A$32,N561)),MAX($M$2:M560)+1,0)</f>
        <v>559</v>
      </c>
      <c r="S561" s="290" t="s">
        <v>1936</v>
      </c>
      <c r="T561" t="str">
        <f>IFERROR(VLOOKUP(ROWS($T$3:T561),$R$3:$S$718,2,0),"")</f>
        <v>Výroba motocyklů</v>
      </c>
      <c r="U561">
        <f>IF(ISNUMBER(SEARCH('1Př1'!$A$33,N561)),MAX($M$2:M560)+1,0)</f>
        <v>559</v>
      </c>
      <c r="V561" s="290" t="s">
        <v>1936</v>
      </c>
      <c r="W561" t="str">
        <f>IFERROR(VLOOKUP(ROWS($W$3:W561),$U$3:$V$718,2,0),"")</f>
        <v>Výroba motocyklů</v>
      </c>
      <c r="X561">
        <f>IF(ISNUMBER(SEARCH('1Př1'!$A$34,N561)),MAX($M$2:M560)+1,0)</f>
        <v>559</v>
      </c>
      <c r="Y561" s="290" t="s">
        <v>1936</v>
      </c>
      <c r="Z561" t="str">
        <f>IFERROR(VLOOKUP(ROWS($Z$3:Z561),$X$3:$Y$718,2,0),"")</f>
        <v>Výroba motocyklů</v>
      </c>
    </row>
    <row r="562" spans="13:26" ht="25.5">
      <c r="M562" s="289">
        <f>IF(ISNUMBER(SEARCH(ZAKL_DATA!$B$29,N562)),MAX($M$2:M561)+1,0)</f>
        <v>560</v>
      </c>
      <c r="N562" s="483" t="s">
        <v>3402</v>
      </c>
      <c r="O562" s="483" t="s">
        <v>3403</v>
      </c>
      <c r="Q562" s="291" t="str">
        <f>IFERROR(VLOOKUP(ROWS($Q$3:Q562),$M$3:$N$718,2,0),"")</f>
        <v>Výroba ocelových trub, trubek, dutých profilů a souvisejících potrubních tvarovek</v>
      </c>
      <c r="R562">
        <f>IF(ISNUMBER(SEARCH('1Př1'!$A$32,N562)),MAX($M$2:M561)+1,0)</f>
        <v>560</v>
      </c>
      <c r="S562" s="290" t="s">
        <v>1937</v>
      </c>
      <c r="T562" t="str">
        <f>IFERROR(VLOOKUP(ROWS($T$3:T562),$R$3:$S$718,2,0),"")</f>
        <v>Výroba jízdních kol a vozíků pro invalidy</v>
      </c>
      <c r="U562">
        <f>IF(ISNUMBER(SEARCH('1Př1'!$A$33,N562)),MAX($M$2:M561)+1,0)</f>
        <v>560</v>
      </c>
      <c r="V562" s="290" t="s">
        <v>1937</v>
      </c>
      <c r="W562" t="str">
        <f>IFERROR(VLOOKUP(ROWS($W$3:W562),$U$3:$V$718,2,0),"")</f>
        <v>Výroba jízdních kol a vozíků pro invalidy</v>
      </c>
      <c r="X562">
        <f>IF(ISNUMBER(SEARCH('1Př1'!$A$34,N562)),MAX($M$2:M561)+1,0)</f>
        <v>560</v>
      </c>
      <c r="Y562" s="290" t="s">
        <v>1937</v>
      </c>
      <c r="Z562" t="str">
        <f>IFERROR(VLOOKUP(ROWS($Z$3:Z562),$X$3:$Y$718,2,0),"")</f>
        <v>Výroba jízdních kol a vozíků pro invalidy</v>
      </c>
    </row>
    <row r="563" spans="13:26">
      <c r="M563" s="289">
        <f>IF(ISNUMBER(SEARCH(ZAKL_DATA!$B$29,N563)),MAX($M$2:M562)+1,0)</f>
        <v>561</v>
      </c>
      <c r="N563" s="483" t="s">
        <v>1771</v>
      </c>
      <c r="O563" s="483" t="s">
        <v>3404</v>
      </c>
      <c r="Q563" s="291" t="str">
        <f>IFERROR(VLOOKUP(ROWS($Q$3:Q563),$M$3:$N$718,2,0),"")</f>
        <v>Výroba olejů a tuků</v>
      </c>
      <c r="R563">
        <f>IF(ISNUMBER(SEARCH('1Př1'!$A$32,N563)),MAX($M$2:M562)+1,0)</f>
        <v>561</v>
      </c>
      <c r="S563" s="290" t="s">
        <v>1938</v>
      </c>
      <c r="T563" t="str">
        <f>IFERROR(VLOOKUP(ROWS($T$3:T563),$R$3:$S$718,2,0),"")</f>
        <v>Výroba ostatních dopravních prostředků a zařízení j. n.</v>
      </c>
      <c r="U563">
        <f>IF(ISNUMBER(SEARCH('1Př1'!$A$33,N563)),MAX($M$2:M562)+1,0)</f>
        <v>561</v>
      </c>
      <c r="V563" s="290" t="s">
        <v>1938</v>
      </c>
      <c r="W563" t="str">
        <f>IFERROR(VLOOKUP(ROWS($W$3:W563),$U$3:$V$718,2,0),"")</f>
        <v>Výroba ostatních dopravních prostředků a zařízení j. n.</v>
      </c>
      <c r="X563">
        <f>IF(ISNUMBER(SEARCH('1Př1'!$A$34,N563)),MAX($M$2:M562)+1,0)</f>
        <v>561</v>
      </c>
      <c r="Y563" s="290" t="s">
        <v>1938</v>
      </c>
      <c r="Z563" t="str">
        <f>IFERROR(VLOOKUP(ROWS($Z$3:Z563),$X$3:$Y$718,2,0),"")</f>
        <v>Výroba ostatních dopravních prostředků a zařízení j. n.</v>
      </c>
    </row>
    <row r="564" spans="13:26">
      <c r="M564" s="289">
        <f>IF(ISNUMBER(SEARCH(ZAKL_DATA!$B$29,N564)),MAX($M$2:M563)+1,0)</f>
        <v>562</v>
      </c>
      <c r="N564" s="483" t="s">
        <v>1907</v>
      </c>
      <c r="O564" s="483" t="s">
        <v>3405</v>
      </c>
      <c r="Q564" s="291" t="str">
        <f>IFERROR(VLOOKUP(ROWS($Q$3:Q564),$M$3:$N$718,2,0),"")</f>
        <v>Výroba optických kabelů</v>
      </c>
      <c r="R564">
        <f>IF(ISNUMBER(SEARCH('1Př1'!$A$32,N564)),MAX($M$2:M563)+1,0)</f>
        <v>562</v>
      </c>
      <c r="S564" s="290" t="s">
        <v>1939</v>
      </c>
      <c r="T564" t="str">
        <f>IFERROR(VLOOKUP(ROWS($T$3:T564),$R$3:$S$718,2,0),"")</f>
        <v>Výroba kancelářského nábytku a zařízení obchodů</v>
      </c>
      <c r="U564">
        <f>IF(ISNUMBER(SEARCH('1Př1'!$A$33,N564)),MAX($M$2:M563)+1,0)</f>
        <v>562</v>
      </c>
      <c r="V564" s="290" t="s">
        <v>1939</v>
      </c>
      <c r="W564" t="str">
        <f>IFERROR(VLOOKUP(ROWS($W$3:W564),$U$3:$V$718,2,0),"")</f>
        <v>Výroba kancelářského nábytku a zařízení obchodů</v>
      </c>
      <c r="X564">
        <f>IF(ISNUMBER(SEARCH('1Př1'!$A$34,N564)),MAX($M$2:M563)+1,0)</f>
        <v>562</v>
      </c>
      <c r="Y564" s="290" t="s">
        <v>1939</v>
      </c>
      <c r="Z564" t="str">
        <f>IFERROR(VLOOKUP(ROWS($Z$3:Z564),$X$3:$Y$718,2,0),"")</f>
        <v>Výroba kancelářského nábytku a zařízení obchodů</v>
      </c>
    </row>
    <row r="565" spans="13:26" ht="38.25">
      <c r="M565" s="289">
        <f>IF(ISNUMBER(SEARCH(ZAKL_DATA!$B$29,N565)),MAX($M$2:M564)+1,0)</f>
        <v>563</v>
      </c>
      <c r="N565" s="483" t="s">
        <v>3406</v>
      </c>
      <c r="O565" s="483" t="s">
        <v>3407</v>
      </c>
      <c r="Q565" s="291" t="str">
        <f>IFERROR(VLOOKUP(ROWS($Q$3:Q565),$M$3:$N$718,2,0),"")</f>
        <v>Výroba optických přístrojů a zařízení, magnetických a optických médií a fotografických přístrojů a zařízení</v>
      </c>
      <c r="R565">
        <f>IF(ISNUMBER(SEARCH('1Př1'!$A$32,N565)),MAX($M$2:M564)+1,0)</f>
        <v>563</v>
      </c>
      <c r="S565" s="290" t="s">
        <v>1940</v>
      </c>
      <c r="T565" t="str">
        <f>IFERROR(VLOOKUP(ROWS($T$3:T565),$R$3:$S$718,2,0),"")</f>
        <v>Výroba kuchyňského nábytku</v>
      </c>
      <c r="U565">
        <f>IF(ISNUMBER(SEARCH('1Př1'!$A$33,N565)),MAX($M$2:M564)+1,0)</f>
        <v>563</v>
      </c>
      <c r="V565" s="290" t="s">
        <v>1940</v>
      </c>
      <c r="W565" t="str">
        <f>IFERROR(VLOOKUP(ROWS($W$3:W565),$U$3:$V$718,2,0),"")</f>
        <v>Výroba kuchyňského nábytku</v>
      </c>
      <c r="X565">
        <f>IF(ISNUMBER(SEARCH('1Př1'!$A$34,N565)),MAX($M$2:M564)+1,0)</f>
        <v>563</v>
      </c>
      <c r="Y565" s="290" t="s">
        <v>1940</v>
      </c>
      <c r="Z565" t="str">
        <f>IFERROR(VLOOKUP(ROWS($Z$3:Z565),$X$3:$Y$718,2,0),"")</f>
        <v>Výroba kuchyňského nábytku</v>
      </c>
    </row>
    <row r="566" spans="13:26">
      <c r="M566" s="289">
        <f>IF(ISNUMBER(SEARCH(ZAKL_DATA!$B$29,N566)),MAX($M$2:M565)+1,0)</f>
        <v>564</v>
      </c>
      <c r="N566" s="483" t="s">
        <v>1902</v>
      </c>
      <c r="O566" s="483" t="s">
        <v>3408</v>
      </c>
      <c r="Q566" s="291" t="str">
        <f>IFERROR(VLOOKUP(ROWS($Q$3:Q566),$M$3:$N$718,2,0),"")</f>
        <v>Výroba osazených elektronických desek</v>
      </c>
      <c r="R566">
        <f>IF(ISNUMBER(SEARCH('1Př1'!$A$32,N566)),MAX($M$2:M565)+1,0)</f>
        <v>564</v>
      </c>
      <c r="S566" s="290" t="s">
        <v>1941</v>
      </c>
      <c r="T566" t="str">
        <f>IFERROR(VLOOKUP(ROWS($T$3:T566),$R$3:$S$718,2,0),"")</f>
        <v>Výroba matrací</v>
      </c>
      <c r="U566">
        <f>IF(ISNUMBER(SEARCH('1Př1'!$A$33,N566)),MAX($M$2:M565)+1,0)</f>
        <v>564</v>
      </c>
      <c r="V566" s="290" t="s">
        <v>1941</v>
      </c>
      <c r="W566" t="str">
        <f>IFERROR(VLOOKUP(ROWS($W$3:W566),$U$3:$V$718,2,0),"")</f>
        <v>Výroba matrací</v>
      </c>
      <c r="X566">
        <f>IF(ISNUMBER(SEARCH('1Př1'!$A$34,N566)),MAX($M$2:M565)+1,0)</f>
        <v>564</v>
      </c>
      <c r="Y566" s="290" t="s">
        <v>1941</v>
      </c>
      <c r="Z566" t="str">
        <f>IFERROR(VLOOKUP(ROWS($Z$3:Z566),$X$3:$Y$718,2,0),"")</f>
        <v>Výroba matrací</v>
      </c>
    </row>
    <row r="567" spans="13:26">
      <c r="M567" s="289">
        <f>IF(ISNUMBER(SEARCH(ZAKL_DATA!$B$29,N567)),MAX($M$2:M566)+1,0)</f>
        <v>565</v>
      </c>
      <c r="N567" s="483" t="s">
        <v>1806</v>
      </c>
      <c r="O567" s="483" t="s">
        <v>3409</v>
      </c>
      <c r="Q567" s="291" t="str">
        <f>IFERROR(VLOOKUP(ROWS($Q$3:Q567),$M$3:$N$718,2,0),"")</f>
        <v>Výroba osobního prádla</v>
      </c>
      <c r="R567">
        <f>IF(ISNUMBER(SEARCH('1Př1'!$A$32,N567)),MAX($M$2:M566)+1,0)</f>
        <v>565</v>
      </c>
      <c r="S567" s="290" t="s">
        <v>1942</v>
      </c>
      <c r="T567" t="str">
        <f>IFERROR(VLOOKUP(ROWS($T$3:T567),$R$3:$S$718,2,0),"")</f>
        <v>Výroba ostatního nábytku</v>
      </c>
      <c r="U567">
        <f>IF(ISNUMBER(SEARCH('1Př1'!$A$33,N567)),MAX($M$2:M566)+1,0)</f>
        <v>565</v>
      </c>
      <c r="V567" s="290" t="s">
        <v>1942</v>
      </c>
      <c r="W567" t="str">
        <f>IFERROR(VLOOKUP(ROWS($W$3:W567),$U$3:$V$718,2,0),"")</f>
        <v>Výroba ostatního nábytku</v>
      </c>
      <c r="X567">
        <f>IF(ISNUMBER(SEARCH('1Př1'!$A$34,N567)),MAX($M$2:M566)+1,0)</f>
        <v>565</v>
      </c>
      <c r="Y567" s="290" t="s">
        <v>1942</v>
      </c>
      <c r="Z567" t="str">
        <f>IFERROR(VLOOKUP(ROWS($Z$3:Z567),$X$3:$Y$718,2,0),"")</f>
        <v>Výroba ostatního nábytku</v>
      </c>
    </row>
    <row r="568" spans="13:26">
      <c r="M568" s="289">
        <f>IF(ISNUMBER(SEARCH(ZAKL_DATA!$B$29,N568)),MAX($M$2:M567)+1,0)</f>
        <v>566</v>
      </c>
      <c r="N568" s="483" t="s">
        <v>3410</v>
      </c>
      <c r="O568" s="483" t="s">
        <v>3411</v>
      </c>
      <c r="Q568" s="291" t="str">
        <f>IFERROR(VLOOKUP(ROWS($Q$3:Q568),$M$3:$N$718,2,0),"")</f>
        <v>Výroba ostatní obuvi</v>
      </c>
      <c r="R568">
        <f>IF(ISNUMBER(SEARCH('1Př1'!$A$32,N568)),MAX($M$2:M567)+1,0)</f>
        <v>566</v>
      </c>
      <c r="S568" s="290" t="s">
        <v>1943</v>
      </c>
      <c r="T568" t="str">
        <f>IFERROR(VLOOKUP(ROWS($T$3:T568),$R$3:$S$718,2,0),"")</f>
        <v>Ražení mincí</v>
      </c>
      <c r="U568">
        <f>IF(ISNUMBER(SEARCH('1Př1'!$A$33,N568)),MAX($M$2:M567)+1,0)</f>
        <v>566</v>
      </c>
      <c r="V568" s="290" t="s">
        <v>1943</v>
      </c>
      <c r="W568" t="str">
        <f>IFERROR(VLOOKUP(ROWS($W$3:W568),$U$3:$V$718,2,0),"")</f>
        <v>Ražení mincí</v>
      </c>
      <c r="X568">
        <f>IF(ISNUMBER(SEARCH('1Př1'!$A$34,N568)),MAX($M$2:M567)+1,0)</f>
        <v>566</v>
      </c>
      <c r="Y568" s="290" t="s">
        <v>1943</v>
      </c>
      <c r="Z568" t="str">
        <f>IFERROR(VLOOKUP(ROWS($Z$3:Z568),$X$3:$Y$718,2,0),"")</f>
        <v>Ražení mincí</v>
      </c>
    </row>
    <row r="569" spans="13:26" ht="25.5">
      <c r="M569" s="289">
        <f>IF(ISNUMBER(SEARCH(ZAKL_DATA!$B$29,N569)),MAX($M$2:M568)+1,0)</f>
        <v>567</v>
      </c>
      <c r="N569" s="483" t="s">
        <v>1870</v>
      </c>
      <c r="O569" s="483" t="s">
        <v>3412</v>
      </c>
      <c r="Q569" s="291" t="str">
        <f>IFERROR(VLOOKUP(ROWS($Q$3:Q569),$M$3:$N$718,2,0),"")</f>
        <v>Výroba ostatních betonových, cementových a sádrových výrobků</v>
      </c>
      <c r="R569">
        <f>IF(ISNUMBER(SEARCH('1Př1'!$A$32,N569)),MAX($M$2:M568)+1,0)</f>
        <v>567</v>
      </c>
      <c r="S569" s="290" t="s">
        <v>1944</v>
      </c>
      <c r="T569" t="str">
        <f>IFERROR(VLOOKUP(ROWS($T$3:T569),$R$3:$S$718,2,0),"")</f>
        <v>Výroba klenotů a příbuzných výrobků</v>
      </c>
      <c r="U569">
        <f>IF(ISNUMBER(SEARCH('1Př1'!$A$33,N569)),MAX($M$2:M568)+1,0)</f>
        <v>567</v>
      </c>
      <c r="V569" s="290" t="s">
        <v>1944</v>
      </c>
      <c r="W569" t="str">
        <f>IFERROR(VLOOKUP(ROWS($W$3:W569),$U$3:$V$718,2,0),"")</f>
        <v>Výroba klenotů a příbuzných výrobků</v>
      </c>
      <c r="X569">
        <f>IF(ISNUMBER(SEARCH('1Př1'!$A$34,N569)),MAX($M$2:M568)+1,0)</f>
        <v>567</v>
      </c>
      <c r="Y569" s="290" t="s">
        <v>1944</v>
      </c>
      <c r="Z569" t="str">
        <f>IFERROR(VLOOKUP(ROWS($Z$3:Z569),$X$3:$Y$718,2,0),"")</f>
        <v>Výroba klenotů a příbuzných výrobků</v>
      </c>
    </row>
    <row r="570" spans="13:26">
      <c r="M570" s="289">
        <f>IF(ISNUMBER(SEARCH(ZAKL_DATA!$B$29,N570)),MAX($M$2:M569)+1,0)</f>
        <v>568</v>
      </c>
      <c r="N570" s="483" t="s">
        <v>1914</v>
      </c>
      <c r="O570" s="483" t="s">
        <v>3413</v>
      </c>
      <c r="Q570" s="291" t="str">
        <f>IFERROR(VLOOKUP(ROWS($Q$3:Q570),$M$3:$N$718,2,0),"")</f>
        <v>Výroba ostatních čerpadel a kompresorů</v>
      </c>
      <c r="R570">
        <f>IF(ISNUMBER(SEARCH('1Př1'!$A$32,N570)),MAX($M$2:M569)+1,0)</f>
        <v>568</v>
      </c>
      <c r="S570" s="290" t="s">
        <v>1945</v>
      </c>
      <c r="T570" t="str">
        <f>IFERROR(VLOOKUP(ROWS($T$3:T570),$R$3:$S$718,2,0),"")</f>
        <v>Výroba bižuterie a příbuzných výrobků</v>
      </c>
      <c r="U570">
        <f>IF(ISNUMBER(SEARCH('1Př1'!$A$33,N570)),MAX($M$2:M569)+1,0)</f>
        <v>568</v>
      </c>
      <c r="V570" s="290" t="s">
        <v>1945</v>
      </c>
      <c r="W570" t="str">
        <f>IFERROR(VLOOKUP(ROWS($W$3:W570),$U$3:$V$718,2,0),"")</f>
        <v>Výroba bižuterie a příbuzných výrobků</v>
      </c>
      <c r="X570">
        <f>IF(ISNUMBER(SEARCH('1Př1'!$A$34,N570)),MAX($M$2:M569)+1,0)</f>
        <v>568</v>
      </c>
      <c r="Y570" s="290" t="s">
        <v>1945</v>
      </c>
      <c r="Z570" t="str">
        <f>IFERROR(VLOOKUP(ROWS($Z$3:Z570),$X$3:$Y$718,2,0),"")</f>
        <v>Výroba bižuterie a příbuzných výrobků</v>
      </c>
    </row>
    <row r="571" spans="13:26" ht="25.5">
      <c r="M571" s="289">
        <f>IF(ISNUMBER(SEARCH(ZAKL_DATA!$B$29,N571)),MAX($M$2:M570)+1,0)</f>
        <v>569</v>
      </c>
      <c r="N571" s="483" t="s">
        <v>1933</v>
      </c>
      <c r="O571" s="483" t="s">
        <v>3414</v>
      </c>
      <c r="Q571" s="291" t="str">
        <f>IFERROR(VLOOKUP(ROWS($Q$3:Q571),$M$3:$N$718,2,0),"")</f>
        <v>Výroba ostatních dílů a příslušenství pro motorová vozidla</v>
      </c>
      <c r="R571">
        <f>IF(ISNUMBER(SEARCH('1Př1'!$A$32,N571)),MAX($M$2:M570)+1,0)</f>
        <v>569</v>
      </c>
      <c r="S571" s="290" t="s">
        <v>1946</v>
      </c>
      <c r="T571" t="str">
        <f>IFERROR(VLOOKUP(ROWS($T$3:T571),$R$3:$S$718,2,0),"")</f>
        <v>Výroba košťat a kartáčnických výrobků</v>
      </c>
      <c r="U571">
        <f>IF(ISNUMBER(SEARCH('1Př1'!$A$33,N571)),MAX($M$2:M570)+1,0)</f>
        <v>569</v>
      </c>
      <c r="V571" s="290" t="s">
        <v>1946</v>
      </c>
      <c r="W571" t="str">
        <f>IFERROR(VLOOKUP(ROWS($W$3:W571),$U$3:$V$718,2,0),"")</f>
        <v>Výroba košťat a kartáčnických výrobků</v>
      </c>
      <c r="X571">
        <f>IF(ISNUMBER(SEARCH('1Př1'!$A$34,N571)),MAX($M$2:M570)+1,0)</f>
        <v>569</v>
      </c>
      <c r="Y571" s="290" t="s">
        <v>1946</v>
      </c>
      <c r="Z571" t="str">
        <f>IFERROR(VLOOKUP(ROWS($Z$3:Z571),$X$3:$Y$718,2,0),"")</f>
        <v>Výroba košťat a kartáčnických výrobků</v>
      </c>
    </row>
    <row r="572" spans="13:26" ht="25.5">
      <c r="M572" s="289">
        <f>IF(ISNUMBER(SEARCH(ZAKL_DATA!$B$29,N572)),MAX($M$2:M571)+1,0)</f>
        <v>570</v>
      </c>
      <c r="N572" s="483" t="s">
        <v>1938</v>
      </c>
      <c r="O572" s="483" t="s">
        <v>3415</v>
      </c>
      <c r="Q572" s="291" t="str">
        <f>IFERROR(VLOOKUP(ROWS($Q$3:Q572),$M$3:$N$718,2,0),"")</f>
        <v>Výroba ostatních dopravních prostředků a zařízení j. n.</v>
      </c>
      <c r="R572">
        <f>IF(ISNUMBER(SEARCH('1Př1'!$A$32,N572)),MAX($M$2:M571)+1,0)</f>
        <v>570</v>
      </c>
      <c r="S572" s="290" t="s">
        <v>1947</v>
      </c>
      <c r="T572" t="str">
        <f>IFERROR(VLOOKUP(ROWS($T$3:T572),$R$3:$S$718,2,0),"")</f>
        <v>Ostatní zpracovatelský průmysl j. n.</v>
      </c>
      <c r="U572">
        <f>IF(ISNUMBER(SEARCH('1Př1'!$A$33,N572)),MAX($M$2:M571)+1,0)</f>
        <v>570</v>
      </c>
      <c r="V572" s="290" t="s">
        <v>1947</v>
      </c>
      <c r="W572" t="str">
        <f>IFERROR(VLOOKUP(ROWS($W$3:W572),$U$3:$V$718,2,0),"")</f>
        <v>Ostatní zpracovatelský průmysl j. n.</v>
      </c>
      <c r="X572">
        <f>IF(ISNUMBER(SEARCH('1Př1'!$A$34,N572)),MAX($M$2:M571)+1,0)</f>
        <v>570</v>
      </c>
      <c r="Y572" s="290" t="s">
        <v>1947</v>
      </c>
      <c r="Z572" t="str">
        <f>IFERROR(VLOOKUP(ROWS($Z$3:Z572),$X$3:$Y$718,2,0),"")</f>
        <v>Ostatní zpracovatelský průmysl j. n.</v>
      </c>
    </row>
    <row r="573" spans="13:26" ht="25.5">
      <c r="M573" s="289">
        <f>IF(ISNUMBER(SEARCH(ZAKL_DATA!$B$29,N573)),MAX($M$2:M572)+1,0)</f>
        <v>571</v>
      </c>
      <c r="N573" s="483" t="s">
        <v>3416</v>
      </c>
      <c r="O573" s="483" t="s">
        <v>3417</v>
      </c>
      <c r="Q573" s="291" t="str">
        <f>IFERROR(VLOOKUP(ROWS($Q$3:Q573),$M$3:$N$718,2,0),"")</f>
        <v>Výroba ostatních dřevěných, korkových, proutěných a slaměných výrobků</v>
      </c>
      <c r="R573">
        <f>IF(ISNUMBER(SEARCH('1Př1'!$A$32,N573)),MAX($M$2:M572)+1,0)</f>
        <v>571</v>
      </c>
      <c r="S573" s="290" t="s">
        <v>1948</v>
      </c>
      <c r="T573" t="str">
        <f>IFERROR(VLOOKUP(ROWS($T$3:T573),$R$3:$S$718,2,0),"")</f>
        <v>Opravy kovodělných výrobků</v>
      </c>
      <c r="U573">
        <f>IF(ISNUMBER(SEARCH('1Př1'!$A$33,N573)),MAX($M$2:M572)+1,0)</f>
        <v>571</v>
      </c>
      <c r="V573" s="290" t="s">
        <v>1948</v>
      </c>
      <c r="W573" t="str">
        <f>IFERROR(VLOOKUP(ROWS($W$3:W573),$U$3:$V$718,2,0),"")</f>
        <v>Opravy kovodělných výrobků</v>
      </c>
      <c r="X573">
        <f>IF(ISNUMBER(SEARCH('1Př1'!$A$34,N573)),MAX($M$2:M572)+1,0)</f>
        <v>571</v>
      </c>
      <c r="Y573" s="290" t="s">
        <v>1948</v>
      </c>
      <c r="Z573" t="str">
        <f>IFERROR(VLOOKUP(ROWS($Z$3:Z573),$X$3:$Y$718,2,0),"")</f>
        <v>Opravy kovodělných výrobků</v>
      </c>
    </row>
    <row r="574" spans="13:26">
      <c r="M574" s="289">
        <f>IF(ISNUMBER(SEARCH(ZAKL_DATA!$B$29,N574)),MAX($M$2:M573)+1,0)</f>
        <v>572</v>
      </c>
      <c r="N574" s="483" t="s">
        <v>1506</v>
      </c>
      <c r="O574" s="483" t="s">
        <v>3418</v>
      </c>
      <c r="Q574" s="291" t="str">
        <f>IFERROR(VLOOKUP(ROWS($Q$3:Q574),$M$3:$N$718,2,0),"")</f>
        <v>Výroba ostatních elektrických zařízení</v>
      </c>
      <c r="R574">
        <f>IF(ISNUMBER(SEARCH('1Př1'!$A$32,N574)),MAX($M$2:M573)+1,0)</f>
        <v>572</v>
      </c>
      <c r="S574" s="290" t="s">
        <v>1949</v>
      </c>
      <c r="T574" t="str">
        <f>IFERROR(VLOOKUP(ROWS($T$3:T574),$R$3:$S$718,2,0),"")</f>
        <v>Opravy strojů</v>
      </c>
      <c r="U574">
        <f>IF(ISNUMBER(SEARCH('1Př1'!$A$33,N574)),MAX($M$2:M573)+1,0)</f>
        <v>572</v>
      </c>
      <c r="V574" s="290" t="s">
        <v>1949</v>
      </c>
      <c r="W574" t="str">
        <f>IFERROR(VLOOKUP(ROWS($W$3:W574),$U$3:$V$718,2,0),"")</f>
        <v>Opravy strojů</v>
      </c>
      <c r="X574">
        <f>IF(ISNUMBER(SEARCH('1Př1'!$A$34,N574)),MAX($M$2:M573)+1,0)</f>
        <v>572</v>
      </c>
      <c r="Y574" s="290" t="s">
        <v>1949</v>
      </c>
      <c r="Z574" t="str">
        <f>IFERROR(VLOOKUP(ROWS($Z$3:Z574),$X$3:$Y$718,2,0),"")</f>
        <v>Opravy strojů</v>
      </c>
    </row>
    <row r="575" spans="13:26" ht="25.5">
      <c r="M575" s="289">
        <f>IF(ISNUMBER(SEARCH(ZAKL_DATA!$B$29,N575)),MAX($M$2:M574)+1,0)</f>
        <v>573</v>
      </c>
      <c r="N575" s="483" t="s">
        <v>3419</v>
      </c>
      <c r="O575" s="483" t="s">
        <v>3420</v>
      </c>
      <c r="Q575" s="291" t="str">
        <f>IFERROR(VLOOKUP(ROWS($Q$3:Q575),$M$3:$N$718,2,0),"")</f>
        <v>Výroba ostatních elektronických a elektrických vodičů a kabelů</v>
      </c>
      <c r="R575">
        <f>IF(ISNUMBER(SEARCH('1Př1'!$A$32,N575)),MAX($M$2:M574)+1,0)</f>
        <v>573</v>
      </c>
      <c r="S575" s="290" t="s">
        <v>1950</v>
      </c>
      <c r="T575" t="str">
        <f>IFERROR(VLOOKUP(ROWS($T$3:T575),$R$3:$S$718,2,0),"")</f>
        <v>Opravy elektronických a optických přístrojů a zařízení</v>
      </c>
      <c r="U575">
        <f>IF(ISNUMBER(SEARCH('1Př1'!$A$33,N575)),MAX($M$2:M574)+1,0)</f>
        <v>573</v>
      </c>
      <c r="V575" s="290" t="s">
        <v>1950</v>
      </c>
      <c r="W575" t="str">
        <f>IFERROR(VLOOKUP(ROWS($W$3:W575),$U$3:$V$718,2,0),"")</f>
        <v>Opravy elektronických a optických přístrojů a zařízení</v>
      </c>
      <c r="X575">
        <f>IF(ISNUMBER(SEARCH('1Př1'!$A$34,N575)),MAX($M$2:M574)+1,0)</f>
        <v>573</v>
      </c>
      <c r="Y575" s="290" t="s">
        <v>1950</v>
      </c>
      <c r="Z575" t="str">
        <f>IFERROR(VLOOKUP(ROWS($Z$3:Z575),$X$3:$Y$718,2,0),"")</f>
        <v>Opravy elektronických a optických přístrojů a zařízení</v>
      </c>
    </row>
    <row r="576" spans="13:26">
      <c r="M576" s="289">
        <f>IF(ISNUMBER(SEARCH(ZAKL_DATA!$B$29,N576)),MAX($M$2:M575)+1,0)</f>
        <v>574</v>
      </c>
      <c r="N576" s="483" t="s">
        <v>1862</v>
      </c>
      <c r="O576" s="483" t="s">
        <v>3421</v>
      </c>
      <c r="Q576" s="291" t="str">
        <f>IFERROR(VLOOKUP(ROWS($Q$3:Q576),$M$3:$N$718,2,0),"")</f>
        <v>Výroba ostatních keramických výrobků</v>
      </c>
      <c r="R576">
        <f>IF(ISNUMBER(SEARCH('1Př1'!$A$32,N576)),MAX($M$2:M575)+1,0)</f>
        <v>574</v>
      </c>
      <c r="S576" s="290" t="s">
        <v>1951</v>
      </c>
      <c r="T576" t="str">
        <f>IFERROR(VLOOKUP(ROWS($T$3:T576),$R$3:$S$718,2,0),"")</f>
        <v>Opravy elektrických zařízen</v>
      </c>
      <c r="U576">
        <f>IF(ISNUMBER(SEARCH('1Př1'!$A$33,N576)),MAX($M$2:M575)+1,0)</f>
        <v>574</v>
      </c>
      <c r="V576" s="290" t="s">
        <v>1951</v>
      </c>
      <c r="W576" t="str">
        <f>IFERROR(VLOOKUP(ROWS($W$3:W576),$U$3:$V$718,2,0),"")</f>
        <v>Opravy elektrických zařízen</v>
      </c>
      <c r="X576">
        <f>IF(ISNUMBER(SEARCH('1Př1'!$A$34,N576)),MAX($M$2:M575)+1,0)</f>
        <v>574</v>
      </c>
      <c r="Y576" s="290" t="s">
        <v>1951</v>
      </c>
      <c r="Z576" t="str">
        <f>IFERROR(VLOOKUP(ROWS($Z$3:Z576),$X$3:$Y$718,2,0),"")</f>
        <v>Opravy elektrických zařízen</v>
      </c>
    </row>
    <row r="577" spans="13:26" ht="25.5">
      <c r="M577" s="289">
        <f>IF(ISNUMBER(SEARCH(ZAKL_DATA!$B$29,N577)),MAX($M$2:M576)+1,0)</f>
        <v>575</v>
      </c>
      <c r="N577" s="483" t="s">
        <v>3422</v>
      </c>
      <c r="O577" s="483" t="s">
        <v>3423</v>
      </c>
      <c r="Q577" s="291" t="str">
        <f>IFERROR(VLOOKUP(ROWS($Q$3:Q577),$M$3:$N$718,2,0),"")</f>
        <v>Výroba ostatních kovových cisteren, nádrží a podobných nádob</v>
      </c>
      <c r="R577">
        <f>IF(ISNUMBER(SEARCH('1Př1'!$A$32,N577)),MAX($M$2:M576)+1,0)</f>
        <v>575</v>
      </c>
      <c r="S577" s="290" t="s">
        <v>1952</v>
      </c>
      <c r="T577" t="str">
        <f>IFERROR(VLOOKUP(ROWS($T$3:T577),$R$3:$S$718,2,0),"")</f>
        <v>Opravy a údržba lodí a člunů</v>
      </c>
      <c r="U577">
        <f>IF(ISNUMBER(SEARCH('1Př1'!$A$33,N577)),MAX($M$2:M576)+1,0)</f>
        <v>575</v>
      </c>
      <c r="V577" s="290" t="s">
        <v>1952</v>
      </c>
      <c r="W577" t="str">
        <f>IFERROR(VLOOKUP(ROWS($W$3:W577),$U$3:$V$718,2,0),"")</f>
        <v>Opravy a údržba lodí a člunů</v>
      </c>
      <c r="X577">
        <f>IF(ISNUMBER(SEARCH('1Př1'!$A$34,N577)),MAX($M$2:M576)+1,0)</f>
        <v>575</v>
      </c>
      <c r="Y577" s="290" t="s">
        <v>1952</v>
      </c>
      <c r="Z577" t="str">
        <f>IFERROR(VLOOKUP(ROWS($Z$3:Z577),$X$3:$Y$718,2,0),"")</f>
        <v>Opravy a údržba lodí a člunů</v>
      </c>
    </row>
    <row r="578" spans="13:26">
      <c r="M578" s="289">
        <f>IF(ISNUMBER(SEARCH(ZAKL_DATA!$B$29,N578)),MAX($M$2:M577)+1,0)</f>
        <v>576</v>
      </c>
      <c r="N578" s="483" t="s">
        <v>3424</v>
      </c>
      <c r="O578" s="483" t="s">
        <v>3425</v>
      </c>
      <c r="Q578" s="291" t="str">
        <f>IFERROR(VLOOKUP(ROWS($Q$3:Q578),$M$3:$N$718,2,0),"")</f>
        <v>Výroba ostatních kovových výrobků j. n.</v>
      </c>
      <c r="R578">
        <f>IF(ISNUMBER(SEARCH('1Př1'!$A$32,N578)),MAX($M$2:M577)+1,0)</f>
        <v>576</v>
      </c>
      <c r="S578" s="290" t="s">
        <v>1953</v>
      </c>
      <c r="T578" t="str">
        <f>IFERROR(VLOOKUP(ROWS($T$3:T578),$R$3:$S$718,2,0),"")</f>
        <v>Opravy a údržba letadel a kosmických lodí</v>
      </c>
      <c r="U578">
        <f>IF(ISNUMBER(SEARCH('1Př1'!$A$33,N578)),MAX($M$2:M577)+1,0)</f>
        <v>576</v>
      </c>
      <c r="V578" s="290" t="s">
        <v>1953</v>
      </c>
      <c r="W578" t="str">
        <f>IFERROR(VLOOKUP(ROWS($W$3:W578),$U$3:$V$718,2,0),"")</f>
        <v>Opravy a údržba letadel a kosmických lodí</v>
      </c>
      <c r="X578">
        <f>IF(ISNUMBER(SEARCH('1Př1'!$A$34,N578)),MAX($M$2:M577)+1,0)</f>
        <v>576</v>
      </c>
      <c r="Y578" s="290" t="s">
        <v>1953</v>
      </c>
      <c r="Z578" t="str">
        <f>IFERROR(VLOOKUP(ROWS($Z$3:Z578),$X$3:$Y$718,2,0),"")</f>
        <v>Opravy a údržba letadel a kosmických lodí</v>
      </c>
    </row>
    <row r="579" spans="13:26" ht="25.5">
      <c r="M579" s="289">
        <f>IF(ISNUMBER(SEARCH(ZAKL_DATA!$B$29,N579)),MAX($M$2:M578)+1,0)</f>
        <v>577</v>
      </c>
      <c r="N579" s="483" t="s">
        <v>1792</v>
      </c>
      <c r="O579" s="483" t="s">
        <v>3426</v>
      </c>
      <c r="Q579" s="291" t="str">
        <f>IFERROR(VLOOKUP(ROWS($Q$3:Q579),$M$3:$N$718,2,0),"")</f>
        <v>Výroba ostatních nedestilovaných kvašených nápojů</v>
      </c>
      <c r="R579">
        <f>IF(ISNUMBER(SEARCH('1Př1'!$A$32,N579)),MAX($M$2:M578)+1,0)</f>
        <v>577</v>
      </c>
      <c r="S579" s="290" t="s">
        <v>1954</v>
      </c>
      <c r="T579" t="str">
        <f>IFERROR(VLOOKUP(ROWS($T$3:T579),$R$3:$S$718,2,0),"")</f>
        <v>Opravy a údržba ostatních dopravních prostředků a zařízení j. n.</v>
      </c>
      <c r="U579">
        <f>IF(ISNUMBER(SEARCH('1Př1'!$A$33,N579)),MAX($M$2:M578)+1,0)</f>
        <v>577</v>
      </c>
      <c r="V579" s="290" t="s">
        <v>1954</v>
      </c>
      <c r="W579" t="str">
        <f>IFERROR(VLOOKUP(ROWS($W$3:W579),$U$3:$V$718,2,0),"")</f>
        <v>Opravy a údržba ostatních dopravních prostředků a zařízení j. n.</v>
      </c>
      <c r="X579">
        <f>IF(ISNUMBER(SEARCH('1Př1'!$A$34,N579)),MAX($M$2:M578)+1,0)</f>
        <v>577</v>
      </c>
      <c r="Y579" s="290" t="s">
        <v>1954</v>
      </c>
      <c r="Z579" t="str">
        <f>IFERROR(VLOOKUP(ROWS($Z$3:Z579),$X$3:$Y$718,2,0),"")</f>
        <v>Opravy a údržba ostatních dopravních prostředků a zařízení j. n.</v>
      </c>
    </row>
    <row r="580" spans="13:26" ht="25.5">
      <c r="M580" s="289">
        <f>IF(ISNUMBER(SEARCH(ZAKL_DATA!$B$29,N580)),MAX($M$2:M579)+1,0)</f>
        <v>578</v>
      </c>
      <c r="N580" s="483" t="s">
        <v>3427</v>
      </c>
      <c r="O580" s="483" t="s">
        <v>3428</v>
      </c>
      <c r="Q580" s="291" t="str">
        <f>IFERROR(VLOOKUP(ROWS($Q$3:Q580),$M$3:$N$718,2,0),"")</f>
        <v>Výroba ostatních nekovových minerálních výrobků j. n.</v>
      </c>
      <c r="R580">
        <f>IF(ISNUMBER(SEARCH('1Př1'!$A$32,N580)),MAX($M$2:M579)+1,0)</f>
        <v>578</v>
      </c>
      <c r="S580" s="290" t="s">
        <v>1955</v>
      </c>
      <c r="T580" t="str">
        <f>IFERROR(VLOOKUP(ROWS($T$3:T580),$R$3:$S$718,2,0),"")</f>
        <v>Opravy ostatních zařízení</v>
      </c>
      <c r="U580">
        <f>IF(ISNUMBER(SEARCH('1Př1'!$A$33,N580)),MAX($M$2:M579)+1,0)</f>
        <v>578</v>
      </c>
      <c r="V580" s="290" t="s">
        <v>1955</v>
      </c>
      <c r="W580" t="str">
        <f>IFERROR(VLOOKUP(ROWS($W$3:W580),$U$3:$V$718,2,0),"")</f>
        <v>Opravy ostatních zařízení</v>
      </c>
      <c r="X580">
        <f>IF(ISNUMBER(SEARCH('1Př1'!$A$34,N580)),MAX($M$2:M579)+1,0)</f>
        <v>578</v>
      </c>
      <c r="Y580" s="290" t="s">
        <v>1955</v>
      </c>
      <c r="Z580" t="str">
        <f>IFERROR(VLOOKUP(ROWS($Z$3:Z580),$X$3:$Y$718,2,0),"")</f>
        <v>Opravy ostatních zařízení</v>
      </c>
    </row>
    <row r="581" spans="13:26">
      <c r="M581" s="289">
        <f>IF(ISNUMBER(SEARCH(ZAKL_DATA!$B$29,N581)),MAX($M$2:M580)+1,0)</f>
        <v>579</v>
      </c>
      <c r="N581" s="483" t="s">
        <v>1924</v>
      </c>
      <c r="O581" s="483" t="s">
        <v>3429</v>
      </c>
      <c r="Q581" s="291" t="str">
        <f>IFERROR(VLOOKUP(ROWS($Q$3:Q581),$M$3:$N$718,2,0),"")</f>
        <v>Výroba ostatních obráběcích strojů</v>
      </c>
      <c r="R581">
        <f>IF(ISNUMBER(SEARCH('1Př1'!$A$32,N581)),MAX($M$2:M580)+1,0)</f>
        <v>579</v>
      </c>
      <c r="S581" s="290" t="s">
        <v>1956</v>
      </c>
      <c r="T581" t="str">
        <f>IFERROR(VLOOKUP(ROWS($T$3:T581),$R$3:$S$718,2,0),"")</f>
        <v>Výroba elektřiny</v>
      </c>
      <c r="U581">
        <f>IF(ISNUMBER(SEARCH('1Př1'!$A$33,N581)),MAX($M$2:M580)+1,0)</f>
        <v>579</v>
      </c>
      <c r="V581" s="290" t="s">
        <v>1956</v>
      </c>
      <c r="W581" t="str">
        <f>IFERROR(VLOOKUP(ROWS($W$3:W581),$U$3:$V$718,2,0),"")</f>
        <v>Výroba elektřiny</v>
      </c>
      <c r="X581">
        <f>IF(ISNUMBER(SEARCH('1Př1'!$A$34,N581)),MAX($M$2:M580)+1,0)</f>
        <v>579</v>
      </c>
      <c r="Y581" s="290" t="s">
        <v>1956</v>
      </c>
      <c r="Z581" t="str">
        <f>IFERROR(VLOOKUP(ROWS($Z$3:Z581),$X$3:$Y$718,2,0),"")</f>
        <v>Výroba elektřiny</v>
      </c>
    </row>
    <row r="582" spans="13:26">
      <c r="M582" s="289">
        <f>IF(ISNUMBER(SEARCH(ZAKL_DATA!$B$29,N582)),MAX($M$2:M581)+1,0)</f>
        <v>580</v>
      </c>
      <c r="N582" s="483" t="s">
        <v>3430</v>
      </c>
      <c r="O582" s="483" t="s">
        <v>3431</v>
      </c>
      <c r="Q582" s="291" t="str">
        <f>IFERROR(VLOOKUP(ROWS($Q$3:Q582),$M$3:$N$718,2,0),"")</f>
        <v>Výroba ostatních oděvů a oděvních doplňků j. n.</v>
      </c>
      <c r="R582">
        <f>IF(ISNUMBER(SEARCH('1Př1'!$A$32,N582)),MAX($M$2:M581)+1,0)</f>
        <v>580</v>
      </c>
      <c r="S582" s="290" t="s">
        <v>1957</v>
      </c>
      <c r="T582" t="str">
        <f>IFERROR(VLOOKUP(ROWS($T$3:T582),$R$3:$S$718,2,0),"")</f>
        <v>Přenos elektřiny</v>
      </c>
      <c r="U582">
        <f>IF(ISNUMBER(SEARCH('1Př1'!$A$33,N582)),MAX($M$2:M581)+1,0)</f>
        <v>580</v>
      </c>
      <c r="V582" s="290" t="s">
        <v>1957</v>
      </c>
      <c r="W582" t="str">
        <f>IFERROR(VLOOKUP(ROWS($W$3:W582),$U$3:$V$718,2,0),"")</f>
        <v>Přenos elektřiny</v>
      </c>
      <c r="X582">
        <f>IF(ISNUMBER(SEARCH('1Př1'!$A$34,N582)),MAX($M$2:M581)+1,0)</f>
        <v>580</v>
      </c>
      <c r="Y582" s="290" t="s">
        <v>1957</v>
      </c>
      <c r="Z582" t="str">
        <f>IFERROR(VLOOKUP(ROWS($Z$3:Z582),$X$3:$Y$718,2,0),"")</f>
        <v>Přenos elektřiny</v>
      </c>
    </row>
    <row r="583" spans="13:26">
      <c r="M583" s="289">
        <f>IF(ISNUMBER(SEARCH(ZAKL_DATA!$B$29,N583)),MAX($M$2:M582)+1,0)</f>
        <v>581</v>
      </c>
      <c r="N583" s="483" t="s">
        <v>2148</v>
      </c>
      <c r="O583" s="483" t="s">
        <v>3432</v>
      </c>
      <c r="Q583" s="291" t="str">
        <f>IFERROR(VLOOKUP(ROWS($Q$3:Q583),$M$3:$N$718,2,0),"")</f>
        <v>Výroba ostatních papírenských vláknin</v>
      </c>
      <c r="R583">
        <f>IF(ISNUMBER(SEARCH('1Př1'!$A$32,N583)),MAX($M$2:M582)+1,0)</f>
        <v>581</v>
      </c>
      <c r="S583" s="290" t="s">
        <v>1958</v>
      </c>
      <c r="T583" t="str">
        <f>IFERROR(VLOOKUP(ROWS($T$3:T583),$R$3:$S$718,2,0),"")</f>
        <v>Rozvod elektřiny</v>
      </c>
      <c r="U583">
        <f>IF(ISNUMBER(SEARCH('1Př1'!$A$33,N583)),MAX($M$2:M582)+1,0)</f>
        <v>581</v>
      </c>
      <c r="V583" s="290" t="s">
        <v>1958</v>
      </c>
      <c r="W583" t="str">
        <f>IFERROR(VLOOKUP(ROWS($W$3:W583),$U$3:$V$718,2,0),"")</f>
        <v>Rozvod elektřiny</v>
      </c>
      <c r="X583">
        <f>IF(ISNUMBER(SEARCH('1Př1'!$A$34,N583)),MAX($M$2:M582)+1,0)</f>
        <v>581</v>
      </c>
      <c r="Y583" s="290" t="s">
        <v>1958</v>
      </c>
      <c r="Z583" t="str">
        <f>IFERROR(VLOOKUP(ROWS($Z$3:Z583),$X$3:$Y$718,2,0),"")</f>
        <v>Rozvod elektřiny</v>
      </c>
    </row>
    <row r="584" spans="13:26">
      <c r="M584" s="289">
        <f>IF(ISNUMBER(SEARCH(ZAKL_DATA!$B$29,N584)),MAX($M$2:M583)+1,0)</f>
        <v>582</v>
      </c>
      <c r="N584" s="483" t="s">
        <v>1850</v>
      </c>
      <c r="O584" s="483" t="s">
        <v>3433</v>
      </c>
      <c r="Q584" s="291" t="str">
        <f>IFERROR(VLOOKUP(ROWS($Q$3:Q584),$M$3:$N$718,2,0),"")</f>
        <v>Výroba ostatních plastových výrobků</v>
      </c>
      <c r="R584">
        <f>IF(ISNUMBER(SEARCH('1Př1'!$A$32,N584)),MAX($M$2:M583)+1,0)</f>
        <v>582</v>
      </c>
      <c r="S584" s="290" t="s">
        <v>1959</v>
      </c>
      <c r="T584" t="str">
        <f>IFERROR(VLOOKUP(ROWS($T$3:T584),$R$3:$S$718,2,0),"")</f>
        <v>Obchod s elektřinou</v>
      </c>
      <c r="U584">
        <f>IF(ISNUMBER(SEARCH('1Př1'!$A$33,N584)),MAX($M$2:M583)+1,0)</f>
        <v>582</v>
      </c>
      <c r="V584" s="290" t="s">
        <v>1959</v>
      </c>
      <c r="W584" t="str">
        <f>IFERROR(VLOOKUP(ROWS($W$3:W584),$U$3:$V$718,2,0),"")</f>
        <v>Obchod s elektřinou</v>
      </c>
      <c r="X584">
        <f>IF(ISNUMBER(SEARCH('1Př1'!$A$34,N584)),MAX($M$2:M583)+1,0)</f>
        <v>582</v>
      </c>
      <c r="Y584" s="290" t="s">
        <v>1959</v>
      </c>
      <c r="Z584" t="str">
        <f>IFERROR(VLOOKUP(ROWS($Z$3:Z584),$X$3:$Y$718,2,0),"")</f>
        <v>Obchod s elektřinou</v>
      </c>
    </row>
    <row r="585" spans="13:26">
      <c r="M585" s="289">
        <f>IF(ISNUMBER(SEARCH(ZAKL_DATA!$B$29,N585)),MAX($M$2:M584)+1,0)</f>
        <v>583</v>
      </c>
      <c r="N585" s="483" t="s">
        <v>1809</v>
      </c>
      <c r="O585" s="483" t="s">
        <v>3434</v>
      </c>
      <c r="Q585" s="291" t="str">
        <f>IFERROR(VLOOKUP(ROWS($Q$3:Q585),$M$3:$N$718,2,0),"")</f>
        <v>Výroba ostatních pletených a háčkovaných oděvů</v>
      </c>
      <c r="R585">
        <f>IF(ISNUMBER(SEARCH('1Př1'!$A$32,N585)),MAX($M$2:M584)+1,0)</f>
        <v>583</v>
      </c>
      <c r="S585" s="290" t="s">
        <v>1960</v>
      </c>
      <c r="T585" t="str">
        <f>IFERROR(VLOOKUP(ROWS($T$3:T585),$R$3:$S$718,2,0),"")</f>
        <v>Výroba plynu</v>
      </c>
      <c r="U585">
        <f>IF(ISNUMBER(SEARCH('1Př1'!$A$33,N585)),MAX($M$2:M584)+1,0)</f>
        <v>583</v>
      </c>
      <c r="V585" s="290" t="s">
        <v>1960</v>
      </c>
      <c r="W585" t="str">
        <f>IFERROR(VLOOKUP(ROWS($W$3:W585),$U$3:$V$718,2,0),"")</f>
        <v>Výroba plynu</v>
      </c>
      <c r="X585">
        <f>IF(ISNUMBER(SEARCH('1Př1'!$A$34,N585)),MAX($M$2:M584)+1,0)</f>
        <v>583</v>
      </c>
      <c r="Y585" s="290" t="s">
        <v>1960</v>
      </c>
      <c r="Z585" t="str">
        <f>IFERROR(VLOOKUP(ROWS($Z$3:Z585),$X$3:$Y$718,2,0),"")</f>
        <v>Výroba plynu</v>
      </c>
    </row>
    <row r="586" spans="13:26">
      <c r="M586" s="289">
        <f>IF(ISNUMBER(SEARCH(ZAKL_DATA!$B$29,N586)),MAX($M$2:M585)+1,0)</f>
        <v>584</v>
      </c>
      <c r="N586" s="483" t="s">
        <v>1786</v>
      </c>
      <c r="O586" s="483" t="s">
        <v>3435</v>
      </c>
      <c r="Q586" s="291" t="str">
        <f>IFERROR(VLOOKUP(ROWS($Q$3:Q586),$M$3:$N$718,2,0),"")</f>
        <v>Výroba ostatních potravinářských výrobků j. n.</v>
      </c>
      <c r="R586">
        <f>IF(ISNUMBER(SEARCH('1Př1'!$A$32,N586)),MAX($M$2:M585)+1,0)</f>
        <v>584</v>
      </c>
      <c r="S586" s="290" t="s">
        <v>1961</v>
      </c>
      <c r="T586" t="str">
        <f>IFERROR(VLOOKUP(ROWS($T$3:T586),$R$3:$S$718,2,0),"")</f>
        <v>Rozvod plynných paliv prostřednictvím sítí</v>
      </c>
      <c r="U586">
        <f>IF(ISNUMBER(SEARCH('1Př1'!$A$33,N586)),MAX($M$2:M585)+1,0)</f>
        <v>584</v>
      </c>
      <c r="V586" s="290" t="s">
        <v>1961</v>
      </c>
      <c r="W586" t="str">
        <f>IFERROR(VLOOKUP(ROWS($W$3:W586),$U$3:$V$718,2,0),"")</f>
        <v>Rozvod plynných paliv prostřednictvím sítí</v>
      </c>
      <c r="X586">
        <f>IF(ISNUMBER(SEARCH('1Př1'!$A$34,N586)),MAX($M$2:M585)+1,0)</f>
        <v>584</v>
      </c>
      <c r="Y586" s="290" t="s">
        <v>1961</v>
      </c>
      <c r="Z586" t="str">
        <f>IFERROR(VLOOKUP(ROWS($Z$3:Z586),$X$3:$Y$718,2,0),"")</f>
        <v>Rozvod plynných paliv prostřednictvím sítí</v>
      </c>
    </row>
    <row r="587" spans="13:26">
      <c r="M587" s="289">
        <f>IF(ISNUMBER(SEARCH(ZAKL_DATA!$B$29,N587)),MAX($M$2:M586)+1,0)</f>
        <v>585</v>
      </c>
      <c r="N587" s="483" t="s">
        <v>1915</v>
      </c>
      <c r="O587" s="483" t="s">
        <v>3436</v>
      </c>
      <c r="Q587" s="291" t="str">
        <f>IFERROR(VLOOKUP(ROWS($Q$3:Q587),$M$3:$N$718,2,0),"")</f>
        <v>Výroba ostatních potrubních armatur</v>
      </c>
      <c r="R587">
        <f>IF(ISNUMBER(SEARCH('1Př1'!$A$32,N587)),MAX($M$2:M586)+1,0)</f>
        <v>585</v>
      </c>
      <c r="S587" s="290" t="s">
        <v>1962</v>
      </c>
      <c r="T587" t="str">
        <f>IFERROR(VLOOKUP(ROWS($T$3:T587),$R$3:$S$718,2,0),"")</f>
        <v>Obchod s plynem prostřednictvím sítí</v>
      </c>
      <c r="U587">
        <f>IF(ISNUMBER(SEARCH('1Př1'!$A$33,N587)),MAX($M$2:M586)+1,0)</f>
        <v>585</v>
      </c>
      <c r="V587" s="290" t="s">
        <v>1962</v>
      </c>
      <c r="W587" t="str">
        <f>IFERROR(VLOOKUP(ROWS($W$3:W587),$U$3:$V$718,2,0),"")</f>
        <v>Obchod s plynem prostřednictvím sítí</v>
      </c>
      <c r="X587">
        <f>IF(ISNUMBER(SEARCH('1Př1'!$A$34,N587)),MAX($M$2:M586)+1,0)</f>
        <v>585</v>
      </c>
      <c r="Y587" s="290" t="s">
        <v>1962</v>
      </c>
      <c r="Z587" t="str">
        <f>IFERROR(VLOOKUP(ROWS($Z$3:Z587),$X$3:$Y$718,2,0),"")</f>
        <v>Obchod s plynem prostřednictvím sítí</v>
      </c>
    </row>
    <row r="588" spans="13:26">
      <c r="M588" s="289">
        <f>IF(ISNUMBER(SEARCH(ZAKL_DATA!$B$29,N588)),MAX($M$2:M587)+1,0)</f>
        <v>586</v>
      </c>
      <c r="N588" s="483" t="s">
        <v>1846</v>
      </c>
      <c r="O588" s="483" t="s">
        <v>3437</v>
      </c>
      <c r="Q588" s="291" t="str">
        <f>IFERROR(VLOOKUP(ROWS($Q$3:Q588),$M$3:$N$718,2,0),"")</f>
        <v>Výroba ostatních pryžových výrobků</v>
      </c>
      <c r="R588">
        <f>IF(ISNUMBER(SEARCH('1Př1'!$A$32,N588)),MAX($M$2:M587)+1,0)</f>
        <v>586</v>
      </c>
      <c r="S588" s="290" t="s">
        <v>1963</v>
      </c>
      <c r="T588" t="str">
        <f>IFERROR(VLOOKUP(ROWS($T$3:T588),$R$3:$S$718,2,0),"")</f>
        <v>Shromažďování a sběr odpadů, kromě nebezpečných</v>
      </c>
      <c r="U588">
        <f>IF(ISNUMBER(SEARCH('1Př1'!$A$33,N588)),MAX($M$2:M587)+1,0)</f>
        <v>586</v>
      </c>
      <c r="V588" s="290" t="s">
        <v>1963</v>
      </c>
      <c r="W588" t="str">
        <f>IFERROR(VLOOKUP(ROWS($W$3:W588),$U$3:$V$718,2,0),"")</f>
        <v>Shromažďování a sběr odpadů, kromě nebezpečných</v>
      </c>
      <c r="X588">
        <f>IF(ISNUMBER(SEARCH('1Př1'!$A$34,N588)),MAX($M$2:M587)+1,0)</f>
        <v>586</v>
      </c>
      <c r="Y588" s="290" t="s">
        <v>1963</v>
      </c>
      <c r="Z588" t="str">
        <f>IFERROR(VLOOKUP(ROWS($Z$3:Z588),$X$3:$Y$718,2,0),"")</f>
        <v>Shromažďování a sběr odpadů, kromě nebezpečných</v>
      </c>
    </row>
    <row r="589" spans="13:26" ht="25.5">
      <c r="M589" s="289">
        <f>IF(ISNUMBER(SEARCH(ZAKL_DATA!$B$29,N589)),MAX($M$2:M588)+1,0)</f>
        <v>587</v>
      </c>
      <c r="N589" s="483" t="s">
        <v>1922</v>
      </c>
      <c r="O589" s="483" t="s">
        <v>3438</v>
      </c>
      <c r="Q589" s="291" t="str">
        <f>IFERROR(VLOOKUP(ROWS($Q$3:Q589),$M$3:$N$718,2,0),"")</f>
        <v>Výroba ostatních strojů a zařízení pro všeobecné účely j. n.</v>
      </c>
      <c r="R589">
        <f>IF(ISNUMBER(SEARCH('1Př1'!$A$32,N589)),MAX($M$2:M588)+1,0)</f>
        <v>587</v>
      </c>
      <c r="S589" s="290" t="s">
        <v>1964</v>
      </c>
      <c r="T589" t="str">
        <f>IFERROR(VLOOKUP(ROWS($T$3:T589),$R$3:$S$718,2,0),"")</f>
        <v>Shromažďování a sběr nebezpečných odpadů</v>
      </c>
      <c r="U589">
        <f>IF(ISNUMBER(SEARCH('1Př1'!$A$33,N589)),MAX($M$2:M588)+1,0)</f>
        <v>587</v>
      </c>
      <c r="V589" s="290" t="s">
        <v>1964</v>
      </c>
      <c r="W589" t="str">
        <f>IFERROR(VLOOKUP(ROWS($W$3:W589),$U$3:$V$718,2,0),"")</f>
        <v>Shromažďování a sběr nebezpečných odpadů</v>
      </c>
      <c r="X589">
        <f>IF(ISNUMBER(SEARCH('1Př1'!$A$34,N589)),MAX($M$2:M588)+1,0)</f>
        <v>587</v>
      </c>
      <c r="Y589" s="290" t="s">
        <v>1964</v>
      </c>
      <c r="Z589" t="str">
        <f>IFERROR(VLOOKUP(ROWS($Z$3:Z589),$X$3:$Y$718,2,0),"")</f>
        <v>Shromažďování a sběr nebezpečných odpadů</v>
      </c>
    </row>
    <row r="590" spans="13:26">
      <c r="M590" s="289">
        <f>IF(ISNUMBER(SEARCH(ZAKL_DATA!$B$29,N590)),MAX($M$2:M589)+1,0)</f>
        <v>588</v>
      </c>
      <c r="N590" s="483" t="s">
        <v>1931</v>
      </c>
      <c r="O590" s="483" t="s">
        <v>3439</v>
      </c>
      <c r="Q590" s="291" t="str">
        <f>IFERROR(VLOOKUP(ROWS($Q$3:Q590),$M$3:$N$718,2,0),"")</f>
        <v>Výroba ostatních strojů pro speciální účely j. n.</v>
      </c>
      <c r="R590">
        <f>IF(ISNUMBER(SEARCH('1Př1'!$A$32,N590)),MAX($M$2:M589)+1,0)</f>
        <v>588</v>
      </c>
      <c r="S590" s="290" t="s">
        <v>1965</v>
      </c>
      <c r="T590" t="str">
        <f>IFERROR(VLOOKUP(ROWS($T$3:T590),$R$3:$S$718,2,0),"")</f>
        <v>Odstraňování odpadů, kromě nebezpečných</v>
      </c>
      <c r="U590">
        <f>IF(ISNUMBER(SEARCH('1Př1'!$A$33,N590)),MAX($M$2:M589)+1,0)</f>
        <v>588</v>
      </c>
      <c r="V590" s="290" t="s">
        <v>1965</v>
      </c>
      <c r="W590" t="str">
        <f>IFERROR(VLOOKUP(ROWS($W$3:W590),$U$3:$V$718,2,0),"")</f>
        <v>Odstraňování odpadů, kromě nebezpečných</v>
      </c>
      <c r="X590">
        <f>IF(ISNUMBER(SEARCH('1Př1'!$A$34,N590)),MAX($M$2:M589)+1,0)</f>
        <v>588</v>
      </c>
      <c r="Y590" s="290" t="s">
        <v>1965</v>
      </c>
      <c r="Z590" t="str">
        <f>IFERROR(VLOOKUP(ROWS($Z$3:Z590),$X$3:$Y$718,2,0),"")</f>
        <v>Odstraňování odpadů, kromě nebezpečných</v>
      </c>
    </row>
    <row r="591" spans="13:26" ht="25.5">
      <c r="M591" s="289">
        <f>IF(ISNUMBER(SEARCH(ZAKL_DATA!$B$29,N591)),MAX($M$2:M590)+1,0)</f>
        <v>589</v>
      </c>
      <c r="N591" s="483" t="s">
        <v>1801</v>
      </c>
      <c r="O591" s="483" t="s">
        <v>3440</v>
      </c>
      <c r="Q591" s="291" t="str">
        <f>IFERROR(VLOOKUP(ROWS($Q$3:Q591),$M$3:$N$718,2,0),"")</f>
        <v>Výroba ostatních technických a průmyslových textilií</v>
      </c>
      <c r="R591">
        <f>IF(ISNUMBER(SEARCH('1Př1'!$A$32,N591)),MAX($M$2:M590)+1,0)</f>
        <v>589</v>
      </c>
      <c r="S591" s="290" t="s">
        <v>1966</v>
      </c>
      <c r="T591" t="str">
        <f>IFERROR(VLOOKUP(ROWS($T$3:T591),$R$3:$S$718,2,0),"")</f>
        <v>Odstraňování nebezpečných odpadů</v>
      </c>
      <c r="U591">
        <f>IF(ISNUMBER(SEARCH('1Př1'!$A$33,N591)),MAX($M$2:M590)+1,0)</f>
        <v>589</v>
      </c>
      <c r="V591" s="290" t="s">
        <v>1966</v>
      </c>
      <c r="W591" t="str">
        <f>IFERROR(VLOOKUP(ROWS($W$3:W591),$U$3:$V$718,2,0),"")</f>
        <v>Odstraňování nebezpečných odpadů</v>
      </c>
      <c r="X591">
        <f>IF(ISNUMBER(SEARCH('1Př1'!$A$34,N591)),MAX($M$2:M590)+1,0)</f>
        <v>589</v>
      </c>
      <c r="Y591" s="290" t="s">
        <v>1966</v>
      </c>
      <c r="Z591" t="str">
        <f>IFERROR(VLOOKUP(ROWS($Z$3:Z591),$X$3:$Y$718,2,0),"")</f>
        <v>Odstraňování nebezpečných odpadů</v>
      </c>
    </row>
    <row r="592" spans="13:26">
      <c r="M592" s="289">
        <f>IF(ISNUMBER(SEARCH(ZAKL_DATA!$B$29,N592)),MAX($M$2:M591)+1,0)</f>
        <v>590</v>
      </c>
      <c r="N592" s="483" t="s">
        <v>1861</v>
      </c>
      <c r="O592" s="483" t="s">
        <v>3441</v>
      </c>
      <c r="Q592" s="291" t="str">
        <f>IFERROR(VLOOKUP(ROWS($Q$3:Q592),$M$3:$N$718,2,0),"")</f>
        <v>Výroba ostatních technických keramických výrobků</v>
      </c>
      <c r="R592">
        <f>IF(ISNUMBER(SEARCH('1Př1'!$A$32,N592)),MAX($M$2:M591)+1,0)</f>
        <v>590</v>
      </c>
      <c r="S592" s="290" t="s">
        <v>1967</v>
      </c>
      <c r="T592" t="str">
        <f>IFERROR(VLOOKUP(ROWS($T$3:T592),$R$3:$S$718,2,0),"")</f>
        <v>Demontáž vraků a vyřazených strojů a zařízení pro účely recyklace</v>
      </c>
      <c r="U592">
        <f>IF(ISNUMBER(SEARCH('1Př1'!$A$33,N592)),MAX($M$2:M591)+1,0)</f>
        <v>590</v>
      </c>
      <c r="V592" s="290" t="s">
        <v>1967</v>
      </c>
      <c r="W592" t="str">
        <f>IFERROR(VLOOKUP(ROWS($W$3:W592),$U$3:$V$718,2,0),"")</f>
        <v>Demontáž vraků a vyřazených strojů a zařízení pro účely recyklace</v>
      </c>
      <c r="X592">
        <f>IF(ISNUMBER(SEARCH('1Př1'!$A$34,N592)),MAX($M$2:M591)+1,0)</f>
        <v>590</v>
      </c>
      <c r="Y592" s="290" t="s">
        <v>1967</v>
      </c>
      <c r="Z592" t="str">
        <f>IFERROR(VLOOKUP(ROWS($Z$3:Z592),$X$3:$Y$718,2,0),"")</f>
        <v>Demontáž vraků a vyřazených strojů a zařízení pro účely recyklace</v>
      </c>
    </row>
    <row r="593" spans="13:26">
      <c r="M593" s="289">
        <f>IF(ISNUMBER(SEARCH(ZAKL_DATA!$B$29,N593)),MAX($M$2:M592)+1,0)</f>
        <v>591</v>
      </c>
      <c r="N593" s="483" t="s">
        <v>1802</v>
      </c>
      <c r="O593" s="483" t="s">
        <v>3442</v>
      </c>
      <c r="Q593" s="291" t="str">
        <f>IFERROR(VLOOKUP(ROWS($Q$3:Q593),$M$3:$N$718,2,0),"")</f>
        <v>Výroba ostatních textilií j. n.</v>
      </c>
      <c r="R593">
        <f>IF(ISNUMBER(SEARCH('1Př1'!$A$32,N593)),MAX($M$2:M592)+1,0)</f>
        <v>591</v>
      </c>
      <c r="S593" s="290" t="s">
        <v>1968</v>
      </c>
      <c r="T593" t="str">
        <f>IFERROR(VLOOKUP(ROWS($T$3:T593),$R$3:$S$718,2,0),"")</f>
        <v>Úprava odpadů k dalšímu využití,kromě demontáže vraků,strojů a zařízení</v>
      </c>
      <c r="U593">
        <f>IF(ISNUMBER(SEARCH('1Př1'!$A$33,N593)),MAX($M$2:M592)+1,0)</f>
        <v>591</v>
      </c>
      <c r="V593" s="290" t="s">
        <v>1968</v>
      </c>
      <c r="W593" t="str">
        <f>IFERROR(VLOOKUP(ROWS($W$3:W593),$U$3:$V$718,2,0),"")</f>
        <v>Úprava odpadů k dalšímu využití,kromě demontáže vraků,strojů a zařízení</v>
      </c>
      <c r="X593">
        <f>IF(ISNUMBER(SEARCH('1Př1'!$A$34,N593)),MAX($M$2:M592)+1,0)</f>
        <v>591</v>
      </c>
      <c r="Y593" s="290" t="s">
        <v>1968</v>
      </c>
      <c r="Z593" t="str">
        <f>IFERROR(VLOOKUP(ROWS($Z$3:Z593),$X$3:$Y$718,2,0),"")</f>
        <v>Úprava odpadů k dalšímu využití,kromě demontáže vraků,strojů a zařízení</v>
      </c>
    </row>
    <row r="594" spans="13:26" ht="25.5">
      <c r="M594" s="289">
        <f>IF(ISNUMBER(SEARCH(ZAKL_DATA!$B$29,N594)),MAX($M$2:M593)+1,0)</f>
        <v>592</v>
      </c>
      <c r="N594" s="483" t="s">
        <v>1818</v>
      </c>
      <c r="O594" s="483" t="s">
        <v>3443</v>
      </c>
      <c r="Q594" s="291" t="str">
        <f>IFERROR(VLOOKUP(ROWS($Q$3:Q594),$M$3:$N$718,2,0),"")</f>
        <v>Výroba ostatních výrobků stavebního truhlářství a tesařství</v>
      </c>
      <c r="R594">
        <f>IF(ISNUMBER(SEARCH('1Př1'!$A$32,N594)),MAX($M$2:M593)+1,0)</f>
        <v>592</v>
      </c>
      <c r="S594" s="290" t="s">
        <v>1969</v>
      </c>
      <c r="T594" t="str">
        <f>IFERROR(VLOOKUP(ROWS($T$3:T594),$R$3:$S$718,2,0),"")</f>
        <v>Výstavba bytových budov</v>
      </c>
      <c r="U594">
        <f>IF(ISNUMBER(SEARCH('1Př1'!$A$33,N594)),MAX($M$2:M593)+1,0)</f>
        <v>592</v>
      </c>
      <c r="V594" s="290" t="s">
        <v>1969</v>
      </c>
      <c r="W594" t="str">
        <f>IFERROR(VLOOKUP(ROWS($W$3:W594),$U$3:$V$718,2,0),"")</f>
        <v>Výstavba bytových budov</v>
      </c>
      <c r="X594">
        <f>IF(ISNUMBER(SEARCH('1Př1'!$A$34,N594)),MAX($M$2:M593)+1,0)</f>
        <v>592</v>
      </c>
      <c r="Y594" s="290" t="s">
        <v>1969</v>
      </c>
      <c r="Z594" t="str">
        <f>IFERROR(VLOOKUP(ROWS($Z$3:Z594),$X$3:$Y$718,2,0),"")</f>
        <v>Výstavba bytových budov</v>
      </c>
    </row>
    <row r="595" spans="13:26">
      <c r="M595" s="289">
        <f>IF(ISNUMBER(SEARCH(ZAKL_DATA!$B$29,N595)),MAX($M$2:M594)+1,0)</f>
        <v>593</v>
      </c>
      <c r="N595" s="483" t="s">
        <v>1827</v>
      </c>
      <c r="O595" s="483" t="s">
        <v>3444</v>
      </c>
      <c r="Q595" s="291" t="str">
        <f>IFERROR(VLOOKUP(ROWS($Q$3:Q595),$M$3:$N$718,2,0),"")</f>
        <v>Výroba ostatních výrobků z papíru a lepenky</v>
      </c>
      <c r="R595">
        <f>IF(ISNUMBER(SEARCH('1Př1'!$A$32,N595)),MAX($M$2:M594)+1,0)</f>
        <v>593</v>
      </c>
      <c r="S595" s="290" t="s">
        <v>1970</v>
      </c>
      <c r="T595" t="str">
        <f>IFERROR(VLOOKUP(ROWS($T$3:T595),$R$3:$S$718,2,0),"")</f>
        <v>Výstavba silnic a dálnic</v>
      </c>
      <c r="U595">
        <f>IF(ISNUMBER(SEARCH('1Př1'!$A$33,N595)),MAX($M$2:M594)+1,0)</f>
        <v>593</v>
      </c>
      <c r="V595" s="290" t="s">
        <v>1970</v>
      </c>
      <c r="W595" t="str">
        <f>IFERROR(VLOOKUP(ROWS($W$3:W595),$U$3:$V$718,2,0),"")</f>
        <v>Výstavba silnic a dálnic</v>
      </c>
      <c r="X595">
        <f>IF(ISNUMBER(SEARCH('1Př1'!$A$34,N595)),MAX($M$2:M594)+1,0)</f>
        <v>593</v>
      </c>
      <c r="Y595" s="290" t="s">
        <v>1970</v>
      </c>
      <c r="Z595" t="str">
        <f>IFERROR(VLOOKUP(ROWS($Z$3:Z595),$X$3:$Y$718,2,0),"")</f>
        <v>Výstavba silnic a dálnic</v>
      </c>
    </row>
    <row r="596" spans="13:26">
      <c r="M596" s="289">
        <f>IF(ISNUMBER(SEARCH(ZAKL_DATA!$B$29,N596)),MAX($M$2:M595)+1,0)</f>
        <v>594</v>
      </c>
      <c r="N596" s="483" t="s">
        <v>3445</v>
      </c>
      <c r="O596" s="483" t="s">
        <v>3446</v>
      </c>
      <c r="Q596" s="291" t="str">
        <f>IFERROR(VLOOKUP(ROWS($Q$3:Q596),$M$3:$N$718,2,0),"")</f>
        <v>Výroba osvětlovacích zařízení</v>
      </c>
      <c r="R596">
        <f>IF(ISNUMBER(SEARCH('1Př1'!$A$32,N596)),MAX($M$2:M595)+1,0)</f>
        <v>594</v>
      </c>
      <c r="S596" s="290" t="s">
        <v>1971</v>
      </c>
      <c r="T596" t="str">
        <f>IFERROR(VLOOKUP(ROWS($T$3:T596),$R$3:$S$718,2,0),"")</f>
        <v>Výstavba železnic a podzemních drah</v>
      </c>
      <c r="U596">
        <f>IF(ISNUMBER(SEARCH('1Př1'!$A$33,N596)),MAX($M$2:M595)+1,0)</f>
        <v>594</v>
      </c>
      <c r="V596" s="290" t="s">
        <v>1971</v>
      </c>
      <c r="W596" t="str">
        <f>IFERROR(VLOOKUP(ROWS($W$3:W596),$U$3:$V$718,2,0),"")</f>
        <v>Výstavba železnic a podzemních drah</v>
      </c>
      <c r="X596">
        <f>IF(ISNUMBER(SEARCH('1Př1'!$A$34,N596)),MAX($M$2:M595)+1,0)</f>
        <v>594</v>
      </c>
      <c r="Y596" s="290" t="s">
        <v>1971</v>
      </c>
      <c r="Z596" t="str">
        <f>IFERROR(VLOOKUP(ROWS($Z$3:Z596),$X$3:$Y$718,2,0),"")</f>
        <v>Výstavba železnic a podzemních drah</v>
      </c>
    </row>
    <row r="597" spans="13:26">
      <c r="M597" s="289">
        <f>IF(ISNUMBER(SEARCH(ZAKL_DATA!$B$29,N597)),MAX($M$2:M596)+1,0)</f>
        <v>595</v>
      </c>
      <c r="N597" s="483" t="s">
        <v>1769</v>
      </c>
      <c r="O597" s="483" t="s">
        <v>3447</v>
      </c>
      <c r="Q597" s="291" t="str">
        <f>IFERROR(VLOOKUP(ROWS($Q$3:Q597),$M$3:$N$718,2,0),"")</f>
        <v>Výroba ovocných a zeleninových šťáv</v>
      </c>
      <c r="R597">
        <f>IF(ISNUMBER(SEARCH('1Př1'!$A$32,N597)),MAX($M$2:M596)+1,0)</f>
        <v>595</v>
      </c>
      <c r="S597" s="290" t="s">
        <v>1972</v>
      </c>
      <c r="T597" t="str">
        <f>IFERROR(VLOOKUP(ROWS($T$3:T597),$R$3:$S$718,2,0),"")</f>
        <v>Výstavba mostů a tunelů</v>
      </c>
      <c r="U597">
        <f>IF(ISNUMBER(SEARCH('1Př1'!$A$33,N597)),MAX($M$2:M596)+1,0)</f>
        <v>595</v>
      </c>
      <c r="V597" s="290" t="s">
        <v>1972</v>
      </c>
      <c r="W597" t="str">
        <f>IFERROR(VLOOKUP(ROWS($W$3:W597),$U$3:$V$718,2,0),"")</f>
        <v>Výstavba mostů a tunelů</v>
      </c>
      <c r="X597">
        <f>IF(ISNUMBER(SEARCH('1Př1'!$A$34,N597)),MAX($M$2:M596)+1,0)</f>
        <v>595</v>
      </c>
      <c r="Y597" s="290" t="s">
        <v>1972</v>
      </c>
      <c r="Z597" t="str">
        <f>IFERROR(VLOOKUP(ROWS($Z$3:Z597),$X$3:$Y$718,2,0),"")</f>
        <v>Výstavba mostů a tunelů</v>
      </c>
    </row>
    <row r="598" spans="13:26" ht="25.5">
      <c r="M598" s="289">
        <f>IF(ISNUMBER(SEARCH(ZAKL_DATA!$B$29,N598)),MAX($M$2:M597)+1,0)</f>
        <v>596</v>
      </c>
      <c r="N598" s="483" t="s">
        <v>1482</v>
      </c>
      <c r="O598" s="483" t="s">
        <v>3448</v>
      </c>
      <c r="Q598" s="291" t="str">
        <f>IFERROR(VLOOKUP(ROWS($Q$3:Q598),$M$3:$N$718,2,0),"")</f>
        <v>Výroba ozařovacích, elektroléčebných a elektroterapeutických přístrojů</v>
      </c>
      <c r="R598">
        <f>IF(ISNUMBER(SEARCH('1Př1'!$A$32,N598)),MAX($M$2:M597)+1,0)</f>
        <v>596</v>
      </c>
      <c r="S598" s="290" t="s">
        <v>1973</v>
      </c>
      <c r="T598" t="str">
        <f>IFERROR(VLOOKUP(ROWS($T$3:T598),$R$3:$S$718,2,0),"")</f>
        <v>Výstavba inženýrských sítí pro kapaliny a plyny</v>
      </c>
      <c r="U598">
        <f>IF(ISNUMBER(SEARCH('1Př1'!$A$33,N598)),MAX($M$2:M597)+1,0)</f>
        <v>596</v>
      </c>
      <c r="V598" s="290" t="s">
        <v>1973</v>
      </c>
      <c r="W598" t="str">
        <f>IFERROR(VLOOKUP(ROWS($W$3:W598),$U$3:$V$718,2,0),"")</f>
        <v>Výstavba inženýrských sítí pro kapaliny a plyny</v>
      </c>
      <c r="X598">
        <f>IF(ISNUMBER(SEARCH('1Př1'!$A$34,N598)),MAX($M$2:M597)+1,0)</f>
        <v>596</v>
      </c>
      <c r="Y598" s="290" t="s">
        <v>1973</v>
      </c>
      <c r="Z598" t="str">
        <f>IFERROR(VLOOKUP(ROWS($Z$3:Z598),$X$3:$Y$718,2,0),"")</f>
        <v>Výstavba inženýrských sítí pro kapaliny a plyny</v>
      </c>
    </row>
    <row r="599" spans="13:26" ht="25.5">
      <c r="M599" s="289">
        <f>IF(ISNUMBER(SEARCH(ZAKL_DATA!$B$29,N599)),MAX($M$2:M598)+1,0)</f>
        <v>597</v>
      </c>
      <c r="N599" s="483" t="s">
        <v>1857</v>
      </c>
      <c r="O599" s="483" t="s">
        <v>3449</v>
      </c>
      <c r="Q599" s="291" t="str">
        <f>IFERROR(VLOOKUP(ROWS($Q$3:Q599),$M$3:$N$718,2,0),"")</f>
        <v>Výroba pálených zdicích materiálů, tašek, dlaždic a podobných výrobků</v>
      </c>
      <c r="R599">
        <f>IF(ISNUMBER(SEARCH('1Př1'!$A$32,N599)),MAX($M$2:M598)+1,0)</f>
        <v>597</v>
      </c>
      <c r="S599" s="290" t="s">
        <v>1974</v>
      </c>
      <c r="T599" t="str">
        <f>IFERROR(VLOOKUP(ROWS($T$3:T599),$R$3:$S$718,2,0),"")</f>
        <v>Výstavba inženýrských sítí pro elektřinu a telekomunikace</v>
      </c>
      <c r="U599">
        <f>IF(ISNUMBER(SEARCH('1Př1'!$A$33,N599)),MAX($M$2:M598)+1,0)</f>
        <v>597</v>
      </c>
      <c r="V599" s="290" t="s">
        <v>1974</v>
      </c>
      <c r="W599" t="str">
        <f>IFERROR(VLOOKUP(ROWS($W$3:W599),$U$3:$V$718,2,0),"")</f>
        <v>Výstavba inženýrských sítí pro elektřinu a telekomunikace</v>
      </c>
      <c r="X599">
        <f>IF(ISNUMBER(SEARCH('1Př1'!$A$34,N599)),MAX($M$2:M598)+1,0)</f>
        <v>597</v>
      </c>
      <c r="Y599" s="290" t="s">
        <v>1974</v>
      </c>
      <c r="Z599" t="str">
        <f>IFERROR(VLOOKUP(ROWS($Z$3:Z599),$X$3:$Y$718,2,0),"")</f>
        <v>Výstavba inženýrských sítí pro elektřinu a telekomunikace</v>
      </c>
    </row>
    <row r="600" spans="13:26">
      <c r="M600" s="289">
        <f>IF(ISNUMBER(SEARCH(ZAKL_DATA!$B$29,N600)),MAX($M$2:M599)+1,0)</f>
        <v>598</v>
      </c>
      <c r="N600" s="483" t="s">
        <v>1822</v>
      </c>
      <c r="O600" s="483" t="s">
        <v>3450</v>
      </c>
      <c r="Q600" s="291" t="str">
        <f>IFERROR(VLOOKUP(ROWS($Q$3:Q600),$M$3:$N$718,2,0),"")</f>
        <v>Výroba papíru a lepenky</v>
      </c>
      <c r="R600">
        <f>IF(ISNUMBER(SEARCH('1Př1'!$A$32,N600)),MAX($M$2:M599)+1,0)</f>
        <v>598</v>
      </c>
      <c r="S600" s="290" t="s">
        <v>1975</v>
      </c>
      <c r="T600" t="str">
        <f>IFERROR(VLOOKUP(ROWS($T$3:T600),$R$3:$S$718,2,0),"")</f>
        <v>Výstavba vodních děl</v>
      </c>
      <c r="U600">
        <f>IF(ISNUMBER(SEARCH('1Př1'!$A$33,N600)),MAX($M$2:M599)+1,0)</f>
        <v>598</v>
      </c>
      <c r="V600" s="290" t="s">
        <v>1975</v>
      </c>
      <c r="W600" t="str">
        <f>IFERROR(VLOOKUP(ROWS($W$3:W600),$U$3:$V$718,2,0),"")</f>
        <v>Výstavba vodních děl</v>
      </c>
      <c r="X600">
        <f>IF(ISNUMBER(SEARCH('1Př1'!$A$34,N600)),MAX($M$2:M599)+1,0)</f>
        <v>598</v>
      </c>
      <c r="Y600" s="290" t="s">
        <v>1975</v>
      </c>
      <c r="Z600" t="str">
        <f>IFERROR(VLOOKUP(ROWS($Z$3:Z600),$X$3:$Y$718,2,0),"")</f>
        <v>Výstavba vodních děl</v>
      </c>
    </row>
    <row r="601" spans="13:26">
      <c r="M601" s="289">
        <f>IF(ISNUMBER(SEARCH(ZAKL_DATA!$B$29,N601)),MAX($M$2:M600)+1,0)</f>
        <v>599</v>
      </c>
      <c r="N601" s="483" t="s">
        <v>1840</v>
      </c>
      <c r="O601" s="483" t="s">
        <v>3451</v>
      </c>
      <c r="Q601" s="291" t="str">
        <f>IFERROR(VLOOKUP(ROWS($Q$3:Q601),$M$3:$N$718,2,0),"")</f>
        <v>Výroba parfémů a toaletních přípravků</v>
      </c>
      <c r="R601">
        <f>IF(ISNUMBER(SEARCH('1Př1'!$A$32,N601)),MAX($M$2:M600)+1,0)</f>
        <v>599</v>
      </c>
      <c r="S601" s="290" t="s">
        <v>1976</v>
      </c>
      <c r="T601" t="str">
        <f>IFERROR(VLOOKUP(ROWS($T$3:T601),$R$3:$S$718,2,0),"")</f>
        <v>Výstavba ostatních staveb j. n.</v>
      </c>
      <c r="U601">
        <f>IF(ISNUMBER(SEARCH('1Př1'!$A$33,N601)),MAX($M$2:M600)+1,0)</f>
        <v>599</v>
      </c>
      <c r="V601" s="290" t="s">
        <v>1976</v>
      </c>
      <c r="W601" t="str">
        <f>IFERROR(VLOOKUP(ROWS($W$3:W601),$U$3:$V$718,2,0),"")</f>
        <v>Výstavba ostatních staveb j. n.</v>
      </c>
      <c r="X601">
        <f>IF(ISNUMBER(SEARCH('1Př1'!$A$34,N601)),MAX($M$2:M600)+1,0)</f>
        <v>599</v>
      </c>
      <c r="Y601" s="290" t="s">
        <v>1976</v>
      </c>
      <c r="Z601" t="str">
        <f>IFERROR(VLOOKUP(ROWS($Z$3:Z601),$X$3:$Y$718,2,0),"")</f>
        <v>Výstavba ostatních staveb j. n.</v>
      </c>
    </row>
    <row r="602" spans="13:26" ht="25.5">
      <c r="M602" s="289">
        <f>IF(ISNUMBER(SEARCH(ZAKL_DATA!$B$29,N602)),MAX($M$2:M601)+1,0)</f>
        <v>600</v>
      </c>
      <c r="N602" s="483" t="s">
        <v>3452</v>
      </c>
      <c r="O602" s="483" t="s">
        <v>3453</v>
      </c>
      <c r="Q602" s="291" t="str">
        <f>IFERROR(VLOOKUP(ROWS($Q$3:Q602),$M$3:$N$718,2,0),"")</f>
        <v>Výroba pecí, kotlů a stálých tepelných zařízení pro domácnosti</v>
      </c>
      <c r="R602">
        <f>IF(ISNUMBER(SEARCH('1Př1'!$A$32,N602)),MAX($M$2:M601)+1,0)</f>
        <v>600</v>
      </c>
      <c r="S602" s="290" t="s">
        <v>1977</v>
      </c>
      <c r="T602" t="str">
        <f>IFERROR(VLOOKUP(ROWS($T$3:T602),$R$3:$S$718,2,0),"")</f>
        <v>Demolice</v>
      </c>
      <c r="U602">
        <f>IF(ISNUMBER(SEARCH('1Př1'!$A$33,N602)),MAX($M$2:M601)+1,0)</f>
        <v>600</v>
      </c>
      <c r="V602" s="290" t="s">
        <v>1977</v>
      </c>
      <c r="W602" t="str">
        <f>IFERROR(VLOOKUP(ROWS($W$3:W602),$U$3:$V$718,2,0),"")</f>
        <v>Demolice</v>
      </c>
      <c r="X602">
        <f>IF(ISNUMBER(SEARCH('1Př1'!$A$34,N602)),MAX($M$2:M601)+1,0)</f>
        <v>600</v>
      </c>
      <c r="Y602" s="290" t="s">
        <v>1977</v>
      </c>
      <c r="Z602" t="str">
        <f>IFERROR(VLOOKUP(ROWS($Z$3:Z602),$X$3:$Y$718,2,0),"")</f>
        <v>Demolice</v>
      </c>
    </row>
    <row r="603" spans="13:26" ht="25.5">
      <c r="M603" s="289">
        <f>IF(ISNUMBER(SEARCH(ZAKL_DATA!$B$29,N603)),MAX($M$2:M602)+1,0)</f>
        <v>601</v>
      </c>
      <c r="N603" s="483" t="s">
        <v>1777</v>
      </c>
      <c r="O603" s="483" t="s">
        <v>3454</v>
      </c>
      <c r="Q603" s="291" t="str">
        <f>IFERROR(VLOOKUP(ROWS($Q$3:Q603),$M$3:$N$718,2,0),"")</f>
        <v>Výroba pekařských a cukrářských výrobků, kromě trvanlivých</v>
      </c>
      <c r="R603">
        <f>IF(ISNUMBER(SEARCH('1Př1'!$A$32,N603)),MAX($M$2:M602)+1,0)</f>
        <v>601</v>
      </c>
      <c r="S603" s="290" t="s">
        <v>1978</v>
      </c>
      <c r="T603" t="str">
        <f>IFERROR(VLOOKUP(ROWS($T$3:T603),$R$3:$S$718,2,0),"")</f>
        <v>Příprava staveniště</v>
      </c>
      <c r="U603">
        <f>IF(ISNUMBER(SEARCH('1Př1'!$A$33,N603)),MAX($M$2:M602)+1,0)</f>
        <v>601</v>
      </c>
      <c r="V603" s="290" t="s">
        <v>1978</v>
      </c>
      <c r="W603" t="str">
        <f>IFERROR(VLOOKUP(ROWS($W$3:W603),$U$3:$V$718,2,0),"")</f>
        <v>Příprava staveniště</v>
      </c>
      <c r="X603">
        <f>IF(ISNUMBER(SEARCH('1Př1'!$A$34,N603)),MAX($M$2:M602)+1,0)</f>
        <v>601</v>
      </c>
      <c r="Y603" s="290" t="s">
        <v>1978</v>
      </c>
      <c r="Z603" t="str">
        <f>IFERROR(VLOOKUP(ROWS($Z$3:Z603),$X$3:$Y$718,2,0),"")</f>
        <v>Příprava staveniště</v>
      </c>
    </row>
    <row r="604" spans="13:26" ht="25.5">
      <c r="M604" s="289">
        <f>IF(ISNUMBER(SEARCH(ZAKL_DATA!$B$29,N604)),MAX($M$2:M603)+1,0)</f>
        <v>602</v>
      </c>
      <c r="N604" s="483" t="s">
        <v>3455</v>
      </c>
      <c r="O604" s="483" t="s">
        <v>3456</v>
      </c>
      <c r="Q604" s="291" t="str">
        <f>IFERROR(VLOOKUP(ROWS($Q$3:Q604),$M$3:$N$718,2,0),"")</f>
        <v>Výroba pesticidů, dezinfekčních prostředků a jiných agrochemických přípravků</v>
      </c>
      <c r="R604">
        <f>IF(ISNUMBER(SEARCH('1Př1'!$A$32,N604)),MAX($M$2:M603)+1,0)</f>
        <v>602</v>
      </c>
      <c r="S604" s="290" t="s">
        <v>1979</v>
      </c>
      <c r="T604" t="str">
        <f>IFERROR(VLOOKUP(ROWS($T$3:T604),$R$3:$S$718,2,0),"")</f>
        <v>Průzkumné vrtné práce</v>
      </c>
      <c r="U604">
        <f>IF(ISNUMBER(SEARCH('1Př1'!$A$33,N604)),MAX($M$2:M603)+1,0)</f>
        <v>602</v>
      </c>
      <c r="V604" s="290" t="s">
        <v>1979</v>
      </c>
      <c r="W604" t="str">
        <f>IFERROR(VLOOKUP(ROWS($W$3:W604),$U$3:$V$718,2,0),"")</f>
        <v>Průzkumné vrtné práce</v>
      </c>
      <c r="X604">
        <f>IF(ISNUMBER(SEARCH('1Př1'!$A$34,N604)),MAX($M$2:M603)+1,0)</f>
        <v>602</v>
      </c>
      <c r="Y604" s="290" t="s">
        <v>1979</v>
      </c>
      <c r="Z604" t="str">
        <f>IFERROR(VLOOKUP(ROWS($Z$3:Z604),$X$3:$Y$718,2,0),"")</f>
        <v>Průzkumné vrtné práce</v>
      </c>
    </row>
    <row r="605" spans="13:26">
      <c r="M605" s="289">
        <f>IF(ISNUMBER(SEARCH(ZAKL_DATA!$B$29,N605)),MAX($M$2:M604)+1,0)</f>
        <v>603</v>
      </c>
      <c r="N605" s="483" t="s">
        <v>3457</v>
      </c>
      <c r="O605" s="483" t="s">
        <v>3458</v>
      </c>
      <c r="Q605" s="291" t="str">
        <f>IFERROR(VLOOKUP(ROWS($Q$3:Q605),$M$3:$N$718,2,0),"")</f>
        <v>Výroba pevných paliv z rostlinné biomasy</v>
      </c>
      <c r="R605">
        <f>IF(ISNUMBER(SEARCH('1Př1'!$A$32,N605)),MAX($M$2:M604)+1,0)</f>
        <v>603</v>
      </c>
      <c r="S605" s="290" t="s">
        <v>1980</v>
      </c>
      <c r="T605" t="str">
        <f>IFERROR(VLOOKUP(ROWS($T$3:T605),$R$3:$S$718,2,0),"")</f>
        <v>Elektrické instalace</v>
      </c>
      <c r="U605">
        <f>IF(ISNUMBER(SEARCH('1Př1'!$A$33,N605)),MAX($M$2:M604)+1,0)</f>
        <v>603</v>
      </c>
      <c r="V605" s="290" t="s">
        <v>1980</v>
      </c>
      <c r="W605" t="str">
        <f>IFERROR(VLOOKUP(ROWS($W$3:W605),$U$3:$V$718,2,0),"")</f>
        <v>Elektrické instalace</v>
      </c>
      <c r="X605">
        <f>IF(ISNUMBER(SEARCH('1Př1'!$A$34,N605)),MAX($M$2:M604)+1,0)</f>
        <v>603</v>
      </c>
      <c r="Y605" s="290" t="s">
        <v>1980</v>
      </c>
      <c r="Z605" t="str">
        <f>IFERROR(VLOOKUP(ROWS($Z$3:Z605),$X$3:$Y$718,2,0),"")</f>
        <v>Elektrické instalace</v>
      </c>
    </row>
    <row r="606" spans="13:26">
      <c r="M606" s="289">
        <f>IF(ISNUMBER(SEARCH(ZAKL_DATA!$B$29,N606)),MAX($M$2:M605)+1,0)</f>
        <v>604</v>
      </c>
      <c r="N606" s="483" t="s">
        <v>1793</v>
      </c>
      <c r="O606" s="483" t="s">
        <v>3459</v>
      </c>
      <c r="Q606" s="291" t="str">
        <f>IFERROR(VLOOKUP(ROWS($Q$3:Q606),$M$3:$N$718,2,0),"")</f>
        <v>Výroba piva</v>
      </c>
      <c r="R606">
        <f>IF(ISNUMBER(SEARCH('1Př1'!$A$32,N606)),MAX($M$2:M605)+1,0)</f>
        <v>604</v>
      </c>
      <c r="S606" s="290" t="s">
        <v>1981</v>
      </c>
      <c r="T606" t="str">
        <f>IFERROR(VLOOKUP(ROWS($T$3:T606),$R$3:$S$718,2,0),"")</f>
        <v>Instalace vody, odpadu, plynu, topení a klimatizace</v>
      </c>
      <c r="U606">
        <f>IF(ISNUMBER(SEARCH('1Př1'!$A$33,N606)),MAX($M$2:M605)+1,0)</f>
        <v>604</v>
      </c>
      <c r="V606" s="290" t="s">
        <v>1981</v>
      </c>
      <c r="W606" t="str">
        <f>IFERROR(VLOOKUP(ROWS($W$3:W606),$U$3:$V$718,2,0),"")</f>
        <v>Instalace vody, odpadu, plynu, topení a klimatizace</v>
      </c>
      <c r="X606">
        <f>IF(ISNUMBER(SEARCH('1Př1'!$A$34,N606)),MAX($M$2:M605)+1,0)</f>
        <v>604</v>
      </c>
      <c r="Y606" s="290" t="s">
        <v>1981</v>
      </c>
      <c r="Z606" t="str">
        <f>IFERROR(VLOOKUP(ROWS($Z$3:Z606),$X$3:$Y$718,2,0),"")</f>
        <v>Instalace vody, odpadu, plynu, topení a klimatizace</v>
      </c>
    </row>
    <row r="607" spans="13:26" ht="25.5">
      <c r="M607" s="289">
        <f>IF(ISNUMBER(SEARCH(ZAKL_DATA!$B$29,N607)),MAX($M$2:M606)+1,0)</f>
        <v>605</v>
      </c>
      <c r="N607" s="483" t="s">
        <v>1847</v>
      </c>
      <c r="O607" s="483" t="s">
        <v>3460</v>
      </c>
      <c r="Q607" s="291" t="str">
        <f>IFERROR(VLOOKUP(ROWS($Q$3:Q607),$M$3:$N$718,2,0),"")</f>
        <v>Výroba plastových desek, fólií, hadic, trubek a profilů</v>
      </c>
      <c r="R607">
        <f>IF(ISNUMBER(SEARCH('1Př1'!$A$32,N607)),MAX($M$2:M606)+1,0)</f>
        <v>605</v>
      </c>
      <c r="S607" s="290" t="s">
        <v>1982</v>
      </c>
      <c r="T607" t="str">
        <f>IFERROR(VLOOKUP(ROWS($T$3:T607),$R$3:$S$718,2,0),"")</f>
        <v>Ostatní stavební instalace</v>
      </c>
      <c r="U607">
        <f>IF(ISNUMBER(SEARCH('1Př1'!$A$33,N607)),MAX($M$2:M606)+1,0)</f>
        <v>605</v>
      </c>
      <c r="V607" s="290" t="s">
        <v>1982</v>
      </c>
      <c r="W607" t="str">
        <f>IFERROR(VLOOKUP(ROWS($W$3:W607),$U$3:$V$718,2,0),"")</f>
        <v>Ostatní stavební instalace</v>
      </c>
      <c r="X607">
        <f>IF(ISNUMBER(SEARCH('1Př1'!$A$34,N607)),MAX($M$2:M606)+1,0)</f>
        <v>605</v>
      </c>
      <c r="Y607" s="290" t="s">
        <v>1982</v>
      </c>
      <c r="Z607" t="str">
        <f>IFERROR(VLOOKUP(ROWS($Z$3:Z607),$X$3:$Y$718,2,0),"")</f>
        <v>Ostatní stavební instalace</v>
      </c>
    </row>
    <row r="608" spans="13:26">
      <c r="M608" s="289">
        <f>IF(ISNUMBER(SEARCH(ZAKL_DATA!$B$29,N608)),MAX($M$2:M607)+1,0)</f>
        <v>606</v>
      </c>
      <c r="N608" s="483" t="s">
        <v>3461</v>
      </c>
      <c r="O608" s="483" t="s">
        <v>3462</v>
      </c>
      <c r="Q608" s="291" t="str">
        <f>IFERROR(VLOOKUP(ROWS($Q$3:Q608),$M$3:$N$718,2,0),"")</f>
        <v>Výroba plastových dveří a oken</v>
      </c>
      <c r="R608">
        <f>IF(ISNUMBER(SEARCH('1Př1'!$A$32,N608)),MAX($M$2:M607)+1,0)</f>
        <v>606</v>
      </c>
      <c r="S608" s="290" t="s">
        <v>1983</v>
      </c>
      <c r="T608" t="str">
        <f>IFERROR(VLOOKUP(ROWS($T$3:T608),$R$3:$S$718,2,0),"")</f>
        <v>Omítkářské práce</v>
      </c>
      <c r="U608">
        <f>IF(ISNUMBER(SEARCH('1Př1'!$A$33,N608)),MAX($M$2:M607)+1,0)</f>
        <v>606</v>
      </c>
      <c r="V608" s="290" t="s">
        <v>1983</v>
      </c>
      <c r="W608" t="str">
        <f>IFERROR(VLOOKUP(ROWS($W$3:W608),$U$3:$V$718,2,0),"")</f>
        <v>Omítkářské práce</v>
      </c>
      <c r="X608">
        <f>IF(ISNUMBER(SEARCH('1Př1'!$A$34,N608)),MAX($M$2:M607)+1,0)</f>
        <v>606</v>
      </c>
      <c r="Y608" s="290" t="s">
        <v>1983</v>
      </c>
      <c r="Z608" t="str">
        <f>IFERROR(VLOOKUP(ROWS($Z$3:Z608),$X$3:$Y$718,2,0),"")</f>
        <v>Omítkářské práce</v>
      </c>
    </row>
    <row r="609" spans="13:26">
      <c r="M609" s="289">
        <f>IF(ISNUMBER(SEARCH(ZAKL_DATA!$B$29,N609)),MAX($M$2:M608)+1,0)</f>
        <v>607</v>
      </c>
      <c r="N609" s="483" t="s">
        <v>1848</v>
      </c>
      <c r="O609" s="483" t="s">
        <v>3463</v>
      </c>
      <c r="Q609" s="291" t="str">
        <f>IFERROR(VLOOKUP(ROWS($Q$3:Q609),$M$3:$N$718,2,0),"")</f>
        <v>Výroba plastových obalů</v>
      </c>
      <c r="R609">
        <f>IF(ISNUMBER(SEARCH('1Př1'!$A$32,N609)),MAX($M$2:M608)+1,0)</f>
        <v>607</v>
      </c>
      <c r="S609" s="290" t="s">
        <v>1984</v>
      </c>
      <c r="T609" t="str">
        <f>IFERROR(VLOOKUP(ROWS($T$3:T609),$R$3:$S$718,2,0),"")</f>
        <v>Truhlářské práce</v>
      </c>
      <c r="U609">
        <f>IF(ISNUMBER(SEARCH('1Př1'!$A$33,N609)),MAX($M$2:M608)+1,0)</f>
        <v>607</v>
      </c>
      <c r="V609" s="290" t="s">
        <v>1984</v>
      </c>
      <c r="W609" t="str">
        <f>IFERROR(VLOOKUP(ROWS($W$3:W609),$U$3:$V$718,2,0),"")</f>
        <v>Truhlářské práce</v>
      </c>
      <c r="X609">
        <f>IF(ISNUMBER(SEARCH('1Př1'!$A$34,N609)),MAX($M$2:M608)+1,0)</f>
        <v>607</v>
      </c>
      <c r="Y609" s="290" t="s">
        <v>1984</v>
      </c>
      <c r="Z609" t="str">
        <f>IFERROR(VLOOKUP(ROWS($Z$3:Z609),$X$3:$Y$718,2,0),"")</f>
        <v>Truhlářské práce</v>
      </c>
    </row>
    <row r="610" spans="13:26">
      <c r="M610" s="289">
        <f>IF(ISNUMBER(SEARCH(ZAKL_DATA!$B$29,N610)),MAX($M$2:M609)+1,0)</f>
        <v>608</v>
      </c>
      <c r="N610" s="483" t="s">
        <v>1849</v>
      </c>
      <c r="O610" s="483" t="s">
        <v>3464</v>
      </c>
      <c r="Q610" s="291" t="str">
        <f>IFERROR(VLOOKUP(ROWS($Q$3:Q610),$M$3:$N$718,2,0),"")</f>
        <v>Výroba plastových výrobků pro stavebnictví</v>
      </c>
      <c r="R610">
        <f>IF(ISNUMBER(SEARCH('1Př1'!$A$32,N610)),MAX($M$2:M609)+1,0)</f>
        <v>608</v>
      </c>
      <c r="S610" s="290" t="s">
        <v>1985</v>
      </c>
      <c r="T610" t="str">
        <f>IFERROR(VLOOKUP(ROWS($T$3:T610),$R$3:$S$718,2,0),"")</f>
        <v>Obkládání stěn a pokládání podlahových krytin</v>
      </c>
      <c r="U610">
        <f>IF(ISNUMBER(SEARCH('1Př1'!$A$33,N610)),MAX($M$2:M609)+1,0)</f>
        <v>608</v>
      </c>
      <c r="V610" s="290" t="s">
        <v>1985</v>
      </c>
      <c r="W610" t="str">
        <f>IFERROR(VLOOKUP(ROWS($W$3:W610),$U$3:$V$718,2,0),"")</f>
        <v>Obkládání stěn a pokládání podlahových krytin</v>
      </c>
      <c r="X610">
        <f>IF(ISNUMBER(SEARCH('1Př1'!$A$34,N610)),MAX($M$2:M609)+1,0)</f>
        <v>608</v>
      </c>
      <c r="Y610" s="290" t="s">
        <v>1985</v>
      </c>
      <c r="Z610" t="str">
        <f>IFERROR(VLOOKUP(ROWS($Z$3:Z610),$X$3:$Y$718,2,0),"")</f>
        <v>Obkládání stěn a pokládání podlahových krytin</v>
      </c>
    </row>
    <row r="611" spans="13:26">
      <c r="M611" s="289">
        <f>IF(ISNUMBER(SEARCH(ZAKL_DATA!$B$29,N611)),MAX($M$2:M610)+1,0)</f>
        <v>609</v>
      </c>
      <c r="N611" s="483" t="s">
        <v>1837</v>
      </c>
      <c r="O611" s="483" t="s">
        <v>3465</v>
      </c>
      <c r="Q611" s="291" t="str">
        <f>IFERROR(VLOOKUP(ROWS($Q$3:Q611),$M$3:$N$718,2,0),"")</f>
        <v>Výroba plastů v primárních formách</v>
      </c>
      <c r="R611">
        <f>IF(ISNUMBER(SEARCH('1Př1'!$A$32,N611)),MAX($M$2:M610)+1,0)</f>
        <v>609</v>
      </c>
      <c r="S611" s="290" t="s">
        <v>1986</v>
      </c>
      <c r="T611" t="str">
        <f>IFERROR(VLOOKUP(ROWS($T$3:T611),$R$3:$S$718,2,0),"")</f>
        <v>Sklenářské, malířské a natěračské práce</v>
      </c>
      <c r="U611">
        <f>IF(ISNUMBER(SEARCH('1Př1'!$A$33,N611)),MAX($M$2:M610)+1,0)</f>
        <v>609</v>
      </c>
      <c r="V611" s="290" t="s">
        <v>1986</v>
      </c>
      <c r="W611" t="str">
        <f>IFERROR(VLOOKUP(ROWS($W$3:W611),$U$3:$V$718,2,0),"")</f>
        <v>Sklenářské, malířské a natěračské práce</v>
      </c>
      <c r="X611">
        <f>IF(ISNUMBER(SEARCH('1Př1'!$A$34,N611)),MAX($M$2:M610)+1,0)</f>
        <v>609</v>
      </c>
      <c r="Y611" s="290" t="s">
        <v>1986</v>
      </c>
      <c r="Z611" t="str">
        <f>IFERROR(VLOOKUP(ROWS($Z$3:Z611),$X$3:$Y$718,2,0),"")</f>
        <v>Sklenářské, malířské a natěračské práce</v>
      </c>
    </row>
    <row r="612" spans="13:26" ht="25.5">
      <c r="M612" s="289">
        <f>IF(ISNUMBER(SEARCH(ZAKL_DATA!$B$29,N612)),MAX($M$2:M611)+1,0)</f>
        <v>610</v>
      </c>
      <c r="N612" s="483" t="s">
        <v>1808</v>
      </c>
      <c r="O612" s="483" t="s">
        <v>3466</v>
      </c>
      <c r="Q612" s="291" t="str">
        <f>IFERROR(VLOOKUP(ROWS($Q$3:Q612),$M$3:$N$718,2,0),"")</f>
        <v>Výroba pletených a háčkovaných punčochových výrobků</v>
      </c>
      <c r="R612">
        <f>IF(ISNUMBER(SEARCH('1Př1'!$A$32,N612)),MAX($M$2:M611)+1,0)</f>
        <v>610</v>
      </c>
      <c r="S612" s="290" t="s">
        <v>1987</v>
      </c>
      <c r="T612" t="str">
        <f>IFERROR(VLOOKUP(ROWS($T$3:T612),$R$3:$S$718,2,0),"")</f>
        <v>Ostatní kompletační a dokončovací práce</v>
      </c>
      <c r="U612">
        <f>IF(ISNUMBER(SEARCH('1Př1'!$A$33,N612)),MAX($M$2:M611)+1,0)</f>
        <v>610</v>
      </c>
      <c r="V612" s="290" t="s">
        <v>1987</v>
      </c>
      <c r="W612" t="str">
        <f>IFERROR(VLOOKUP(ROWS($W$3:W612),$U$3:$V$718,2,0),"")</f>
        <v>Ostatní kompletační a dokončovací práce</v>
      </c>
      <c r="X612">
        <f>IF(ISNUMBER(SEARCH('1Př1'!$A$34,N612)),MAX($M$2:M611)+1,0)</f>
        <v>610</v>
      </c>
      <c r="Y612" s="290" t="s">
        <v>1987</v>
      </c>
      <c r="Z612" t="str">
        <f>IFERROR(VLOOKUP(ROWS($Z$3:Z612),$X$3:$Y$718,2,0),"")</f>
        <v>Ostatní kompletační a dokončovací práce</v>
      </c>
    </row>
    <row r="613" spans="13:26">
      <c r="M613" s="289">
        <f>IF(ISNUMBER(SEARCH(ZAKL_DATA!$B$29,N613)),MAX($M$2:M612)+1,0)</f>
        <v>611</v>
      </c>
      <c r="N613" s="483" t="s">
        <v>3467</v>
      </c>
      <c r="O613" s="483" t="s">
        <v>3468</v>
      </c>
      <c r="Q613" s="291" t="str">
        <f>IFERROR(VLOOKUP(ROWS($Q$3:Q613),$M$3:$N$718,2,0),"")</f>
        <v>Výroba pletených a háčkovaných textilií</v>
      </c>
      <c r="R613">
        <f>IF(ISNUMBER(SEARCH('1Př1'!$A$32,N613)),MAX($M$2:M612)+1,0)</f>
        <v>611</v>
      </c>
      <c r="S613" s="290" t="s">
        <v>1988</v>
      </c>
      <c r="T613" t="str">
        <f>IFERROR(VLOOKUP(ROWS($T$3:T613),$R$3:$S$718,2,0),"")</f>
        <v>Pokrývačské práce</v>
      </c>
      <c r="U613">
        <f>IF(ISNUMBER(SEARCH('1Př1'!$A$33,N613)),MAX($M$2:M612)+1,0)</f>
        <v>611</v>
      </c>
      <c r="V613" s="290" t="s">
        <v>1988</v>
      </c>
      <c r="W613" t="str">
        <f>IFERROR(VLOOKUP(ROWS($W$3:W613),$U$3:$V$718,2,0),"")</f>
        <v>Pokrývačské práce</v>
      </c>
      <c r="X613">
        <f>IF(ISNUMBER(SEARCH('1Př1'!$A$34,N613)),MAX($M$2:M612)+1,0)</f>
        <v>611</v>
      </c>
      <c r="Y613" s="290" t="s">
        <v>1988</v>
      </c>
      <c r="Z613" t="str">
        <f>IFERROR(VLOOKUP(ROWS($Z$3:Z613),$X$3:$Y$718,2,0),"")</f>
        <v>Pokrývačské práce</v>
      </c>
    </row>
    <row r="614" spans="13:26">
      <c r="M614" s="289">
        <f>IF(ISNUMBER(SEARCH(ZAKL_DATA!$B$29,N614)),MAX($M$2:M613)+1,0)</f>
        <v>612</v>
      </c>
      <c r="N614" s="483" t="s">
        <v>1851</v>
      </c>
      <c r="O614" s="483" t="s">
        <v>3469</v>
      </c>
      <c r="Q614" s="291" t="str">
        <f>IFERROR(VLOOKUP(ROWS($Q$3:Q614),$M$3:$N$718,2,0),"")</f>
        <v>Výroba plochého skla</v>
      </c>
      <c r="R614">
        <f>IF(ISNUMBER(SEARCH('1Př1'!$A$32,N614)),MAX($M$2:M613)+1,0)</f>
        <v>612</v>
      </c>
      <c r="S614" s="290" t="s">
        <v>1989</v>
      </c>
      <c r="T614" t="str">
        <f>IFERROR(VLOOKUP(ROWS($T$3:T614),$R$3:$S$718,2,0),"")</f>
        <v>Ostatní specializované stavební činnosti j. n.</v>
      </c>
      <c r="U614">
        <f>IF(ISNUMBER(SEARCH('1Př1'!$A$33,N614)),MAX($M$2:M613)+1,0)</f>
        <v>612</v>
      </c>
      <c r="V614" s="290" t="s">
        <v>1989</v>
      </c>
      <c r="W614" t="str">
        <f>IFERROR(VLOOKUP(ROWS($W$3:W614),$U$3:$V$718,2,0),"")</f>
        <v>Ostatní specializované stavební činnosti j. n.</v>
      </c>
      <c r="X614">
        <f>IF(ISNUMBER(SEARCH('1Př1'!$A$34,N614)),MAX($M$2:M613)+1,0)</f>
        <v>612</v>
      </c>
      <c r="Y614" s="290" t="s">
        <v>1989</v>
      </c>
      <c r="Z614" t="str">
        <f>IFERROR(VLOOKUP(ROWS($Z$3:Z614),$X$3:$Y$718,2,0),"")</f>
        <v>Ostatní specializované stavební činnosti j. n.</v>
      </c>
    </row>
    <row r="615" spans="13:26" ht="38.25">
      <c r="M615" s="289">
        <f>IF(ISNUMBER(SEARCH(ZAKL_DATA!$B$29,N615)),MAX($M$2:M614)+1,0)</f>
        <v>613</v>
      </c>
      <c r="N615" s="483" t="s">
        <v>3470</v>
      </c>
      <c r="O615" s="483" t="s">
        <v>3471</v>
      </c>
      <c r="Q615" s="291" t="str">
        <f>IFERROR(VLOOKUP(ROWS($Q$3:Q615),$M$3:$N$718,2,0),"")</f>
        <v>Výroba plochých výrobků ze železa nebo oceli válcovaných za tepla nebo za studena, kromě úzkých pásů válcovaných za studena</v>
      </c>
      <c r="R615">
        <f>IF(ISNUMBER(SEARCH('1Př1'!$A$32,N615)),MAX($M$2:M614)+1,0)</f>
        <v>613</v>
      </c>
      <c r="S615" s="290" t="s">
        <v>1990</v>
      </c>
      <c r="T615" t="str">
        <f>IFERROR(VLOOKUP(ROWS($T$3:T615),$R$3:$S$718,2,0),"")</f>
        <v>Obchod s automobily a jinými lehkými motorovými vozidly</v>
      </c>
      <c r="U615">
        <f>IF(ISNUMBER(SEARCH('1Př1'!$A$33,N615)),MAX($M$2:M614)+1,0)</f>
        <v>613</v>
      </c>
      <c r="V615" s="290" t="s">
        <v>1990</v>
      </c>
      <c r="W615" t="str">
        <f>IFERROR(VLOOKUP(ROWS($W$3:W615),$U$3:$V$718,2,0),"")</f>
        <v>Obchod s automobily a jinými lehkými motorovými vozidly</v>
      </c>
      <c r="X615">
        <f>IF(ISNUMBER(SEARCH('1Př1'!$A$34,N615)),MAX($M$2:M614)+1,0)</f>
        <v>613</v>
      </c>
      <c r="Y615" s="290" t="s">
        <v>1990</v>
      </c>
      <c r="Z615" t="str">
        <f>IFERROR(VLOOKUP(ROWS($Z$3:Z615),$X$3:$Y$718,2,0),"")</f>
        <v>Obchod s automobily a jinými lehkými motorovými vozidly</v>
      </c>
    </row>
    <row r="616" spans="13:26">
      <c r="M616" s="289">
        <f>IF(ISNUMBER(SEARCH(ZAKL_DATA!$B$29,N616)),MAX($M$2:M615)+1,0)</f>
        <v>614</v>
      </c>
      <c r="N616" s="483" t="s">
        <v>1960</v>
      </c>
      <c r="O616" s="483" t="s">
        <v>3472</v>
      </c>
      <c r="Q616" s="291" t="str">
        <f>IFERROR(VLOOKUP(ROWS($Q$3:Q616),$M$3:$N$718,2,0),"")</f>
        <v>Výroba plynu</v>
      </c>
      <c r="R616">
        <f>IF(ISNUMBER(SEARCH('1Př1'!$A$32,N616)),MAX($M$2:M615)+1,0)</f>
        <v>614</v>
      </c>
      <c r="S616" s="290" t="s">
        <v>1991</v>
      </c>
      <c r="T616" t="str">
        <f>IFERROR(VLOOKUP(ROWS($T$3:T616),$R$3:$S$718,2,0),"")</f>
        <v>Obchod s ostatními motorovými vozidly, kromě motocyklů</v>
      </c>
      <c r="U616">
        <f>IF(ISNUMBER(SEARCH('1Př1'!$A$33,N616)),MAX($M$2:M615)+1,0)</f>
        <v>614</v>
      </c>
      <c r="V616" s="290" t="s">
        <v>1991</v>
      </c>
      <c r="W616" t="str">
        <f>IFERROR(VLOOKUP(ROWS($W$3:W616),$U$3:$V$718,2,0),"")</f>
        <v>Obchod s ostatními motorovými vozidly, kromě motocyklů</v>
      </c>
      <c r="X616">
        <f>IF(ISNUMBER(SEARCH('1Př1'!$A$34,N616)),MAX($M$2:M615)+1,0)</f>
        <v>614</v>
      </c>
      <c r="Y616" s="290" t="s">
        <v>1991</v>
      </c>
      <c r="Z616" t="str">
        <f>IFERROR(VLOOKUP(ROWS($Z$3:Z616),$X$3:$Y$718,2,0),"")</f>
        <v>Obchod s ostatními motorovými vozidly, kromě motocyklů</v>
      </c>
    </row>
    <row r="617" spans="13:26">
      <c r="M617" s="289">
        <f>IF(ISNUMBER(SEARCH(ZAKL_DATA!$B$29,N617)),MAX($M$2:M616)+1,0)</f>
        <v>615</v>
      </c>
      <c r="N617" s="483" t="s">
        <v>1467</v>
      </c>
      <c r="O617" s="483" t="s">
        <v>3473</v>
      </c>
      <c r="Q617" s="291" t="str">
        <f>IFERROR(VLOOKUP(ROWS($Q$3:Q617),$M$3:$N$718,2,0),"")</f>
        <v>Výroba počítačů a periferních zařízení</v>
      </c>
      <c r="R617">
        <f>IF(ISNUMBER(SEARCH('1Př1'!$A$32,N617)),MAX($M$2:M616)+1,0)</f>
        <v>615</v>
      </c>
      <c r="S617" s="290" t="s">
        <v>1992</v>
      </c>
      <c r="T617" t="str">
        <f>IFERROR(VLOOKUP(ROWS($T$3:T617),$R$3:$S$718,2,0),"")</f>
        <v>Velkoobchod s díly a příslušenstvím pro motorová vozidla,kromě motocyklů</v>
      </c>
      <c r="U617">
        <f>IF(ISNUMBER(SEARCH('1Př1'!$A$33,N617)),MAX($M$2:M616)+1,0)</f>
        <v>615</v>
      </c>
      <c r="V617" s="290" t="s">
        <v>1992</v>
      </c>
      <c r="W617" t="str">
        <f>IFERROR(VLOOKUP(ROWS($W$3:W617),$U$3:$V$718,2,0),"")</f>
        <v>Velkoobchod s díly a příslušenstvím pro motorová vozidla,kromě motocyklů</v>
      </c>
      <c r="X617">
        <f>IF(ISNUMBER(SEARCH('1Př1'!$A$34,N617)),MAX($M$2:M616)+1,0)</f>
        <v>615</v>
      </c>
      <c r="Y617" s="290" t="s">
        <v>1992</v>
      </c>
      <c r="Z617" t="str">
        <f>IFERROR(VLOOKUP(ROWS($Z$3:Z617),$X$3:$Y$718,2,0),"")</f>
        <v>Velkoobchod s díly a příslušenstvím pro motorová vozidla,kromě motocyklů</v>
      </c>
    </row>
    <row r="618" spans="13:26" ht="25.5">
      <c r="M618" s="289">
        <f>IF(ISNUMBER(SEARCH(ZAKL_DATA!$B$29,N618)),MAX($M$2:M617)+1,0)</f>
        <v>616</v>
      </c>
      <c r="N618" s="483" t="s">
        <v>3474</v>
      </c>
      <c r="O618" s="483" t="s">
        <v>3475</v>
      </c>
      <c r="Q618" s="291" t="str">
        <f>IFERROR(VLOOKUP(ROWS($Q$3:Q618),$M$3:$N$718,2,0),"")</f>
        <v>Výroba porcelánových a keramických výrobků převážně pro domácnost a dekoračních předmětů</v>
      </c>
      <c r="R618">
        <f>IF(ISNUMBER(SEARCH('1Př1'!$A$32,N618)),MAX($M$2:M617)+1,0)</f>
        <v>616</v>
      </c>
      <c r="S618" s="290" t="s">
        <v>1993</v>
      </c>
      <c r="T618" t="str">
        <f>IFERROR(VLOOKUP(ROWS($T$3:T618),$R$3:$S$718,2,0),"")</f>
        <v>Maloobchod s díly a příslušenstvím pro motorová vozidla,kromě motocyklů</v>
      </c>
      <c r="U618">
        <f>IF(ISNUMBER(SEARCH('1Př1'!$A$33,N618)),MAX($M$2:M617)+1,0)</f>
        <v>616</v>
      </c>
      <c r="V618" s="290" t="s">
        <v>1993</v>
      </c>
      <c r="W618" t="str">
        <f>IFERROR(VLOOKUP(ROWS($W$3:W618),$U$3:$V$718,2,0),"")</f>
        <v>Maloobchod s díly a příslušenstvím pro motorová vozidla,kromě motocyklů</v>
      </c>
      <c r="X618">
        <f>IF(ISNUMBER(SEARCH('1Př1'!$A$34,N618)),MAX($M$2:M617)+1,0)</f>
        <v>616</v>
      </c>
      <c r="Y618" s="290" t="s">
        <v>1993</v>
      </c>
      <c r="Z618" t="str">
        <f>IFERROR(VLOOKUP(ROWS($Z$3:Z618),$X$3:$Y$718,2,0),"")</f>
        <v>Maloobchod s díly a příslušenstvím pro motorová vozidla,kromě motocyklů</v>
      </c>
    </row>
    <row r="619" spans="13:26">
      <c r="M619" s="289">
        <f>IF(ISNUMBER(SEARCH(ZAKL_DATA!$B$29,N619)),MAX($M$2:M618)+1,0)</f>
        <v>617</v>
      </c>
      <c r="N619" s="483" t="s">
        <v>1804</v>
      </c>
      <c r="O619" s="483" t="s">
        <v>3476</v>
      </c>
      <c r="Q619" s="291" t="str">
        <f>IFERROR(VLOOKUP(ROWS($Q$3:Q619),$M$3:$N$718,2,0),"")</f>
        <v>Výroba pracovních oděvů</v>
      </c>
      <c r="R619">
        <f>IF(ISNUMBER(SEARCH('1Př1'!$A$32,N619)),MAX($M$2:M618)+1,0)</f>
        <v>617</v>
      </c>
      <c r="S619" s="290" t="s">
        <v>1994</v>
      </c>
      <c r="T619" t="str">
        <f>IFERROR(VLOOKUP(ROWS($T$3:T619),$R$3:$S$718,2,0),"")</f>
        <v>Zprostř.velkoob.a velkoob.v zast.se zákl.zem.pr.,živými zv.,text.sur.a pol.</v>
      </c>
      <c r="U619">
        <f>IF(ISNUMBER(SEARCH('1Př1'!$A$33,N619)),MAX($M$2:M618)+1,0)</f>
        <v>617</v>
      </c>
      <c r="V619" s="290" t="s">
        <v>1994</v>
      </c>
      <c r="W619" t="str">
        <f>IFERROR(VLOOKUP(ROWS($W$3:W619),$U$3:$V$718,2,0),"")</f>
        <v>Zprostř.velkoob.a velkoob.v zast.se zákl.zem.pr.,živými zv.,text.sur.a pol.</v>
      </c>
      <c r="X619">
        <f>IF(ISNUMBER(SEARCH('1Př1'!$A$34,N619)),MAX($M$2:M618)+1,0)</f>
        <v>617</v>
      </c>
      <c r="Y619" s="290" t="s">
        <v>1994</v>
      </c>
      <c r="Z619" t="str">
        <f>IFERROR(VLOOKUP(ROWS($Z$3:Z619),$X$3:$Y$718,2,0),"")</f>
        <v>Zprostř.velkoob.a velkoob.v zast.se zákl.zem.pr.,živými zv.,text.sur.a pol.</v>
      </c>
    </row>
    <row r="620" spans="13:26" ht="25.5">
      <c r="M620" s="289">
        <f>IF(ISNUMBER(SEARCH(ZAKL_DATA!$B$29,N620)),MAX($M$2:M619)+1,0)</f>
        <v>618</v>
      </c>
      <c r="N620" s="483" t="s">
        <v>3477</v>
      </c>
      <c r="O620" s="483" t="s">
        <v>3478</v>
      </c>
      <c r="Q620" s="291" t="str">
        <f>IFERROR(VLOOKUP(ROWS($Q$3:Q620),$M$3:$N$718,2,0),"")</f>
        <v>Výroba pryžových plášťů a duší a protektorování pneumatik</v>
      </c>
      <c r="R620">
        <f>IF(ISNUMBER(SEARCH('1Př1'!$A$32,N620)),MAX($M$2:M619)+1,0)</f>
        <v>618</v>
      </c>
      <c r="S620" s="290" t="s">
        <v>1995</v>
      </c>
      <c r="T620" t="str">
        <f>IFERROR(VLOOKUP(ROWS($T$3:T620),$R$3:$S$718,2,0),"")</f>
        <v>Zprostř.velkoob.a velkoob.v zast.s palivy,rudami,kovy a prům.chemikáliemi</v>
      </c>
      <c r="U620">
        <f>IF(ISNUMBER(SEARCH('1Př1'!$A$33,N620)),MAX($M$2:M619)+1,0)</f>
        <v>618</v>
      </c>
      <c r="V620" s="290" t="s">
        <v>1995</v>
      </c>
      <c r="W620" t="str">
        <f>IFERROR(VLOOKUP(ROWS($W$3:W620),$U$3:$V$718,2,0),"")</f>
        <v>Zprostř.velkoob.a velkoob.v zast.s palivy,rudami,kovy a prům.chemikáliemi</v>
      </c>
      <c r="X620">
        <f>IF(ISNUMBER(SEARCH('1Př1'!$A$34,N620)),MAX($M$2:M619)+1,0)</f>
        <v>618</v>
      </c>
      <c r="Y620" s="290" t="s">
        <v>1995</v>
      </c>
      <c r="Z620" t="str">
        <f>IFERROR(VLOOKUP(ROWS($Z$3:Z620),$X$3:$Y$718,2,0),"")</f>
        <v>Zprostř.velkoob.a velkoob.v zast.s palivy,rudami,kovy a prům.chemikáliemi</v>
      </c>
    </row>
    <row r="621" spans="13:26" ht="25.5">
      <c r="M621" s="289">
        <f>IF(ISNUMBER(SEARCH(ZAKL_DATA!$B$29,N621)),MAX($M$2:M620)+1,0)</f>
        <v>619</v>
      </c>
      <c r="N621" s="483" t="s">
        <v>3479</v>
      </c>
      <c r="O621" s="483" t="s">
        <v>3480</v>
      </c>
      <c r="Q621" s="291" t="str">
        <f>IFERROR(VLOOKUP(ROWS($Q$3:Q621),$M$3:$N$718,2,0),"")</f>
        <v>Výroba radiátorů k ústřednímu topení a parních kotlů</v>
      </c>
      <c r="R621">
        <f>IF(ISNUMBER(SEARCH('1Př1'!$A$32,N621)),MAX($M$2:M620)+1,0)</f>
        <v>619</v>
      </c>
      <c r="S621" s="290" t="s">
        <v>1996</v>
      </c>
      <c r="T621" t="str">
        <f>IFERROR(VLOOKUP(ROWS($T$3:T621),$R$3:$S$718,2,0),"")</f>
        <v>Zprostř.velkoobchodu a velkoobchod v zast.se dřevem a staveb.materiály</v>
      </c>
      <c r="U621">
        <f>IF(ISNUMBER(SEARCH('1Př1'!$A$33,N621)),MAX($M$2:M620)+1,0)</f>
        <v>619</v>
      </c>
      <c r="V621" s="290" t="s">
        <v>1996</v>
      </c>
      <c r="W621" t="str">
        <f>IFERROR(VLOOKUP(ROWS($W$3:W621),$U$3:$V$718,2,0),"")</f>
        <v>Zprostř.velkoobchodu a velkoobchod v zast.se dřevem a staveb.materiály</v>
      </c>
      <c r="X621">
        <f>IF(ISNUMBER(SEARCH('1Př1'!$A$34,N621)),MAX($M$2:M620)+1,0)</f>
        <v>619</v>
      </c>
      <c r="Y621" s="290" t="s">
        <v>1996</v>
      </c>
      <c r="Z621" t="str">
        <f>IFERROR(VLOOKUP(ROWS($Z$3:Z621),$X$3:$Y$718,2,0),"")</f>
        <v>Zprostř.velkoobchodu a velkoobchod v zast.se dřevem a staveb.materiály</v>
      </c>
    </row>
    <row r="622" spans="13:26" ht="25.5">
      <c r="M622" s="289">
        <f>IF(ISNUMBER(SEARCH(ZAKL_DATA!$B$29,N622)),MAX($M$2:M621)+1,0)</f>
        <v>620</v>
      </c>
      <c r="N622" s="483" t="s">
        <v>3481</v>
      </c>
      <c r="O622" s="483" t="s">
        <v>3482</v>
      </c>
      <c r="Q622" s="291" t="str">
        <f>IFERROR(VLOOKUP(ROWS($Q$3:Q622),$M$3:$N$718,2,0),"")</f>
        <v>Výroba rafinovaných ropných produktů a produktů z fosilních paliv</v>
      </c>
      <c r="R622">
        <f>IF(ISNUMBER(SEARCH('1Př1'!$A$32,N622)),MAX($M$2:M621)+1,0)</f>
        <v>620</v>
      </c>
      <c r="S622" s="290" t="s">
        <v>1997</v>
      </c>
      <c r="T622" t="str">
        <f>IFERROR(VLOOKUP(ROWS($T$3:T622),$R$3:$S$718,2,0),"")</f>
        <v>Zprostř.velkoobchodu a velkoob.v zast.se stroji,prům.zař.,loděmi a letadly</v>
      </c>
      <c r="U622">
        <f>IF(ISNUMBER(SEARCH('1Př1'!$A$33,N622)),MAX($M$2:M621)+1,0)</f>
        <v>620</v>
      </c>
      <c r="V622" s="290" t="s">
        <v>1997</v>
      </c>
      <c r="W622" t="str">
        <f>IFERROR(VLOOKUP(ROWS($W$3:W622),$U$3:$V$718,2,0),"")</f>
        <v>Zprostř.velkoobchodu a velkoob.v zast.se stroji,prům.zař.,loděmi a letadly</v>
      </c>
      <c r="X622">
        <f>IF(ISNUMBER(SEARCH('1Př1'!$A$34,N622)),MAX($M$2:M621)+1,0)</f>
        <v>620</v>
      </c>
      <c r="Y622" s="290" t="s">
        <v>1997</v>
      </c>
      <c r="Z622" t="str">
        <f>IFERROR(VLOOKUP(ROWS($Z$3:Z622),$X$3:$Y$718,2,0),"")</f>
        <v>Zprostř.velkoobchodu a velkoob.v zast.se stroji,prům.zař.,loděmi a letadly</v>
      </c>
    </row>
    <row r="623" spans="13:26">
      <c r="M623" s="289">
        <f>IF(ISNUMBER(SEARCH(ZAKL_DATA!$B$29,N623)),MAX($M$2:M622)+1,0)</f>
        <v>621</v>
      </c>
      <c r="N623" s="483" t="s">
        <v>1920</v>
      </c>
      <c r="O623" s="483" t="s">
        <v>3483</v>
      </c>
      <c r="Q623" s="291" t="str">
        <f>IFERROR(VLOOKUP(ROWS($Q$3:Q623),$M$3:$N$718,2,0),"")</f>
        <v>Výroba ručních mechanizovaných nástrojů</v>
      </c>
      <c r="R623">
        <f>IF(ISNUMBER(SEARCH('1Př1'!$A$32,N623)),MAX($M$2:M622)+1,0)</f>
        <v>621</v>
      </c>
      <c r="S623" s="290" t="s">
        <v>1998</v>
      </c>
      <c r="T623" t="str">
        <f>IFERROR(VLOOKUP(ROWS($T$3:T623),$R$3:$S$718,2,0),"")</f>
        <v>Zprostř.velkoob.a velkoob.v zast.s náb.,želez.zbožím a potř.převáž.pro dom.</v>
      </c>
      <c r="U623">
        <f>IF(ISNUMBER(SEARCH('1Př1'!$A$33,N623)),MAX($M$2:M622)+1,0)</f>
        <v>621</v>
      </c>
      <c r="V623" s="290" t="s">
        <v>1998</v>
      </c>
      <c r="W623" t="str">
        <f>IFERROR(VLOOKUP(ROWS($W$3:W623),$U$3:$V$718,2,0),"")</f>
        <v>Zprostř.velkoob.a velkoob.v zast.s náb.,želez.zbožím a potř.převáž.pro dom.</v>
      </c>
      <c r="X623">
        <f>IF(ISNUMBER(SEARCH('1Př1'!$A$34,N623)),MAX($M$2:M622)+1,0)</f>
        <v>621</v>
      </c>
      <c r="Y623" s="290" t="s">
        <v>1998</v>
      </c>
      <c r="Z623" t="str">
        <f>IFERROR(VLOOKUP(ROWS($Z$3:Z623),$X$3:$Y$718,2,0),"")</f>
        <v>Zprostř.velkoob.a velkoob.v zast.s náb.,želez.zbožím a potř.převáž.pro dom.</v>
      </c>
    </row>
    <row r="624" spans="13:26">
      <c r="M624" s="289">
        <f>IF(ISNUMBER(SEARCH(ZAKL_DATA!$B$29,N624)),MAX($M$2:M623)+1,0)</f>
        <v>622</v>
      </c>
      <c r="N624" s="483" t="s">
        <v>1866</v>
      </c>
      <c r="O624" s="483" t="s">
        <v>3484</v>
      </c>
      <c r="Q624" s="291" t="str">
        <f>IFERROR(VLOOKUP(ROWS($Q$3:Q624),$M$3:$N$718,2,0),"")</f>
        <v>Výroba sádrových výrobků pro stavební účely</v>
      </c>
      <c r="R624">
        <f>IF(ISNUMBER(SEARCH('1Př1'!$A$32,N624)),MAX($M$2:M623)+1,0)</f>
        <v>622</v>
      </c>
      <c r="S624" s="290" t="s">
        <v>1999</v>
      </c>
      <c r="T624" t="str">
        <f>IFERROR(VLOOKUP(ROWS($T$3:T624),$R$3:$S$718,2,0),"")</f>
        <v>Zprostř.velkoob.a velkoob.v zast.s text.,oděvy,kožešinami,obuví a kož.výr.</v>
      </c>
      <c r="U624">
        <f>IF(ISNUMBER(SEARCH('1Př1'!$A$33,N624)),MAX($M$2:M623)+1,0)</f>
        <v>622</v>
      </c>
      <c r="V624" s="290" t="s">
        <v>1999</v>
      </c>
      <c r="W624" t="str">
        <f>IFERROR(VLOOKUP(ROWS($W$3:W624),$U$3:$V$718,2,0),"")</f>
        <v>Zprostř.velkoob.a velkoob.v zast.s text.,oděvy,kožešinami,obuví a kož.výr.</v>
      </c>
      <c r="X624">
        <f>IF(ISNUMBER(SEARCH('1Př1'!$A$34,N624)),MAX($M$2:M623)+1,0)</f>
        <v>622</v>
      </c>
      <c r="Y624" s="290" t="s">
        <v>1999</v>
      </c>
      <c r="Z624" t="str">
        <f>IFERROR(VLOOKUP(ROWS($Z$3:Z624),$X$3:$Y$718,2,0),"")</f>
        <v>Zprostř.velkoob.a velkoob.v zast.s text.,oděvy,kožešinami,obuví a kož.výr.</v>
      </c>
    </row>
    <row r="625" spans="13:26">
      <c r="M625" s="289">
        <f>IF(ISNUMBER(SEARCH(ZAKL_DATA!$B$29,N625)),MAX($M$2:M624)+1,0)</f>
        <v>623</v>
      </c>
      <c r="N625" s="483" t="s">
        <v>1817</v>
      </c>
      <c r="O625" s="483" t="s">
        <v>3485</v>
      </c>
      <c r="Q625" s="291" t="str">
        <f>IFERROR(VLOOKUP(ROWS($Q$3:Q625),$M$3:$N$718,2,0),"")</f>
        <v>Výroba sestavených parketových podlah</v>
      </c>
      <c r="R625">
        <f>IF(ISNUMBER(SEARCH('1Př1'!$A$32,N625)),MAX($M$2:M624)+1,0)</f>
        <v>623</v>
      </c>
      <c r="S625" s="290" t="s">
        <v>2000</v>
      </c>
      <c r="T625" t="str">
        <f>IFERROR(VLOOKUP(ROWS($T$3:T625),$R$3:$S$718,2,0),"")</f>
        <v>Zprostř.velkoob.a velkoob.v zast.s potr.,nápoji,tabákem a tabák.výrobky</v>
      </c>
      <c r="U625">
        <f>IF(ISNUMBER(SEARCH('1Př1'!$A$33,N625)),MAX($M$2:M624)+1,0)</f>
        <v>623</v>
      </c>
      <c r="V625" s="290" t="s">
        <v>2000</v>
      </c>
      <c r="W625" t="str">
        <f>IFERROR(VLOOKUP(ROWS($W$3:W625),$U$3:$V$718,2,0),"")</f>
        <v>Zprostř.velkoob.a velkoob.v zast.s potr.,nápoji,tabákem a tabák.výrobky</v>
      </c>
      <c r="X625">
        <f>IF(ISNUMBER(SEARCH('1Př1'!$A$34,N625)),MAX($M$2:M624)+1,0)</f>
        <v>623</v>
      </c>
      <c r="Y625" s="290" t="s">
        <v>2000</v>
      </c>
      <c r="Z625" t="str">
        <f>IFERROR(VLOOKUP(ROWS($Z$3:Z625),$X$3:$Y$718,2,0),"")</f>
        <v>Zprostř.velkoob.a velkoob.v zast.s potr.,nápoji,tabákem a tabák.výrobky</v>
      </c>
    </row>
    <row r="626" spans="13:26">
      <c r="M626" s="289">
        <f>IF(ISNUMBER(SEARCH(ZAKL_DATA!$B$29,N626)),MAX($M$2:M625)+1,0)</f>
        <v>624</v>
      </c>
      <c r="N626" s="483" t="s">
        <v>1854</v>
      </c>
      <c r="O626" s="483" t="s">
        <v>3486</v>
      </c>
      <c r="Q626" s="291" t="str">
        <f>IFERROR(VLOOKUP(ROWS($Q$3:Q626),$M$3:$N$718,2,0),"")</f>
        <v>Výroba skleněných vláken</v>
      </c>
      <c r="R626">
        <f>IF(ISNUMBER(SEARCH('1Př1'!$A$32,N626)),MAX($M$2:M625)+1,0)</f>
        <v>624</v>
      </c>
      <c r="S626" s="290" t="s">
        <v>2001</v>
      </c>
      <c r="T626" t="str">
        <f>IFERROR(VLOOKUP(ROWS($T$3:T626),$R$3:$S$718,2,0),"")</f>
        <v>Zprostř.specializ.velkoob.a specializ.velkoob.v zast.s ost.výrobky</v>
      </c>
      <c r="U626">
        <f>IF(ISNUMBER(SEARCH('1Př1'!$A$33,N626)),MAX($M$2:M625)+1,0)</f>
        <v>624</v>
      </c>
      <c r="V626" s="290" t="s">
        <v>2001</v>
      </c>
      <c r="W626" t="str">
        <f>IFERROR(VLOOKUP(ROWS($W$3:W626),$U$3:$V$718,2,0),"")</f>
        <v>Zprostř.specializ.velkoob.a specializ.velkoob.v zast.s ost.výrobky</v>
      </c>
      <c r="X626">
        <f>IF(ISNUMBER(SEARCH('1Př1'!$A$34,N626)),MAX($M$2:M625)+1,0)</f>
        <v>624</v>
      </c>
      <c r="Y626" s="290" t="s">
        <v>2001</v>
      </c>
      <c r="Z626" t="str">
        <f>IFERROR(VLOOKUP(ROWS($Z$3:Z626),$X$3:$Y$718,2,0),"")</f>
        <v>Zprostř.specializ.velkoob.a specializ.velkoob.v zast.s ost.výrobky</v>
      </c>
    </row>
    <row r="627" spans="13:26">
      <c r="M627" s="289">
        <f>IF(ISNUMBER(SEARCH(ZAKL_DATA!$B$29,N627)),MAX($M$2:M626)+1,0)</f>
        <v>625</v>
      </c>
      <c r="N627" s="483" t="s">
        <v>1794</v>
      </c>
      <c r="O627" s="483" t="s">
        <v>3487</v>
      </c>
      <c r="Q627" s="291" t="str">
        <f>IFERROR(VLOOKUP(ROWS($Q$3:Q627),$M$3:$N$718,2,0),"")</f>
        <v>Výroba sladu</v>
      </c>
      <c r="R627">
        <f>IF(ISNUMBER(SEARCH('1Př1'!$A$32,N627)),MAX($M$2:M626)+1,0)</f>
        <v>625</v>
      </c>
      <c r="S627" s="290" t="s">
        <v>2002</v>
      </c>
      <c r="T627" t="str">
        <f>IFERROR(VLOOKUP(ROWS($T$3:T627),$R$3:$S$718,2,0),"")</f>
        <v>Zprostř.nespecializ.velkoobchodu a nespecializ.velkoobchod v zast.</v>
      </c>
      <c r="U627">
        <f>IF(ISNUMBER(SEARCH('1Př1'!$A$33,N627)),MAX($M$2:M626)+1,0)</f>
        <v>625</v>
      </c>
      <c r="V627" s="290" t="s">
        <v>2002</v>
      </c>
      <c r="W627" t="str">
        <f>IFERROR(VLOOKUP(ROWS($W$3:W627),$U$3:$V$718,2,0),"")</f>
        <v>Zprostř.nespecializ.velkoobchodu a nespecializ.velkoobchod v zast.</v>
      </c>
      <c r="X627">
        <f>IF(ISNUMBER(SEARCH('1Př1'!$A$34,N627)),MAX($M$2:M626)+1,0)</f>
        <v>625</v>
      </c>
      <c r="Y627" s="290" t="s">
        <v>2002</v>
      </c>
      <c r="Z627" t="str">
        <f>IFERROR(VLOOKUP(ROWS($Z$3:Z627),$X$3:$Y$718,2,0),"")</f>
        <v>Zprostř.nespecializ.velkoobchodu a nespecializ.velkoobchod v zast.</v>
      </c>
    </row>
    <row r="628" spans="13:26">
      <c r="M628" s="289">
        <f>IF(ISNUMBER(SEARCH(ZAKL_DATA!$B$29,N628)),MAX($M$2:M627)+1,0)</f>
        <v>626</v>
      </c>
      <c r="N628" s="483" t="s">
        <v>3488</v>
      </c>
      <c r="O628" s="483" t="s">
        <v>3489</v>
      </c>
      <c r="Q628" s="291" t="str">
        <f>IFERROR(VLOOKUP(ROWS($Q$3:Q628),$M$3:$N$718,2,0),"")</f>
        <v>Výroba spojovacích materiálů a výrobků se závity</v>
      </c>
      <c r="R628">
        <f>IF(ISNUMBER(SEARCH('1Př1'!$A$32,N628)),MAX($M$2:M627)+1,0)</f>
        <v>626</v>
      </c>
      <c r="S628" s="290" t="s">
        <v>2003</v>
      </c>
      <c r="T628" t="str">
        <f>IFERROR(VLOOKUP(ROWS($T$3:T628),$R$3:$S$718,2,0),"")</f>
        <v>Velkoobchod s obilím, surovým tabákem, osivy a krmivy</v>
      </c>
      <c r="U628">
        <f>IF(ISNUMBER(SEARCH('1Př1'!$A$33,N628)),MAX($M$2:M627)+1,0)</f>
        <v>626</v>
      </c>
      <c r="V628" s="290" t="s">
        <v>2003</v>
      </c>
      <c r="W628" t="str">
        <f>IFERROR(VLOOKUP(ROWS($W$3:W628),$U$3:$V$718,2,0),"")</f>
        <v>Velkoobchod s obilím, surovým tabákem, osivy a krmivy</v>
      </c>
      <c r="X628">
        <f>IF(ISNUMBER(SEARCH('1Př1'!$A$34,N628)),MAX($M$2:M627)+1,0)</f>
        <v>626</v>
      </c>
      <c r="Y628" s="290" t="s">
        <v>2003</v>
      </c>
      <c r="Z628" t="str">
        <f>IFERROR(VLOOKUP(ROWS($Z$3:Z628),$X$3:$Y$718,2,0),"")</f>
        <v>Velkoobchod s obilím, surovým tabákem, osivy a krmivy</v>
      </c>
    </row>
    <row r="629" spans="13:26">
      <c r="M629" s="289">
        <f>IF(ISNUMBER(SEARCH(ZAKL_DATA!$B$29,N629)),MAX($M$2:M628)+1,0)</f>
        <v>627</v>
      </c>
      <c r="N629" s="483" t="s">
        <v>1566</v>
      </c>
      <c r="O629" s="483" t="s">
        <v>3490</v>
      </c>
      <c r="Q629" s="291" t="str">
        <f>IFERROR(VLOOKUP(ROWS($Q$3:Q629),$M$3:$N$718,2,0),"")</f>
        <v>Výroba sportovních potřeb</v>
      </c>
      <c r="R629">
        <f>IF(ISNUMBER(SEARCH('1Př1'!$A$32,N629)),MAX($M$2:M628)+1,0)</f>
        <v>627</v>
      </c>
      <c r="S629" s="290" t="s">
        <v>2004</v>
      </c>
      <c r="T629" t="str">
        <f>IFERROR(VLOOKUP(ROWS($T$3:T629),$R$3:$S$718,2,0),"")</f>
        <v>Velkoobchod s květinami a jinými rostlinami</v>
      </c>
      <c r="U629">
        <f>IF(ISNUMBER(SEARCH('1Př1'!$A$33,N629)),MAX($M$2:M628)+1,0)</f>
        <v>627</v>
      </c>
      <c r="V629" s="290" t="s">
        <v>2004</v>
      </c>
      <c r="W629" t="str">
        <f>IFERROR(VLOOKUP(ROWS($W$3:W629),$U$3:$V$718,2,0),"")</f>
        <v>Velkoobchod s květinami a jinými rostlinami</v>
      </c>
      <c r="X629">
        <f>IF(ISNUMBER(SEARCH('1Př1'!$A$34,N629)),MAX($M$2:M628)+1,0)</f>
        <v>627</v>
      </c>
      <c r="Y629" s="290" t="s">
        <v>2004</v>
      </c>
      <c r="Z629" t="str">
        <f>IFERROR(VLOOKUP(ROWS($Z$3:Z629),$X$3:$Y$718,2,0),"")</f>
        <v>Velkoobchod s květinami a jinými rostlinami</v>
      </c>
    </row>
    <row r="630" spans="13:26">
      <c r="M630" s="289">
        <f>IF(ISNUMBER(SEARCH(ZAKL_DATA!$B$29,N630)),MAX($M$2:M629)+1,0)</f>
        <v>628</v>
      </c>
      <c r="N630" s="483" t="s">
        <v>1475</v>
      </c>
      <c r="O630" s="483" t="s">
        <v>3491</v>
      </c>
      <c r="Q630" s="291" t="str">
        <f>IFERROR(VLOOKUP(ROWS($Q$3:Q630),$M$3:$N$718,2,0),"")</f>
        <v>Výroba spotřební elektroniky</v>
      </c>
      <c r="R630">
        <f>IF(ISNUMBER(SEARCH('1Př1'!$A$32,N630)),MAX($M$2:M629)+1,0)</f>
        <v>628</v>
      </c>
      <c r="S630" s="290" t="s">
        <v>2005</v>
      </c>
      <c r="T630" t="str">
        <f>IFERROR(VLOOKUP(ROWS($T$3:T630),$R$3:$S$718,2,0),"")</f>
        <v>Velkoobchod s živými zvířaty</v>
      </c>
      <c r="U630">
        <f>IF(ISNUMBER(SEARCH('1Př1'!$A$33,N630)),MAX($M$2:M629)+1,0)</f>
        <v>628</v>
      </c>
      <c r="V630" s="290" t="s">
        <v>2005</v>
      </c>
      <c r="W630" t="str">
        <f>IFERROR(VLOOKUP(ROWS($W$3:W630),$U$3:$V$718,2,0),"")</f>
        <v>Velkoobchod s živými zvířaty</v>
      </c>
      <c r="X630">
        <f>IF(ISNUMBER(SEARCH('1Př1'!$A$34,N630)),MAX($M$2:M629)+1,0)</f>
        <v>628</v>
      </c>
      <c r="Y630" s="290" t="s">
        <v>2005</v>
      </c>
      <c r="Z630" t="str">
        <f>IFERROR(VLOOKUP(ROWS($Z$3:Z630),$X$3:$Y$718,2,0),"")</f>
        <v>Velkoobchod s živými zvířaty</v>
      </c>
    </row>
    <row r="631" spans="13:26">
      <c r="M631" s="289">
        <f>IF(ISNUMBER(SEARCH(ZAKL_DATA!$B$29,N631)),MAX($M$2:M630)+1,0)</f>
        <v>629</v>
      </c>
      <c r="N631" s="483" t="s">
        <v>1929</v>
      </c>
      <c r="O631" s="483" t="s">
        <v>3492</v>
      </c>
      <c r="Q631" s="291" t="str">
        <f>IFERROR(VLOOKUP(ROWS($Q$3:Q631),$M$3:$N$718,2,0),"")</f>
        <v>Výroba strojů a přístrojů na výrobu papíru a lepenky</v>
      </c>
      <c r="R631">
        <f>IF(ISNUMBER(SEARCH('1Př1'!$A$32,N631)),MAX($M$2:M630)+1,0)</f>
        <v>629</v>
      </c>
      <c r="S631" s="290" t="s">
        <v>2006</v>
      </c>
      <c r="T631" t="str">
        <f>IFERROR(VLOOKUP(ROWS($T$3:T631),$R$3:$S$718,2,0),"")</f>
        <v>Velkoobchod se surovými kůžemi, kožešinami a usněmi</v>
      </c>
      <c r="U631">
        <f>IF(ISNUMBER(SEARCH('1Př1'!$A$33,N631)),MAX($M$2:M630)+1,0)</f>
        <v>629</v>
      </c>
      <c r="V631" s="290" t="s">
        <v>2006</v>
      </c>
      <c r="W631" t="str">
        <f>IFERROR(VLOOKUP(ROWS($W$3:W631),$U$3:$V$718,2,0),"")</f>
        <v>Velkoobchod se surovými kůžemi, kožešinami a usněmi</v>
      </c>
      <c r="X631">
        <f>IF(ISNUMBER(SEARCH('1Př1'!$A$34,N631)),MAX($M$2:M630)+1,0)</f>
        <v>629</v>
      </c>
      <c r="Y631" s="290" t="s">
        <v>2006</v>
      </c>
      <c r="Z631" t="str">
        <f>IFERROR(VLOOKUP(ROWS($Z$3:Z631),$X$3:$Y$718,2,0),"")</f>
        <v>Velkoobchod se surovými kůžemi, kožešinami a usněmi</v>
      </c>
    </row>
    <row r="632" spans="13:26">
      <c r="M632" s="289">
        <f>IF(ISNUMBER(SEARCH(ZAKL_DATA!$B$29,N632)),MAX($M$2:M631)+1,0)</f>
        <v>630</v>
      </c>
      <c r="N632" s="483" t="s">
        <v>1930</v>
      </c>
      <c r="O632" s="483" t="s">
        <v>3493</v>
      </c>
      <c r="Q632" s="291" t="str">
        <f>IFERROR(VLOOKUP(ROWS($Q$3:Q632),$M$3:$N$718,2,0),"")</f>
        <v>Výroba strojů na výrobu plastů a pryže</v>
      </c>
      <c r="R632">
        <f>IF(ISNUMBER(SEARCH('1Př1'!$A$32,N632)),MAX($M$2:M631)+1,0)</f>
        <v>630</v>
      </c>
      <c r="S632" s="290" t="s">
        <v>2007</v>
      </c>
      <c r="T632" t="str">
        <f>IFERROR(VLOOKUP(ROWS($T$3:T632),$R$3:$S$718,2,0),"")</f>
        <v>Velkoobchod s ovocem a zeleninou</v>
      </c>
      <c r="U632">
        <f>IF(ISNUMBER(SEARCH('1Př1'!$A$33,N632)),MAX($M$2:M631)+1,0)</f>
        <v>630</v>
      </c>
      <c r="V632" s="290" t="s">
        <v>2007</v>
      </c>
      <c r="W632" t="str">
        <f>IFERROR(VLOOKUP(ROWS($W$3:W632),$U$3:$V$718,2,0),"")</f>
        <v>Velkoobchod s ovocem a zeleninou</v>
      </c>
      <c r="X632">
        <f>IF(ISNUMBER(SEARCH('1Př1'!$A$34,N632)),MAX($M$2:M631)+1,0)</f>
        <v>630</v>
      </c>
      <c r="Y632" s="290" t="s">
        <v>2007</v>
      </c>
      <c r="Z632" t="str">
        <f>IFERROR(VLOOKUP(ROWS($Z$3:Z632),$X$3:$Y$718,2,0),"")</f>
        <v>Velkoobchod s ovocem a zeleninou</v>
      </c>
    </row>
    <row r="633" spans="13:26" ht="25.5">
      <c r="M633" s="289">
        <f>IF(ISNUMBER(SEARCH(ZAKL_DATA!$B$29,N633)),MAX($M$2:M632)+1,0)</f>
        <v>631</v>
      </c>
      <c r="N633" s="483" t="s">
        <v>1927</v>
      </c>
      <c r="O633" s="483" t="s">
        <v>3494</v>
      </c>
      <c r="Q633" s="291" t="str">
        <f>IFERROR(VLOOKUP(ROWS($Q$3:Q633),$M$3:$N$718,2,0),"")</f>
        <v>Výroba strojů na výrobu potravin, nápojů a zpracování tabáku</v>
      </c>
      <c r="R633">
        <f>IF(ISNUMBER(SEARCH('1Př1'!$A$32,N633)),MAX($M$2:M632)+1,0)</f>
        <v>631</v>
      </c>
      <c r="S633" s="290" t="s">
        <v>2008</v>
      </c>
      <c r="T633" t="str">
        <f>IFERROR(VLOOKUP(ROWS($T$3:T633),$R$3:$S$718,2,0),"")</f>
        <v>Velkoobchod s masem a masnými výrobky</v>
      </c>
      <c r="U633">
        <f>IF(ISNUMBER(SEARCH('1Př1'!$A$33,N633)),MAX($M$2:M632)+1,0)</f>
        <v>631</v>
      </c>
      <c r="V633" s="290" t="s">
        <v>2008</v>
      </c>
      <c r="W633" t="str">
        <f>IFERROR(VLOOKUP(ROWS($W$3:W633),$U$3:$V$718,2,0),"")</f>
        <v>Velkoobchod s masem a masnými výrobky</v>
      </c>
      <c r="X633">
        <f>IF(ISNUMBER(SEARCH('1Př1'!$A$34,N633)),MAX($M$2:M632)+1,0)</f>
        <v>631</v>
      </c>
      <c r="Y633" s="290" t="s">
        <v>2008</v>
      </c>
      <c r="Z633" t="str">
        <f>IFERROR(VLOOKUP(ROWS($Z$3:Z633),$X$3:$Y$718,2,0),"")</f>
        <v>Velkoobchod s masem a masnými výrobky</v>
      </c>
    </row>
    <row r="634" spans="13:26" ht="25.5">
      <c r="M634" s="289">
        <f>IF(ISNUMBER(SEARCH(ZAKL_DATA!$B$29,N634)),MAX($M$2:M633)+1,0)</f>
        <v>632</v>
      </c>
      <c r="N634" s="483" t="s">
        <v>1928</v>
      </c>
      <c r="O634" s="483" t="s">
        <v>3495</v>
      </c>
      <c r="Q634" s="291" t="str">
        <f>IFERROR(VLOOKUP(ROWS($Q$3:Q634),$M$3:$N$718,2,0),"")</f>
        <v>Výroba strojů na výrobu textilu, oděvních výrobků a výrobků z usní</v>
      </c>
      <c r="R634">
        <f>IF(ISNUMBER(SEARCH('1Př1'!$A$32,N634)),MAX($M$2:M633)+1,0)</f>
        <v>632</v>
      </c>
      <c r="S634" s="290" t="s">
        <v>2009</v>
      </c>
      <c r="T634" t="str">
        <f>IFERROR(VLOOKUP(ROWS($T$3:T634),$R$3:$S$718,2,0),"")</f>
        <v>Velkoobchod s mléčnými výrobky, vejci, jedlými oleji a tuky</v>
      </c>
      <c r="U634">
        <f>IF(ISNUMBER(SEARCH('1Př1'!$A$33,N634)),MAX($M$2:M633)+1,0)</f>
        <v>632</v>
      </c>
      <c r="V634" s="290" t="s">
        <v>2009</v>
      </c>
      <c r="W634" t="str">
        <f>IFERROR(VLOOKUP(ROWS($W$3:W634),$U$3:$V$718,2,0),"")</f>
        <v>Velkoobchod s mléčnými výrobky, vejci, jedlými oleji a tuky</v>
      </c>
      <c r="X634">
        <f>IF(ISNUMBER(SEARCH('1Př1'!$A$34,N634)),MAX($M$2:M633)+1,0)</f>
        <v>632</v>
      </c>
      <c r="Y634" s="290" t="s">
        <v>2009</v>
      </c>
      <c r="Z634" t="str">
        <f>IFERROR(VLOOKUP(ROWS($Z$3:Z634),$X$3:$Y$718,2,0),"")</f>
        <v>Velkoobchod s mléčnými výrobky, vejci, jedlými oleji a tuky</v>
      </c>
    </row>
    <row r="635" spans="13:26">
      <c r="M635" s="289">
        <f>IF(ISNUMBER(SEARCH(ZAKL_DATA!$B$29,N635)),MAX($M$2:M634)+1,0)</f>
        <v>633</v>
      </c>
      <c r="N635" s="483" t="s">
        <v>3496</v>
      </c>
      <c r="O635" s="483" t="s">
        <v>3497</v>
      </c>
      <c r="Q635" s="291" t="str">
        <f>IFERROR(VLOOKUP(ROWS($Q$3:Q635),$M$3:$N$718,2,0),"")</f>
        <v>Výroba strojů pro aditivní výrobu</v>
      </c>
      <c r="R635">
        <f>IF(ISNUMBER(SEARCH('1Př1'!$A$32,N635)),MAX($M$2:M634)+1,0)</f>
        <v>633</v>
      </c>
      <c r="S635" s="290" t="s">
        <v>2010</v>
      </c>
      <c r="T635" t="str">
        <f>IFERROR(VLOOKUP(ROWS($T$3:T635),$R$3:$S$718,2,0),"")</f>
        <v>Velkoobchod s nápoji</v>
      </c>
      <c r="U635">
        <f>IF(ISNUMBER(SEARCH('1Př1'!$A$33,N635)),MAX($M$2:M634)+1,0)</f>
        <v>633</v>
      </c>
      <c r="V635" s="290" t="s">
        <v>2010</v>
      </c>
      <c r="W635" t="str">
        <f>IFERROR(VLOOKUP(ROWS($W$3:W635),$U$3:$V$718,2,0),"")</f>
        <v>Velkoobchod s nápoji</v>
      </c>
      <c r="X635">
        <f>IF(ISNUMBER(SEARCH('1Př1'!$A$34,N635)),MAX($M$2:M634)+1,0)</f>
        <v>633</v>
      </c>
      <c r="Y635" s="290" t="s">
        <v>2010</v>
      </c>
      <c r="Z635" t="str">
        <f>IFERROR(VLOOKUP(ROWS($Z$3:Z635),$X$3:$Y$718,2,0),"")</f>
        <v>Velkoobchod s nápoji</v>
      </c>
    </row>
    <row r="636" spans="13:26">
      <c r="M636" s="289">
        <f>IF(ISNUMBER(SEARCH(ZAKL_DATA!$B$29,N636)),MAX($M$2:M635)+1,0)</f>
        <v>634</v>
      </c>
      <c r="N636" s="483" t="s">
        <v>1925</v>
      </c>
      <c r="O636" s="483" t="s">
        <v>3498</v>
      </c>
      <c r="Q636" s="291" t="str">
        <f>IFERROR(VLOOKUP(ROWS($Q$3:Q636),$M$3:$N$718,2,0),"")</f>
        <v>Výroba strojů pro metalurgii</v>
      </c>
      <c r="R636">
        <f>IF(ISNUMBER(SEARCH('1Př1'!$A$32,N636)),MAX($M$2:M635)+1,0)</f>
        <v>634</v>
      </c>
      <c r="S636" s="290" t="s">
        <v>2011</v>
      </c>
      <c r="T636" t="str">
        <f>IFERROR(VLOOKUP(ROWS($T$3:T636),$R$3:$S$718,2,0),"")</f>
        <v>Velkoobchod s tabákovými výrobky</v>
      </c>
      <c r="U636">
        <f>IF(ISNUMBER(SEARCH('1Př1'!$A$33,N636)),MAX($M$2:M635)+1,0)</f>
        <v>634</v>
      </c>
      <c r="V636" s="290" t="s">
        <v>2011</v>
      </c>
      <c r="W636" t="str">
        <f>IFERROR(VLOOKUP(ROWS($W$3:W636),$U$3:$V$718,2,0),"")</f>
        <v>Velkoobchod s tabákovými výrobky</v>
      </c>
      <c r="X636">
        <f>IF(ISNUMBER(SEARCH('1Př1'!$A$34,N636)),MAX($M$2:M635)+1,0)</f>
        <v>634</v>
      </c>
      <c r="Y636" s="290" t="s">
        <v>2011</v>
      </c>
      <c r="Z636" t="str">
        <f>IFERROR(VLOOKUP(ROWS($Z$3:Z636),$X$3:$Y$718,2,0),"")</f>
        <v>Velkoobchod s tabákovými výrobky</v>
      </c>
    </row>
    <row r="637" spans="13:26">
      <c r="M637" s="289">
        <f>IF(ISNUMBER(SEARCH(ZAKL_DATA!$B$29,N637)),MAX($M$2:M636)+1,0)</f>
        <v>635</v>
      </c>
      <c r="N637" s="483" t="s">
        <v>1926</v>
      </c>
      <c r="O637" s="483" t="s">
        <v>3499</v>
      </c>
      <c r="Q637" s="291" t="str">
        <f>IFERROR(VLOOKUP(ROWS($Q$3:Q637),$M$3:$N$718,2,0),"")</f>
        <v>Výroba strojů pro těžbu, dobývání a stavebnictví</v>
      </c>
      <c r="R637">
        <f>IF(ISNUMBER(SEARCH('1Př1'!$A$32,N637)),MAX($M$2:M636)+1,0)</f>
        <v>635</v>
      </c>
      <c r="S637" s="290" t="s">
        <v>2012</v>
      </c>
      <c r="T637" t="str">
        <f>IFERROR(VLOOKUP(ROWS($T$3:T637),$R$3:$S$718,2,0),"")</f>
        <v>Velkoobchod s cukrem, čokoládou a cukrovinkami</v>
      </c>
      <c r="U637">
        <f>IF(ISNUMBER(SEARCH('1Př1'!$A$33,N637)),MAX($M$2:M636)+1,0)</f>
        <v>635</v>
      </c>
      <c r="V637" s="290" t="s">
        <v>2012</v>
      </c>
      <c r="W637" t="str">
        <f>IFERROR(VLOOKUP(ROWS($W$3:W637),$U$3:$V$718,2,0),"")</f>
        <v>Velkoobchod s cukrem, čokoládou a cukrovinkami</v>
      </c>
      <c r="X637">
        <f>IF(ISNUMBER(SEARCH('1Př1'!$A$34,N637)),MAX($M$2:M636)+1,0)</f>
        <v>635</v>
      </c>
      <c r="Y637" s="290" t="s">
        <v>2012</v>
      </c>
      <c r="Z637" t="str">
        <f>IFERROR(VLOOKUP(ROWS($Z$3:Z637),$X$3:$Y$718,2,0),"")</f>
        <v>Velkoobchod s cukrem, čokoládou a cukrovinkami</v>
      </c>
    </row>
    <row r="638" spans="13:26" ht="25.5">
      <c r="M638" s="289">
        <f>IF(ISNUMBER(SEARCH(ZAKL_DATA!$B$29,N638)),MAX($M$2:M637)+1,0)</f>
        <v>636</v>
      </c>
      <c r="N638" s="483" t="s">
        <v>3500</v>
      </c>
      <c r="O638" s="483" t="s">
        <v>3501</v>
      </c>
      <c r="Q638" s="291" t="str">
        <f>IFERROR(VLOOKUP(ROWS($Q$3:Q638),$M$3:$N$718,2,0),"")</f>
        <v>Výroba sucharů, sušenek a trvanlivých pekařských a cukrářských výrobků</v>
      </c>
      <c r="R638">
        <f>IF(ISNUMBER(SEARCH('1Př1'!$A$32,N638)),MAX($M$2:M637)+1,0)</f>
        <v>636</v>
      </c>
      <c r="S638" s="290" t="s">
        <v>2013</v>
      </c>
      <c r="T638" t="str">
        <f>IFERROR(VLOOKUP(ROWS($T$3:T638),$R$3:$S$718,2,0),"")</f>
        <v>Velkoobchod s kávou, čajem, kakaem a kořením</v>
      </c>
      <c r="U638">
        <f>IF(ISNUMBER(SEARCH('1Př1'!$A$33,N638)),MAX($M$2:M637)+1,0)</f>
        <v>636</v>
      </c>
      <c r="V638" s="290" t="s">
        <v>2013</v>
      </c>
      <c r="W638" t="str">
        <f>IFERROR(VLOOKUP(ROWS($W$3:W638),$U$3:$V$718,2,0),"")</f>
        <v>Velkoobchod s kávou, čajem, kakaem a kořením</v>
      </c>
      <c r="X638">
        <f>IF(ISNUMBER(SEARCH('1Př1'!$A$34,N638)),MAX($M$2:M637)+1,0)</f>
        <v>636</v>
      </c>
      <c r="Y638" s="290" t="s">
        <v>2013</v>
      </c>
      <c r="Z638" t="str">
        <f>IFERROR(VLOOKUP(ROWS($Z$3:Z638),$X$3:$Y$718,2,0),"")</f>
        <v>Velkoobchod s kávou, čajem, kakaem a kořením</v>
      </c>
    </row>
    <row r="639" spans="13:26">
      <c r="M639" s="289">
        <f>IF(ISNUMBER(SEARCH(ZAKL_DATA!$B$29,N639)),MAX($M$2:M638)+1,0)</f>
        <v>637</v>
      </c>
      <c r="N639" s="483" t="s">
        <v>3502</v>
      </c>
      <c r="O639" s="483" t="s">
        <v>3503</v>
      </c>
      <c r="Q639" s="291" t="str">
        <f>IFERROR(VLOOKUP(ROWS($Q$3:Q639),$M$3:$N$718,2,0),"")</f>
        <v>Výroba surového železa, oceli a feroslitin j. n.</v>
      </c>
      <c r="R639">
        <f>IF(ISNUMBER(SEARCH('1Př1'!$A$32,N639)),MAX($M$2:M638)+1,0)</f>
        <v>637</v>
      </c>
      <c r="S639" s="290" t="s">
        <v>2014</v>
      </c>
      <c r="T639" t="str">
        <f>IFERROR(VLOOKUP(ROWS($T$3:T639),$R$3:$S$718,2,0),"")</f>
        <v>Specializ.velkoobchod s jinými potravinami,včetně ryb,korýšů a měkkýšů</v>
      </c>
      <c r="U639">
        <f>IF(ISNUMBER(SEARCH('1Př1'!$A$33,N639)),MAX($M$2:M638)+1,0)</f>
        <v>637</v>
      </c>
      <c r="V639" s="290" t="s">
        <v>2014</v>
      </c>
      <c r="W639" t="str">
        <f>IFERROR(VLOOKUP(ROWS($W$3:W639),$U$3:$V$718,2,0),"")</f>
        <v>Specializ.velkoobchod s jinými potravinami,včetně ryb,korýšů a měkkýšů</v>
      </c>
      <c r="X639">
        <f>IF(ISNUMBER(SEARCH('1Př1'!$A$34,N639)),MAX($M$2:M638)+1,0)</f>
        <v>637</v>
      </c>
      <c r="Y639" s="290" t="s">
        <v>2014</v>
      </c>
      <c r="Z639" t="str">
        <f>IFERROR(VLOOKUP(ROWS($Z$3:Z639),$X$3:$Y$718,2,0),"")</f>
        <v>Specializ.velkoobchod s jinými potravinami,včetně ryb,korýšů a měkkýšů</v>
      </c>
    </row>
    <row r="640" spans="13:26">
      <c r="M640" s="289">
        <f>IF(ISNUMBER(SEARCH(ZAKL_DATA!$B$29,N640)),MAX($M$2:M639)+1,0)</f>
        <v>638</v>
      </c>
      <c r="N640" s="483" t="s">
        <v>3504</v>
      </c>
      <c r="O640" s="483" t="s">
        <v>3505</v>
      </c>
      <c r="Q640" s="291" t="str">
        <f>IFERROR(VLOOKUP(ROWS($Q$3:Q640),$M$3:$N$718,2,0),"")</f>
        <v>Výroba svrchních oděvů</v>
      </c>
      <c r="R640">
        <f>IF(ISNUMBER(SEARCH('1Př1'!$A$32,N640)),MAX($M$2:M639)+1,0)</f>
        <v>638</v>
      </c>
      <c r="S640" s="290" t="s">
        <v>2015</v>
      </c>
      <c r="T640" t="str">
        <f>IFERROR(VLOOKUP(ROWS($T$3:T640),$R$3:$S$718,2,0),"")</f>
        <v>Nespecializovaný velkoobchod s potravinami,nápoji a tabákovými výroby</v>
      </c>
      <c r="U640">
        <f>IF(ISNUMBER(SEARCH('1Př1'!$A$33,N640)),MAX($M$2:M639)+1,0)</f>
        <v>638</v>
      </c>
      <c r="V640" s="290" t="s">
        <v>2015</v>
      </c>
      <c r="W640" t="str">
        <f>IFERROR(VLOOKUP(ROWS($W$3:W640),$U$3:$V$718,2,0),"")</f>
        <v>Nespecializovaný velkoobchod s potravinami,nápoji a tabákovými výroby</v>
      </c>
      <c r="X640">
        <f>IF(ISNUMBER(SEARCH('1Př1'!$A$34,N640)),MAX($M$2:M639)+1,0)</f>
        <v>638</v>
      </c>
      <c r="Y640" s="290" t="s">
        <v>2015</v>
      </c>
      <c r="Z640" t="str">
        <f>IFERROR(VLOOKUP(ROWS($Z$3:Z640),$X$3:$Y$718,2,0),"")</f>
        <v>Nespecializovaný velkoobchod s potravinami,nápoji a tabákovými výroby</v>
      </c>
    </row>
    <row r="641" spans="13:26">
      <c r="M641" s="289">
        <f>IF(ISNUMBER(SEARCH(ZAKL_DATA!$B$29,N641)),MAX($M$2:M640)+1,0)</f>
        <v>639</v>
      </c>
      <c r="N641" s="483" t="s">
        <v>1838</v>
      </c>
      <c r="O641" s="483" t="s">
        <v>3506</v>
      </c>
      <c r="Q641" s="291" t="str">
        <f>IFERROR(VLOOKUP(ROWS($Q$3:Q641),$M$3:$N$718,2,0),"")</f>
        <v>Výroba syntetického kaučuku v primárních formách</v>
      </c>
      <c r="R641">
        <f>IF(ISNUMBER(SEARCH('1Př1'!$A$32,N641)),MAX($M$2:M640)+1,0)</f>
        <v>639</v>
      </c>
      <c r="S641" s="290" t="s">
        <v>2016</v>
      </c>
      <c r="T641" t="str">
        <f>IFERROR(VLOOKUP(ROWS($T$3:T641),$R$3:$S$718,2,0),"")</f>
        <v>Velkoobchod s textilem</v>
      </c>
      <c r="U641">
        <f>IF(ISNUMBER(SEARCH('1Př1'!$A$33,N641)),MAX($M$2:M640)+1,0)</f>
        <v>639</v>
      </c>
      <c r="V641" s="290" t="s">
        <v>2016</v>
      </c>
      <c r="W641" t="str">
        <f>IFERROR(VLOOKUP(ROWS($W$3:W641),$U$3:$V$718,2,0),"")</f>
        <v>Velkoobchod s textilem</v>
      </c>
      <c r="X641">
        <f>IF(ISNUMBER(SEARCH('1Př1'!$A$34,N641)),MAX($M$2:M640)+1,0)</f>
        <v>639</v>
      </c>
      <c r="Y641" s="290" t="s">
        <v>2016</v>
      </c>
      <c r="Z641" t="str">
        <f>IFERROR(VLOOKUP(ROWS($Z$3:Z641),$X$3:$Y$718,2,0),"")</f>
        <v>Velkoobchod s textilem</v>
      </c>
    </row>
    <row r="642" spans="13:26">
      <c r="M642" s="289">
        <f>IF(ISNUMBER(SEARCH(ZAKL_DATA!$B$29,N642)),MAX($M$2:M641)+1,0)</f>
        <v>640</v>
      </c>
      <c r="N642" s="483" t="s">
        <v>1776</v>
      </c>
      <c r="O642" s="483" t="s">
        <v>3507</v>
      </c>
      <c r="Q642" s="291" t="str">
        <f>IFERROR(VLOOKUP(ROWS($Q$3:Q642),$M$3:$N$718,2,0),"")</f>
        <v>Výroba škrobárenských výrobků</v>
      </c>
      <c r="R642">
        <f>IF(ISNUMBER(SEARCH('1Př1'!$A$32,N642)),MAX($M$2:M641)+1,0)</f>
        <v>640</v>
      </c>
      <c r="S642" s="290" t="s">
        <v>2017</v>
      </c>
      <c r="T642" t="str">
        <f>IFERROR(VLOOKUP(ROWS($T$3:T642),$R$3:$S$718,2,0),"")</f>
        <v>Velkoobchod s oděvy a obuví</v>
      </c>
      <c r="U642">
        <f>IF(ISNUMBER(SEARCH('1Př1'!$A$33,N642)),MAX($M$2:M641)+1,0)</f>
        <v>640</v>
      </c>
      <c r="V642" s="290" t="s">
        <v>2017</v>
      </c>
      <c r="W642" t="str">
        <f>IFERROR(VLOOKUP(ROWS($W$3:W642),$U$3:$V$718,2,0),"")</f>
        <v>Velkoobchod s oděvy a obuví</v>
      </c>
      <c r="X642">
        <f>IF(ISNUMBER(SEARCH('1Př1'!$A$34,N642)),MAX($M$2:M641)+1,0)</f>
        <v>640</v>
      </c>
      <c r="Y642" s="290" t="s">
        <v>2017</v>
      </c>
      <c r="Z642" t="str">
        <f>IFERROR(VLOOKUP(ROWS($Z$3:Z642),$X$3:$Y$718,2,0),"")</f>
        <v>Velkoobchod s oděvy a obuví</v>
      </c>
    </row>
    <row r="643" spans="13:26">
      <c r="M643" s="289">
        <f>IF(ISNUMBER(SEARCH(ZAKL_DATA!$B$29,N643)),MAX($M$2:M642)+1,0)</f>
        <v>641</v>
      </c>
      <c r="N643" s="483" t="s">
        <v>722</v>
      </c>
      <c r="O643" s="483" t="s">
        <v>3508</v>
      </c>
      <c r="Q643" s="291" t="str">
        <f>IFERROR(VLOOKUP(ROWS($Q$3:Q643),$M$3:$N$718,2,0),"")</f>
        <v>Výroba tabákových výrobků</v>
      </c>
      <c r="R643">
        <f>IF(ISNUMBER(SEARCH('1Př1'!$A$32,N643)),MAX($M$2:M642)+1,0)</f>
        <v>641</v>
      </c>
      <c r="S643" s="290" t="s">
        <v>2018</v>
      </c>
      <c r="T643" t="str">
        <f>IFERROR(VLOOKUP(ROWS($T$3:T643),$R$3:$S$718,2,0),"")</f>
        <v>Velkoobchod s elektrospotřebiči a elektronikou</v>
      </c>
      <c r="U643">
        <f>IF(ISNUMBER(SEARCH('1Př1'!$A$33,N643)),MAX($M$2:M642)+1,0)</f>
        <v>641</v>
      </c>
      <c r="V643" s="290" t="s">
        <v>2018</v>
      </c>
      <c r="W643" t="str">
        <f>IFERROR(VLOOKUP(ROWS($W$3:W643),$U$3:$V$718,2,0),"")</f>
        <v>Velkoobchod s elektrospotřebiči a elektronikou</v>
      </c>
      <c r="X643">
        <f>IF(ISNUMBER(SEARCH('1Př1'!$A$34,N643)),MAX($M$2:M642)+1,0)</f>
        <v>641</v>
      </c>
      <c r="Y643" s="290" t="s">
        <v>2018</v>
      </c>
      <c r="Z643" t="str">
        <f>IFERROR(VLOOKUP(ROWS($Z$3:Z643),$X$3:$Y$718,2,0),"")</f>
        <v>Velkoobchod s elektrospotřebiči a elektronikou</v>
      </c>
    </row>
    <row r="644" spans="13:26">
      <c r="M644" s="289">
        <f>IF(ISNUMBER(SEARCH(ZAKL_DATA!$B$29,N644)),MAX($M$2:M643)+1,0)</f>
        <v>642</v>
      </c>
      <c r="N644" s="483" t="s">
        <v>1826</v>
      </c>
      <c r="O644" s="483" t="s">
        <v>3509</v>
      </c>
      <c r="Q644" s="291" t="str">
        <f>IFERROR(VLOOKUP(ROWS($Q$3:Q644),$M$3:$N$718,2,0),"")</f>
        <v>Výroba tapet</v>
      </c>
      <c r="R644">
        <f>IF(ISNUMBER(SEARCH('1Př1'!$A$32,N644)),MAX($M$2:M643)+1,0)</f>
        <v>642</v>
      </c>
      <c r="S644" s="290" t="s">
        <v>2019</v>
      </c>
      <c r="T644" t="str">
        <f>IFERROR(VLOOKUP(ROWS($T$3:T644),$R$3:$S$718,2,0),"")</f>
        <v>Velkoobchod s porcelán.,keram.a skleněnými výrobky a čisticími prostř.</v>
      </c>
      <c r="U644">
        <f>IF(ISNUMBER(SEARCH('1Př1'!$A$33,N644)),MAX($M$2:M643)+1,0)</f>
        <v>642</v>
      </c>
      <c r="V644" s="290" t="s">
        <v>2019</v>
      </c>
      <c r="W644" t="str">
        <f>IFERROR(VLOOKUP(ROWS($W$3:W644),$U$3:$V$718,2,0),"")</f>
        <v>Velkoobchod s porcelán.,keram.a skleněnými výrobky a čisticími prostř.</v>
      </c>
      <c r="X644">
        <f>IF(ISNUMBER(SEARCH('1Př1'!$A$34,N644)),MAX($M$2:M643)+1,0)</f>
        <v>642</v>
      </c>
      <c r="Y644" s="290" t="s">
        <v>2019</v>
      </c>
      <c r="Z644" t="str">
        <f>IFERROR(VLOOKUP(ROWS($Z$3:Z644),$X$3:$Y$718,2,0),"")</f>
        <v>Velkoobchod s porcelán.,keram.a skleněnými výrobky a čisticími prostř.</v>
      </c>
    </row>
    <row r="645" spans="13:26">
      <c r="M645" s="289">
        <f>IF(ISNUMBER(SEARCH(ZAKL_DATA!$B$29,N645)),MAX($M$2:M644)+1,0)</f>
        <v>643</v>
      </c>
      <c r="N645" s="483" t="s">
        <v>1832</v>
      </c>
      <c r="O645" s="483" t="s">
        <v>3510</v>
      </c>
      <c r="Q645" s="291" t="str">
        <f>IFERROR(VLOOKUP(ROWS($Q$3:Q645),$M$3:$N$718,2,0),"")</f>
        <v>Výroba technických plynů</v>
      </c>
      <c r="R645">
        <f>IF(ISNUMBER(SEARCH('1Př1'!$A$32,N645)),MAX($M$2:M644)+1,0)</f>
        <v>643</v>
      </c>
      <c r="S645" s="290" t="s">
        <v>2020</v>
      </c>
      <c r="T645" t="str">
        <f>IFERROR(VLOOKUP(ROWS($T$3:T645),$R$3:$S$718,2,0),"")</f>
        <v>Velkoobchod s kosmetickými výrobky</v>
      </c>
      <c r="U645">
        <f>IF(ISNUMBER(SEARCH('1Př1'!$A$33,N645)),MAX($M$2:M644)+1,0)</f>
        <v>643</v>
      </c>
      <c r="V645" s="290" t="s">
        <v>2020</v>
      </c>
      <c r="W645" t="str">
        <f>IFERROR(VLOOKUP(ROWS($W$3:W645),$U$3:$V$718,2,0),"")</f>
        <v>Velkoobchod s kosmetickými výrobky</v>
      </c>
      <c r="X645">
        <f>IF(ISNUMBER(SEARCH('1Př1'!$A$34,N645)),MAX($M$2:M644)+1,0)</f>
        <v>643</v>
      </c>
      <c r="Y645" s="290" t="s">
        <v>2020</v>
      </c>
      <c r="Z645" t="str">
        <f>IFERROR(VLOOKUP(ROWS($Z$3:Z645),$X$3:$Y$718,2,0),"")</f>
        <v>Velkoobchod s kosmetickými výrobky</v>
      </c>
    </row>
    <row r="646" spans="13:26" ht="25.5">
      <c r="M646" s="289">
        <f>IF(ISNUMBER(SEARCH(ZAKL_DATA!$B$29,N646)),MAX($M$2:M645)+1,0)</f>
        <v>644</v>
      </c>
      <c r="N646" s="483" t="s">
        <v>3511</v>
      </c>
      <c r="O646" s="483" t="s">
        <v>3512</v>
      </c>
      <c r="Q646" s="291" t="str">
        <f>IFERROR(VLOOKUP(ROWS($Q$3:Q646),$M$3:$N$718,2,0),"")</f>
        <v>Výroba tvářecích a obráběcích strojů na opracování kovů</v>
      </c>
      <c r="R646">
        <f>IF(ISNUMBER(SEARCH('1Př1'!$A$32,N646)),MAX($M$2:M645)+1,0)</f>
        <v>644</v>
      </c>
      <c r="S646" s="290" t="s">
        <v>2021</v>
      </c>
      <c r="T646" t="str">
        <f>IFERROR(VLOOKUP(ROWS($T$3:T646),$R$3:$S$718,2,0),"")</f>
        <v>Velkoobchod s farmaceutickými výrobky</v>
      </c>
      <c r="U646">
        <f>IF(ISNUMBER(SEARCH('1Př1'!$A$33,N646)),MAX($M$2:M645)+1,0)</f>
        <v>644</v>
      </c>
      <c r="V646" s="290" t="s">
        <v>2021</v>
      </c>
      <c r="W646" t="str">
        <f>IFERROR(VLOOKUP(ROWS($W$3:W646),$U$3:$V$718,2,0),"")</f>
        <v>Velkoobchod s farmaceutickými výrobky</v>
      </c>
      <c r="X646">
        <f>IF(ISNUMBER(SEARCH('1Př1'!$A$34,N646)),MAX($M$2:M645)+1,0)</f>
        <v>644</v>
      </c>
      <c r="Y646" s="290" t="s">
        <v>2021</v>
      </c>
      <c r="Z646" t="str">
        <f>IFERROR(VLOOKUP(ROWS($Z$3:Z646),$X$3:$Y$718,2,0),"")</f>
        <v>Velkoobchod s farmaceutickými výrobky</v>
      </c>
    </row>
    <row r="647" spans="13:26" ht="25.5">
      <c r="M647" s="289">
        <f>IF(ISNUMBER(SEARCH(ZAKL_DATA!$B$29,N647)),MAX($M$2:M646)+1,0)</f>
        <v>645</v>
      </c>
      <c r="N647" s="483" t="s">
        <v>3513</v>
      </c>
      <c r="O647" s="483" t="s">
        <v>3514</v>
      </c>
      <c r="Q647" s="291" t="str">
        <f>IFERROR(VLOOKUP(ROWS($Q$3:Q647),$M$3:$N$718,2,0),"")</f>
        <v>Výroba tyčí a prutů ze železa nebo oceli válcovaných za tepla</v>
      </c>
      <c r="R647">
        <f>IF(ISNUMBER(SEARCH('1Př1'!$A$32,N647)),MAX($M$2:M646)+1,0)</f>
        <v>645</v>
      </c>
      <c r="S647" s="290" t="s">
        <v>2022</v>
      </c>
      <c r="T647" t="str">
        <f>IFERROR(VLOOKUP(ROWS($T$3:T647),$R$3:$S$718,2,0),"")</f>
        <v>Velkoobchod s nábytkem, koberci a svítidly</v>
      </c>
      <c r="U647">
        <f>IF(ISNUMBER(SEARCH('1Př1'!$A$33,N647)),MAX($M$2:M646)+1,0)</f>
        <v>645</v>
      </c>
      <c r="V647" s="290" t="s">
        <v>2022</v>
      </c>
      <c r="W647" t="str">
        <f>IFERROR(VLOOKUP(ROWS($W$3:W647),$U$3:$V$718,2,0),"")</f>
        <v>Velkoobchod s nábytkem, koberci a svítidly</v>
      </c>
      <c r="X647">
        <f>IF(ISNUMBER(SEARCH('1Př1'!$A$34,N647)),MAX($M$2:M646)+1,0)</f>
        <v>645</v>
      </c>
      <c r="Y647" s="290" t="s">
        <v>2022</v>
      </c>
      <c r="Z647" t="str">
        <f>IFERROR(VLOOKUP(ROWS($Z$3:Z647),$X$3:$Y$718,2,0),"")</f>
        <v>Velkoobchod s nábytkem, koberci a svítidly</v>
      </c>
    </row>
    <row r="648" spans="13:26">
      <c r="M648" s="289">
        <f>IF(ISNUMBER(SEARCH(ZAKL_DATA!$B$29,N648)),MAX($M$2:M647)+1,0)</f>
        <v>646</v>
      </c>
      <c r="N648" s="483" t="s">
        <v>1864</v>
      </c>
      <c r="O648" s="483" t="s">
        <v>3515</v>
      </c>
      <c r="Q648" s="291" t="str">
        <f>IFERROR(VLOOKUP(ROWS($Q$3:Q648),$M$3:$N$718,2,0),"")</f>
        <v>Výroba vápna a sádry</v>
      </c>
      <c r="R648">
        <f>IF(ISNUMBER(SEARCH('1Př1'!$A$32,N648)),MAX($M$2:M647)+1,0)</f>
        <v>646</v>
      </c>
      <c r="S648" s="290" t="s">
        <v>2023</v>
      </c>
      <c r="T648" t="str">
        <f>IFERROR(VLOOKUP(ROWS($T$3:T648),$R$3:$S$718,2,0),"")</f>
        <v>Velkoobchod s hodinami, hodinkami a klenoty</v>
      </c>
      <c r="U648">
        <f>IF(ISNUMBER(SEARCH('1Př1'!$A$33,N648)),MAX($M$2:M647)+1,0)</f>
        <v>646</v>
      </c>
      <c r="V648" s="290" t="s">
        <v>2023</v>
      </c>
      <c r="W648" t="str">
        <f>IFERROR(VLOOKUP(ROWS($W$3:W648),$U$3:$V$718,2,0),"")</f>
        <v>Velkoobchod s hodinami, hodinkami a klenoty</v>
      </c>
      <c r="X648">
        <f>IF(ISNUMBER(SEARCH('1Př1'!$A$34,N648)),MAX($M$2:M647)+1,0)</f>
        <v>646</v>
      </c>
      <c r="Y648" s="290" t="s">
        <v>2023</v>
      </c>
      <c r="Z648" t="str">
        <f>IFERROR(VLOOKUP(ROWS($Z$3:Z648),$X$3:$Y$718,2,0),"")</f>
        <v>Velkoobchod s hodinami, hodinkami a klenoty</v>
      </c>
    </row>
    <row r="649" spans="13:26">
      <c r="M649" s="289">
        <f>IF(ISNUMBER(SEARCH(ZAKL_DATA!$B$29,N649)),MAX($M$2:M648)+1,0)</f>
        <v>647</v>
      </c>
      <c r="N649" s="483" t="s">
        <v>1790</v>
      </c>
      <c r="O649" s="483" t="s">
        <v>3516</v>
      </c>
      <c r="Q649" s="291" t="str">
        <f>IFERROR(VLOOKUP(ROWS($Q$3:Q649),$M$3:$N$718,2,0),"")</f>
        <v>Výroba vína z vinných hroznů</v>
      </c>
      <c r="R649">
        <f>IF(ISNUMBER(SEARCH('1Př1'!$A$32,N649)),MAX($M$2:M648)+1,0)</f>
        <v>647</v>
      </c>
      <c r="S649" s="290" t="s">
        <v>2024</v>
      </c>
      <c r="T649" t="str">
        <f>IFERROR(VLOOKUP(ROWS($T$3:T649),$R$3:$S$718,2,0),"")</f>
        <v>Velkoobchod s ostatními výrobky převážně pro domácnost</v>
      </c>
      <c r="U649">
        <f>IF(ISNUMBER(SEARCH('1Př1'!$A$33,N649)),MAX($M$2:M648)+1,0)</f>
        <v>647</v>
      </c>
      <c r="V649" s="290" t="s">
        <v>2024</v>
      </c>
      <c r="W649" t="str">
        <f>IFERROR(VLOOKUP(ROWS($W$3:W649),$U$3:$V$718,2,0),"")</f>
        <v>Velkoobchod s ostatními výrobky převážně pro domácnost</v>
      </c>
      <c r="X649">
        <f>IF(ISNUMBER(SEARCH('1Př1'!$A$34,N649)),MAX($M$2:M648)+1,0)</f>
        <v>647</v>
      </c>
      <c r="Y649" s="290" t="s">
        <v>2024</v>
      </c>
      <c r="Z649" t="str">
        <f>IFERROR(VLOOKUP(ROWS($Z$3:Z649),$X$3:$Y$718,2,0),"")</f>
        <v>Velkoobchod s ostatními výrobky převážně pro domácnost</v>
      </c>
    </row>
    <row r="650" spans="13:26">
      <c r="M650" s="289">
        <f>IF(ISNUMBER(SEARCH(ZAKL_DATA!$B$29,N650)),MAX($M$2:M649)+1,0)</f>
        <v>648</v>
      </c>
      <c r="N650" s="483" t="s">
        <v>3517</v>
      </c>
      <c r="O650" s="483" t="s">
        <v>3518</v>
      </c>
      <c r="Q650" s="291" t="str">
        <f>IFERROR(VLOOKUP(ROWS($Q$3:Q650),$M$3:$N$718,2,0),"")</f>
        <v>Výroba vláknocementových výrobků</v>
      </c>
      <c r="R650">
        <f>IF(ISNUMBER(SEARCH('1Př1'!$A$32,N650)),MAX($M$2:M649)+1,0)</f>
        <v>648</v>
      </c>
      <c r="S650" s="290" t="s">
        <v>2025</v>
      </c>
      <c r="T650" t="str">
        <f>IFERROR(VLOOKUP(ROWS($T$3:T650),$R$3:$S$718,2,0),"")</f>
        <v>Velkoobchod s počítači, počítačovým periferním zařízením a softwarem</v>
      </c>
      <c r="U650">
        <f>IF(ISNUMBER(SEARCH('1Př1'!$A$33,N650)),MAX($M$2:M649)+1,0)</f>
        <v>648</v>
      </c>
      <c r="V650" s="290" t="s">
        <v>2025</v>
      </c>
      <c r="W650" t="str">
        <f>IFERROR(VLOOKUP(ROWS($W$3:W650),$U$3:$V$718,2,0),"")</f>
        <v>Velkoobchod s počítači, počítačovým periferním zařízením a softwarem</v>
      </c>
      <c r="X650">
        <f>IF(ISNUMBER(SEARCH('1Př1'!$A$34,N650)),MAX($M$2:M649)+1,0)</f>
        <v>648</v>
      </c>
      <c r="Y650" s="290" t="s">
        <v>2025</v>
      </c>
      <c r="Z650" t="str">
        <f>IFERROR(VLOOKUP(ROWS($Z$3:Z650),$X$3:$Y$718,2,0),"")</f>
        <v>Velkoobchod s počítači, počítačovým periferním zařízením a softwarem</v>
      </c>
    </row>
    <row r="651" spans="13:26" ht="25.5">
      <c r="M651" s="289">
        <f>IF(ISNUMBER(SEARCH(ZAKL_DATA!$B$29,N651)),MAX($M$2:M650)+1,0)</f>
        <v>649</v>
      </c>
      <c r="N651" s="483" t="s">
        <v>1823</v>
      </c>
      <c r="O651" s="483" t="s">
        <v>3519</v>
      </c>
      <c r="Q651" s="291" t="str">
        <f>IFERROR(VLOOKUP(ROWS($Q$3:Q651),$M$3:$N$718,2,0),"")</f>
        <v>Výroba vlnitého papíru a lepenky, papírových a lepenkových obalů</v>
      </c>
      <c r="R651">
        <f>IF(ISNUMBER(SEARCH('1Př1'!$A$32,N651)),MAX($M$2:M650)+1,0)</f>
        <v>649</v>
      </c>
      <c r="S651" s="290" t="s">
        <v>2026</v>
      </c>
      <c r="T651" t="str">
        <f>IFERROR(VLOOKUP(ROWS($T$3:T651),$R$3:$S$718,2,0),"")</f>
        <v>Velkoobchod s elektronickým a telekomunikačním zařízením a jeho díly</v>
      </c>
      <c r="U651">
        <f>IF(ISNUMBER(SEARCH('1Př1'!$A$33,N651)),MAX($M$2:M650)+1,0)</f>
        <v>649</v>
      </c>
      <c r="V651" s="290" t="s">
        <v>2026</v>
      </c>
      <c r="W651" t="str">
        <f>IFERROR(VLOOKUP(ROWS($W$3:W651),$U$3:$V$718,2,0),"")</f>
        <v>Velkoobchod s elektronickým a telekomunikačním zařízením a jeho díly</v>
      </c>
      <c r="X651">
        <f>IF(ISNUMBER(SEARCH('1Př1'!$A$34,N651)),MAX($M$2:M650)+1,0)</f>
        <v>649</v>
      </c>
      <c r="Y651" s="290" t="s">
        <v>2026</v>
      </c>
      <c r="Z651" t="str">
        <f>IFERROR(VLOOKUP(ROWS($Z$3:Z651),$X$3:$Y$718,2,0),"")</f>
        <v>Velkoobchod s elektronickým a telekomunikačním zařízením a jeho díly</v>
      </c>
    </row>
    <row r="652" spans="13:26">
      <c r="M652" s="289">
        <f>IF(ISNUMBER(SEARCH(ZAKL_DATA!$B$29,N652)),MAX($M$2:M651)+1,0)</f>
        <v>650</v>
      </c>
      <c r="N652" s="483" t="s">
        <v>1542</v>
      </c>
      <c r="O652" s="483" t="s">
        <v>3520</v>
      </c>
      <c r="Q652" s="291" t="str">
        <f>IFERROR(VLOOKUP(ROWS($Q$3:Q652),$M$3:$N$718,2,0),"")</f>
        <v>Výroba vojenských bojových vozidel</v>
      </c>
      <c r="R652">
        <f>IF(ISNUMBER(SEARCH('1Př1'!$A$32,N652)),MAX($M$2:M651)+1,0)</f>
        <v>650</v>
      </c>
      <c r="S652" s="290" t="s">
        <v>2027</v>
      </c>
      <c r="T652" t="str">
        <f>IFERROR(VLOOKUP(ROWS($T$3:T652),$R$3:$S$718,2,0),"")</f>
        <v>Velkoobchod se zemědělskými stroji, strojním zařízením a příslušenstvím</v>
      </c>
      <c r="U652">
        <f>IF(ISNUMBER(SEARCH('1Př1'!$A$33,N652)),MAX($M$2:M651)+1,0)</f>
        <v>650</v>
      </c>
      <c r="V652" s="290" t="s">
        <v>2027</v>
      </c>
      <c r="W652" t="str">
        <f>IFERROR(VLOOKUP(ROWS($W$3:W652),$U$3:$V$718,2,0),"")</f>
        <v>Velkoobchod se zemědělskými stroji, strojním zařízením a příslušenstvím</v>
      </c>
      <c r="X652">
        <f>IF(ISNUMBER(SEARCH('1Př1'!$A$34,N652)),MAX($M$2:M651)+1,0)</f>
        <v>650</v>
      </c>
      <c r="Y652" s="290" t="s">
        <v>2027</v>
      </c>
      <c r="Z652" t="str">
        <f>IFERROR(VLOOKUP(ROWS($Z$3:Z652),$X$3:$Y$718,2,0),"")</f>
        <v>Velkoobchod se zemědělskými stroji, strojním zařízením a příslušenstvím</v>
      </c>
    </row>
    <row r="653" spans="13:26" ht="25.5">
      <c r="M653" s="289">
        <f>IF(ISNUMBER(SEARCH(ZAKL_DATA!$B$29,N653)),MAX($M$2:M652)+1,0)</f>
        <v>651</v>
      </c>
      <c r="N653" s="483" t="s">
        <v>3521</v>
      </c>
      <c r="O653" s="483" t="s">
        <v>3522</v>
      </c>
      <c r="Q653" s="291" t="str">
        <f>IFERROR(VLOOKUP(ROWS($Q$3:Q653),$M$3:$N$718,2,0),"")</f>
        <v>Výroba vojenských letadel, kosmických lodí a souvisejících zařízení</v>
      </c>
      <c r="R653">
        <f>IF(ISNUMBER(SEARCH('1Př1'!$A$32,N653)),MAX($M$2:M652)+1,0)</f>
        <v>651</v>
      </c>
      <c r="S653" s="290" t="s">
        <v>2028</v>
      </c>
      <c r="T653" t="str">
        <f>IFERROR(VLOOKUP(ROWS($T$3:T653),$R$3:$S$718,2,0),"")</f>
        <v>Velkoobchod s obráběcími stroji</v>
      </c>
      <c r="U653">
        <f>IF(ISNUMBER(SEARCH('1Př1'!$A$33,N653)),MAX($M$2:M652)+1,0)</f>
        <v>651</v>
      </c>
      <c r="V653" s="290" t="s">
        <v>2028</v>
      </c>
      <c r="W653" t="str">
        <f>IFERROR(VLOOKUP(ROWS($W$3:W653),$U$3:$V$718,2,0),"")</f>
        <v>Velkoobchod s obráběcími stroji</v>
      </c>
      <c r="X653">
        <f>IF(ISNUMBER(SEARCH('1Př1'!$A$34,N653)),MAX($M$2:M652)+1,0)</f>
        <v>651</v>
      </c>
      <c r="Y653" s="290" t="s">
        <v>2028</v>
      </c>
      <c r="Z653" t="str">
        <f>IFERROR(VLOOKUP(ROWS($Z$3:Z653),$X$3:$Y$718,2,0),"")</f>
        <v>Velkoobchod s obráběcími stroji</v>
      </c>
    </row>
    <row r="654" spans="13:26">
      <c r="M654" s="289">
        <f>IF(ISNUMBER(SEARCH(ZAKL_DATA!$B$29,N654)),MAX($M$2:M653)+1,0)</f>
        <v>652</v>
      </c>
      <c r="N654" s="483" t="s">
        <v>1363</v>
      </c>
      <c r="O654" s="483" t="s">
        <v>3523</v>
      </c>
      <c r="Q654" s="291" t="str">
        <f>IFERROR(VLOOKUP(ROWS($Q$3:Q654),$M$3:$N$718,2,0),"")</f>
        <v>Výroba základních farmaceutických výrobků</v>
      </c>
      <c r="R654">
        <f>IF(ISNUMBER(SEARCH('1Př1'!$A$32,N654)),MAX($M$2:M653)+1,0)</f>
        <v>652</v>
      </c>
      <c r="S654" s="290" t="s">
        <v>2029</v>
      </c>
      <c r="T654" t="str">
        <f>IFERROR(VLOOKUP(ROWS($T$3:T654),$R$3:$S$718,2,0),"")</f>
        <v>Velkoobchod s těžebními a stavebními stroji a zařízením</v>
      </c>
      <c r="U654">
        <f>IF(ISNUMBER(SEARCH('1Př1'!$A$33,N654)),MAX($M$2:M653)+1,0)</f>
        <v>652</v>
      </c>
      <c r="V654" s="290" t="s">
        <v>2029</v>
      </c>
      <c r="W654" t="str">
        <f>IFERROR(VLOOKUP(ROWS($W$3:W654),$U$3:$V$718,2,0),"")</f>
        <v>Velkoobchod s těžebními a stavebními stroji a zařízením</v>
      </c>
      <c r="X654">
        <f>IF(ISNUMBER(SEARCH('1Př1'!$A$34,N654)),MAX($M$2:M653)+1,0)</f>
        <v>652</v>
      </c>
      <c r="Y654" s="290" t="s">
        <v>2029</v>
      </c>
      <c r="Z654" t="str">
        <f>IFERROR(VLOOKUP(ROWS($Z$3:Z654),$X$3:$Y$718,2,0),"")</f>
        <v>Velkoobchod s těžebními a stavebními stroji a zařízením</v>
      </c>
    </row>
    <row r="655" spans="13:26" ht="25.5">
      <c r="M655" s="289">
        <f>IF(ISNUMBER(SEARCH(ZAKL_DATA!$B$29,N655)),MAX($M$2:M654)+1,0)</f>
        <v>653</v>
      </c>
      <c r="N655" s="483" t="s">
        <v>3524</v>
      </c>
      <c r="O655" s="483" t="s">
        <v>3525</v>
      </c>
      <c r="Q655" s="291" t="str">
        <f>IFERROR(VLOOKUP(ROWS($Q$3:Q655),$M$3:$N$718,2,0),"")</f>
        <v>Výroba základních hutních výrobků ze železa a oceli, výroba surového železa a oceli</v>
      </c>
      <c r="R655">
        <f>IF(ISNUMBER(SEARCH('1Př1'!$A$32,N655)),MAX($M$2:M654)+1,0)</f>
        <v>653</v>
      </c>
      <c r="S655" s="290" t="s">
        <v>2030</v>
      </c>
      <c r="T655" t="str">
        <f>IFERROR(VLOOKUP(ROWS($T$3:T655),$R$3:$S$718,2,0),"")</f>
        <v>Velkoobchod se strojním zařízením pro text.průmysl,šicími a plet.stroji</v>
      </c>
      <c r="U655">
        <f>IF(ISNUMBER(SEARCH('1Př1'!$A$33,N655)),MAX($M$2:M654)+1,0)</f>
        <v>653</v>
      </c>
      <c r="V655" s="290" t="s">
        <v>2030</v>
      </c>
      <c r="W655" t="str">
        <f>IFERROR(VLOOKUP(ROWS($W$3:W655),$U$3:$V$718,2,0),"")</f>
        <v>Velkoobchod se strojním zařízením pro text.průmysl,šicími a plet.stroji</v>
      </c>
      <c r="X655">
        <f>IF(ISNUMBER(SEARCH('1Př1'!$A$34,N655)),MAX($M$2:M654)+1,0)</f>
        <v>653</v>
      </c>
      <c r="Y655" s="290" t="s">
        <v>2030</v>
      </c>
      <c r="Z655" t="str">
        <f>IFERROR(VLOOKUP(ROWS($Z$3:Z655),$X$3:$Y$718,2,0),"")</f>
        <v>Velkoobchod se strojním zařízením pro text.průmysl,šicími a plet.stroji</v>
      </c>
    </row>
    <row r="656" spans="13:26">
      <c r="M656" s="289">
        <f>IF(ISNUMBER(SEARCH(ZAKL_DATA!$B$29,N656)),MAX($M$2:M655)+1,0)</f>
        <v>654</v>
      </c>
      <c r="N656" s="483" t="s">
        <v>1894</v>
      </c>
      <c r="O656" s="483" t="s">
        <v>3526</v>
      </c>
      <c r="Q656" s="291" t="str">
        <f>IFERROR(VLOOKUP(ROWS($Q$3:Q656),$M$3:$N$718,2,0),"")</f>
        <v>Výroba zámků a kování</v>
      </c>
      <c r="R656">
        <f>IF(ISNUMBER(SEARCH('1Př1'!$A$32,N656)),MAX($M$2:M655)+1,0)</f>
        <v>654</v>
      </c>
      <c r="S656" s="290" t="s">
        <v>2031</v>
      </c>
      <c r="T656" t="str">
        <f>IFERROR(VLOOKUP(ROWS($T$3:T656),$R$3:$S$718,2,0),"")</f>
        <v>Velkoobchod s kancelářským nábytkem</v>
      </c>
      <c r="U656">
        <f>IF(ISNUMBER(SEARCH('1Př1'!$A$33,N656)),MAX($M$2:M655)+1,0)</f>
        <v>654</v>
      </c>
      <c r="V656" s="290" t="s">
        <v>2031</v>
      </c>
      <c r="W656" t="str">
        <f>IFERROR(VLOOKUP(ROWS($W$3:W656),$U$3:$V$718,2,0),"")</f>
        <v>Velkoobchod s kancelářským nábytkem</v>
      </c>
      <c r="X656">
        <f>IF(ISNUMBER(SEARCH('1Př1'!$A$34,N656)),MAX($M$2:M655)+1,0)</f>
        <v>654</v>
      </c>
      <c r="Y656" s="290" t="s">
        <v>2031</v>
      </c>
      <c r="Z656" t="str">
        <f>IFERROR(VLOOKUP(ROWS($Z$3:Z656),$X$3:$Y$718,2,0),"")</f>
        <v>Velkoobchod s kancelářským nábytkem</v>
      </c>
    </row>
    <row r="657" spans="13:26" ht="25.5">
      <c r="M657" s="289">
        <f>IF(ISNUMBER(SEARCH(ZAKL_DATA!$B$29,N657)),MAX($M$2:M656)+1,0)</f>
        <v>655</v>
      </c>
      <c r="N657" s="483" t="s">
        <v>3527</v>
      </c>
      <c r="O657" s="483" t="s">
        <v>3528</v>
      </c>
      <c r="Q657" s="291" t="str">
        <f>IFERROR(VLOOKUP(ROWS($Q$3:Q657),$M$3:$N$718,2,0),"")</f>
        <v>Výroba zavazadel, kabelek, sedlářských a řemenářských výrobků z jakýchkoli materiálů</v>
      </c>
      <c r="R657">
        <f>IF(ISNUMBER(SEARCH('1Př1'!$A$32,N657)),MAX($M$2:M656)+1,0)</f>
        <v>655</v>
      </c>
      <c r="S657" s="290" t="s">
        <v>2032</v>
      </c>
      <c r="T657" t="str">
        <f>IFERROR(VLOOKUP(ROWS($T$3:T657),$R$3:$S$718,2,0),"")</f>
        <v>Velkoobchod s ostatními kancelářskými stroji a zařízením</v>
      </c>
      <c r="U657">
        <f>IF(ISNUMBER(SEARCH('1Př1'!$A$33,N657)),MAX($M$2:M656)+1,0)</f>
        <v>655</v>
      </c>
      <c r="V657" s="290" t="s">
        <v>2032</v>
      </c>
      <c r="W657" t="str">
        <f>IFERROR(VLOOKUP(ROWS($W$3:W657),$U$3:$V$718,2,0),"")</f>
        <v>Velkoobchod s ostatními kancelářskými stroji a zařízením</v>
      </c>
      <c r="X657">
        <f>IF(ISNUMBER(SEARCH('1Př1'!$A$34,N657)),MAX($M$2:M656)+1,0)</f>
        <v>655</v>
      </c>
      <c r="Y657" s="290" t="s">
        <v>2032</v>
      </c>
      <c r="Z657" t="str">
        <f>IFERROR(VLOOKUP(ROWS($Z$3:Z657),$X$3:$Y$718,2,0),"")</f>
        <v>Velkoobchod s ostatními kancelářskými stroji a zařízením</v>
      </c>
    </row>
    <row r="658" spans="13:26">
      <c r="M658" s="289">
        <f>IF(ISNUMBER(SEARCH(ZAKL_DATA!$B$29,N658)),MAX($M$2:M657)+1,0)</f>
        <v>656</v>
      </c>
      <c r="N658" s="483" t="s">
        <v>1443</v>
      </c>
      <c r="O658" s="483" t="s">
        <v>3529</v>
      </c>
      <c r="Q658" s="291" t="str">
        <f>IFERROR(VLOOKUP(ROWS($Q$3:Q658),$M$3:$N$718,2,0),"")</f>
        <v>Výroba zbraní a střeliva</v>
      </c>
      <c r="R658">
        <f>IF(ISNUMBER(SEARCH('1Př1'!$A$32,N658)),MAX($M$2:M657)+1,0)</f>
        <v>656</v>
      </c>
      <c r="S658" s="290" t="s">
        <v>2033</v>
      </c>
      <c r="T658" t="str">
        <f>IFERROR(VLOOKUP(ROWS($T$3:T658),$R$3:$S$718,2,0),"")</f>
        <v>Velkoobchod s ostatními stroji a zařízením</v>
      </c>
      <c r="U658">
        <f>IF(ISNUMBER(SEARCH('1Př1'!$A$33,N658)),MAX($M$2:M657)+1,0)</f>
        <v>656</v>
      </c>
      <c r="V658" s="290" t="s">
        <v>2033</v>
      </c>
      <c r="W658" t="str">
        <f>IFERROR(VLOOKUP(ROWS($W$3:W658),$U$3:$V$718,2,0),"")</f>
        <v>Velkoobchod s ostatními stroji a zařízením</v>
      </c>
      <c r="X658">
        <f>IF(ISNUMBER(SEARCH('1Př1'!$A$34,N658)),MAX($M$2:M657)+1,0)</f>
        <v>656</v>
      </c>
      <c r="Y658" s="290" t="s">
        <v>2033</v>
      </c>
      <c r="Z658" t="str">
        <f>IFERROR(VLOOKUP(ROWS($Z$3:Z658),$X$3:$Y$718,2,0),"")</f>
        <v>Velkoobchod s ostatními stroji a zařízením</v>
      </c>
    </row>
    <row r="659" spans="13:26">
      <c r="M659" s="289">
        <f>IF(ISNUMBER(SEARCH(ZAKL_DATA!$B$29,N659)),MAX($M$2:M658)+1,0)</f>
        <v>657</v>
      </c>
      <c r="N659" s="483" t="s">
        <v>1918</v>
      </c>
      <c r="O659" s="483" t="s">
        <v>3530</v>
      </c>
      <c r="Q659" s="291" t="str">
        <f>IFERROR(VLOOKUP(ROWS($Q$3:Q659),$M$3:$N$718,2,0),"")</f>
        <v>Výroba zdvihacích a manipulačních zařízení</v>
      </c>
      <c r="R659">
        <f>IF(ISNUMBER(SEARCH('1Př1'!$A$32,N659)),MAX($M$2:M658)+1,0)</f>
        <v>657</v>
      </c>
      <c r="S659" s="290" t="s">
        <v>2034</v>
      </c>
      <c r="T659" t="str">
        <f>IFERROR(VLOOKUP(ROWS($T$3:T659),$R$3:$S$718,2,0),"")</f>
        <v>Velkoobchod s pevnými, kapalnými a plynnými palivy a příbuznými výrobky</v>
      </c>
      <c r="U659">
        <f>IF(ISNUMBER(SEARCH('1Př1'!$A$33,N659)),MAX($M$2:M658)+1,0)</f>
        <v>657</v>
      </c>
      <c r="V659" s="290" t="s">
        <v>2034</v>
      </c>
      <c r="W659" t="str">
        <f>IFERROR(VLOOKUP(ROWS($W$3:W659),$U$3:$V$718,2,0),"")</f>
        <v>Velkoobchod s pevnými, kapalnými a plynnými palivy a příbuznými výrobky</v>
      </c>
      <c r="X659">
        <f>IF(ISNUMBER(SEARCH('1Př1'!$A$34,N659)),MAX($M$2:M658)+1,0)</f>
        <v>657</v>
      </c>
      <c r="Y659" s="290" t="s">
        <v>2034</v>
      </c>
      <c r="Z659" t="str">
        <f>IFERROR(VLOOKUP(ROWS($Z$3:Z659),$X$3:$Y$718,2,0),"")</f>
        <v>Velkoobchod s pevnými, kapalnými a plynnými palivy a příbuznými výrobky</v>
      </c>
    </row>
    <row r="660" spans="13:26">
      <c r="M660" s="289">
        <f>IF(ISNUMBER(SEARCH(ZAKL_DATA!$B$29,N660)),MAX($M$2:M659)+1,0)</f>
        <v>658</v>
      </c>
      <c r="N660" s="483" t="s">
        <v>1515</v>
      </c>
      <c r="O660" s="483" t="s">
        <v>3531</v>
      </c>
      <c r="Q660" s="291" t="str">
        <f>IFERROR(VLOOKUP(ROWS($Q$3:Q660),$M$3:$N$718,2,0),"")</f>
        <v>Výroba zemědělských a lesnických strojů</v>
      </c>
      <c r="R660">
        <f>IF(ISNUMBER(SEARCH('1Př1'!$A$32,N660)),MAX($M$2:M659)+1,0)</f>
        <v>658</v>
      </c>
      <c r="S660" s="290" t="s">
        <v>2035</v>
      </c>
      <c r="T660" t="str">
        <f>IFERROR(VLOOKUP(ROWS($T$3:T660),$R$3:$S$718,2,0),"")</f>
        <v>Velkoobchod s rudami, kovy a hutními výrobky</v>
      </c>
      <c r="U660">
        <f>IF(ISNUMBER(SEARCH('1Př1'!$A$33,N660)),MAX($M$2:M659)+1,0)</f>
        <v>658</v>
      </c>
      <c r="V660" s="290" t="s">
        <v>2035</v>
      </c>
      <c r="W660" t="str">
        <f>IFERROR(VLOOKUP(ROWS($W$3:W660),$U$3:$V$718,2,0),"")</f>
        <v>Velkoobchod s rudami, kovy a hutními výrobky</v>
      </c>
      <c r="X660">
        <f>IF(ISNUMBER(SEARCH('1Př1'!$A$34,N660)),MAX($M$2:M659)+1,0)</f>
        <v>658</v>
      </c>
      <c r="Y660" s="290" t="s">
        <v>2035</v>
      </c>
      <c r="Z660" t="str">
        <f>IFERROR(VLOOKUP(ROWS($Z$3:Z660),$X$3:$Y$718,2,0),"")</f>
        <v>Velkoobchod s rudami, kovy a hutními výrobky</v>
      </c>
    </row>
    <row r="661" spans="13:26">
      <c r="M661" s="289">
        <f>IF(ISNUMBER(SEARCH(ZAKL_DATA!$B$29,N661)),MAX($M$2:M660)+1,0)</f>
        <v>659</v>
      </c>
      <c r="N661" s="483" t="s">
        <v>3532</v>
      </c>
      <c r="O661" s="483" t="s">
        <v>3533</v>
      </c>
      <c r="Q661" s="291" t="str">
        <f>IFERROR(VLOOKUP(ROWS($Q$3:Q661),$M$3:$N$718,2,0),"")</f>
        <v>Výroba zmrzliny a ledu k lidské spotřebě</v>
      </c>
      <c r="R661">
        <f>IF(ISNUMBER(SEARCH('1Př1'!$A$32,N661)),MAX($M$2:M660)+1,0)</f>
        <v>659</v>
      </c>
      <c r="S661" s="290" t="s">
        <v>2036</v>
      </c>
      <c r="T661" t="str">
        <f>IFERROR(VLOOKUP(ROWS($T$3:T661),$R$3:$S$718,2,0),"")</f>
        <v>Velkoobchod se dřevem, stavebními materiály a sanitárním vybavením</v>
      </c>
      <c r="U661">
        <f>IF(ISNUMBER(SEARCH('1Př1'!$A$33,N661)),MAX($M$2:M660)+1,0)</f>
        <v>659</v>
      </c>
      <c r="V661" s="290" t="s">
        <v>2036</v>
      </c>
      <c r="W661" t="str">
        <f>IFERROR(VLOOKUP(ROWS($W$3:W661),$U$3:$V$718,2,0),"")</f>
        <v>Velkoobchod se dřevem, stavebními materiály a sanitárním vybavením</v>
      </c>
      <c r="X661">
        <f>IF(ISNUMBER(SEARCH('1Př1'!$A$34,N661)),MAX($M$2:M660)+1,0)</f>
        <v>659</v>
      </c>
      <c r="Y661" s="290" t="s">
        <v>2036</v>
      </c>
      <c r="Z661" t="str">
        <f>IFERROR(VLOOKUP(ROWS($Z$3:Z661),$X$3:$Y$718,2,0),"")</f>
        <v>Velkoobchod se dřevem, stavebními materiály a sanitárním vybavením</v>
      </c>
    </row>
    <row r="662" spans="13:26">
      <c r="M662" s="289">
        <f>IF(ISNUMBER(SEARCH(ZAKL_DATA!$B$29,N662)),MAX($M$2:M661)+1,0)</f>
        <v>660</v>
      </c>
      <c r="N662" s="483" t="s">
        <v>1383</v>
      </c>
      <c r="O662" s="483" t="s">
        <v>3534</v>
      </c>
      <c r="Q662" s="291" t="str">
        <f>IFERROR(VLOOKUP(ROWS($Q$3:Q662),$M$3:$N$718,2,0),"")</f>
        <v>Výroba žáruvzdorných výrobků</v>
      </c>
      <c r="R662">
        <f>IF(ISNUMBER(SEARCH('1Př1'!$A$32,N662)),MAX($M$2:M661)+1,0)</f>
        <v>660</v>
      </c>
      <c r="S662" s="290" t="s">
        <v>2037</v>
      </c>
      <c r="T662" t="str">
        <f>IFERROR(VLOOKUP(ROWS($T$3:T662),$R$3:$S$718,2,0),"")</f>
        <v>Velkoobchod s železářským zbožím,instalatér.a topenářskými potřebami</v>
      </c>
      <c r="U662">
        <f>IF(ISNUMBER(SEARCH('1Př1'!$A$33,N662)),MAX($M$2:M661)+1,0)</f>
        <v>660</v>
      </c>
      <c r="V662" s="290" t="s">
        <v>2037</v>
      </c>
      <c r="W662" t="str">
        <f>IFERROR(VLOOKUP(ROWS($W$3:W662),$U$3:$V$718,2,0),"")</f>
        <v>Velkoobchod s železářským zbožím,instalatér.a topenářskými potřebami</v>
      </c>
      <c r="X662">
        <f>IF(ISNUMBER(SEARCH('1Př1'!$A$34,N662)),MAX($M$2:M661)+1,0)</f>
        <v>660</v>
      </c>
      <c r="Y662" s="290" t="s">
        <v>2037</v>
      </c>
      <c r="Z662" t="str">
        <f>IFERROR(VLOOKUP(ROWS($Z$3:Z662),$X$3:$Y$718,2,0),"")</f>
        <v>Velkoobchod s železářským zbožím,instalatér.a topenářskými potřebami</v>
      </c>
    </row>
    <row r="663" spans="13:26">
      <c r="M663" s="289">
        <f>IF(ISNUMBER(SEARCH(ZAKL_DATA!$B$29,N663)),MAX($M$2:M662)+1,0)</f>
        <v>661</v>
      </c>
      <c r="N663" s="483" t="s">
        <v>3535</v>
      </c>
      <c r="O663" s="483" t="s">
        <v>3536</v>
      </c>
      <c r="Q663" s="291" t="str">
        <f>IFERROR(VLOOKUP(ROWS($Q$3:Q663),$M$3:$N$718,2,0),"")</f>
        <v>Výroba železničních lokomotiv a kolejových vozidel</v>
      </c>
      <c r="R663">
        <f>IF(ISNUMBER(SEARCH('1Př1'!$A$32,N663)),MAX($M$2:M662)+1,0)</f>
        <v>661</v>
      </c>
      <c r="S663" s="290" t="s">
        <v>2038</v>
      </c>
      <c r="T663" t="str">
        <f>IFERROR(VLOOKUP(ROWS($T$3:T663),$R$3:$S$718,2,0),"")</f>
        <v>Velkoobchod s chemickými výrobky</v>
      </c>
      <c r="U663">
        <f>IF(ISNUMBER(SEARCH('1Př1'!$A$33,N663)),MAX($M$2:M662)+1,0)</f>
        <v>661</v>
      </c>
      <c r="V663" s="290" t="s">
        <v>2038</v>
      </c>
      <c r="W663" t="str">
        <f>IFERROR(VLOOKUP(ROWS($W$3:W663),$U$3:$V$718,2,0),"")</f>
        <v>Velkoobchod s chemickými výrobky</v>
      </c>
      <c r="X663">
        <f>IF(ISNUMBER(SEARCH('1Př1'!$A$34,N663)),MAX($M$2:M662)+1,0)</f>
        <v>661</v>
      </c>
      <c r="Y663" s="290" t="s">
        <v>2038</v>
      </c>
      <c r="Z663" t="str">
        <f>IFERROR(VLOOKUP(ROWS($Z$3:Z663),$X$3:$Y$718,2,0),"")</f>
        <v>Velkoobchod s chemickými výrobky</v>
      </c>
    </row>
    <row r="664" spans="13:26">
      <c r="M664" s="289">
        <f>IF(ISNUMBER(SEARCH(ZAKL_DATA!$B$29,N664)),MAX($M$2:M663)+1,0)</f>
        <v>662</v>
      </c>
      <c r="N664" s="483" t="s">
        <v>3537</v>
      </c>
      <c r="O664" s="483" t="s">
        <v>3538</v>
      </c>
      <c r="Q664" s="291" t="str">
        <f>IFERROR(VLOOKUP(ROWS($Q$3:Q664),$M$3:$N$718,2,0),"")</f>
        <v>Výrobu ledu pro chladicí účely</v>
      </c>
      <c r="R664">
        <f>IF(ISNUMBER(SEARCH('1Př1'!$A$32,N664)),MAX($M$2:M663)+1,0)</f>
        <v>662</v>
      </c>
      <c r="S664" s="290" t="s">
        <v>2039</v>
      </c>
      <c r="T664" t="str">
        <f>IFERROR(VLOOKUP(ROWS($T$3:T664),$R$3:$S$718,2,0),"")</f>
        <v>Velkoobchod s ostatními meziprodukty</v>
      </c>
      <c r="U664">
        <f>IF(ISNUMBER(SEARCH('1Př1'!$A$33,N664)),MAX($M$2:M663)+1,0)</f>
        <v>662</v>
      </c>
      <c r="V664" s="290" t="s">
        <v>2039</v>
      </c>
      <c r="W664" t="str">
        <f>IFERROR(VLOOKUP(ROWS($W$3:W664),$U$3:$V$718,2,0),"")</f>
        <v>Velkoobchod s ostatními meziprodukty</v>
      </c>
      <c r="X664">
        <f>IF(ISNUMBER(SEARCH('1Př1'!$A$34,N664)),MAX($M$2:M663)+1,0)</f>
        <v>662</v>
      </c>
      <c r="Y664" s="290" t="s">
        <v>2039</v>
      </c>
      <c r="Z664" t="str">
        <f>IFERROR(VLOOKUP(ROWS($Z$3:Z664),$X$3:$Y$718,2,0),"")</f>
        <v>Velkoobchod s ostatními meziprodukty</v>
      </c>
    </row>
    <row r="665" spans="13:26">
      <c r="M665" s="289">
        <f>IF(ISNUMBER(SEARCH(ZAKL_DATA!$B$29,N665)),MAX($M$2:M664)+1,0)</f>
        <v>663</v>
      </c>
      <c r="N665" s="483" t="s">
        <v>1605</v>
      </c>
      <c r="O665" s="483" t="s">
        <v>3539</v>
      </c>
      <c r="Q665" s="291" t="str">
        <f>IFERROR(VLOOKUP(ROWS($Q$3:Q665),$M$3:$N$718,2,0),"")</f>
        <v>Výstavba bytových a nebytových budov</v>
      </c>
      <c r="R665">
        <f>IF(ISNUMBER(SEARCH('1Př1'!$A$32,N665)),MAX($M$2:M664)+1,0)</f>
        <v>663</v>
      </c>
      <c r="S665" s="290" t="s">
        <v>2040</v>
      </c>
      <c r="T665" t="str">
        <f>IFERROR(VLOOKUP(ROWS($T$3:T665),$R$3:$S$718,2,0),"")</f>
        <v>Velkoobchod s odpadem a šrotem</v>
      </c>
      <c r="U665">
        <f>IF(ISNUMBER(SEARCH('1Př1'!$A$33,N665)),MAX($M$2:M664)+1,0)</f>
        <v>663</v>
      </c>
      <c r="V665" s="290" t="s">
        <v>2040</v>
      </c>
      <c r="W665" t="str">
        <f>IFERROR(VLOOKUP(ROWS($W$3:W665),$U$3:$V$718,2,0),"")</f>
        <v>Velkoobchod s odpadem a šrotem</v>
      </c>
      <c r="X665">
        <f>IF(ISNUMBER(SEARCH('1Př1'!$A$34,N665)),MAX($M$2:M664)+1,0)</f>
        <v>663</v>
      </c>
      <c r="Y665" s="290" t="s">
        <v>2040</v>
      </c>
      <c r="Z665" t="str">
        <f>IFERROR(VLOOKUP(ROWS($Z$3:Z665),$X$3:$Y$718,2,0),"")</f>
        <v>Velkoobchod s odpadem a šrotem</v>
      </c>
    </row>
    <row r="666" spans="13:26" ht="25.5">
      <c r="M666" s="289">
        <f>IF(ISNUMBER(SEARCH(ZAKL_DATA!$B$29,N666)),MAX($M$2:M665)+1,0)</f>
        <v>664</v>
      </c>
      <c r="N666" s="483" t="s">
        <v>1974</v>
      </c>
      <c r="O666" s="483" t="s">
        <v>3540</v>
      </c>
      <c r="Q666" s="291" t="str">
        <f>IFERROR(VLOOKUP(ROWS($Q$3:Q666),$M$3:$N$718,2,0),"")</f>
        <v>Výstavba inženýrských sítí pro elektřinu a telekomunikace</v>
      </c>
      <c r="R666">
        <f>IF(ISNUMBER(SEARCH('1Př1'!$A$32,N666)),MAX($M$2:M665)+1,0)</f>
        <v>664</v>
      </c>
      <c r="S666" s="290" t="s">
        <v>2041</v>
      </c>
      <c r="T666" t="str">
        <f>IFERROR(VLOOKUP(ROWS($T$3:T666),$R$3:$S$718,2,0),"")</f>
        <v>Maloobchod s převahou potravin,nápojů a tabák.výrobků v nespecializ.prod.</v>
      </c>
      <c r="U666">
        <f>IF(ISNUMBER(SEARCH('1Př1'!$A$33,N666)),MAX($M$2:M665)+1,0)</f>
        <v>664</v>
      </c>
      <c r="V666" s="290" t="s">
        <v>2041</v>
      </c>
      <c r="W666" t="str">
        <f>IFERROR(VLOOKUP(ROWS($W$3:W666),$U$3:$V$718,2,0),"")</f>
        <v>Maloobchod s převahou potravin,nápojů a tabák.výrobků v nespecializ.prod.</v>
      </c>
      <c r="X666">
        <f>IF(ISNUMBER(SEARCH('1Př1'!$A$34,N666)),MAX($M$2:M665)+1,0)</f>
        <v>664</v>
      </c>
      <c r="Y666" s="290" t="s">
        <v>2041</v>
      </c>
      <c r="Z666" t="str">
        <f>IFERROR(VLOOKUP(ROWS($Z$3:Z666),$X$3:$Y$718,2,0),"")</f>
        <v>Maloobchod s převahou potravin,nápojů a tabák.výrobků v nespecializ.prod.</v>
      </c>
    </row>
    <row r="667" spans="13:26">
      <c r="M667" s="289">
        <f>IF(ISNUMBER(SEARCH(ZAKL_DATA!$B$29,N667)),MAX($M$2:M666)+1,0)</f>
        <v>665</v>
      </c>
      <c r="N667" s="483" t="s">
        <v>1973</v>
      </c>
      <c r="O667" s="483" t="s">
        <v>3541</v>
      </c>
      <c r="Q667" s="291" t="str">
        <f>IFERROR(VLOOKUP(ROWS($Q$3:Q667),$M$3:$N$718,2,0),"")</f>
        <v>Výstavba inženýrských sítí pro kapaliny a plyny</v>
      </c>
      <c r="R667">
        <f>IF(ISNUMBER(SEARCH('1Př1'!$A$32,N667)),MAX($M$2:M666)+1,0)</f>
        <v>665</v>
      </c>
      <c r="S667" s="290" t="s">
        <v>2042</v>
      </c>
      <c r="T667" t="str">
        <f>IFERROR(VLOOKUP(ROWS($T$3:T667),$R$3:$S$718,2,0),"")</f>
        <v>Ostatní maloobchod v nespecializovaných prodejnách</v>
      </c>
      <c r="U667">
        <f>IF(ISNUMBER(SEARCH('1Př1'!$A$33,N667)),MAX($M$2:M666)+1,0)</f>
        <v>665</v>
      </c>
      <c r="V667" s="290" t="s">
        <v>2042</v>
      </c>
      <c r="W667" t="str">
        <f>IFERROR(VLOOKUP(ROWS($W$3:W667),$U$3:$V$718,2,0),"")</f>
        <v>Ostatní maloobchod v nespecializovaných prodejnách</v>
      </c>
      <c r="X667">
        <f>IF(ISNUMBER(SEARCH('1Př1'!$A$34,N667)),MAX($M$2:M666)+1,0)</f>
        <v>665</v>
      </c>
      <c r="Y667" s="290" t="s">
        <v>2042</v>
      </c>
      <c r="Z667" t="str">
        <f>IFERROR(VLOOKUP(ROWS($Z$3:Z667),$X$3:$Y$718,2,0),"")</f>
        <v>Ostatní maloobchod v nespecializovaných prodejnách</v>
      </c>
    </row>
    <row r="668" spans="13:26">
      <c r="M668" s="289">
        <f>IF(ISNUMBER(SEARCH(ZAKL_DATA!$B$29,N668)),MAX($M$2:M667)+1,0)</f>
        <v>666</v>
      </c>
      <c r="N668" s="483" t="s">
        <v>1972</v>
      </c>
      <c r="O668" s="483" t="s">
        <v>3542</v>
      </c>
      <c r="Q668" s="291" t="str">
        <f>IFERROR(VLOOKUP(ROWS($Q$3:Q668),$M$3:$N$718,2,0),"")</f>
        <v>Výstavba mostů a tunelů</v>
      </c>
      <c r="R668">
        <f>IF(ISNUMBER(SEARCH('1Př1'!$A$32,N668)),MAX($M$2:M667)+1,0)</f>
        <v>666</v>
      </c>
      <c r="S668" s="290" t="s">
        <v>2043</v>
      </c>
      <c r="T668" t="str">
        <f>IFERROR(VLOOKUP(ROWS($T$3:T668),$R$3:$S$718,2,0),"")</f>
        <v>Maloobchod s ovocem a zeleninou</v>
      </c>
      <c r="U668">
        <f>IF(ISNUMBER(SEARCH('1Př1'!$A$33,N668)),MAX($M$2:M667)+1,0)</f>
        <v>666</v>
      </c>
      <c r="V668" s="290" t="s">
        <v>2043</v>
      </c>
      <c r="W668" t="str">
        <f>IFERROR(VLOOKUP(ROWS($W$3:W668),$U$3:$V$718,2,0),"")</f>
        <v>Maloobchod s ovocem a zeleninou</v>
      </c>
      <c r="X668">
        <f>IF(ISNUMBER(SEARCH('1Př1'!$A$34,N668)),MAX($M$2:M667)+1,0)</f>
        <v>666</v>
      </c>
      <c r="Y668" s="290" t="s">
        <v>2043</v>
      </c>
      <c r="Z668" t="str">
        <f>IFERROR(VLOOKUP(ROWS($Z$3:Z668),$X$3:$Y$718,2,0),"")</f>
        <v>Maloobchod s ovocem a zeleninou</v>
      </c>
    </row>
    <row r="669" spans="13:26">
      <c r="M669" s="289">
        <f>IF(ISNUMBER(SEARCH(ZAKL_DATA!$B$29,N669)),MAX($M$2:M668)+1,0)</f>
        <v>667</v>
      </c>
      <c r="N669" s="483" t="s">
        <v>3543</v>
      </c>
      <c r="O669" s="483" t="s">
        <v>3544</v>
      </c>
      <c r="Q669" s="291" t="str">
        <f>IFERROR(VLOOKUP(ROWS($Q$3:Q669),$M$3:$N$718,2,0),"")</f>
        <v>Výstavba ostatních inženýrských děl j. n.</v>
      </c>
      <c r="R669">
        <f>IF(ISNUMBER(SEARCH('1Př1'!$A$32,N669)),MAX($M$2:M668)+1,0)</f>
        <v>667</v>
      </c>
      <c r="S669" s="290" t="s">
        <v>2044</v>
      </c>
      <c r="T669" t="str">
        <f>IFERROR(VLOOKUP(ROWS($T$3:T669),$R$3:$S$718,2,0),"")</f>
        <v>Maloobchod s masem a masnými výrobky</v>
      </c>
      <c r="U669">
        <f>IF(ISNUMBER(SEARCH('1Př1'!$A$33,N669)),MAX($M$2:M668)+1,0)</f>
        <v>667</v>
      </c>
      <c r="V669" s="290" t="s">
        <v>2044</v>
      </c>
      <c r="W669" t="str">
        <f>IFERROR(VLOOKUP(ROWS($W$3:W669),$U$3:$V$718,2,0),"")</f>
        <v>Maloobchod s masem a masnými výrobky</v>
      </c>
      <c r="X669">
        <f>IF(ISNUMBER(SEARCH('1Př1'!$A$34,N669)),MAX($M$2:M668)+1,0)</f>
        <v>667</v>
      </c>
      <c r="Y669" s="290" t="s">
        <v>2044</v>
      </c>
      <c r="Z669" t="str">
        <f>IFERROR(VLOOKUP(ROWS($Z$3:Z669),$X$3:$Y$718,2,0),"")</f>
        <v>Maloobchod s masem a masnými výrobky</v>
      </c>
    </row>
    <row r="670" spans="13:26">
      <c r="M670" s="289">
        <f>IF(ISNUMBER(SEARCH(ZAKL_DATA!$B$29,N670)),MAX($M$2:M669)+1,0)</f>
        <v>668</v>
      </c>
      <c r="N670" s="483" t="s">
        <v>1970</v>
      </c>
      <c r="O670" s="483" t="s">
        <v>3545</v>
      </c>
      <c r="Q670" s="291" t="str">
        <f>IFERROR(VLOOKUP(ROWS($Q$3:Q670),$M$3:$N$718,2,0),"")</f>
        <v>Výstavba silnic a dálnic</v>
      </c>
      <c r="R670">
        <f>IF(ISNUMBER(SEARCH('1Př1'!$A$32,N670)),MAX($M$2:M669)+1,0)</f>
        <v>668</v>
      </c>
      <c r="S670" s="290" t="s">
        <v>2045</v>
      </c>
      <c r="T670" t="str">
        <f>IFERROR(VLOOKUP(ROWS($T$3:T670),$R$3:$S$718,2,0),"")</f>
        <v>Maloobchod s rybami, korýši a měkkýši</v>
      </c>
      <c r="U670">
        <f>IF(ISNUMBER(SEARCH('1Př1'!$A$33,N670)),MAX($M$2:M669)+1,0)</f>
        <v>668</v>
      </c>
      <c r="V670" s="290" t="s">
        <v>2045</v>
      </c>
      <c r="W670" t="str">
        <f>IFERROR(VLOOKUP(ROWS($W$3:W670),$U$3:$V$718,2,0),"")</f>
        <v>Maloobchod s rybami, korýši a měkkýši</v>
      </c>
      <c r="X670">
        <f>IF(ISNUMBER(SEARCH('1Př1'!$A$34,N670)),MAX($M$2:M669)+1,0)</f>
        <v>668</v>
      </c>
      <c r="Y670" s="290" t="s">
        <v>2045</v>
      </c>
      <c r="Z670" t="str">
        <f>IFERROR(VLOOKUP(ROWS($Z$3:Z670),$X$3:$Y$718,2,0),"")</f>
        <v>Maloobchod s rybami, korýši a měkkýši</v>
      </c>
    </row>
    <row r="671" spans="13:26">
      <c r="M671" s="289">
        <f>IF(ISNUMBER(SEARCH(ZAKL_DATA!$B$29,N671)),MAX($M$2:M670)+1,0)</f>
        <v>669</v>
      </c>
      <c r="N671" s="483" t="s">
        <v>1975</v>
      </c>
      <c r="O671" s="483" t="s">
        <v>3546</v>
      </c>
      <c r="Q671" s="291" t="str">
        <f>IFERROR(VLOOKUP(ROWS($Q$3:Q671),$M$3:$N$718,2,0),"")</f>
        <v>Výstavba vodních děl</v>
      </c>
      <c r="R671">
        <f>IF(ISNUMBER(SEARCH('1Př1'!$A$32,N671)),MAX($M$2:M670)+1,0)</f>
        <v>669</v>
      </c>
      <c r="S671" s="290" t="s">
        <v>2046</v>
      </c>
      <c r="T671" t="str">
        <f>IFERROR(VLOOKUP(ROWS($T$3:T671),$R$3:$S$718,2,0),"")</f>
        <v>Maloobchod s chlebem, pečivem, cukrářskými výrobky a cukrovinkami</v>
      </c>
      <c r="U671">
        <f>IF(ISNUMBER(SEARCH('1Př1'!$A$33,N671)),MAX($M$2:M670)+1,0)</f>
        <v>669</v>
      </c>
      <c r="V671" s="290" t="s">
        <v>2046</v>
      </c>
      <c r="W671" t="str">
        <f>IFERROR(VLOOKUP(ROWS($W$3:W671),$U$3:$V$718,2,0),"")</f>
        <v>Maloobchod s chlebem, pečivem, cukrářskými výrobky a cukrovinkami</v>
      </c>
      <c r="X671">
        <f>IF(ISNUMBER(SEARCH('1Př1'!$A$34,N671)),MAX($M$2:M670)+1,0)</f>
        <v>669</v>
      </c>
      <c r="Y671" s="290" t="s">
        <v>2046</v>
      </c>
      <c r="Z671" t="str">
        <f>IFERROR(VLOOKUP(ROWS($Z$3:Z671),$X$3:$Y$718,2,0),"")</f>
        <v>Maloobchod s chlebem, pečivem, cukrářskými výrobky a cukrovinkami</v>
      </c>
    </row>
    <row r="672" spans="13:26">
      <c r="M672" s="289">
        <f>IF(ISNUMBER(SEARCH(ZAKL_DATA!$B$29,N672)),MAX($M$2:M671)+1,0)</f>
        <v>670</v>
      </c>
      <c r="N672" s="483" t="s">
        <v>1971</v>
      </c>
      <c r="O672" s="483" t="s">
        <v>3547</v>
      </c>
      <c r="Q672" s="291" t="str">
        <f>IFERROR(VLOOKUP(ROWS($Q$3:Q672),$M$3:$N$718,2,0),"")</f>
        <v>Výstavba železnic a podzemních drah</v>
      </c>
      <c r="R672">
        <f>IF(ISNUMBER(SEARCH('1Př1'!$A$32,N672)),MAX($M$2:M671)+1,0)</f>
        <v>670</v>
      </c>
      <c r="S672" s="290" t="s">
        <v>2047</v>
      </c>
      <c r="T672" t="str">
        <f>IFERROR(VLOOKUP(ROWS($T$3:T672),$R$3:$S$718,2,0),"")</f>
        <v>Maloobchod s nápoji</v>
      </c>
      <c r="U672">
        <f>IF(ISNUMBER(SEARCH('1Př1'!$A$33,N672)),MAX($M$2:M671)+1,0)</f>
        <v>670</v>
      </c>
      <c r="V672" s="290" t="s">
        <v>2047</v>
      </c>
      <c r="W672" t="str">
        <f>IFERROR(VLOOKUP(ROWS($W$3:W672),$U$3:$V$718,2,0),"")</f>
        <v>Maloobchod s nápoji</v>
      </c>
      <c r="X672">
        <f>IF(ISNUMBER(SEARCH('1Př1'!$A$34,N672)),MAX($M$2:M671)+1,0)</f>
        <v>670</v>
      </c>
      <c r="Y672" s="290" t="s">
        <v>2047</v>
      </c>
      <c r="Z672" t="str">
        <f>IFERROR(VLOOKUP(ROWS($Z$3:Z672),$X$3:$Y$718,2,0),"")</f>
        <v>Maloobchod s nápoji</v>
      </c>
    </row>
    <row r="673" spans="13:26">
      <c r="M673" s="289">
        <f>IF(ISNUMBER(SEARCH(ZAKL_DATA!$B$29,N673)),MAX($M$2:M672)+1,0)</f>
        <v>671</v>
      </c>
      <c r="N673" s="483" t="s">
        <v>3548</v>
      </c>
      <c r="O673" s="483" t="s">
        <v>3549</v>
      </c>
      <c r="Q673" s="291" t="str">
        <f>IFERROR(VLOOKUP(ROWS($Q$3:Q673),$M$3:$N$718,2,0),"")</f>
        <v>Výtvarná tvorba</v>
      </c>
      <c r="R673">
        <f>IF(ISNUMBER(SEARCH('1Př1'!$A$32,N673)),MAX($M$2:M672)+1,0)</f>
        <v>671</v>
      </c>
      <c r="S673" s="290" t="s">
        <v>2048</v>
      </c>
      <c r="T673" t="str">
        <f>IFERROR(VLOOKUP(ROWS($T$3:T673),$R$3:$S$718,2,0),"")</f>
        <v>Maloobchod s tabákovými výrobky</v>
      </c>
      <c r="U673">
        <f>IF(ISNUMBER(SEARCH('1Př1'!$A$33,N673)),MAX($M$2:M672)+1,0)</f>
        <v>671</v>
      </c>
      <c r="V673" s="290" t="s">
        <v>2048</v>
      </c>
      <c r="W673" t="str">
        <f>IFERROR(VLOOKUP(ROWS($W$3:W673),$U$3:$V$718,2,0),"")</f>
        <v>Maloobchod s tabákovými výrobky</v>
      </c>
      <c r="X673">
        <f>IF(ISNUMBER(SEARCH('1Př1'!$A$34,N673)),MAX($M$2:M672)+1,0)</f>
        <v>671</v>
      </c>
      <c r="Y673" s="290" t="s">
        <v>2048</v>
      </c>
      <c r="Z673" t="str">
        <f>IFERROR(VLOOKUP(ROWS($Z$3:Z673),$X$3:$Y$718,2,0),"")</f>
        <v>Maloobchod s tabákovými výrobky</v>
      </c>
    </row>
    <row r="674" spans="13:26" ht="25.5">
      <c r="M674" s="289">
        <f>IF(ISNUMBER(SEARCH(ZAKL_DATA!$B$29,N674)),MAX($M$2:M673)+1,0)</f>
        <v>672</v>
      </c>
      <c r="N674" s="483" t="s">
        <v>1702</v>
      </c>
      <c r="O674" s="483" t="s">
        <v>3550</v>
      </c>
      <c r="Q674" s="291" t="str">
        <f>IFERROR(VLOOKUP(ROWS($Q$3:Q674),$M$3:$N$718,2,0),"")</f>
        <v>Výzkum a vývoj v oblasti přírodních a technických věd</v>
      </c>
      <c r="R674">
        <f>IF(ISNUMBER(SEARCH('1Př1'!$A$32,N674)),MAX($M$2:M673)+1,0)</f>
        <v>672</v>
      </c>
      <c r="S674" s="290" t="s">
        <v>2049</v>
      </c>
      <c r="T674" t="str">
        <f>IFERROR(VLOOKUP(ROWS($T$3:T674),$R$3:$S$718,2,0),"")</f>
        <v>Ostatní maloobchod s potravinami ve specializovaných prodejnách</v>
      </c>
      <c r="U674">
        <f>IF(ISNUMBER(SEARCH('1Př1'!$A$33,N674)),MAX($M$2:M673)+1,0)</f>
        <v>672</v>
      </c>
      <c r="V674" s="290" t="s">
        <v>2049</v>
      </c>
      <c r="W674" t="str">
        <f>IFERROR(VLOOKUP(ROWS($W$3:W674),$U$3:$V$718,2,0),"")</f>
        <v>Ostatní maloobchod s potravinami ve specializovaných prodejnách</v>
      </c>
      <c r="X674">
        <f>IF(ISNUMBER(SEARCH('1Př1'!$A$34,N674)),MAX($M$2:M673)+1,0)</f>
        <v>672</v>
      </c>
      <c r="Y674" s="290" t="s">
        <v>2049</v>
      </c>
      <c r="Z674" t="str">
        <f>IFERROR(VLOOKUP(ROWS($Z$3:Z674),$X$3:$Y$718,2,0),"")</f>
        <v>Ostatní maloobchod s potravinami ve specializovaných prodejnách</v>
      </c>
    </row>
    <row r="675" spans="13:26" ht="25.5">
      <c r="M675" s="289">
        <f>IF(ISNUMBER(SEARCH(ZAKL_DATA!$B$29,N675)),MAX($M$2:M674)+1,0)</f>
        <v>673</v>
      </c>
      <c r="N675" s="483" t="s">
        <v>1704</v>
      </c>
      <c r="O675" s="483" t="s">
        <v>3551</v>
      </c>
      <c r="Q675" s="291" t="str">
        <f>IFERROR(VLOOKUP(ROWS($Q$3:Q675),$M$3:$N$718,2,0),"")</f>
        <v>Výzkum a vývoj v oblasti společenských a humanitních věd</v>
      </c>
      <c r="R675">
        <f>IF(ISNUMBER(SEARCH('1Př1'!$A$32,N675)),MAX($M$2:M674)+1,0)</f>
        <v>673</v>
      </c>
      <c r="S675" s="290" t="s">
        <v>2050</v>
      </c>
      <c r="T675" t="str">
        <f>IFERROR(VLOOKUP(ROWS($T$3:T675),$R$3:$S$718,2,0),"")</f>
        <v>Maloobchod s počítači, počítačovým periferním zařízením a softwarem</v>
      </c>
      <c r="U675">
        <f>IF(ISNUMBER(SEARCH('1Př1'!$A$33,N675)),MAX($M$2:M674)+1,0)</f>
        <v>673</v>
      </c>
      <c r="V675" s="290" t="s">
        <v>2050</v>
      </c>
      <c r="W675" t="str">
        <f>IFERROR(VLOOKUP(ROWS($W$3:W675),$U$3:$V$718,2,0),"")</f>
        <v>Maloobchod s počítači, počítačovým periferním zařízením a softwarem</v>
      </c>
      <c r="X675">
        <f>IF(ISNUMBER(SEARCH('1Př1'!$A$34,N675)),MAX($M$2:M674)+1,0)</f>
        <v>673</v>
      </c>
      <c r="Y675" s="290" t="s">
        <v>2050</v>
      </c>
      <c r="Z675" t="str">
        <f>IFERROR(VLOOKUP(ROWS($Z$3:Z675),$X$3:$Y$718,2,0),"")</f>
        <v>Maloobchod s počítači, počítačovým periferním zařízením a softwarem</v>
      </c>
    </row>
    <row r="676" spans="13:26">
      <c r="M676" s="289">
        <f>IF(ISNUMBER(SEARCH(ZAKL_DATA!$B$29,N676)),MAX($M$2:M675)+1,0)</f>
        <v>674</v>
      </c>
      <c r="N676" s="483" t="s">
        <v>2156</v>
      </c>
      <c r="O676" s="483" t="s">
        <v>3552</v>
      </c>
      <c r="Q676" s="291" t="str">
        <f>IFERROR(VLOOKUP(ROWS($Q$3:Q676),$M$3:$N$718,2,0),"")</f>
        <v>Vzdělávání v jazykových školách</v>
      </c>
      <c r="R676">
        <f>IF(ISNUMBER(SEARCH('1Př1'!$A$32,N676)),MAX($M$2:M675)+1,0)</f>
        <v>674</v>
      </c>
      <c r="S676" s="290" t="s">
        <v>2051</v>
      </c>
      <c r="T676" t="str">
        <f>IFERROR(VLOOKUP(ROWS($T$3:T676),$R$3:$S$718,2,0),"")</f>
        <v>Maloobchod s telekomunikačním zařízením</v>
      </c>
      <c r="U676">
        <f>IF(ISNUMBER(SEARCH('1Př1'!$A$33,N676)),MAX($M$2:M675)+1,0)</f>
        <v>674</v>
      </c>
      <c r="V676" s="290" t="s">
        <v>2051</v>
      </c>
      <c r="W676" t="str">
        <f>IFERROR(VLOOKUP(ROWS($W$3:W676),$U$3:$V$718,2,0),"")</f>
        <v>Maloobchod s telekomunikačním zařízením</v>
      </c>
      <c r="X676">
        <f>IF(ISNUMBER(SEARCH('1Př1'!$A$34,N676)),MAX($M$2:M675)+1,0)</f>
        <v>674</v>
      </c>
      <c r="Y676" s="290" t="s">
        <v>2051</v>
      </c>
      <c r="Z676" t="str">
        <f>IFERROR(VLOOKUP(ROWS($Z$3:Z676),$X$3:$Y$718,2,0),"")</f>
        <v>Maloobchod s telekomunikačním zařízením</v>
      </c>
    </row>
    <row r="677" spans="13:26">
      <c r="M677" s="289">
        <f>IF(ISNUMBER(SEARCH(ZAKL_DATA!$B$29,N677)),MAX($M$2:M676)+1,0)</f>
        <v>675</v>
      </c>
      <c r="N677" s="483" t="s">
        <v>3553</v>
      </c>
      <c r="O677" s="483" t="s">
        <v>3554</v>
      </c>
      <c r="Q677" s="291" t="str">
        <f>IFERROR(VLOOKUP(ROWS($Q$3:Q677),$M$3:$N$718,2,0),"")</f>
        <v>Zajišťovací činnosti</v>
      </c>
      <c r="R677">
        <f>IF(ISNUMBER(SEARCH('1Př1'!$A$32,N677)),MAX($M$2:M676)+1,0)</f>
        <v>675</v>
      </c>
      <c r="S677" s="290" t="s">
        <v>2052</v>
      </c>
      <c r="T677" t="str">
        <f>IFERROR(VLOOKUP(ROWS($T$3:T677),$R$3:$S$718,2,0),"")</f>
        <v>Maloobchod s audio- a videozařízením</v>
      </c>
      <c r="U677">
        <f>IF(ISNUMBER(SEARCH('1Př1'!$A$33,N677)),MAX($M$2:M676)+1,0)</f>
        <v>675</v>
      </c>
      <c r="V677" s="290" t="s">
        <v>2052</v>
      </c>
      <c r="W677" t="str">
        <f>IFERROR(VLOOKUP(ROWS($W$3:W677),$U$3:$V$718,2,0),"")</f>
        <v>Maloobchod s audio- a videozařízením</v>
      </c>
      <c r="X677">
        <f>IF(ISNUMBER(SEARCH('1Př1'!$A$34,N677)),MAX($M$2:M676)+1,0)</f>
        <v>675</v>
      </c>
      <c r="Y677" s="290" t="s">
        <v>2052</v>
      </c>
      <c r="Z677" t="str">
        <f>IFERROR(VLOOKUP(ROWS($Z$3:Z677),$X$3:$Y$718,2,0),"")</f>
        <v>Maloobchod s audio- a videozařízením</v>
      </c>
    </row>
    <row r="678" spans="13:26" ht="25.5">
      <c r="M678" s="289">
        <f>IF(ISNUMBER(SEARCH(ZAKL_DATA!$B$29,N678)),MAX($M$2:M677)+1,0)</f>
        <v>676</v>
      </c>
      <c r="N678" s="483" t="s">
        <v>1663</v>
      </c>
      <c r="O678" s="483" t="s">
        <v>3555</v>
      </c>
      <c r="Q678" s="291" t="str">
        <f>IFERROR(VLOOKUP(ROWS($Q$3:Q678),$M$3:$N$718,2,0),"")</f>
        <v>Základní poštovní služby poskytované na základě poštovní licence</v>
      </c>
      <c r="R678">
        <f>IF(ISNUMBER(SEARCH('1Př1'!$A$32,N678)),MAX($M$2:M677)+1,0)</f>
        <v>676</v>
      </c>
      <c r="S678" s="290" t="s">
        <v>2053</v>
      </c>
      <c r="T678" t="str">
        <f>IFERROR(VLOOKUP(ROWS($T$3:T678),$R$3:$S$718,2,0),"")</f>
        <v>Maloobchod s textilem</v>
      </c>
      <c r="U678">
        <f>IF(ISNUMBER(SEARCH('1Př1'!$A$33,N678)),MAX($M$2:M677)+1,0)</f>
        <v>676</v>
      </c>
      <c r="V678" s="290" t="s">
        <v>2053</v>
      </c>
      <c r="W678" t="str">
        <f>IFERROR(VLOOKUP(ROWS($W$3:W678),$U$3:$V$718,2,0),"")</f>
        <v>Maloobchod s textilem</v>
      </c>
      <c r="X678">
        <f>IF(ISNUMBER(SEARCH('1Př1'!$A$34,N678)),MAX($M$2:M677)+1,0)</f>
        <v>676</v>
      </c>
      <c r="Y678" s="290" t="s">
        <v>2053</v>
      </c>
      <c r="Z678" t="str">
        <f>IFERROR(VLOOKUP(ROWS($Z$3:Z678),$X$3:$Y$718,2,0),"")</f>
        <v>Maloobchod s textilem</v>
      </c>
    </row>
    <row r="679" spans="13:26" ht="25.5">
      <c r="M679" s="289">
        <f>IF(ISNUMBER(SEARCH(ZAKL_DATA!$B$29,N679)),MAX($M$2:M678)+1,0)</f>
        <v>677</v>
      </c>
      <c r="N679" s="483" t="s">
        <v>2109</v>
      </c>
      <c r="O679" s="483" t="s">
        <v>3556</v>
      </c>
      <c r="Q679" s="291" t="str">
        <f>IFERROR(VLOOKUP(ROWS($Q$3:Q679),$M$3:$N$718,2,0),"")</f>
        <v>Zastupování médií při prodeji reklamního času a prostoru</v>
      </c>
      <c r="R679">
        <f>IF(ISNUMBER(SEARCH('1Př1'!$A$32,N679)),MAX($M$2:M678)+1,0)</f>
        <v>677</v>
      </c>
      <c r="S679" s="290" t="s">
        <v>2054</v>
      </c>
      <c r="T679" t="str">
        <f>IFERROR(VLOOKUP(ROWS($T$3:T679),$R$3:$S$718,2,0),"")</f>
        <v>Maloobchod s železářským zbožím, barvami, sklem a potřebami pro kutily</v>
      </c>
      <c r="U679">
        <f>IF(ISNUMBER(SEARCH('1Př1'!$A$33,N679)),MAX($M$2:M678)+1,0)</f>
        <v>677</v>
      </c>
      <c r="V679" s="290" t="s">
        <v>2054</v>
      </c>
      <c r="W679" t="str">
        <f>IFERROR(VLOOKUP(ROWS($W$3:W679),$U$3:$V$718,2,0),"")</f>
        <v>Maloobchod s železářským zbožím, barvami, sklem a potřebami pro kutily</v>
      </c>
      <c r="X679">
        <f>IF(ISNUMBER(SEARCH('1Př1'!$A$34,N679)),MAX($M$2:M678)+1,0)</f>
        <v>677</v>
      </c>
      <c r="Y679" s="290" t="s">
        <v>2054</v>
      </c>
      <c r="Z679" t="str">
        <f>IFERROR(VLOOKUP(ROWS($Z$3:Z679),$X$3:$Y$718,2,0),"")</f>
        <v>Maloobchod s železářským zbožím, barvami, sklem a potřebami pro kutily</v>
      </c>
    </row>
    <row r="680" spans="13:26">
      <c r="M680" s="289">
        <f>IF(ISNUMBER(SEARCH(ZAKL_DATA!$B$29,N680)),MAX($M$2:M679)+1,0)</f>
        <v>678</v>
      </c>
      <c r="N680" s="483" t="s">
        <v>3557</v>
      </c>
      <c r="O680" s="483" t="s">
        <v>3558</v>
      </c>
      <c r="Q680" s="291" t="str">
        <f>IFERROR(VLOOKUP(ROWS($Q$3:Q680),$M$3:$N$718,2,0),"")</f>
        <v>Zednické práce</v>
      </c>
      <c r="R680">
        <f>IF(ISNUMBER(SEARCH('1Př1'!$A$32,N680)),MAX($M$2:M679)+1,0)</f>
        <v>678</v>
      </c>
      <c r="S680" s="290" t="s">
        <v>2055</v>
      </c>
      <c r="T680" t="str">
        <f>IFERROR(VLOOKUP(ROWS($T$3:T680),$R$3:$S$718,2,0),"")</f>
        <v>Maloobchod s koberci, podlahovými krytinami a nástěnnými obklady</v>
      </c>
      <c r="U680">
        <f>IF(ISNUMBER(SEARCH('1Př1'!$A$33,N680)),MAX($M$2:M679)+1,0)</f>
        <v>678</v>
      </c>
      <c r="V680" s="290" t="s">
        <v>2055</v>
      </c>
      <c r="W680" t="str">
        <f>IFERROR(VLOOKUP(ROWS($W$3:W680),$U$3:$V$718,2,0),"")</f>
        <v>Maloobchod s koberci, podlahovými krytinami a nástěnnými obklady</v>
      </c>
      <c r="X680">
        <f>IF(ISNUMBER(SEARCH('1Př1'!$A$34,N680)),MAX($M$2:M679)+1,0)</f>
        <v>678</v>
      </c>
      <c r="Y680" s="290" t="s">
        <v>2055</v>
      </c>
      <c r="Z680" t="str">
        <f>IFERROR(VLOOKUP(ROWS($Z$3:Z680),$X$3:$Y$718,2,0),"")</f>
        <v>Maloobchod s koberci, podlahovými krytinami a nástěnnými obklady</v>
      </c>
    </row>
    <row r="681" spans="13:26">
      <c r="M681" s="289">
        <f>IF(ISNUMBER(SEARCH(ZAKL_DATA!$B$29,N681)),MAX($M$2:M680)+1,0)</f>
        <v>679</v>
      </c>
      <c r="N681" s="483" t="s">
        <v>3559</v>
      </c>
      <c r="O681" s="483" t="s">
        <v>3560</v>
      </c>
      <c r="Q681" s="291" t="str">
        <f>IFERROR(VLOOKUP(ROWS($Q$3:Q681),$M$3:$N$718,2,0),"")</f>
        <v>Zpracování a konečná úprava dřeva</v>
      </c>
      <c r="R681">
        <f>IF(ISNUMBER(SEARCH('1Př1'!$A$32,N681)),MAX($M$2:M680)+1,0)</f>
        <v>679</v>
      </c>
      <c r="S681" s="290" t="s">
        <v>2056</v>
      </c>
      <c r="T681" t="str">
        <f>IFERROR(VLOOKUP(ROWS($T$3:T681),$R$3:$S$718,2,0),"")</f>
        <v>Maloobchod s elektrospotřebiči a elektronikou</v>
      </c>
      <c r="U681">
        <f>IF(ISNUMBER(SEARCH('1Př1'!$A$33,N681)),MAX($M$2:M680)+1,0)</f>
        <v>679</v>
      </c>
      <c r="V681" s="290" t="s">
        <v>2056</v>
      </c>
      <c r="W681" t="str">
        <f>IFERROR(VLOOKUP(ROWS($W$3:W681),$U$3:$V$718,2,0),"")</f>
        <v>Maloobchod s elektrospotřebiči a elektronikou</v>
      </c>
      <c r="X681">
        <f>IF(ISNUMBER(SEARCH('1Př1'!$A$34,N681)),MAX($M$2:M680)+1,0)</f>
        <v>679</v>
      </c>
      <c r="Y681" s="290" t="s">
        <v>2056</v>
      </c>
      <c r="Z681" t="str">
        <f>IFERROR(VLOOKUP(ROWS($Z$3:Z681),$X$3:$Y$718,2,0),"")</f>
        <v>Maloobchod s elektrospotřebiči a elektronikou</v>
      </c>
    </row>
    <row r="682" spans="13:26">
      <c r="M682" s="289">
        <f>IF(ISNUMBER(SEARCH(ZAKL_DATA!$B$29,N682)),MAX($M$2:M681)+1,0)</f>
        <v>680</v>
      </c>
      <c r="N682" s="483" t="s">
        <v>3561</v>
      </c>
      <c r="O682" s="483" t="s">
        <v>3562</v>
      </c>
      <c r="Q682" s="291" t="str">
        <f>IFERROR(VLOOKUP(ROWS($Q$3:Q682),$M$3:$N$718,2,0),"")</f>
        <v>Zpracování a konečná úprava plastových výrobků</v>
      </c>
      <c r="R682">
        <f>IF(ISNUMBER(SEARCH('1Př1'!$A$32,N682)),MAX($M$2:M681)+1,0)</f>
        <v>680</v>
      </c>
      <c r="S682" s="290" t="s">
        <v>2057</v>
      </c>
      <c r="T682" t="str">
        <f>IFERROR(VLOOKUP(ROWS($T$3:T682),$R$3:$S$718,2,0),"")</f>
        <v>Maloobchod s nábytkem,svítidly a ost.výr.přev.pro dom.ve specializ.prod.</v>
      </c>
      <c r="U682">
        <f>IF(ISNUMBER(SEARCH('1Př1'!$A$33,N682)),MAX($M$2:M681)+1,0)</f>
        <v>680</v>
      </c>
      <c r="V682" s="290" t="s">
        <v>2057</v>
      </c>
      <c r="W682" t="str">
        <f>IFERROR(VLOOKUP(ROWS($W$3:W682),$U$3:$V$718,2,0),"")</f>
        <v>Maloobchod s nábytkem,svítidly a ost.výr.přev.pro dom.ve specializ.prod.</v>
      </c>
      <c r="X682">
        <f>IF(ISNUMBER(SEARCH('1Př1'!$A$34,N682)),MAX($M$2:M681)+1,0)</f>
        <v>680</v>
      </c>
      <c r="Y682" s="290" t="s">
        <v>2057</v>
      </c>
      <c r="Z682" t="str">
        <f>IFERROR(VLOOKUP(ROWS($Z$3:Z682),$X$3:$Y$718,2,0),"")</f>
        <v>Maloobchod s nábytkem,svítidly a ost.výr.přev.pro dom.ve specializ.prod.</v>
      </c>
    </row>
    <row r="683" spans="13:26">
      <c r="M683" s="289">
        <f>IF(ISNUMBER(SEARCH(ZAKL_DATA!$B$29,N683)),MAX($M$2:M682)+1,0)</f>
        <v>681</v>
      </c>
      <c r="N683" s="483" t="s">
        <v>1768</v>
      </c>
      <c r="O683" s="483" t="s">
        <v>3563</v>
      </c>
      <c r="Q683" s="291" t="str">
        <f>IFERROR(VLOOKUP(ROWS($Q$3:Q683),$M$3:$N$718,2,0),"")</f>
        <v>Zpracování a konzervování brambor</v>
      </c>
      <c r="R683">
        <f>IF(ISNUMBER(SEARCH('1Př1'!$A$32,N683)),MAX($M$2:M682)+1,0)</f>
        <v>681</v>
      </c>
      <c r="S683" s="290" t="s">
        <v>2058</v>
      </c>
      <c r="T683" t="str">
        <f>IFERROR(VLOOKUP(ROWS($T$3:T683),$R$3:$S$718,2,0),"")</f>
        <v>Maloobchod s knihami</v>
      </c>
      <c r="U683">
        <f>IF(ISNUMBER(SEARCH('1Př1'!$A$33,N683)),MAX($M$2:M682)+1,0)</f>
        <v>681</v>
      </c>
      <c r="V683" s="290" t="s">
        <v>2058</v>
      </c>
      <c r="W683" t="str">
        <f>IFERROR(VLOOKUP(ROWS($W$3:W683),$U$3:$V$718,2,0),"")</f>
        <v>Maloobchod s knihami</v>
      </c>
      <c r="X683">
        <f>IF(ISNUMBER(SEARCH('1Př1'!$A$34,N683)),MAX($M$2:M682)+1,0)</f>
        <v>681</v>
      </c>
      <c r="Y683" s="290" t="s">
        <v>2058</v>
      </c>
      <c r="Z683" t="str">
        <f>IFERROR(VLOOKUP(ROWS($Z$3:Z683),$X$3:$Y$718,2,0),"")</f>
        <v>Maloobchod s knihami</v>
      </c>
    </row>
    <row r="684" spans="13:26">
      <c r="M684" s="289">
        <f>IF(ISNUMBER(SEARCH(ZAKL_DATA!$B$29,N684)),MAX($M$2:M683)+1,0)</f>
        <v>682</v>
      </c>
      <c r="N684" s="483" t="s">
        <v>1766</v>
      </c>
      <c r="O684" s="483" t="s">
        <v>3564</v>
      </c>
      <c r="Q684" s="291" t="str">
        <f>IFERROR(VLOOKUP(ROWS($Q$3:Q684),$M$3:$N$718,2,0),"")</f>
        <v>Zpracování a konzervování drůbežího masa</v>
      </c>
      <c r="R684">
        <f>IF(ISNUMBER(SEARCH('1Př1'!$A$32,N684)),MAX($M$2:M683)+1,0)</f>
        <v>682</v>
      </c>
      <c r="S684" s="290" t="s">
        <v>2059</v>
      </c>
      <c r="T684" t="str">
        <f>IFERROR(VLOOKUP(ROWS($T$3:T684),$R$3:$S$718,2,0),"")</f>
        <v>Maloobchod s novinami, časopisy a papírnickým zbožím</v>
      </c>
      <c r="U684">
        <f>IF(ISNUMBER(SEARCH('1Př1'!$A$33,N684)),MAX($M$2:M683)+1,0)</f>
        <v>682</v>
      </c>
      <c r="V684" s="290" t="s">
        <v>2059</v>
      </c>
      <c r="W684" t="str">
        <f>IFERROR(VLOOKUP(ROWS($W$3:W684),$U$3:$V$718,2,0),"")</f>
        <v>Maloobchod s novinami, časopisy a papírnickým zbožím</v>
      </c>
      <c r="X684">
        <f>IF(ISNUMBER(SEARCH('1Př1'!$A$34,N684)),MAX($M$2:M683)+1,0)</f>
        <v>682</v>
      </c>
      <c r="Y684" s="290" t="s">
        <v>2059</v>
      </c>
      <c r="Z684" t="str">
        <f>IFERROR(VLOOKUP(ROWS($Z$3:Z684),$X$3:$Y$718,2,0),"")</f>
        <v>Maloobchod s novinami, časopisy a papírnickým zbožím</v>
      </c>
    </row>
    <row r="685" spans="13:26" ht="25.5">
      <c r="M685" s="289">
        <f>IF(ISNUMBER(SEARCH(ZAKL_DATA!$B$29,N685)),MAX($M$2:M684)+1,0)</f>
        <v>683</v>
      </c>
      <c r="N685" s="483" t="s">
        <v>3565</v>
      </c>
      <c r="O685" s="483" t="s">
        <v>3566</v>
      </c>
      <c r="Q685" s="291" t="str">
        <f>IFERROR(VLOOKUP(ROWS($Q$3:Q685),$M$3:$N$718,2,0),"")</f>
        <v>Zpracování a konzervování masa, kromě drůbežího masa</v>
      </c>
      <c r="R685">
        <f>IF(ISNUMBER(SEARCH('1Př1'!$A$32,N685)),MAX($M$2:M684)+1,0)</f>
        <v>683</v>
      </c>
      <c r="S685" s="290" t="s">
        <v>2060</v>
      </c>
      <c r="T685" t="str">
        <f>IFERROR(VLOOKUP(ROWS($T$3:T685),$R$3:$S$718,2,0),"")</f>
        <v>Maloobchod s audio- a videozáznamy</v>
      </c>
      <c r="U685">
        <f>IF(ISNUMBER(SEARCH('1Př1'!$A$33,N685)),MAX($M$2:M684)+1,0)</f>
        <v>683</v>
      </c>
      <c r="V685" s="290" t="s">
        <v>2060</v>
      </c>
      <c r="W685" t="str">
        <f>IFERROR(VLOOKUP(ROWS($W$3:W685),$U$3:$V$718,2,0),"")</f>
        <v>Maloobchod s audio- a videozáznamy</v>
      </c>
      <c r="X685">
        <f>IF(ISNUMBER(SEARCH('1Př1'!$A$34,N685)),MAX($M$2:M684)+1,0)</f>
        <v>683</v>
      </c>
      <c r="Y685" s="290" t="s">
        <v>2060</v>
      </c>
      <c r="Z685" t="str">
        <f>IFERROR(VLOOKUP(ROWS($Z$3:Z685),$X$3:$Y$718,2,0),"")</f>
        <v>Maloobchod s audio- a videozáznamy</v>
      </c>
    </row>
    <row r="686" spans="13:26">
      <c r="M686" s="289">
        <f>IF(ISNUMBER(SEARCH(ZAKL_DATA!$B$29,N686)),MAX($M$2:M685)+1,0)</f>
        <v>684</v>
      </c>
      <c r="N686" s="483" t="s">
        <v>1127</v>
      </c>
      <c r="O686" s="483" t="s">
        <v>3567</v>
      </c>
      <c r="Q686" s="291" t="str">
        <f>IFERROR(VLOOKUP(ROWS($Q$3:Q686),$M$3:$N$718,2,0),"")</f>
        <v>Zpracování a konzervování ryb, korýšů a měkkýšů</v>
      </c>
      <c r="R686">
        <f>IF(ISNUMBER(SEARCH('1Př1'!$A$32,N686)),MAX($M$2:M685)+1,0)</f>
        <v>684</v>
      </c>
      <c r="S686" s="290" t="s">
        <v>2061</v>
      </c>
      <c r="T686" t="str">
        <f>IFERROR(VLOOKUP(ROWS($T$3:T686),$R$3:$S$718,2,0),"")</f>
        <v>Maloobchod se sportovním vybavením</v>
      </c>
      <c r="U686">
        <f>IF(ISNUMBER(SEARCH('1Př1'!$A$33,N686)),MAX($M$2:M685)+1,0)</f>
        <v>684</v>
      </c>
      <c r="V686" s="290" t="s">
        <v>2061</v>
      </c>
      <c r="W686" t="str">
        <f>IFERROR(VLOOKUP(ROWS($W$3:W686),$U$3:$V$718,2,0),"")</f>
        <v>Maloobchod se sportovním vybavením</v>
      </c>
      <c r="X686">
        <f>IF(ISNUMBER(SEARCH('1Př1'!$A$34,N686)),MAX($M$2:M685)+1,0)</f>
        <v>684</v>
      </c>
      <c r="Y686" s="290" t="s">
        <v>2061</v>
      </c>
      <c r="Z686" t="str">
        <f>IFERROR(VLOOKUP(ROWS($Z$3:Z686),$X$3:$Y$718,2,0),"")</f>
        <v>Maloobchod se sportovním vybavením</v>
      </c>
    </row>
    <row r="687" spans="13:26">
      <c r="M687" s="289">
        <f>IF(ISNUMBER(SEARCH(ZAKL_DATA!$B$29,N687)),MAX($M$2:M686)+1,0)</f>
        <v>685</v>
      </c>
      <c r="N687" s="483" t="s">
        <v>1782</v>
      </c>
      <c r="O687" s="483" t="s">
        <v>3568</v>
      </c>
      <c r="Q687" s="291" t="str">
        <f>IFERROR(VLOOKUP(ROWS($Q$3:Q687),$M$3:$N$718,2,0),"")</f>
        <v>Zpracování čaje a kávy</v>
      </c>
      <c r="R687">
        <f>IF(ISNUMBER(SEARCH('1Př1'!$A$32,N687)),MAX($M$2:M686)+1,0)</f>
        <v>685</v>
      </c>
      <c r="S687" s="290" t="s">
        <v>2062</v>
      </c>
      <c r="T687" t="str">
        <f>IFERROR(VLOOKUP(ROWS($T$3:T687),$R$3:$S$718,2,0),"")</f>
        <v>Maloobchod s hrami a hračkami</v>
      </c>
      <c r="U687">
        <f>IF(ISNUMBER(SEARCH('1Př1'!$A$33,N687)),MAX($M$2:M686)+1,0)</f>
        <v>685</v>
      </c>
      <c r="V687" s="290" t="s">
        <v>2062</v>
      </c>
      <c r="W687" t="str">
        <f>IFERROR(VLOOKUP(ROWS($W$3:W687),$U$3:$V$718,2,0),"")</f>
        <v>Maloobchod s hrami a hračkami</v>
      </c>
      <c r="X687">
        <f>IF(ISNUMBER(SEARCH('1Př1'!$A$34,N687)),MAX($M$2:M686)+1,0)</f>
        <v>685</v>
      </c>
      <c r="Y687" s="290" t="s">
        <v>2062</v>
      </c>
      <c r="Z687" t="str">
        <f>IFERROR(VLOOKUP(ROWS($Z$3:Z687),$X$3:$Y$718,2,0),"")</f>
        <v>Maloobchod s hrami a hračkami</v>
      </c>
    </row>
    <row r="688" spans="13:26">
      <c r="M688" s="289">
        <f>IF(ISNUMBER(SEARCH(ZAKL_DATA!$B$29,N688)),MAX($M$2:M687)+1,0)</f>
        <v>686</v>
      </c>
      <c r="N688" s="483" t="s">
        <v>1882</v>
      </c>
      <c r="O688" s="483" t="s">
        <v>3569</v>
      </c>
      <c r="Q688" s="291" t="str">
        <f>IFERROR(VLOOKUP(ROWS($Q$3:Q688),$M$3:$N$718,2,0),"")</f>
        <v>Zpracování jaderného paliva</v>
      </c>
      <c r="R688">
        <f>IF(ISNUMBER(SEARCH('1Př1'!$A$32,N688)),MAX($M$2:M687)+1,0)</f>
        <v>686</v>
      </c>
      <c r="S688" s="290" t="s">
        <v>2063</v>
      </c>
      <c r="T688" t="str">
        <f>IFERROR(VLOOKUP(ROWS($T$3:T688),$R$3:$S$718,2,0),"")</f>
        <v>Maloobchod s oděvy</v>
      </c>
      <c r="U688">
        <f>IF(ISNUMBER(SEARCH('1Př1'!$A$33,N688)),MAX($M$2:M687)+1,0)</f>
        <v>686</v>
      </c>
      <c r="V688" s="290" t="s">
        <v>2063</v>
      </c>
      <c r="W688" t="str">
        <f>IFERROR(VLOOKUP(ROWS($W$3:W688),$U$3:$V$718,2,0),"")</f>
        <v>Maloobchod s oděvy</v>
      </c>
      <c r="X688">
        <f>IF(ISNUMBER(SEARCH('1Př1'!$A$34,N688)),MAX($M$2:M687)+1,0)</f>
        <v>686</v>
      </c>
      <c r="Y688" s="290" t="s">
        <v>2063</v>
      </c>
      <c r="Z688" t="str">
        <f>IFERROR(VLOOKUP(ROWS($Z$3:Z688),$X$3:$Y$718,2,0),"")</f>
        <v>Maloobchod s oděvy</v>
      </c>
    </row>
    <row r="689" spans="13:26">
      <c r="M689" s="289">
        <f>IF(ISNUMBER(SEARCH(ZAKL_DATA!$B$29,N689)),MAX($M$2:M688)+1,0)</f>
        <v>687</v>
      </c>
      <c r="N689" s="483" t="s">
        <v>3570</v>
      </c>
      <c r="O689" s="483" t="s">
        <v>3571</v>
      </c>
      <c r="Q689" s="291" t="str">
        <f>IFERROR(VLOOKUP(ROWS($Q$3:Q689),$M$3:$N$718,2,0),"")</f>
        <v>Zpracování odpadů k energetickému využití</v>
      </c>
      <c r="R689">
        <f>IF(ISNUMBER(SEARCH('1Př1'!$A$32,N689)),MAX($M$2:M688)+1,0)</f>
        <v>687</v>
      </c>
      <c r="S689" s="290" t="s">
        <v>2064</v>
      </c>
      <c r="T689" t="str">
        <f>IFERROR(VLOOKUP(ROWS($T$3:T689),$R$3:$S$718,2,0),"")</f>
        <v>Maloobchod s obuví a koženými výrobky</v>
      </c>
      <c r="U689">
        <f>IF(ISNUMBER(SEARCH('1Př1'!$A$33,N689)),MAX($M$2:M688)+1,0)</f>
        <v>687</v>
      </c>
      <c r="V689" s="290" t="s">
        <v>2064</v>
      </c>
      <c r="W689" t="str">
        <f>IFERROR(VLOOKUP(ROWS($W$3:W689),$U$3:$V$718,2,0),"")</f>
        <v>Maloobchod s obuví a koženými výrobky</v>
      </c>
      <c r="X689">
        <f>IF(ISNUMBER(SEARCH('1Př1'!$A$34,N689)),MAX($M$2:M688)+1,0)</f>
        <v>687</v>
      </c>
      <c r="Y689" s="290" t="s">
        <v>2064</v>
      </c>
      <c r="Z689" t="str">
        <f>IFERROR(VLOOKUP(ROWS($Z$3:Z689),$X$3:$Y$718,2,0),"")</f>
        <v>Maloobchod s obuví a koženými výrobky</v>
      </c>
    </row>
    <row r="690" spans="13:26">
      <c r="M690" s="289">
        <f>IF(ISNUMBER(SEARCH(ZAKL_DATA!$B$29,N690)),MAX($M$2:M689)+1,0)</f>
        <v>688</v>
      </c>
      <c r="N690" s="483" t="s">
        <v>3572</v>
      </c>
      <c r="O690" s="483" t="s">
        <v>3573</v>
      </c>
      <c r="Q690" s="291" t="str">
        <f>IFERROR(VLOOKUP(ROWS($Q$3:Q690),$M$3:$N$718,2,0),"")</f>
        <v>Zpracování odpadů k ostatnímu využití</v>
      </c>
      <c r="R690">
        <f>IF(ISNUMBER(SEARCH('1Př1'!$A$32,N690)),MAX($M$2:M689)+1,0)</f>
        <v>688</v>
      </c>
      <c r="S690" s="290" t="s">
        <v>2065</v>
      </c>
      <c r="T690" t="str">
        <f>IFERROR(VLOOKUP(ROWS($T$3:T690),$R$3:$S$718,2,0),"")</f>
        <v>Maloobchod s farmaceutickými přípravky</v>
      </c>
      <c r="U690">
        <f>IF(ISNUMBER(SEARCH('1Př1'!$A$33,N690)),MAX($M$2:M689)+1,0)</f>
        <v>688</v>
      </c>
      <c r="V690" s="290" t="s">
        <v>2065</v>
      </c>
      <c r="W690" t="str">
        <f>IFERROR(VLOOKUP(ROWS($W$3:W690),$U$3:$V$718,2,0),"")</f>
        <v>Maloobchod s farmaceutickými přípravky</v>
      </c>
      <c r="X690">
        <f>IF(ISNUMBER(SEARCH('1Př1'!$A$34,N690)),MAX($M$2:M689)+1,0)</f>
        <v>688</v>
      </c>
      <c r="Y690" s="290" t="s">
        <v>2065</v>
      </c>
      <c r="Z690" t="str">
        <f>IFERROR(VLOOKUP(ROWS($Z$3:Z690),$X$3:$Y$718,2,0),"")</f>
        <v>Maloobchod s farmaceutickými přípravky</v>
      </c>
    </row>
    <row r="691" spans="13:26" ht="25.5">
      <c r="M691" s="289">
        <f>IF(ISNUMBER(SEARCH(ZAKL_DATA!$B$29,N691)),MAX($M$2:M690)+1,0)</f>
        <v>689</v>
      </c>
      <c r="N691" s="483" t="s">
        <v>3574</v>
      </c>
      <c r="O691" s="483" t="s">
        <v>3575</v>
      </c>
      <c r="Q691" s="291" t="str">
        <f>IFERROR(VLOOKUP(ROWS($Q$3:Q691),$M$3:$N$718,2,0),"")</f>
        <v>Zpracování odpadů k získání materiálů k dalšímu využití</v>
      </c>
      <c r="R691">
        <f>IF(ISNUMBER(SEARCH('1Př1'!$A$32,N691)),MAX($M$2:M690)+1,0)</f>
        <v>689</v>
      </c>
      <c r="S691" s="290" t="s">
        <v>2066</v>
      </c>
      <c r="T691" t="str">
        <f>IFERROR(VLOOKUP(ROWS($T$3:T691),$R$3:$S$718,2,0),"")</f>
        <v>Maloobchod se zdravotnickými a ortopedickými výrobky</v>
      </c>
      <c r="U691">
        <f>IF(ISNUMBER(SEARCH('1Př1'!$A$33,N691)),MAX($M$2:M690)+1,0)</f>
        <v>689</v>
      </c>
      <c r="V691" s="290" t="s">
        <v>2066</v>
      </c>
      <c r="W691" t="str">
        <f>IFERROR(VLOOKUP(ROWS($W$3:W691),$U$3:$V$718,2,0),"")</f>
        <v>Maloobchod se zdravotnickými a ortopedickými výrobky</v>
      </c>
      <c r="X691">
        <f>IF(ISNUMBER(SEARCH('1Př1'!$A$34,N691)),MAX($M$2:M690)+1,0)</f>
        <v>689</v>
      </c>
      <c r="Y691" s="290" t="s">
        <v>2066</v>
      </c>
      <c r="Z691" t="str">
        <f>IFERROR(VLOOKUP(ROWS($Z$3:Z691),$X$3:$Y$718,2,0),"")</f>
        <v>Maloobchod se zdravotnickými a ortopedickými výrobky</v>
      </c>
    </row>
    <row r="692" spans="13:26">
      <c r="M692" s="289">
        <f>IF(ISNUMBER(SEARCH(ZAKL_DATA!$B$29,N692)),MAX($M$2:M691)+1,0)</f>
        <v>690</v>
      </c>
      <c r="N692" s="483" t="s">
        <v>3576</v>
      </c>
      <c r="O692" s="483" t="s">
        <v>3577</v>
      </c>
      <c r="Q692" s="291" t="str">
        <f>IFERROR(VLOOKUP(ROWS($Q$3:Q692),$M$3:$N$718,2,0),"")</f>
        <v>Zprostředkování v oblasti nákladní dopravy</v>
      </c>
      <c r="R692">
        <f>IF(ISNUMBER(SEARCH('1Př1'!$A$32,N692)),MAX($M$2:M691)+1,0)</f>
        <v>690</v>
      </c>
      <c r="S692" s="290" t="s">
        <v>2067</v>
      </c>
      <c r="T692" t="str">
        <f>IFERROR(VLOOKUP(ROWS($T$3:T692),$R$3:$S$718,2,0),"")</f>
        <v>Maloobchod s kosmetickými a toaletními výrobky</v>
      </c>
      <c r="U692">
        <f>IF(ISNUMBER(SEARCH('1Př1'!$A$33,N692)),MAX($M$2:M691)+1,0)</f>
        <v>690</v>
      </c>
      <c r="V692" s="290" t="s">
        <v>2067</v>
      </c>
      <c r="W692" t="str">
        <f>IFERROR(VLOOKUP(ROWS($W$3:W692),$U$3:$V$718,2,0),"")</f>
        <v>Maloobchod s kosmetickými a toaletními výrobky</v>
      </c>
      <c r="X692">
        <f>IF(ISNUMBER(SEARCH('1Př1'!$A$34,N692)),MAX($M$2:M691)+1,0)</f>
        <v>690</v>
      </c>
      <c r="Y692" s="290" t="s">
        <v>2067</v>
      </c>
      <c r="Z692" t="str">
        <f>IFERROR(VLOOKUP(ROWS($Z$3:Z692),$X$3:$Y$718,2,0),"")</f>
        <v>Maloobchod s kosmetickými a toaletními výrobky</v>
      </c>
    </row>
    <row r="693" spans="13:26">
      <c r="M693" s="289">
        <f>IF(ISNUMBER(SEARCH(ZAKL_DATA!$B$29,N693)),MAX($M$2:M692)+1,0)</f>
        <v>691</v>
      </c>
      <c r="N693" s="483" t="s">
        <v>3578</v>
      </c>
      <c r="O693" s="483" t="s">
        <v>3579</v>
      </c>
      <c r="Q693" s="291" t="str">
        <f>IFERROR(VLOOKUP(ROWS($Q$3:Q693),$M$3:$N$718,2,0),"")</f>
        <v>Zprostředkování v oblasti nemovitostí</v>
      </c>
      <c r="R693">
        <f>IF(ISNUMBER(SEARCH('1Př1'!$A$32,N693)),MAX($M$2:M692)+1,0)</f>
        <v>691</v>
      </c>
      <c r="S693" s="290" t="s">
        <v>2068</v>
      </c>
      <c r="T693" t="str">
        <f>IFERROR(VLOOKUP(ROWS($T$3:T693),$R$3:$S$718,2,0),"")</f>
        <v>Maloob.s květinami,rostl.,osivy,hnoj.,zvířaty pro záj.chov a krmivy pro ně</v>
      </c>
      <c r="U693">
        <f>IF(ISNUMBER(SEARCH('1Př1'!$A$33,N693)),MAX($M$2:M692)+1,0)</f>
        <v>691</v>
      </c>
      <c r="V693" s="290" t="s">
        <v>2068</v>
      </c>
      <c r="W693" t="str">
        <f>IFERROR(VLOOKUP(ROWS($W$3:W693),$U$3:$V$718,2,0),"")</f>
        <v>Maloob.s květinami,rostl.,osivy,hnoj.,zvířaty pro záj.chov a krmivy pro ně</v>
      </c>
      <c r="X693">
        <f>IF(ISNUMBER(SEARCH('1Př1'!$A$34,N693)),MAX($M$2:M692)+1,0)</f>
        <v>691</v>
      </c>
      <c r="Y693" s="290" t="s">
        <v>2068</v>
      </c>
      <c r="Z693" t="str">
        <f>IFERROR(VLOOKUP(ROWS($Z$3:Z693),$X$3:$Y$718,2,0),"")</f>
        <v>Maloob.s květinami,rostl.,osivy,hnoj.,zvířaty pro záj.chov a krmivy pro ně</v>
      </c>
    </row>
    <row r="694" spans="13:26" ht="25.5">
      <c r="M694" s="289">
        <f>IF(ISNUMBER(SEARCH(ZAKL_DATA!$B$29,N694)),MAX($M$2:M693)+1,0)</f>
        <v>692</v>
      </c>
      <c r="N694" s="483" t="s">
        <v>3580</v>
      </c>
      <c r="O694" s="483" t="s">
        <v>3581</v>
      </c>
      <c r="Q694" s="291" t="str">
        <f>IFERROR(VLOOKUP(ROWS($Q$3:Q694),$M$3:$N$718,2,0),"")</f>
        <v>Zprostředkování v oblasti nespecializovaného maloobchodu</v>
      </c>
      <c r="R694">
        <f>IF(ISNUMBER(SEARCH('1Př1'!$A$32,N694)),MAX($M$2:M693)+1,0)</f>
        <v>692</v>
      </c>
      <c r="S694" s="290" t="s">
        <v>2069</v>
      </c>
      <c r="T694" t="str">
        <f>IFERROR(VLOOKUP(ROWS($T$3:T694),$R$3:$S$718,2,0),"")</f>
        <v>Maloobchod s hodinami, hodinkami a klenoty</v>
      </c>
      <c r="U694">
        <f>IF(ISNUMBER(SEARCH('1Př1'!$A$33,N694)),MAX($M$2:M693)+1,0)</f>
        <v>692</v>
      </c>
      <c r="V694" s="290" t="s">
        <v>2069</v>
      </c>
      <c r="W694" t="str">
        <f>IFERROR(VLOOKUP(ROWS($W$3:W694),$U$3:$V$718,2,0),"")</f>
        <v>Maloobchod s hodinami, hodinkami a klenoty</v>
      </c>
      <c r="X694">
        <f>IF(ISNUMBER(SEARCH('1Př1'!$A$34,N694)),MAX($M$2:M693)+1,0)</f>
        <v>692</v>
      </c>
      <c r="Y694" s="290" t="s">
        <v>2069</v>
      </c>
      <c r="Z694" t="str">
        <f>IFERROR(VLOOKUP(ROWS($Z$3:Z694),$X$3:$Y$718,2,0),"")</f>
        <v>Maloobchod s hodinami, hodinkami a klenoty</v>
      </c>
    </row>
    <row r="695" spans="13:26" ht="25.5">
      <c r="M695" s="289">
        <f>IF(ISNUMBER(SEARCH(ZAKL_DATA!$B$29,N695)),MAX($M$2:M694)+1,0)</f>
        <v>693</v>
      </c>
      <c r="N695" s="483" t="s">
        <v>3582</v>
      </c>
      <c r="O695" s="485" t="s">
        <v>3583</v>
      </c>
      <c r="Q695" s="291" t="str">
        <f>IFERROR(VLOOKUP(ROWS($Q$3:Q695),$M$3:$N$718,2,0),"")</f>
        <v>Zprostředkování v oblasti nespecializovaného velkoobchodu za provizi</v>
      </c>
      <c r="R695">
        <f>IF(ISNUMBER(SEARCH('1Př1'!$A$32,N695)),MAX($M$2:M694)+1,0)</f>
        <v>693</v>
      </c>
      <c r="S695" s="290" t="s">
        <v>2070</v>
      </c>
      <c r="T695" t="str">
        <f>IFERROR(VLOOKUP(ROWS($T$3:T695),$R$3:$S$718,2,0),"")</f>
        <v>Ostatní maloobchod s novým zbožím ve specializovaných prodejnách</v>
      </c>
      <c r="U695">
        <f>IF(ISNUMBER(SEARCH('1Př1'!$A$33,N695)),MAX($M$2:M694)+1,0)</f>
        <v>693</v>
      </c>
      <c r="V695" s="290" t="s">
        <v>2070</v>
      </c>
      <c r="W695" t="str">
        <f>IFERROR(VLOOKUP(ROWS($W$3:W695),$U$3:$V$718,2,0),"")</f>
        <v>Ostatní maloobchod s novým zbožím ve specializovaných prodejnách</v>
      </c>
      <c r="X695">
        <f>IF(ISNUMBER(SEARCH('1Př1'!$A$34,N695)),MAX($M$2:M694)+1,0)</f>
        <v>693</v>
      </c>
      <c r="Y695" s="290" t="s">
        <v>2070</v>
      </c>
      <c r="Z695" t="str">
        <f>IFERROR(VLOOKUP(ROWS($Z$3:Z695),$X$3:$Y$718,2,0),"")</f>
        <v>Ostatní maloobchod s novým zbožím ve specializovaných prodejnách</v>
      </c>
    </row>
    <row r="696" spans="13:26" ht="38.25">
      <c r="M696" s="289">
        <f>IF(ISNUMBER(SEARCH(ZAKL_DATA!$B$29,N696)),MAX($M$2:M695)+1,0)</f>
        <v>694</v>
      </c>
      <c r="N696" s="483" t="s">
        <v>3584</v>
      </c>
      <c r="O696" s="483" t="s">
        <v>3585</v>
      </c>
      <c r="Q696" s="291" t="str">
        <f>IFERROR(VLOOKUP(ROWS($Q$3:Q696),$M$3:$N$718,2,0),"")</f>
        <v>Zprostředkování v oblasti oprav a údržby počítačů, výrobků pro osobní potřebu a převážně pro domácnost a motorových vozidel a motocyklů</v>
      </c>
      <c r="R696">
        <f>IF(ISNUMBER(SEARCH('1Př1'!$A$32,N696)),MAX($M$2:M695)+1,0)</f>
        <v>694</v>
      </c>
      <c r="S696" s="290" t="s">
        <v>2071</v>
      </c>
      <c r="T696" t="str">
        <f>IFERROR(VLOOKUP(ROWS($T$3:T696),$R$3:$S$718,2,0),"")</f>
        <v>Maloobchod s použitým zbožím v prodejnách</v>
      </c>
      <c r="U696">
        <f>IF(ISNUMBER(SEARCH('1Př1'!$A$33,N696)),MAX($M$2:M695)+1,0)</f>
        <v>694</v>
      </c>
      <c r="V696" s="290" t="s">
        <v>2071</v>
      </c>
      <c r="W696" t="str">
        <f>IFERROR(VLOOKUP(ROWS($W$3:W696),$U$3:$V$718,2,0),"")</f>
        <v>Maloobchod s použitým zbožím v prodejnách</v>
      </c>
      <c r="X696">
        <f>IF(ISNUMBER(SEARCH('1Př1'!$A$34,N696)),MAX($M$2:M695)+1,0)</f>
        <v>694</v>
      </c>
      <c r="Y696" s="290" t="s">
        <v>2071</v>
      </c>
      <c r="Z696" t="str">
        <f>IFERROR(VLOOKUP(ROWS($Z$3:Z696),$X$3:$Y$718,2,0),"")</f>
        <v>Maloobchod s použitým zbožím v prodejnách</v>
      </c>
    </row>
    <row r="697" spans="13:26">
      <c r="M697" s="289">
        <f>IF(ISNUMBER(SEARCH(ZAKL_DATA!$B$29,N697)),MAX($M$2:M696)+1,0)</f>
        <v>695</v>
      </c>
      <c r="N697" s="483" t="s">
        <v>3586</v>
      </c>
      <c r="O697" s="483" t="s">
        <v>3587</v>
      </c>
      <c r="Q697" s="291" t="str">
        <f>IFERROR(VLOOKUP(ROWS($Q$3:Q697),$M$3:$N$718,2,0),"")</f>
        <v>Zprostředkování v oblasti osobní dopravy</v>
      </c>
      <c r="R697">
        <f>IF(ISNUMBER(SEARCH('1Př1'!$A$32,N697)),MAX($M$2:M696)+1,0)</f>
        <v>695</v>
      </c>
      <c r="S697" s="290" t="s">
        <v>2072</v>
      </c>
      <c r="T697" t="str">
        <f>IFERROR(VLOOKUP(ROWS($T$3:T697),$R$3:$S$718,2,0),"")</f>
        <v>Maloobchod s potravinami,nápoji a tabák.výrobky ve stáncích a na trzích</v>
      </c>
      <c r="U697">
        <f>IF(ISNUMBER(SEARCH('1Př1'!$A$33,N697)),MAX($M$2:M696)+1,0)</f>
        <v>695</v>
      </c>
      <c r="V697" s="290" t="s">
        <v>2072</v>
      </c>
      <c r="W697" t="str">
        <f>IFERROR(VLOOKUP(ROWS($W$3:W697),$U$3:$V$718,2,0),"")</f>
        <v>Maloobchod s potravinami,nápoji a tabák.výrobky ve stáncích a na trzích</v>
      </c>
      <c r="X697">
        <f>IF(ISNUMBER(SEARCH('1Př1'!$A$34,N697)),MAX($M$2:M696)+1,0)</f>
        <v>695</v>
      </c>
      <c r="Y697" s="290" t="s">
        <v>2072</v>
      </c>
      <c r="Z697" t="str">
        <f>IFERROR(VLOOKUP(ROWS($Z$3:Z697),$X$3:$Y$718,2,0),"")</f>
        <v>Maloobchod s potravinami,nápoji a tabák.výrobky ve stáncích a na trzích</v>
      </c>
    </row>
    <row r="698" spans="13:26">
      <c r="M698" s="289">
        <f>IF(ISNUMBER(SEARCH(ZAKL_DATA!$B$29,N698)),MAX($M$2:M697)+1,0)</f>
        <v>696</v>
      </c>
      <c r="N698" s="483" t="s">
        <v>3588</v>
      </c>
      <c r="O698" s="483" t="s">
        <v>3589</v>
      </c>
      <c r="Q698" s="291" t="str">
        <f>IFERROR(VLOOKUP(ROWS($Q$3:Q698),$M$3:$N$718,2,0),"")</f>
        <v>Zprostředkování v oblasti osobních služeb</v>
      </c>
      <c r="R698">
        <f>IF(ISNUMBER(SEARCH('1Př1'!$A$32,N698)),MAX($M$2:M697)+1,0)</f>
        <v>696</v>
      </c>
      <c r="S698" s="290" t="s">
        <v>2073</v>
      </c>
      <c r="T698" t="str">
        <f>IFERROR(VLOOKUP(ROWS($T$3:T698),$R$3:$S$718,2,0),"")</f>
        <v>Maloobchod s textilem, oděvy a obuví ve stáncích a na trzích</v>
      </c>
      <c r="U698">
        <f>IF(ISNUMBER(SEARCH('1Př1'!$A$33,N698)),MAX($M$2:M697)+1,0)</f>
        <v>696</v>
      </c>
      <c r="V698" s="290" t="s">
        <v>2073</v>
      </c>
      <c r="W698" t="str">
        <f>IFERROR(VLOOKUP(ROWS($W$3:W698),$U$3:$V$718,2,0),"")</f>
        <v>Maloobchod s textilem, oděvy a obuví ve stáncích a na trzích</v>
      </c>
      <c r="X698">
        <f>IF(ISNUMBER(SEARCH('1Př1'!$A$34,N698)),MAX($M$2:M697)+1,0)</f>
        <v>696</v>
      </c>
      <c r="Y698" s="290" t="s">
        <v>2073</v>
      </c>
      <c r="Z698" t="str">
        <f>IFERROR(VLOOKUP(ROWS($Z$3:Z698),$X$3:$Y$718,2,0),"")</f>
        <v>Maloobchod s textilem, oděvy a obuví ve stáncích a na trzích</v>
      </c>
    </row>
    <row r="699" spans="13:26" ht="25.5">
      <c r="M699" s="289">
        <f>IF(ISNUMBER(SEARCH(ZAKL_DATA!$B$29,N699)),MAX($M$2:M698)+1,0)</f>
        <v>697</v>
      </c>
      <c r="N699" s="483" t="s">
        <v>3590</v>
      </c>
      <c r="O699" s="483" t="s">
        <v>3591</v>
      </c>
      <c r="Q699" s="291" t="str">
        <f>IFERROR(VLOOKUP(ROWS($Q$3:Q699),$M$3:$N$718,2,0),"")</f>
        <v>Zprostředkování v oblasti pobytových služeb sociální péče</v>
      </c>
      <c r="R699">
        <f>IF(ISNUMBER(SEARCH('1Př1'!$A$32,N699)),MAX($M$2:M698)+1,0)</f>
        <v>697</v>
      </c>
      <c r="S699" s="290" t="s">
        <v>2074</v>
      </c>
      <c r="T699" t="str">
        <f>IFERROR(VLOOKUP(ROWS($T$3:T699),$R$3:$S$718,2,0),"")</f>
        <v>Maloobchod s ostatním zbožím ve stáncích a na trzích</v>
      </c>
      <c r="U699">
        <f>IF(ISNUMBER(SEARCH('1Př1'!$A$33,N699)),MAX($M$2:M698)+1,0)</f>
        <v>697</v>
      </c>
      <c r="V699" s="290" t="s">
        <v>2074</v>
      </c>
      <c r="W699" t="str">
        <f>IFERROR(VLOOKUP(ROWS($W$3:W699),$U$3:$V$718,2,0),"")</f>
        <v>Maloobchod s ostatním zbožím ve stáncích a na trzích</v>
      </c>
      <c r="X699">
        <f>IF(ISNUMBER(SEARCH('1Př1'!$A$34,N699)),MAX($M$2:M698)+1,0)</f>
        <v>697</v>
      </c>
      <c r="Y699" s="290" t="s">
        <v>2074</v>
      </c>
      <c r="Z699" t="str">
        <f>IFERROR(VLOOKUP(ROWS($Z$3:Z699),$X$3:$Y$718,2,0),"")</f>
        <v>Maloobchod s ostatním zbožím ve stáncích a na trzích</v>
      </c>
    </row>
    <row r="700" spans="13:26" ht="25.5">
      <c r="M700" s="289">
        <f>IF(ISNUMBER(SEARCH(ZAKL_DATA!$B$29,N700)),MAX($M$2:M699)+1,0)</f>
        <v>698</v>
      </c>
      <c r="N700" s="483" t="s">
        <v>3592</v>
      </c>
      <c r="O700" s="483" t="s">
        <v>3593</v>
      </c>
      <c r="Q700" s="291" t="str">
        <f>IFERROR(VLOOKUP(ROWS($Q$3:Q700),$M$3:$N$718,2,0),"")</f>
        <v>Zprostředkování v oblasti podpůrných činností pro podnikání j. n.</v>
      </c>
      <c r="R700">
        <f>IF(ISNUMBER(SEARCH('1Př1'!$A$32,N700)),MAX($M$2:M699)+1,0)</f>
        <v>698</v>
      </c>
      <c r="S700" s="290" t="s">
        <v>2075</v>
      </c>
      <c r="T700" t="str">
        <f>IFERROR(VLOOKUP(ROWS($T$3:T700),$R$3:$S$718,2,0),"")</f>
        <v>Maloobchod prostřednictvím internetu nebo zásilkové služby</v>
      </c>
      <c r="U700">
        <f>IF(ISNUMBER(SEARCH('1Př1'!$A$33,N700)),MAX($M$2:M699)+1,0)</f>
        <v>698</v>
      </c>
      <c r="V700" s="290" t="s">
        <v>2075</v>
      </c>
      <c r="W700" t="str">
        <f>IFERROR(VLOOKUP(ROWS($W$3:W700),$U$3:$V$718,2,0),"")</f>
        <v>Maloobchod prostřednictvím internetu nebo zásilkové služby</v>
      </c>
      <c r="X700">
        <f>IF(ISNUMBER(SEARCH('1Př1'!$A$34,N700)),MAX($M$2:M699)+1,0)</f>
        <v>698</v>
      </c>
      <c r="Y700" s="290" t="s">
        <v>2075</v>
      </c>
      <c r="Z700" t="str">
        <f>IFERROR(VLOOKUP(ROWS($Z$3:Z700),$X$3:$Y$718,2,0),"")</f>
        <v>Maloobchod prostřednictvím internetu nebo zásilkové služby</v>
      </c>
    </row>
    <row r="701" spans="13:26" ht="25.5">
      <c r="M701" s="289">
        <f>IF(ISNUMBER(SEARCH(ZAKL_DATA!$B$29,N701)),MAX($M$2:M700)+1,0)</f>
        <v>699</v>
      </c>
      <c r="N701" s="483" t="s">
        <v>3594</v>
      </c>
      <c r="O701" s="483" t="s">
        <v>3595</v>
      </c>
      <c r="Q701" s="291" t="str">
        <f>IFERROR(VLOOKUP(ROWS($Q$3:Q701),$M$3:$N$718,2,0),"")</f>
        <v>Zprostředkování v oblasti poštovních a kurýrních činností</v>
      </c>
      <c r="R701">
        <f>IF(ISNUMBER(SEARCH('1Př1'!$A$32,N701)),MAX($M$2:M700)+1,0)</f>
        <v>699</v>
      </c>
      <c r="S701" s="290" t="s">
        <v>2076</v>
      </c>
      <c r="T701" t="str">
        <f>IFERROR(VLOOKUP(ROWS($T$3:T701),$R$3:$S$718,2,0),"")</f>
        <v>Ostatní maloobchod mimo prodejny, stánky a trhy</v>
      </c>
      <c r="U701">
        <f>IF(ISNUMBER(SEARCH('1Př1'!$A$33,N701)),MAX($M$2:M700)+1,0)</f>
        <v>699</v>
      </c>
      <c r="V701" s="290" t="s">
        <v>2076</v>
      </c>
      <c r="W701" t="str">
        <f>IFERROR(VLOOKUP(ROWS($W$3:W701),$U$3:$V$718,2,0),"")</f>
        <v>Ostatní maloobchod mimo prodejny, stánky a trhy</v>
      </c>
      <c r="X701">
        <f>IF(ISNUMBER(SEARCH('1Př1'!$A$34,N701)),MAX($M$2:M700)+1,0)</f>
        <v>699</v>
      </c>
      <c r="Y701" s="290" t="s">
        <v>2076</v>
      </c>
      <c r="Z701" t="str">
        <f>IFERROR(VLOOKUP(ROWS($Z$3:Z701),$X$3:$Y$718,2,0),"")</f>
        <v>Ostatní maloobchod mimo prodejny, stánky a trhy</v>
      </c>
    </row>
    <row r="702" spans="13:26" ht="25.5">
      <c r="M702" s="289">
        <f>IF(ISNUMBER(SEARCH(ZAKL_DATA!$B$29,N702)),MAX($M$2:M701)+1,0)</f>
        <v>700</v>
      </c>
      <c r="N702" s="483" t="s">
        <v>3596</v>
      </c>
      <c r="O702" s="483" t="s">
        <v>3597</v>
      </c>
      <c r="Q702" s="291" t="str">
        <f>IFERROR(VLOOKUP(ROWS($Q$3:Q702),$M$3:$N$718,2,0),"")</f>
        <v>Zprostředkování v oblasti pronájmu a leasingu automobilů, obytných automobilů a přívěsů</v>
      </c>
      <c r="R702">
        <f>IF(ISNUMBER(SEARCH('1Př1'!$A$32,N702)),MAX($M$2:M701)+1,0)</f>
        <v>700</v>
      </c>
      <c r="S702" s="290" t="s">
        <v>2077</v>
      </c>
      <c r="T702" t="str">
        <f>IFERROR(VLOOKUP(ROWS($T$3:T702),$R$3:$S$718,2,0),"")</f>
        <v>Městská a příměstská pozemní osobní doprava</v>
      </c>
      <c r="U702">
        <f>IF(ISNUMBER(SEARCH('1Př1'!$A$33,N702)),MAX($M$2:M701)+1,0)</f>
        <v>700</v>
      </c>
      <c r="V702" s="290" t="s">
        <v>2077</v>
      </c>
      <c r="W702" t="str">
        <f>IFERROR(VLOOKUP(ROWS($W$3:W702),$U$3:$V$718,2,0),"")</f>
        <v>Městská a příměstská pozemní osobní doprava</v>
      </c>
      <c r="X702">
        <f>IF(ISNUMBER(SEARCH('1Př1'!$A$34,N702)),MAX($M$2:M701)+1,0)</f>
        <v>700</v>
      </c>
      <c r="Y702" s="290" t="s">
        <v>2077</v>
      </c>
      <c r="Z702" t="str">
        <f>IFERROR(VLOOKUP(ROWS($Z$3:Z702),$X$3:$Y$718,2,0),"")</f>
        <v>Městská a příměstská pozemní osobní doprava</v>
      </c>
    </row>
    <row r="703" spans="13:26" ht="25.5">
      <c r="M703" s="289">
        <f>IF(ISNUMBER(SEARCH(ZAKL_DATA!$B$29,N703)),MAX($M$2:M702)+1,0)</f>
        <v>701</v>
      </c>
      <c r="N703" s="483" t="s">
        <v>3598</v>
      </c>
      <c r="O703" s="483" t="s">
        <v>3599</v>
      </c>
      <c r="Q703" s="291" t="str">
        <f>IFERROR(VLOOKUP(ROWS($Q$3:Q703),$M$3:$N$718,2,0),"")</f>
        <v>Zprostředkování v oblasti pronájmu a leasingu jiných hmotných statků a nefinančních nehmotných aktiv</v>
      </c>
      <c r="R703">
        <f>IF(ISNUMBER(SEARCH('1Př1'!$A$32,N703)),MAX($M$2:M702)+1,0)</f>
        <v>701</v>
      </c>
      <c r="S703" s="290" t="s">
        <v>2078</v>
      </c>
      <c r="T703" t="str">
        <f>IFERROR(VLOOKUP(ROWS($T$3:T703),$R$3:$S$718,2,0),"")</f>
        <v>Taxislužba a pronájem osobních vozů s řidičem</v>
      </c>
      <c r="U703">
        <f>IF(ISNUMBER(SEARCH('1Př1'!$A$33,N703)),MAX($M$2:M702)+1,0)</f>
        <v>701</v>
      </c>
      <c r="V703" s="290" t="s">
        <v>2078</v>
      </c>
      <c r="W703" t="str">
        <f>IFERROR(VLOOKUP(ROWS($W$3:W703),$U$3:$V$718,2,0),"")</f>
        <v>Taxislužba a pronájem osobních vozů s řidičem</v>
      </c>
      <c r="X703">
        <f>IF(ISNUMBER(SEARCH('1Př1'!$A$34,N703)),MAX($M$2:M702)+1,0)</f>
        <v>701</v>
      </c>
      <c r="Y703" s="290" t="s">
        <v>2078</v>
      </c>
      <c r="Z703" t="str">
        <f>IFERROR(VLOOKUP(ROWS($Z$3:Z703),$X$3:$Y$718,2,0),"")</f>
        <v>Taxislužba a pronájem osobních vozů s řidičem</v>
      </c>
    </row>
    <row r="704" spans="13:26" ht="25.5">
      <c r="M704" s="289">
        <f>IF(ISNUMBER(SEARCH(ZAKL_DATA!$B$29,N704)),MAX($M$2:M703)+1,0)</f>
        <v>702</v>
      </c>
      <c r="N704" s="483" t="s">
        <v>3600</v>
      </c>
      <c r="O704" s="483" t="s">
        <v>3601</v>
      </c>
      <c r="Q704" s="291" t="str">
        <f>IFERROR(VLOOKUP(ROWS($Q$3:Q704),$M$3:$N$718,2,0),"")</f>
        <v>Zprostředkování v oblasti specializovaného maloobchodu</v>
      </c>
      <c r="R704">
        <f>IF(ISNUMBER(SEARCH('1Př1'!$A$32,N704)),MAX($M$2:M703)+1,0)</f>
        <v>702</v>
      </c>
      <c r="S704" s="290" t="s">
        <v>2079</v>
      </c>
      <c r="T704" t="str">
        <f>IFERROR(VLOOKUP(ROWS($T$3:T704),$R$3:$S$718,2,0),"")</f>
        <v>Ostatní pozemní osobní doprava j. n.</v>
      </c>
      <c r="U704">
        <f>IF(ISNUMBER(SEARCH('1Př1'!$A$33,N704)),MAX($M$2:M703)+1,0)</f>
        <v>702</v>
      </c>
      <c r="V704" s="290" t="s">
        <v>2079</v>
      </c>
      <c r="W704" t="str">
        <f>IFERROR(VLOOKUP(ROWS($W$3:W704),$U$3:$V$718,2,0),"")</f>
        <v>Ostatní pozemní osobní doprava j. n.</v>
      </c>
      <c r="X704">
        <f>IF(ISNUMBER(SEARCH('1Př1'!$A$34,N704)),MAX($M$2:M703)+1,0)</f>
        <v>702</v>
      </c>
      <c r="Y704" s="290" t="s">
        <v>2079</v>
      </c>
      <c r="Z704" t="str">
        <f>IFERROR(VLOOKUP(ROWS($Z$3:Z704),$X$3:$Y$718,2,0),"")</f>
        <v>Ostatní pozemní osobní doprava j. n.</v>
      </c>
    </row>
    <row r="705" spans="13:26" ht="25.5">
      <c r="M705" s="289">
        <f>IF(ISNUMBER(SEARCH(ZAKL_DATA!$B$29,N705)),MAX($M$2:M704)+1,0)</f>
        <v>703</v>
      </c>
      <c r="N705" s="483" t="s">
        <v>3602</v>
      </c>
      <c r="O705" s="483" t="s">
        <v>3603</v>
      </c>
      <c r="Q705" s="291" t="str">
        <f>IFERROR(VLOOKUP(ROWS($Q$3:Q705),$M$3:$N$718,2,0),"")</f>
        <v>Zprostředkování v oblasti specializovaného velkoobchodu za provizi s ostatním zbožím</v>
      </c>
      <c r="R705">
        <f>IF(ISNUMBER(SEARCH('1Př1'!$A$32,N705)),MAX($M$2:M704)+1,0)</f>
        <v>703</v>
      </c>
      <c r="S705" s="290" t="s">
        <v>2080</v>
      </c>
      <c r="T705" t="str">
        <f>IFERROR(VLOOKUP(ROWS($T$3:T705),$R$3:$S$718,2,0),"")</f>
        <v>Silniční nákladní doprava</v>
      </c>
      <c r="U705">
        <f>IF(ISNUMBER(SEARCH('1Př1'!$A$33,N705)),MAX($M$2:M704)+1,0)</f>
        <v>703</v>
      </c>
      <c r="V705" s="290" t="s">
        <v>2080</v>
      </c>
      <c r="W705" t="str">
        <f>IFERROR(VLOOKUP(ROWS($W$3:W705),$U$3:$V$718,2,0),"")</f>
        <v>Silniční nákladní doprava</v>
      </c>
      <c r="X705">
        <f>IF(ISNUMBER(SEARCH('1Př1'!$A$34,N705)),MAX($M$2:M704)+1,0)</f>
        <v>703</v>
      </c>
      <c r="Y705" s="290" t="s">
        <v>2080</v>
      </c>
      <c r="Z705" t="str">
        <f>IFERROR(VLOOKUP(ROWS($Z$3:Z705),$X$3:$Y$718,2,0),"")</f>
        <v>Silniční nákladní doprava</v>
      </c>
    </row>
    <row r="706" spans="13:26" ht="25.5">
      <c r="M706" s="289">
        <f>IF(ISNUMBER(SEARCH(ZAKL_DATA!$B$29,N706)),MAX($M$2:M705)+1,0)</f>
        <v>704</v>
      </c>
      <c r="N706" s="483" t="s">
        <v>3604</v>
      </c>
      <c r="O706" s="483" t="s">
        <v>3605</v>
      </c>
      <c r="Q706" s="291" t="str">
        <f>IFERROR(VLOOKUP(ROWS($Q$3:Q706),$M$3:$N$718,2,0),"")</f>
        <v>Zprostředkování v oblasti specializovaných stavebních činností</v>
      </c>
      <c r="R706">
        <f>IF(ISNUMBER(SEARCH('1Př1'!$A$32,N706)),MAX($M$2:M705)+1,0)</f>
        <v>704</v>
      </c>
      <c r="S706" s="290" t="s">
        <v>2081</v>
      </c>
      <c r="T706" t="str">
        <f>IFERROR(VLOOKUP(ROWS($T$3:T706),$R$3:$S$718,2,0),"")</f>
        <v>Stěhovací služby</v>
      </c>
      <c r="U706">
        <f>IF(ISNUMBER(SEARCH('1Př1'!$A$33,N706)),MAX($M$2:M705)+1,0)</f>
        <v>704</v>
      </c>
      <c r="V706" s="290" t="s">
        <v>2081</v>
      </c>
      <c r="W706" t="str">
        <f>IFERROR(VLOOKUP(ROWS($W$3:W706),$U$3:$V$718,2,0),"")</f>
        <v>Stěhovací služby</v>
      </c>
      <c r="X706">
        <f>IF(ISNUMBER(SEARCH('1Př1'!$A$34,N706)),MAX($M$2:M705)+1,0)</f>
        <v>704</v>
      </c>
      <c r="Y706" s="290" t="s">
        <v>2081</v>
      </c>
      <c r="Z706" t="str">
        <f>IFERROR(VLOOKUP(ROWS($Z$3:Z706),$X$3:$Y$718,2,0),"")</f>
        <v>Stěhovací služby</v>
      </c>
    </row>
    <row r="707" spans="13:26" ht="25.5">
      <c r="M707" s="289">
        <f>IF(ISNUMBER(SEARCH(ZAKL_DATA!$B$29,N707)),MAX($M$2:M706)+1,0)</f>
        <v>705</v>
      </c>
      <c r="N707" s="483" t="s">
        <v>3606</v>
      </c>
      <c r="O707" s="483" t="s">
        <v>3607</v>
      </c>
      <c r="Q707" s="291" t="str">
        <f>IFERROR(VLOOKUP(ROWS($Q$3:Q707),$M$3:$N$718,2,0),"")</f>
        <v>Zprostředkování v oblasti stravování a podávání nápojů</v>
      </c>
      <c r="R707">
        <f>IF(ISNUMBER(SEARCH('1Př1'!$A$32,N707)),MAX($M$2:M706)+1,0)</f>
        <v>705</v>
      </c>
      <c r="S707" s="290" t="s">
        <v>2082</v>
      </c>
      <c r="T707" t="str">
        <f>IFERROR(VLOOKUP(ROWS($T$3:T707),$R$3:$S$718,2,0),"")</f>
        <v>Těžba černého uhlí</v>
      </c>
      <c r="U707">
        <f>IF(ISNUMBER(SEARCH('1Př1'!$A$33,N707)),MAX($M$2:M706)+1,0)</f>
        <v>705</v>
      </c>
      <c r="V707" s="290" t="s">
        <v>2082</v>
      </c>
      <c r="W707" t="str">
        <f>IFERROR(VLOOKUP(ROWS($W$3:W707),$U$3:$V$718,2,0),"")</f>
        <v>Těžba černého uhlí</v>
      </c>
      <c r="X707">
        <f>IF(ISNUMBER(SEARCH('1Př1'!$A$34,N707)),MAX($M$2:M706)+1,0)</f>
        <v>705</v>
      </c>
      <c r="Y707" s="290" t="s">
        <v>2082</v>
      </c>
      <c r="Z707" t="str">
        <f>IFERROR(VLOOKUP(ROWS($Z$3:Z707),$X$3:$Y$718,2,0),"")</f>
        <v>Těžba černého uhlí</v>
      </c>
    </row>
    <row r="708" spans="13:26">
      <c r="M708" s="289">
        <f>IF(ISNUMBER(SEARCH(ZAKL_DATA!$B$29,N708)),MAX($M$2:M707)+1,0)</f>
        <v>706</v>
      </c>
      <c r="N708" s="483" t="s">
        <v>3608</v>
      </c>
      <c r="O708" s="483" t="s">
        <v>3609</v>
      </c>
      <c r="Q708" s="291" t="str">
        <f>IFERROR(VLOOKUP(ROWS($Q$3:Q708),$M$3:$N$718,2,0),"")</f>
        <v>Zprostředkování v oblasti ubytování</v>
      </c>
      <c r="R708">
        <f>IF(ISNUMBER(SEARCH('1Př1'!$A$32,N708)),MAX($M$2:M707)+1,0)</f>
        <v>706</v>
      </c>
      <c r="S708" s="290" t="s">
        <v>2083</v>
      </c>
      <c r="T708" t="str">
        <f>IFERROR(VLOOKUP(ROWS($T$3:T708),$R$3:$S$718,2,0),"")</f>
        <v>Úprava černého uhlí</v>
      </c>
      <c r="U708">
        <f>IF(ISNUMBER(SEARCH('1Př1'!$A$33,N708)),MAX($M$2:M707)+1,0)</f>
        <v>706</v>
      </c>
      <c r="V708" s="290" t="s">
        <v>2083</v>
      </c>
      <c r="W708" t="str">
        <f>IFERROR(VLOOKUP(ROWS($W$3:W708),$U$3:$V$718,2,0),"")</f>
        <v>Úprava černého uhlí</v>
      </c>
      <c r="X708">
        <f>IF(ISNUMBER(SEARCH('1Př1'!$A$34,N708)),MAX($M$2:M707)+1,0)</f>
        <v>706</v>
      </c>
      <c r="Y708" s="290" t="s">
        <v>2083</v>
      </c>
      <c r="Z708" t="str">
        <f>IFERROR(VLOOKUP(ROWS($Z$3:Z708),$X$3:$Y$718,2,0),"")</f>
        <v>Úprava černého uhlí</v>
      </c>
    </row>
    <row r="709" spans="13:26" ht="38.25">
      <c r="M709" s="289">
        <f>IF(ISNUMBER(SEARCH(ZAKL_DATA!$B$29,N709)),MAX($M$2:M708)+1,0)</f>
        <v>707</v>
      </c>
      <c r="N709" s="483" t="s">
        <v>3610</v>
      </c>
      <c r="O709" s="483" t="s">
        <v>3611</v>
      </c>
      <c r="Q709" s="291" t="str">
        <f>IFERROR(VLOOKUP(ROWS($Q$3:Q709),$M$3:$N$718,2,0),"")</f>
        <v>Zprostředkování v oblasti velkoobchodu za provizi s nábytkem, železářským zbožím a potřebami převážně pro domácnost</v>
      </c>
      <c r="R709">
        <f>IF(ISNUMBER(SEARCH('1Př1'!$A$32,N709)),MAX($M$2:M708)+1,0)</f>
        <v>707</v>
      </c>
      <c r="S709" s="290" t="s">
        <v>2084</v>
      </c>
      <c r="T709" t="str">
        <f>IFERROR(VLOOKUP(ROWS($T$3:T709),$R$3:$S$718,2,0),"")</f>
        <v>Letecká nákladní doprava</v>
      </c>
      <c r="U709">
        <f>IF(ISNUMBER(SEARCH('1Př1'!$A$33,N709)),MAX($M$2:M708)+1,0)</f>
        <v>707</v>
      </c>
      <c r="V709" s="290" t="s">
        <v>2084</v>
      </c>
      <c r="W709" t="str">
        <f>IFERROR(VLOOKUP(ROWS($W$3:W709),$U$3:$V$718,2,0),"")</f>
        <v>Letecká nákladní doprava</v>
      </c>
      <c r="X709">
        <f>IF(ISNUMBER(SEARCH('1Př1'!$A$34,N709)),MAX($M$2:M708)+1,0)</f>
        <v>707</v>
      </c>
      <c r="Y709" s="290" t="s">
        <v>2084</v>
      </c>
      <c r="Z709" t="str">
        <f>IFERROR(VLOOKUP(ROWS($Z$3:Z709),$X$3:$Y$718,2,0),"")</f>
        <v>Letecká nákladní doprava</v>
      </c>
    </row>
    <row r="710" spans="13:26" ht="25.5">
      <c r="M710" s="289">
        <f>IF(ISNUMBER(SEARCH(ZAKL_DATA!$B$29,N710)),MAX($M$2:M709)+1,0)</f>
        <v>708</v>
      </c>
      <c r="N710" s="483" t="s">
        <v>3612</v>
      </c>
      <c r="O710" s="483" t="s">
        <v>3613</v>
      </c>
      <c r="Q710" s="291" t="str">
        <f>IFERROR(VLOOKUP(ROWS($Q$3:Q710),$M$3:$N$718,2,0),"")</f>
        <v>Zprostředkování v oblasti velkoobchodu za provizi s palivy, rudami, kovy a technickými chemikáliemi</v>
      </c>
      <c r="R710">
        <f>IF(ISNUMBER(SEARCH('1Př1'!$A$32,N710)),MAX($M$2:M709)+1,0)</f>
        <v>708</v>
      </c>
      <c r="S710" s="290" t="s">
        <v>2085</v>
      </c>
      <c r="T710" t="str">
        <f>IFERROR(VLOOKUP(ROWS($T$3:T710),$R$3:$S$718,2,0),"")</f>
        <v>Kosmická doprava</v>
      </c>
      <c r="U710">
        <f>IF(ISNUMBER(SEARCH('1Př1'!$A$33,N710)),MAX($M$2:M709)+1,0)</f>
        <v>708</v>
      </c>
      <c r="V710" s="290" t="s">
        <v>2085</v>
      </c>
      <c r="W710" t="str">
        <f>IFERROR(VLOOKUP(ROWS($W$3:W710),$U$3:$V$718,2,0),"")</f>
        <v>Kosmická doprava</v>
      </c>
      <c r="X710">
        <f>IF(ISNUMBER(SEARCH('1Př1'!$A$34,N710)),MAX($M$2:M709)+1,0)</f>
        <v>708</v>
      </c>
      <c r="Y710" s="290" t="s">
        <v>2085</v>
      </c>
      <c r="Z710" t="str">
        <f>IFERROR(VLOOKUP(ROWS($Z$3:Z710),$X$3:$Y$718,2,0),"")</f>
        <v>Kosmická doprava</v>
      </c>
    </row>
    <row r="711" spans="13:26" ht="25.5">
      <c r="M711" s="289">
        <f>IF(ISNUMBER(SEARCH(ZAKL_DATA!$B$29,N711)),MAX($M$2:M710)+1,0)</f>
        <v>709</v>
      </c>
      <c r="N711" s="483" t="s">
        <v>3614</v>
      </c>
      <c r="O711" s="483" t="s">
        <v>3615</v>
      </c>
      <c r="Q711" s="291" t="str">
        <f>IFERROR(VLOOKUP(ROWS($Q$3:Q711),$M$3:$N$718,2,0),"")</f>
        <v>Zprostředkování v oblasti velkoobchodu za provizi s potravinami, nápoji a tabákovými výrobky</v>
      </c>
      <c r="R711">
        <f>IF(ISNUMBER(SEARCH('1Př1'!$A$32,N711)),MAX($M$2:M710)+1,0)</f>
        <v>709</v>
      </c>
      <c r="S711" s="290" t="s">
        <v>2086</v>
      </c>
      <c r="T711" t="str">
        <f>IFERROR(VLOOKUP(ROWS($T$3:T711),$R$3:$S$718,2,0),"")</f>
        <v>Těžba hnědého uhlí, kromě lignitu</v>
      </c>
      <c r="U711">
        <f>IF(ISNUMBER(SEARCH('1Př1'!$A$33,N711)),MAX($M$2:M710)+1,0)</f>
        <v>709</v>
      </c>
      <c r="V711" s="290" t="s">
        <v>2086</v>
      </c>
      <c r="W711" t="str">
        <f>IFERROR(VLOOKUP(ROWS($W$3:W711),$U$3:$V$718,2,0),"")</f>
        <v>Těžba hnědého uhlí, kromě lignitu</v>
      </c>
      <c r="X711">
        <f>IF(ISNUMBER(SEARCH('1Př1'!$A$34,N711)),MAX($M$2:M710)+1,0)</f>
        <v>709</v>
      </c>
      <c r="Y711" s="290" t="s">
        <v>2086</v>
      </c>
      <c r="Z711" t="str">
        <f>IFERROR(VLOOKUP(ROWS($Z$3:Z711),$X$3:$Y$718,2,0),"")</f>
        <v>Těžba hnědého uhlí, kromě lignitu</v>
      </c>
    </row>
    <row r="712" spans="13:26" ht="38.25">
      <c r="M712" s="289">
        <f>IF(ISNUMBER(SEARCH(ZAKL_DATA!$B$29,N712)),MAX($M$2:M711)+1,0)</f>
        <v>710</v>
      </c>
      <c r="N712" s="483" t="s">
        <v>3616</v>
      </c>
      <c r="O712" s="483" t="s">
        <v>3617</v>
      </c>
      <c r="Q712" s="291" t="str">
        <f>IFERROR(VLOOKUP(ROWS($Q$3:Q712),$M$3:$N$718,2,0),"")</f>
        <v>Zprostředkování v oblasti velkoobchodu za provizi s textilem, oděvy, kožešinami, obuví a koženými výrobky</v>
      </c>
      <c r="R712">
        <f>IF(ISNUMBER(SEARCH('1Př1'!$A$32,N712)),MAX($M$2:M711)+1,0)</f>
        <v>710</v>
      </c>
      <c r="S712" s="290" t="s">
        <v>2087</v>
      </c>
      <c r="T712" t="str">
        <f>IFERROR(VLOOKUP(ROWS($T$3:T712),$R$3:$S$718,2,0),"")</f>
        <v>Úprava hnědého uhlí, kromě lignitu</v>
      </c>
      <c r="U712">
        <f>IF(ISNUMBER(SEARCH('1Př1'!$A$33,N712)),MAX($M$2:M711)+1,0)</f>
        <v>710</v>
      </c>
      <c r="V712" s="290" t="s">
        <v>2087</v>
      </c>
      <c r="W712" t="str">
        <f>IFERROR(VLOOKUP(ROWS($W$3:W712),$U$3:$V$718,2,0),"")</f>
        <v>Úprava hnědého uhlí, kromě lignitu</v>
      </c>
      <c r="X712">
        <f>IF(ISNUMBER(SEARCH('1Př1'!$A$34,N712)),MAX($M$2:M711)+1,0)</f>
        <v>710</v>
      </c>
      <c r="Y712" s="290" t="s">
        <v>2087</v>
      </c>
      <c r="Z712" t="str">
        <f>IFERROR(VLOOKUP(ROWS($Z$3:Z712),$X$3:$Y$718,2,0),"")</f>
        <v>Úprava hnědého uhlí, kromě lignitu</v>
      </c>
    </row>
    <row r="713" spans="13:26" ht="25.5">
      <c r="M713" s="289">
        <f>IF(ISNUMBER(SEARCH(ZAKL_DATA!$B$29,N713)),MAX($M$2:M712)+1,0)</f>
        <v>711</v>
      </c>
      <c r="N713" s="483" t="s">
        <v>3618</v>
      </c>
      <c r="O713" s="483" t="s">
        <v>3619</v>
      </c>
      <c r="Q713" s="291" t="str">
        <f>IFERROR(VLOOKUP(ROWS($Q$3:Q713),$M$3:$N$718,2,0),"")</f>
        <v>Zprostředkování v oblasti velkoobchodu za provizi se dřevem a stavebními materiály</v>
      </c>
      <c r="R713">
        <f>IF(ISNUMBER(SEARCH('1Př1'!$A$32,N713)),MAX($M$2:M712)+1,0)</f>
        <v>711</v>
      </c>
      <c r="S713" s="290" t="s">
        <v>2088</v>
      </c>
      <c r="T713" t="str">
        <f>IFERROR(VLOOKUP(ROWS($T$3:T713),$R$3:$S$718,2,0),"")</f>
        <v>Těžba lignitu</v>
      </c>
      <c r="U713">
        <f>IF(ISNUMBER(SEARCH('1Př1'!$A$33,N713)),MAX($M$2:M712)+1,0)</f>
        <v>711</v>
      </c>
      <c r="V713" s="290" t="s">
        <v>2088</v>
      </c>
      <c r="W713" t="str">
        <f>IFERROR(VLOOKUP(ROWS($W$3:W713),$U$3:$V$718,2,0),"")</f>
        <v>Těžba lignitu</v>
      </c>
      <c r="X713">
        <f>IF(ISNUMBER(SEARCH('1Př1'!$A$34,N713)),MAX($M$2:M712)+1,0)</f>
        <v>711</v>
      </c>
      <c r="Y713" s="290" t="s">
        <v>2088</v>
      </c>
      <c r="Z713" t="str">
        <f>IFERROR(VLOOKUP(ROWS($Z$3:Z713),$X$3:$Y$718,2,0),"")</f>
        <v>Těžba lignitu</v>
      </c>
    </row>
    <row r="714" spans="13:26" ht="25.5">
      <c r="M714" s="289">
        <f>IF(ISNUMBER(SEARCH(ZAKL_DATA!$B$29,N714)),MAX($M$2:M713)+1,0)</f>
        <v>712</v>
      </c>
      <c r="N714" s="483" t="s">
        <v>3620</v>
      </c>
      <c r="O714" s="483" t="s">
        <v>3621</v>
      </c>
      <c r="Q714" s="291" t="str">
        <f>IFERROR(VLOOKUP(ROWS($Q$3:Q714),$M$3:$N$718,2,0),"")</f>
        <v>Zprostředkování v oblasti velkoobchodu za provizi se stroji, průmyslovým zařízením, loděmi a letadly</v>
      </c>
      <c r="R714">
        <f>IF(ISNUMBER(SEARCH('1Př1'!$A$32,N714)),MAX($M$2:M713)+1,0)</f>
        <v>712</v>
      </c>
      <c r="S714" s="290" t="s">
        <v>2089</v>
      </c>
      <c r="T714" t="str">
        <f>IFERROR(VLOOKUP(ROWS($T$3:T714),$R$3:$S$718,2,0),"")</f>
        <v>Úprava lignitu</v>
      </c>
      <c r="U714">
        <f>IF(ISNUMBER(SEARCH('1Př1'!$A$33,N714)),MAX($M$2:M713)+1,0)</f>
        <v>712</v>
      </c>
      <c r="V714" s="290" t="s">
        <v>2089</v>
      </c>
      <c r="W714" t="str">
        <f>IFERROR(VLOOKUP(ROWS($W$3:W714),$U$3:$V$718,2,0),"")</f>
        <v>Úprava lignitu</v>
      </c>
      <c r="X714">
        <f>IF(ISNUMBER(SEARCH('1Př1'!$A$34,N714)),MAX($M$2:M713)+1,0)</f>
        <v>712</v>
      </c>
      <c r="Y714" s="290" t="s">
        <v>2089</v>
      </c>
      <c r="Z714" t="str">
        <f>IFERROR(VLOOKUP(ROWS($Z$3:Z714),$X$3:$Y$718,2,0),"")</f>
        <v>Úprava lignitu</v>
      </c>
    </row>
    <row r="715" spans="13:26" ht="38.25">
      <c r="M715" s="289">
        <f>IF(ISNUMBER(SEARCH(ZAKL_DATA!$B$29,N715)),MAX($M$2:M714)+1,0)</f>
        <v>713</v>
      </c>
      <c r="N715" s="483" t="s">
        <v>3622</v>
      </c>
      <c r="O715" s="483" t="s">
        <v>3623</v>
      </c>
      <c r="Q715" s="291" t="str">
        <f>IFERROR(VLOOKUP(ROWS($Q$3:Q715),$M$3:$N$718,2,0),"")</f>
        <v>Zprostředkování v oblasti velkoobchodu za provizi se základními zemědělskými produkty, živými zvířaty, textilními surovinami a polotovary</v>
      </c>
      <c r="R715">
        <f>IF(ISNUMBER(SEARCH('1Př1'!$A$32,N715)),MAX($M$2:M714)+1,0)</f>
        <v>713</v>
      </c>
      <c r="S715" s="290" t="s">
        <v>2090</v>
      </c>
      <c r="T715" t="str">
        <f>IFERROR(VLOOKUP(ROWS($T$3:T715),$R$3:$S$718,2,0),"")</f>
        <v>Činnosti související s pozemní dopravou</v>
      </c>
      <c r="U715">
        <f>IF(ISNUMBER(SEARCH('1Př1'!$A$33,N715)),MAX($M$2:M714)+1,0)</f>
        <v>713</v>
      </c>
      <c r="V715" s="290" t="s">
        <v>2090</v>
      </c>
      <c r="W715" t="str">
        <f>IFERROR(VLOOKUP(ROWS($W$3:W715),$U$3:$V$718,2,0),"")</f>
        <v>Činnosti související s pozemní dopravou</v>
      </c>
      <c r="X715">
        <f>IF(ISNUMBER(SEARCH('1Př1'!$A$34,N715)),MAX($M$2:M714)+1,0)</f>
        <v>713</v>
      </c>
      <c r="Y715" s="290" t="s">
        <v>2090</v>
      </c>
      <c r="Z715" t="str">
        <f>IFERROR(VLOOKUP(ROWS($Z$3:Z715),$X$3:$Y$718,2,0),"")</f>
        <v>Činnosti související s pozemní dopravou</v>
      </c>
    </row>
    <row r="716" spans="13:26">
      <c r="M716" s="289">
        <f>IF(ISNUMBER(SEARCH(ZAKL_DATA!$B$29,N716)),MAX($M$2:M715)+1,0)</f>
        <v>714</v>
      </c>
      <c r="N716" s="483" t="s">
        <v>3624</v>
      </c>
      <c r="O716" s="483" t="s">
        <v>3625</v>
      </c>
      <c r="Q716" s="291" t="str">
        <f>IFERROR(VLOOKUP(ROWS($Q$3:Q716),$M$3:$N$718,2,0),"")</f>
        <v>Zprostředkování v oblasti vzdělávání</v>
      </c>
      <c r="R716">
        <f>IF(ISNUMBER(SEARCH('1Př1'!$A$32,N716)),MAX($M$2:M715)+1,0)</f>
        <v>714</v>
      </c>
      <c r="S716" s="290" t="s">
        <v>2091</v>
      </c>
      <c r="T716" t="str">
        <f>IFERROR(VLOOKUP(ROWS($T$3:T716),$R$3:$S$718,2,0),"")</f>
        <v>Činnosti související s vodní dopravou</v>
      </c>
      <c r="U716">
        <f>IF(ISNUMBER(SEARCH('1Př1'!$A$33,N716)),MAX($M$2:M715)+1,0)</f>
        <v>714</v>
      </c>
      <c r="V716" s="290" t="s">
        <v>2091</v>
      </c>
      <c r="W716" t="str">
        <f>IFERROR(VLOOKUP(ROWS($W$3:W716),$U$3:$V$718,2,0),"")</f>
        <v>Činnosti související s vodní dopravou</v>
      </c>
      <c r="X716">
        <f>IF(ISNUMBER(SEARCH('1Př1'!$A$34,N716)),MAX($M$2:M715)+1,0)</f>
        <v>714</v>
      </c>
      <c r="Y716" s="290" t="s">
        <v>2091</v>
      </c>
      <c r="Z716" t="str">
        <f>IFERROR(VLOOKUP(ROWS($Z$3:Z716),$X$3:$Y$718,2,0),"")</f>
        <v>Činnosti související s vodní dopravou</v>
      </c>
    </row>
    <row r="717" spans="13:26">
      <c r="M717" s="289">
        <f>IF(ISNUMBER(SEARCH(ZAKL_DATA!$B$29,N717)),MAX($M$2:M716)+1,0)</f>
        <v>715</v>
      </c>
      <c r="N717" s="483" t="s">
        <v>3626</v>
      </c>
      <c r="O717" s="483" t="s">
        <v>3627</v>
      </c>
      <c r="Q717" s="291" t="str">
        <f>IFERROR(VLOOKUP(ROWS($Q$3:Q717),$M$3:$N$718,2,0),"")</f>
        <v>Zprostředkování v oblasti zdravotní péče</v>
      </c>
      <c r="R717">
        <f>IF(ISNUMBER(SEARCH('1Př1'!$A$32,N717)),MAX($M$2:M716)+1,0)</f>
        <v>715</v>
      </c>
      <c r="S717" s="290" t="s">
        <v>2092</v>
      </c>
      <c r="T717" t="str">
        <f>IFERROR(VLOOKUP(ROWS($T$3:T717),$R$3:$S$718,2,0),"")</f>
        <v>Činnosti související s leteckou dopravou</v>
      </c>
      <c r="U717">
        <f>IF(ISNUMBER(SEARCH('1Př1'!$A$33,N717)),MAX($M$2:M716)+1,0)</f>
        <v>715</v>
      </c>
      <c r="V717" s="290" t="s">
        <v>2092</v>
      </c>
      <c r="W717" t="str">
        <f>IFERROR(VLOOKUP(ROWS($W$3:W717),$U$3:$V$718,2,0),"")</f>
        <v>Činnosti související s leteckou dopravou</v>
      </c>
      <c r="X717">
        <f>IF(ISNUMBER(SEARCH('1Př1'!$A$34,N717)),MAX($M$2:M716)+1,0)</f>
        <v>715</v>
      </c>
      <c r="Y717" s="290" t="s">
        <v>2092</v>
      </c>
      <c r="Z717" t="str">
        <f>IFERROR(VLOOKUP(ROWS($Z$3:Z717),$X$3:$Y$718,2,0),"")</f>
        <v>Činnosti související s leteckou dopravou</v>
      </c>
    </row>
    <row r="718" spans="13:26" ht="13.5" thickBot="1">
      <c r="M718" s="289">
        <f>IF(ISNUMBER(SEARCH(ZAKL_DATA!$B$29,N718)),MAX($M$2:M717)+1,0)</f>
        <v>716</v>
      </c>
      <c r="N718" s="486" t="s">
        <v>2135</v>
      </c>
      <c r="O718" s="486" t="s">
        <v>3628</v>
      </c>
      <c r="Q718" s="312" t="str">
        <f>IFERROR(VLOOKUP(ROWS($Q$3:Q718),$M$3:$N$718,2,0),"")</f>
        <v>Zubní péče</v>
      </c>
      <c r="R718">
        <f>IF(ISNUMBER(SEARCH('1Př1'!$A$32,N718)),MAX($M$2:M717)+1,0)</f>
        <v>716</v>
      </c>
      <c r="S718" s="311" t="s">
        <v>2167</v>
      </c>
      <c r="T718" t="str">
        <f>IFERROR(VLOOKUP(ROWS($T$3:T718),$R$3:$S$718,2,0),"")</f>
        <v>Činnosti ostatních organizací j. n.</v>
      </c>
      <c r="U718">
        <f>IF(ISNUMBER(SEARCH('1Př1'!$A$33,N718)),MAX($M$2:M717)+1,0)</f>
        <v>716</v>
      </c>
      <c r="V718" s="311" t="s">
        <v>2167</v>
      </c>
      <c r="W718" t="str">
        <f>IFERROR(VLOOKUP(ROWS($W$3:W718),$U$3:$V$718,2,0),"")</f>
        <v>Činnosti ostatních organizací j. n.</v>
      </c>
      <c r="X718">
        <f>IF(ISNUMBER(SEARCH('1Př1'!$A$34,N718)),MAX($M$2:M717)+1,0)</f>
        <v>716</v>
      </c>
      <c r="Y718" s="311" t="s">
        <v>2167</v>
      </c>
      <c r="Z718" t="str">
        <f>IFERROR(VLOOKUP(ROWS($Z$3:Z718),$X$3:$Y$718,2,0),"")</f>
        <v>Činnosti ostatních organizací j. n.</v>
      </c>
    </row>
  </sheetData>
  <dataValidations disablePrompts="1" count="1">
    <dataValidation type="list" allowBlank="1" showInputMessage="1" sqref="B20" xr:uid="{00000000-0002-0000-0000-000000000000}">
      <formula1>validation_list2</formula1>
    </dataValidation>
  </dataValidations>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4">
    <tabColor rgb="FFFFCCFF"/>
    <pageSetUpPr fitToPage="1"/>
  </sheetPr>
  <dimension ref="A1:K68"/>
  <sheetViews>
    <sheetView showZeros="0" workbookViewId="0">
      <selection activeCell="Q49" sqref="Q49"/>
    </sheetView>
  </sheetViews>
  <sheetFormatPr defaultColWidth="9.140625" defaultRowHeight="12.75"/>
  <cols>
    <col min="1" max="1" width="11.140625" style="3" customWidth="1"/>
    <col min="2" max="2" width="20.42578125" style="3" customWidth="1"/>
    <col min="3" max="3" width="14.140625" style="3" customWidth="1"/>
    <col min="4" max="4" width="4.85546875" style="3" customWidth="1"/>
    <col min="5" max="5" width="11.85546875" style="3" customWidth="1"/>
    <col min="6" max="6" width="11" style="3" customWidth="1"/>
    <col min="7" max="7" width="3.140625" style="3" customWidth="1"/>
    <col min="8" max="8" width="6.7109375" style="3" customWidth="1"/>
    <col min="9" max="9" width="10.28515625" style="3" customWidth="1"/>
    <col min="10" max="11" width="6.7109375" style="3" customWidth="1"/>
    <col min="12" max="16384" width="9.140625" style="2"/>
  </cols>
  <sheetData>
    <row r="1" spans="1:11">
      <c r="A1" s="879" t="s">
        <v>2209</v>
      </c>
      <c r="B1" s="880"/>
      <c r="C1" s="880"/>
      <c r="D1" s="880"/>
      <c r="E1" s="880"/>
      <c r="F1" s="880"/>
      <c r="G1" s="880"/>
      <c r="H1" s="880"/>
      <c r="I1" s="880"/>
      <c r="J1" s="880"/>
      <c r="K1" s="880"/>
    </row>
    <row r="2" spans="1:11" ht="14.1" customHeight="1" thickBot="1">
      <c r="A2" s="881" t="s">
        <v>2549</v>
      </c>
      <c r="B2" s="882"/>
      <c r="C2" s="882"/>
      <c r="D2" s="882"/>
      <c r="E2" s="882"/>
      <c r="F2" s="882"/>
      <c r="G2" s="882"/>
      <c r="H2" s="882"/>
      <c r="I2" s="882"/>
      <c r="J2" s="882"/>
      <c r="K2" s="882"/>
    </row>
    <row r="3" spans="1:11" ht="15" customHeight="1">
      <c r="A3" s="883" t="s">
        <v>116</v>
      </c>
      <c r="B3" s="884"/>
      <c r="C3" s="884"/>
      <c r="D3" s="884"/>
      <c r="E3" s="884"/>
      <c r="F3" s="884"/>
      <c r="G3" s="884"/>
      <c r="H3" s="884"/>
      <c r="I3" s="884"/>
      <c r="J3" s="885"/>
      <c r="K3" s="202"/>
    </row>
    <row r="4" spans="1:11" ht="15" customHeight="1">
      <c r="A4" s="840" t="s">
        <v>2210</v>
      </c>
      <c r="B4" s="841"/>
      <c r="C4" s="841"/>
      <c r="D4" s="841"/>
      <c r="E4" s="841"/>
      <c r="F4" s="841"/>
      <c r="G4" s="841"/>
      <c r="H4" s="841"/>
      <c r="I4" s="842"/>
      <c r="J4" s="843"/>
      <c r="K4" s="200"/>
    </row>
    <row r="5" spans="1:11" ht="15" customHeight="1">
      <c r="A5" s="840" t="s">
        <v>2311</v>
      </c>
      <c r="B5" s="841"/>
      <c r="C5" s="841"/>
      <c r="D5" s="841"/>
      <c r="E5" s="841"/>
      <c r="F5" s="841"/>
      <c r="G5" s="841"/>
      <c r="H5" s="841"/>
      <c r="I5" s="842"/>
      <c r="J5" s="843"/>
      <c r="K5" s="200"/>
    </row>
    <row r="6" spans="1:11" ht="15" customHeight="1">
      <c r="A6" s="840" t="s">
        <v>2518</v>
      </c>
      <c r="B6" s="841"/>
      <c r="C6" s="841"/>
      <c r="D6" s="841"/>
      <c r="E6" s="841"/>
      <c r="F6" s="841"/>
      <c r="G6" s="841"/>
      <c r="H6" s="841"/>
      <c r="I6" s="842"/>
      <c r="J6" s="843"/>
      <c r="K6" s="200"/>
    </row>
    <row r="7" spans="1:11" ht="15" customHeight="1">
      <c r="A7" s="840" t="s">
        <v>2430</v>
      </c>
      <c r="B7" s="841"/>
      <c r="C7" s="841"/>
      <c r="D7" s="841"/>
      <c r="E7" s="841"/>
      <c r="F7" s="841"/>
      <c r="G7" s="841"/>
      <c r="H7" s="841"/>
      <c r="I7" s="842"/>
      <c r="J7" s="843"/>
      <c r="K7" s="200"/>
    </row>
    <row r="8" spans="1:11" ht="15" customHeight="1">
      <c r="A8" s="840" t="s">
        <v>193</v>
      </c>
      <c r="B8" s="841"/>
      <c r="C8" s="841"/>
      <c r="D8" s="841"/>
      <c r="E8" s="841"/>
      <c r="F8" s="841"/>
      <c r="G8" s="841"/>
      <c r="H8" s="841"/>
      <c r="I8" s="842"/>
      <c r="J8" s="843"/>
      <c r="K8" s="200"/>
    </row>
    <row r="9" spans="1:11" ht="24" customHeight="1">
      <c r="A9" s="840" t="s">
        <v>2211</v>
      </c>
      <c r="B9" s="841"/>
      <c r="C9" s="841"/>
      <c r="D9" s="841"/>
      <c r="E9" s="841"/>
      <c r="F9" s="841"/>
      <c r="G9" s="841"/>
      <c r="H9" s="841"/>
      <c r="I9" s="842"/>
      <c r="J9" s="843"/>
      <c r="K9" s="200"/>
    </row>
    <row r="10" spans="1:11" ht="15" customHeight="1">
      <c r="A10" s="840" t="s">
        <v>63</v>
      </c>
      <c r="B10" s="841"/>
      <c r="C10" s="841"/>
      <c r="D10" s="841"/>
      <c r="E10" s="841"/>
      <c r="F10" s="841"/>
      <c r="G10" s="841"/>
      <c r="H10" s="841"/>
      <c r="I10" s="842"/>
      <c r="J10" s="843"/>
      <c r="K10" s="200"/>
    </row>
    <row r="11" spans="1:11" ht="15" customHeight="1">
      <c r="A11" s="840" t="s">
        <v>2312</v>
      </c>
      <c r="B11" s="841"/>
      <c r="C11" s="841"/>
      <c r="D11" s="841"/>
      <c r="E11" s="841"/>
      <c r="F11" s="841"/>
      <c r="G11" s="841"/>
      <c r="H11" s="841"/>
      <c r="I11" s="842"/>
      <c r="J11" s="843"/>
      <c r="K11" s="200"/>
    </row>
    <row r="12" spans="1:11" ht="15" customHeight="1">
      <c r="A12" s="840" t="s">
        <v>2313</v>
      </c>
      <c r="B12" s="841"/>
      <c r="C12" s="841"/>
      <c r="D12" s="841"/>
      <c r="E12" s="841"/>
      <c r="F12" s="841"/>
      <c r="G12" s="841"/>
      <c r="H12" s="841"/>
      <c r="I12" s="842"/>
      <c r="J12" s="843"/>
      <c r="K12" s="200"/>
    </row>
    <row r="13" spans="1:11" ht="15" customHeight="1">
      <c r="A13" s="840" t="s">
        <v>2314</v>
      </c>
      <c r="B13" s="841"/>
      <c r="C13" s="841"/>
      <c r="D13" s="841"/>
      <c r="E13" s="841"/>
      <c r="F13" s="841"/>
      <c r="G13" s="841"/>
      <c r="H13" s="841"/>
      <c r="I13" s="842"/>
      <c r="J13" s="843"/>
      <c r="K13" s="200"/>
    </row>
    <row r="14" spans="1:11" ht="15" customHeight="1">
      <c r="A14" s="840" t="s">
        <v>2519</v>
      </c>
      <c r="B14" s="841"/>
      <c r="C14" s="841"/>
      <c r="D14" s="841"/>
      <c r="E14" s="841"/>
      <c r="F14" s="841"/>
      <c r="G14" s="841"/>
      <c r="H14" s="841"/>
      <c r="I14" s="842"/>
      <c r="J14" s="843"/>
      <c r="K14" s="200">
        <v>0</v>
      </c>
    </row>
    <row r="15" spans="1:11" ht="15" customHeight="1">
      <c r="A15" s="840" t="s">
        <v>2520</v>
      </c>
      <c r="B15" s="841"/>
      <c r="C15" s="841"/>
      <c r="D15" s="841"/>
      <c r="E15" s="841"/>
      <c r="F15" s="841"/>
      <c r="G15" s="841"/>
      <c r="H15" s="841"/>
      <c r="I15" s="842"/>
      <c r="J15" s="843"/>
      <c r="K15" s="200"/>
    </row>
    <row r="16" spans="1:11" ht="15" customHeight="1">
      <c r="A16" s="840" t="s">
        <v>2478</v>
      </c>
      <c r="B16" s="841"/>
      <c r="C16" s="841"/>
      <c r="D16" s="841"/>
      <c r="E16" s="841"/>
      <c r="F16" s="841"/>
      <c r="G16" s="841"/>
      <c r="H16" s="841"/>
      <c r="I16" s="842"/>
      <c r="J16" s="843"/>
      <c r="K16" s="200"/>
    </row>
    <row r="17" spans="1:11" ht="15" customHeight="1">
      <c r="A17" s="840" t="s">
        <v>2275</v>
      </c>
      <c r="B17" s="841"/>
      <c r="C17" s="841"/>
      <c r="D17" s="841"/>
      <c r="E17" s="841"/>
      <c r="F17" s="841"/>
      <c r="G17" s="841"/>
      <c r="H17" s="841"/>
      <c r="I17" s="842"/>
      <c r="J17" s="843"/>
      <c r="K17" s="200"/>
    </row>
    <row r="18" spans="1:11" ht="15" customHeight="1">
      <c r="A18" s="840" t="s">
        <v>180</v>
      </c>
      <c r="B18" s="841"/>
      <c r="C18" s="841"/>
      <c r="D18" s="841"/>
      <c r="E18" s="841"/>
      <c r="F18" s="841"/>
      <c r="G18" s="841"/>
      <c r="H18" s="841"/>
      <c r="I18" s="842"/>
      <c r="J18" s="843"/>
      <c r="K18" s="200"/>
    </row>
    <row r="19" spans="1:11" ht="15" customHeight="1">
      <c r="A19" s="840" t="s">
        <v>2385</v>
      </c>
      <c r="B19" s="841"/>
      <c r="C19" s="841"/>
      <c r="D19" s="841"/>
      <c r="E19" s="841"/>
      <c r="F19" s="841"/>
      <c r="G19" s="841"/>
      <c r="H19" s="841"/>
      <c r="I19" s="842"/>
      <c r="J19" s="843"/>
      <c r="K19" s="200"/>
    </row>
    <row r="20" spans="1:11" ht="15" customHeight="1">
      <c r="A20" s="840" t="s">
        <v>64</v>
      </c>
      <c r="B20" s="841"/>
      <c r="C20" s="841"/>
      <c r="D20" s="841"/>
      <c r="E20" s="841"/>
      <c r="F20" s="841"/>
      <c r="G20" s="841"/>
      <c r="H20" s="841"/>
      <c r="I20" s="842"/>
      <c r="J20" s="843"/>
      <c r="K20" s="200"/>
    </row>
    <row r="21" spans="1:11" ht="15" customHeight="1">
      <c r="A21" s="840" t="s">
        <v>65</v>
      </c>
      <c r="B21" s="841"/>
      <c r="C21" s="841"/>
      <c r="D21" s="841"/>
      <c r="E21" s="841"/>
      <c r="F21" s="841"/>
      <c r="G21" s="841"/>
      <c r="H21" s="841"/>
      <c r="I21" s="842"/>
      <c r="J21" s="843"/>
      <c r="K21" s="200"/>
    </row>
    <row r="22" spans="1:11" ht="15" customHeight="1">
      <c r="A22" s="840" t="s">
        <v>228</v>
      </c>
      <c r="B22" s="841"/>
      <c r="C22" s="841"/>
      <c r="D22" s="841"/>
      <c r="E22" s="841"/>
      <c r="F22" s="841"/>
      <c r="G22" s="841"/>
      <c r="H22" s="841"/>
      <c r="I22" s="842"/>
      <c r="J22" s="843"/>
      <c r="K22" s="200"/>
    </row>
    <row r="23" spans="1:11" ht="15" customHeight="1">
      <c r="A23" s="840" t="s">
        <v>2403</v>
      </c>
      <c r="B23" s="841"/>
      <c r="C23" s="841"/>
      <c r="D23" s="841"/>
      <c r="E23" s="841"/>
      <c r="F23" s="841"/>
      <c r="G23" s="841"/>
      <c r="H23" s="841"/>
      <c r="I23" s="842"/>
      <c r="J23" s="843"/>
      <c r="K23" s="200"/>
    </row>
    <row r="24" spans="1:11" ht="24" customHeight="1">
      <c r="A24" s="840" t="s">
        <v>2404</v>
      </c>
      <c r="B24" s="841"/>
      <c r="C24" s="841"/>
      <c r="D24" s="841"/>
      <c r="E24" s="841"/>
      <c r="F24" s="841"/>
      <c r="G24" s="841"/>
      <c r="H24" s="841"/>
      <c r="I24" s="842"/>
      <c r="J24" s="843"/>
      <c r="K24" s="200"/>
    </row>
    <row r="25" spans="1:11" ht="15" customHeight="1">
      <c r="A25" s="840" t="s">
        <v>120</v>
      </c>
      <c r="B25" s="841"/>
      <c r="C25" s="841"/>
      <c r="D25" s="841"/>
      <c r="E25" s="841"/>
      <c r="F25" s="841"/>
      <c r="G25" s="841"/>
      <c r="H25" s="841"/>
      <c r="I25" s="842"/>
      <c r="J25" s="843"/>
      <c r="K25" s="200"/>
    </row>
    <row r="26" spans="1:11" ht="15" customHeight="1" thickBot="1">
      <c r="A26" s="931" t="s">
        <v>66</v>
      </c>
      <c r="B26" s="932"/>
      <c r="C26" s="932"/>
      <c r="D26" s="932"/>
      <c r="E26" s="932"/>
      <c r="F26" s="932"/>
      <c r="G26" s="932"/>
      <c r="H26" s="932"/>
      <c r="I26" s="933"/>
      <c r="J26" s="934"/>
      <c r="K26" s="201">
        <f>SUM(K4:K25)</f>
        <v>0</v>
      </c>
    </row>
    <row r="27" spans="1:11" ht="12" customHeight="1" thickBot="1">
      <c r="A27" s="859"/>
      <c r="B27" s="859"/>
      <c r="C27" s="859"/>
      <c r="D27" s="859"/>
      <c r="E27" s="859"/>
      <c r="F27" s="859"/>
      <c r="G27" s="859"/>
      <c r="H27" s="859"/>
      <c r="I27" s="859"/>
      <c r="J27" s="859"/>
      <c r="K27" s="859"/>
    </row>
    <row r="28" spans="1:11" ht="12" customHeight="1" thickBot="1">
      <c r="A28" s="860"/>
      <c r="B28" s="508"/>
      <c r="C28" s="508"/>
      <c r="D28" s="508"/>
      <c r="E28" s="508"/>
      <c r="F28" s="508"/>
      <c r="G28" s="508"/>
      <c r="H28" s="508"/>
      <c r="I28" s="508"/>
      <c r="J28" s="508"/>
      <c r="K28" s="508"/>
    </row>
    <row r="29" spans="1:11" ht="14.1" customHeight="1">
      <c r="A29" s="893" t="s">
        <v>2213</v>
      </c>
      <c r="B29" s="697"/>
      <c r="C29" s="873" t="s">
        <v>2212</v>
      </c>
      <c r="D29" s="873"/>
      <c r="E29" s="916"/>
      <c r="F29" s="916"/>
      <c r="G29" s="916"/>
      <c r="H29" s="916"/>
      <c r="I29" s="916"/>
      <c r="J29" s="916"/>
      <c r="K29" s="917"/>
    </row>
    <row r="30" spans="1:11" ht="18" customHeight="1">
      <c r="A30" s="890"/>
      <c r="B30" s="891"/>
      <c r="C30" s="874"/>
      <c r="D30" s="875"/>
      <c r="E30" s="609"/>
      <c r="F30" s="609"/>
      <c r="G30" s="609"/>
      <c r="H30" s="609"/>
      <c r="I30" s="609"/>
      <c r="J30" s="609"/>
      <c r="K30" s="892"/>
    </row>
    <row r="31" spans="1:11" ht="14.1" customHeight="1">
      <c r="A31" s="870" t="s">
        <v>229</v>
      </c>
      <c r="B31" s="871"/>
      <c r="C31" s="871"/>
      <c r="D31" s="871"/>
      <c r="E31" s="871"/>
      <c r="F31" s="871"/>
      <c r="G31" s="871"/>
      <c r="H31" s="871"/>
      <c r="I31" s="871"/>
      <c r="J31" s="871"/>
      <c r="K31" s="872"/>
    </row>
    <row r="32" spans="1:11" ht="18" customHeight="1">
      <c r="A32" s="876" t="str">
        <f>+CONCATENATE(ZAKL_DATA!D21," ",ZAKL_DATA!D20," ",ZAKL_DATA!D22)</f>
        <v xml:space="preserve">  </v>
      </c>
      <c r="B32" s="877"/>
      <c r="C32" s="877"/>
      <c r="D32" s="877"/>
      <c r="E32" s="877"/>
      <c r="F32" s="877"/>
      <c r="G32" s="877"/>
      <c r="H32" s="877"/>
      <c r="I32" s="877"/>
      <c r="J32" s="877"/>
      <c r="K32" s="878"/>
    </row>
    <row r="33" spans="1:11" ht="14.1" customHeight="1">
      <c r="A33" s="870" t="s">
        <v>31</v>
      </c>
      <c r="B33" s="871"/>
      <c r="C33" s="871"/>
      <c r="D33" s="871"/>
      <c r="E33" s="871"/>
      <c r="F33" s="871"/>
      <c r="G33" s="871"/>
      <c r="H33" s="871"/>
      <c r="I33" s="871"/>
      <c r="J33" s="871"/>
      <c r="K33" s="872"/>
    </row>
    <row r="34" spans="1:11" ht="18" customHeight="1">
      <c r="A34" s="876"/>
      <c r="B34" s="877"/>
      <c r="C34" s="877"/>
      <c r="D34" s="877"/>
      <c r="E34" s="877"/>
      <c r="F34" s="877"/>
      <c r="G34" s="877"/>
      <c r="H34" s="877"/>
      <c r="I34" s="877"/>
      <c r="J34" s="877"/>
      <c r="K34" s="878"/>
    </row>
    <row r="35" spans="1:11" ht="14.1" customHeight="1">
      <c r="A35" s="889" t="s">
        <v>2386</v>
      </c>
      <c r="B35" s="871"/>
      <c r="C35" s="871"/>
      <c r="D35" s="871"/>
      <c r="E35" s="871"/>
      <c r="F35" s="871"/>
      <c r="G35" s="871"/>
      <c r="H35" s="871"/>
      <c r="I35" s="871"/>
      <c r="J35" s="871"/>
      <c r="K35" s="872"/>
    </row>
    <row r="36" spans="1:11" ht="14.1" customHeight="1">
      <c r="A36" s="889" t="s">
        <v>2214</v>
      </c>
      <c r="B36" s="871"/>
      <c r="C36" s="871"/>
      <c r="D36" s="871"/>
      <c r="E36" s="871"/>
      <c r="F36" s="871"/>
      <c r="G36" s="871"/>
      <c r="H36" s="871"/>
      <c r="I36" s="871"/>
      <c r="J36" s="871"/>
      <c r="K36" s="872"/>
    </row>
    <row r="37" spans="1:11" ht="14.1" customHeight="1">
      <c r="A37" s="870" t="s">
        <v>230</v>
      </c>
      <c r="B37" s="871"/>
      <c r="C37" s="871"/>
      <c r="D37" s="871"/>
      <c r="E37" s="871"/>
      <c r="F37" s="871"/>
      <c r="G37" s="871"/>
      <c r="H37" s="871"/>
      <c r="I37" s="871"/>
      <c r="J37" s="871"/>
      <c r="K37" s="872"/>
    </row>
    <row r="38" spans="1:11" ht="18" customHeight="1">
      <c r="A38" s="876" t="str">
        <f>+CONCATENATE(ZAKL_DATA!D21," ",ZAKL_DATA!D20," ",ZAKL_DATA!D22)</f>
        <v xml:space="preserve">  </v>
      </c>
      <c r="B38" s="877"/>
      <c r="C38" s="877"/>
      <c r="D38" s="877"/>
      <c r="E38" s="877"/>
      <c r="F38" s="877"/>
      <c r="G38" s="877"/>
      <c r="H38" s="877"/>
      <c r="I38" s="877"/>
      <c r="J38" s="877"/>
      <c r="K38" s="878"/>
    </row>
    <row r="39" spans="1:11" ht="5.0999999999999996" customHeight="1" thickBot="1">
      <c r="A39" s="886"/>
      <c r="B39" s="887"/>
      <c r="C39" s="887"/>
      <c r="D39" s="887"/>
      <c r="E39" s="887"/>
      <c r="F39" s="887"/>
      <c r="G39" s="887"/>
      <c r="H39" s="887"/>
      <c r="I39" s="887"/>
      <c r="J39" s="887"/>
      <c r="K39" s="888"/>
    </row>
    <row r="40" spans="1:11" ht="5.0999999999999996" customHeight="1" thickBot="1">
      <c r="A40" s="923"/>
      <c r="B40" s="871"/>
      <c r="C40" s="871"/>
      <c r="D40" s="871"/>
      <c r="E40" s="871"/>
      <c r="F40" s="871"/>
      <c r="G40" s="871"/>
      <c r="H40" s="871"/>
      <c r="I40" s="871"/>
      <c r="J40" s="871"/>
      <c r="K40" s="871"/>
    </row>
    <row r="41" spans="1:11" ht="18" customHeight="1">
      <c r="A41" s="924" t="s">
        <v>2521</v>
      </c>
      <c r="B41" s="925"/>
      <c r="C41" s="925"/>
      <c r="D41" s="925"/>
      <c r="E41" s="925"/>
      <c r="F41" s="925"/>
      <c r="G41" s="925"/>
      <c r="H41" s="925"/>
      <c r="I41" s="925"/>
      <c r="J41" s="925"/>
      <c r="K41" s="926"/>
    </row>
    <row r="42" spans="1:11" ht="21.75" customHeight="1">
      <c r="A42" s="921" t="s">
        <v>274</v>
      </c>
      <c r="B42" s="922"/>
      <c r="C42" s="869" t="s">
        <v>2215</v>
      </c>
      <c r="D42" s="869"/>
      <c r="E42" s="869"/>
      <c r="F42" s="869"/>
      <c r="G42" s="918" t="s">
        <v>232</v>
      </c>
      <c r="H42" s="919"/>
      <c r="I42" s="919"/>
      <c r="J42" s="919"/>
      <c r="K42" s="920"/>
    </row>
    <row r="43" spans="1:11" ht="18" customHeight="1">
      <c r="A43" s="929">
        <f ca="1">+TODAY()</f>
        <v>46094</v>
      </c>
      <c r="B43" s="930"/>
      <c r="C43" s="869"/>
      <c r="D43" s="869"/>
      <c r="E43" s="869"/>
      <c r="F43" s="869"/>
      <c r="G43" s="863"/>
      <c r="H43" s="864"/>
      <c r="I43" s="864"/>
      <c r="J43" s="864"/>
      <c r="K43" s="865"/>
    </row>
    <row r="44" spans="1:11" ht="18" customHeight="1">
      <c r="A44" s="927"/>
      <c r="B44" s="928"/>
      <c r="C44" s="869"/>
      <c r="D44" s="869"/>
      <c r="E44" s="869"/>
      <c r="F44" s="869"/>
      <c r="G44" s="866"/>
      <c r="H44" s="867"/>
      <c r="I44" s="867"/>
      <c r="J44" s="867"/>
      <c r="K44" s="868"/>
    </row>
    <row r="45" spans="1:11" ht="5.0999999999999996" customHeight="1" thickBot="1">
      <c r="A45" s="861"/>
      <c r="B45" s="572"/>
      <c r="C45" s="572"/>
      <c r="D45" s="572"/>
      <c r="E45" s="572"/>
      <c r="F45" s="572"/>
      <c r="G45" s="572"/>
      <c r="H45" s="572"/>
      <c r="I45" s="572"/>
      <c r="J45" s="572"/>
      <c r="K45" s="862"/>
    </row>
    <row r="46" spans="1:11" ht="5.0999999999999996" customHeight="1">
      <c r="A46" s="573"/>
      <c r="B46" s="582"/>
      <c r="C46" s="582"/>
      <c r="D46" s="582"/>
      <c r="E46" s="582"/>
      <c r="F46" s="582"/>
      <c r="G46" s="582"/>
      <c r="H46" s="582"/>
      <c r="I46" s="582"/>
      <c r="J46" s="582"/>
      <c r="K46" s="582"/>
    </row>
    <row r="47" spans="1:11" s="19" customFormat="1" ht="14.1" customHeight="1">
      <c r="A47" s="636"/>
      <c r="B47" s="508"/>
      <c r="C47" s="508"/>
      <c r="D47" s="508"/>
      <c r="E47" s="508"/>
      <c r="F47" s="853" t="s">
        <v>197</v>
      </c>
      <c r="G47" s="545"/>
      <c r="H47" s="545"/>
      <c r="I47" s="545"/>
      <c r="J47" s="545"/>
      <c r="K47" s="546"/>
    </row>
    <row r="48" spans="1:11" s="19" customFormat="1" ht="9.9499999999999993" customHeight="1">
      <c r="A48" s="900" t="s">
        <v>115</v>
      </c>
      <c r="B48" s="508"/>
      <c r="C48" s="508"/>
      <c r="D48" s="508"/>
      <c r="E48" s="508"/>
      <c r="F48" s="547"/>
      <c r="G48" s="508"/>
      <c r="H48" s="508"/>
      <c r="I48" s="508"/>
      <c r="J48" s="508"/>
      <c r="K48" s="527"/>
    </row>
    <row r="49" spans="1:11" s="19" customFormat="1" ht="21" customHeight="1">
      <c r="A49" s="898" t="s">
        <v>2551</v>
      </c>
      <c r="B49" s="899"/>
      <c r="C49" s="899"/>
      <c r="D49" s="899"/>
      <c r="E49" s="899"/>
      <c r="F49" s="547"/>
      <c r="G49" s="508"/>
      <c r="H49" s="508"/>
      <c r="I49" s="508"/>
      <c r="J49" s="508"/>
      <c r="K49" s="527"/>
    </row>
    <row r="50" spans="1:11" s="19" customFormat="1" ht="21" customHeight="1">
      <c r="A50" s="914" t="s">
        <v>67</v>
      </c>
      <c r="B50" s="915"/>
      <c r="C50" s="915"/>
      <c r="D50" s="915"/>
      <c r="E50" s="915"/>
      <c r="F50" s="854"/>
      <c r="G50" s="508"/>
      <c r="H50" s="508"/>
      <c r="I50" s="508"/>
      <c r="J50" s="508"/>
      <c r="K50" s="855"/>
    </row>
    <row r="51" spans="1:11" s="19" customFormat="1" ht="13.5" customHeight="1">
      <c r="A51" s="851" t="s">
        <v>2550</v>
      </c>
      <c r="B51" s="852"/>
      <c r="C51" s="852"/>
      <c r="D51" s="852"/>
      <c r="E51" s="852"/>
      <c r="F51" s="548"/>
      <c r="G51" s="549"/>
      <c r="H51" s="549"/>
      <c r="I51" s="549"/>
      <c r="J51" s="549"/>
      <c r="K51" s="550"/>
    </row>
    <row r="52" spans="1:11" s="19" customFormat="1" ht="5.0999999999999996" customHeight="1" thickBot="1">
      <c r="A52" s="603"/>
      <c r="B52" s="856"/>
      <c r="C52" s="856"/>
      <c r="D52" s="856"/>
      <c r="E52" s="856"/>
      <c r="F52" s="856"/>
      <c r="G52" s="856"/>
      <c r="H52" s="856"/>
      <c r="I52" s="856"/>
      <c r="J52" s="856"/>
      <c r="K52" s="856"/>
    </row>
    <row r="53" spans="1:11" s="19" customFormat="1" ht="18" customHeight="1">
      <c r="A53" s="848" t="s">
        <v>2216</v>
      </c>
      <c r="B53" s="849"/>
      <c r="C53" s="849"/>
      <c r="D53" s="849"/>
      <c r="E53" s="849"/>
      <c r="F53" s="849"/>
      <c r="G53" s="849"/>
      <c r="H53" s="849"/>
      <c r="I53" s="849"/>
      <c r="J53" s="849"/>
      <c r="K53" s="850"/>
    </row>
    <row r="54" spans="1:11" s="19" customFormat="1" ht="18" customHeight="1">
      <c r="A54" s="844" t="s">
        <v>2522</v>
      </c>
      <c r="B54" s="845"/>
      <c r="C54" s="845"/>
      <c r="D54" s="845"/>
      <c r="E54" s="845"/>
      <c r="F54" s="845"/>
      <c r="G54" s="845"/>
      <c r="H54" s="845"/>
      <c r="I54" s="845"/>
      <c r="J54" s="845"/>
      <c r="K54" s="846"/>
    </row>
    <row r="55" spans="1:11" s="19" customFormat="1" ht="18" customHeight="1">
      <c r="A55" s="844" t="s">
        <v>144</v>
      </c>
      <c r="B55" s="508"/>
      <c r="C55" s="508"/>
      <c r="D55" s="903">
        <f>MAX(-'DAP3'!D48,-'DAP3'!D35,0)</f>
        <v>0</v>
      </c>
      <c r="E55" s="847"/>
      <c r="F55" s="847"/>
      <c r="G55" s="847"/>
      <c r="H55" s="847"/>
      <c r="I55" s="847"/>
      <c r="J55" s="857"/>
      <c r="K55" s="101" t="s">
        <v>33</v>
      </c>
    </row>
    <row r="56" spans="1:11" s="19" customFormat="1" ht="18" customHeight="1">
      <c r="A56" s="844" t="s">
        <v>2217</v>
      </c>
      <c r="B56" s="508"/>
      <c r="C56" s="858" t="str">
        <f>IF(D55=0," ",+CONCATENATE(ZAKL_DATA!B16," ",ZAKL_DATA!B17,", ",ZAKL_DATA!B18))</f>
        <v xml:space="preserve"> </v>
      </c>
      <c r="D56" s="857"/>
      <c r="E56" s="857"/>
      <c r="F56" s="857"/>
      <c r="G56" s="857"/>
      <c r="H56" s="857"/>
      <c r="I56" s="857"/>
      <c r="J56" s="857"/>
      <c r="K56" s="101"/>
    </row>
    <row r="57" spans="1:11" s="19" customFormat="1" ht="18" customHeight="1">
      <c r="A57" s="100" t="s">
        <v>2395</v>
      </c>
      <c r="B57" s="73"/>
      <c r="C57" s="847" t="str">
        <f>IF(D55=0," ",+CONCATENATE(ZAKL_DATA!B34))</f>
        <v xml:space="preserve"> </v>
      </c>
      <c r="D57" s="857"/>
      <c r="E57" s="857"/>
      <c r="F57" s="252" t="s">
        <v>185</v>
      </c>
      <c r="G57" s="847" t="str">
        <f>IF(D55=0," ",+CONCATENATE(ZAKL_DATA!B32))</f>
        <v xml:space="preserve"> </v>
      </c>
      <c r="H57" s="847"/>
      <c r="I57" s="847"/>
      <c r="J57" s="847"/>
      <c r="K57" s="101"/>
    </row>
    <row r="58" spans="1:11" s="19" customFormat="1" ht="18" customHeight="1">
      <c r="A58" s="100" t="s">
        <v>32</v>
      </c>
      <c r="B58" s="902" t="str">
        <f>IF(D55=0," ",+CONCATENATE(ZAKL_DATA!B33))</f>
        <v xml:space="preserve"> </v>
      </c>
      <c r="C58" s="902"/>
      <c r="D58" s="902"/>
      <c r="E58" s="845" t="s">
        <v>186</v>
      </c>
      <c r="F58" s="845"/>
      <c r="G58" s="845"/>
      <c r="H58" s="904"/>
      <c r="I58" s="904"/>
      <c r="J58" s="904"/>
      <c r="K58" s="101"/>
    </row>
    <row r="59" spans="1:11" s="19" customFormat="1" ht="18" customHeight="1">
      <c r="A59" s="100" t="s">
        <v>174</v>
      </c>
      <c r="B59" s="905" t="str">
        <f>IF(D55=0," ",+CONCATENATE('DAP1'!B28," ",'DAP1'!J28))</f>
        <v xml:space="preserve"> </v>
      </c>
      <c r="C59" s="905"/>
      <c r="D59" s="906" t="s">
        <v>2218</v>
      </c>
      <c r="E59" s="508"/>
      <c r="F59" s="508"/>
      <c r="G59" s="508"/>
      <c r="H59" s="901" t="s">
        <v>170</v>
      </c>
      <c r="I59" s="901"/>
      <c r="J59" s="901"/>
      <c r="K59" s="101"/>
    </row>
    <row r="60" spans="1:11" s="19" customFormat="1" ht="36" customHeight="1" thickBot="1">
      <c r="A60" s="907" t="str">
        <f>CONCATENATE(+'DAP1'!B31,", dne ")</f>
        <v xml:space="preserve">0, dne </v>
      </c>
      <c r="B60" s="908"/>
      <c r="C60" s="413">
        <f ca="1">+TODAY()</f>
        <v>46094</v>
      </c>
      <c r="D60" s="909" t="s">
        <v>2396</v>
      </c>
      <c r="E60" s="910"/>
      <c r="F60" s="911"/>
      <c r="G60" s="912"/>
      <c r="H60" s="912"/>
      <c r="I60" s="912"/>
      <c r="J60" s="912"/>
      <c r="K60" s="913"/>
    </row>
    <row r="61" spans="1:11">
      <c r="A61" s="895" t="str">
        <f>+'DAP1'!A46:L46</f>
        <v>Formulář zpracovala ASPEKT HM, daňová, účetní a auditorská kancelář, www.danovapriznani.cz, business.center.cz</v>
      </c>
      <c r="B61" s="896"/>
      <c r="C61" s="896"/>
      <c r="D61" s="896"/>
      <c r="E61" s="896"/>
      <c r="F61" s="896"/>
      <c r="G61" s="896"/>
      <c r="H61" s="896"/>
      <c r="I61" s="896"/>
      <c r="J61" s="896"/>
      <c r="K61" s="897"/>
    </row>
    <row r="62" spans="1:11">
      <c r="A62" s="687">
        <v>4</v>
      </c>
      <c r="B62" s="687"/>
      <c r="C62" s="687"/>
      <c r="D62" s="687"/>
      <c r="E62" s="687"/>
      <c r="F62" s="687"/>
      <c r="G62" s="687"/>
      <c r="H62" s="687"/>
      <c r="I62" s="687"/>
      <c r="J62" s="687"/>
      <c r="K62" s="894"/>
    </row>
    <row r="65" spans="1:11">
      <c r="A65" s="19"/>
      <c r="B65" s="19"/>
      <c r="C65" s="19"/>
      <c r="D65" s="19"/>
      <c r="E65" s="19"/>
      <c r="F65" s="19"/>
      <c r="G65" s="19"/>
      <c r="H65" s="19"/>
      <c r="I65" s="19"/>
      <c r="J65" s="19"/>
      <c r="K65" s="19"/>
    </row>
    <row r="66" spans="1:11">
      <c r="A66" s="19"/>
      <c r="B66" s="19"/>
      <c r="C66" s="19"/>
      <c r="D66" s="19"/>
      <c r="E66" s="19"/>
      <c r="F66" s="19"/>
      <c r="G66" s="19"/>
      <c r="H66" s="19"/>
      <c r="I66" s="19"/>
      <c r="J66" s="19"/>
      <c r="K66" s="19"/>
    </row>
    <row r="67" spans="1:11">
      <c r="A67" s="19"/>
      <c r="B67" s="19"/>
      <c r="C67" s="19"/>
      <c r="D67" s="19"/>
      <c r="E67" s="19"/>
      <c r="F67" s="19"/>
      <c r="G67" s="19"/>
      <c r="H67" s="19"/>
      <c r="I67" s="19"/>
      <c r="J67" s="19"/>
      <c r="K67" s="19"/>
    </row>
    <row r="68" spans="1:11">
      <c r="A68" s="19"/>
      <c r="B68" s="19"/>
      <c r="C68" s="19"/>
      <c r="D68" s="19"/>
      <c r="E68" s="19"/>
      <c r="F68" s="19"/>
      <c r="G68" s="19"/>
      <c r="H68" s="19"/>
      <c r="I68" s="19"/>
      <c r="J68" s="19"/>
      <c r="K68" s="19"/>
    </row>
  </sheetData>
  <sheetProtection algorithmName="SHA-512" hashValue="XTiKvzMkhQ5Px9nHigplmqOTkHEGxsrW9YPzcW6f3KskTDK8jLUlehsvynn70sGYyXjmJNvkcjvSszRW7TSRzw==" saltValue="i3rYmSjxpcZ3fSy20n+ljA==" spinCount="100000" sheet="1" objects="1" scenarios="1"/>
  <mergeCells count="79">
    <mergeCell ref="A7:J7"/>
    <mergeCell ref="A50:E50"/>
    <mergeCell ref="A5:J5"/>
    <mergeCell ref="A6:J6"/>
    <mergeCell ref="A18:J18"/>
    <mergeCell ref="E29:K29"/>
    <mergeCell ref="G42:K42"/>
    <mergeCell ref="A42:B42"/>
    <mergeCell ref="A40:K40"/>
    <mergeCell ref="A41:K41"/>
    <mergeCell ref="A44:B44"/>
    <mergeCell ref="A43:B43"/>
    <mergeCell ref="A8:J8"/>
    <mergeCell ref="A11:J11"/>
    <mergeCell ref="A26:J26"/>
    <mergeCell ref="A9:J9"/>
    <mergeCell ref="A62:K62"/>
    <mergeCell ref="A61:K61"/>
    <mergeCell ref="A49:E49"/>
    <mergeCell ref="A47:E47"/>
    <mergeCell ref="A48:E48"/>
    <mergeCell ref="H59:J59"/>
    <mergeCell ref="B58:D58"/>
    <mergeCell ref="E58:G58"/>
    <mergeCell ref="D55:J55"/>
    <mergeCell ref="H58:J58"/>
    <mergeCell ref="B59:C59"/>
    <mergeCell ref="D59:G59"/>
    <mergeCell ref="A60:B60"/>
    <mergeCell ref="D60:E60"/>
    <mergeCell ref="F60:K60"/>
    <mergeCell ref="A1:K1"/>
    <mergeCell ref="A2:K2"/>
    <mergeCell ref="A3:J3"/>
    <mergeCell ref="A4:J4"/>
    <mergeCell ref="A39:K39"/>
    <mergeCell ref="A33:K33"/>
    <mergeCell ref="A34:K34"/>
    <mergeCell ref="A35:K35"/>
    <mergeCell ref="A36:K36"/>
    <mergeCell ref="A38:K38"/>
    <mergeCell ref="A37:K37"/>
    <mergeCell ref="A30:B30"/>
    <mergeCell ref="E30:K30"/>
    <mergeCell ref="A29:B29"/>
    <mergeCell ref="A19:J19"/>
    <mergeCell ref="A20:J20"/>
    <mergeCell ref="A13:J13"/>
    <mergeCell ref="A12:J12"/>
    <mergeCell ref="A10:J10"/>
    <mergeCell ref="A15:J15"/>
    <mergeCell ref="A16:J16"/>
    <mergeCell ref="A14:J14"/>
    <mergeCell ref="A17:J17"/>
    <mergeCell ref="A21:J21"/>
    <mergeCell ref="A22:J22"/>
    <mergeCell ref="A23:J23"/>
    <mergeCell ref="A24:J24"/>
    <mergeCell ref="C42:F44"/>
    <mergeCell ref="A31:K31"/>
    <mergeCell ref="C29:D29"/>
    <mergeCell ref="C30:D30"/>
    <mergeCell ref="A32:K32"/>
    <mergeCell ref="A25:J25"/>
    <mergeCell ref="A54:K54"/>
    <mergeCell ref="A56:B56"/>
    <mergeCell ref="G57:J57"/>
    <mergeCell ref="A53:K53"/>
    <mergeCell ref="A46:K46"/>
    <mergeCell ref="A51:E51"/>
    <mergeCell ref="F47:K51"/>
    <mergeCell ref="A52:K52"/>
    <mergeCell ref="A55:C55"/>
    <mergeCell ref="C57:E57"/>
    <mergeCell ref="C56:J56"/>
    <mergeCell ref="A27:K27"/>
    <mergeCell ref="A28:K28"/>
    <mergeCell ref="A45:K45"/>
    <mergeCell ref="G43:K44"/>
  </mergeCells>
  <phoneticPr fontId="11" type="noConversion"/>
  <printOptions horizontalCentered="1" verticalCentered="1"/>
  <pageMargins left="0.19685039370078741" right="0.19685039370078741" top="0.39370078740157483" bottom="0.19685039370078741" header="0.51181102362204722" footer="0.51181102362204722"/>
  <pageSetup paperSize="9" scale="86" orientation="portrait" horizontalDpi="300" verticalDpi="300" r:id="rId1"/>
  <headerFooter alignWithMargins="0"/>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5">
    <tabColor theme="6" tint="0.59999389629810485"/>
  </sheetPr>
  <dimension ref="A1:E49"/>
  <sheetViews>
    <sheetView workbookViewId="0">
      <selection activeCell="A3" sqref="A3:C3"/>
    </sheetView>
  </sheetViews>
  <sheetFormatPr defaultColWidth="9.140625" defaultRowHeight="12.75"/>
  <cols>
    <col min="1" max="1" width="37.140625" style="43" customWidth="1"/>
    <col min="2" max="3" width="29.85546875" style="43" customWidth="1"/>
    <col min="4" max="16384" width="9.140625" style="43"/>
  </cols>
  <sheetData>
    <row r="1" spans="1:5">
      <c r="A1" s="935" t="s">
        <v>2249</v>
      </c>
      <c r="B1" s="935"/>
      <c r="C1" s="935"/>
    </row>
    <row r="2" spans="1:5" ht="18">
      <c r="A2" s="940" t="s">
        <v>194</v>
      </c>
      <c r="B2" s="940"/>
      <c r="C2" s="940"/>
      <c r="D2" s="44"/>
      <c r="E2" s="44"/>
    </row>
    <row r="3" spans="1:5" ht="15.75">
      <c r="A3" s="941" t="s">
        <v>2561</v>
      </c>
      <c r="B3" s="941"/>
      <c r="C3" s="941"/>
      <c r="D3" s="44"/>
      <c r="E3" s="44"/>
    </row>
    <row r="4" spans="1:5">
      <c r="A4" s="942"/>
      <c r="B4" s="942"/>
      <c r="C4" s="942"/>
      <c r="D4" s="44"/>
      <c r="E4" s="44"/>
    </row>
    <row r="5" spans="1:5" ht="16.5" thickBot="1">
      <c r="A5" s="45" t="s">
        <v>8</v>
      </c>
      <c r="B5" s="937" t="str">
        <f>+CONCATENATE(ZAKL_DATA!B5," ",ZAKL_DATA!B4," ",ZAKL_DATA!B7)</f>
        <v xml:space="preserve">  </v>
      </c>
      <c r="C5" s="938"/>
      <c r="D5" s="44"/>
      <c r="E5" s="44"/>
    </row>
    <row r="6" spans="1:5" ht="15.95" customHeight="1" thickBot="1">
      <c r="A6" s="46" t="s">
        <v>9</v>
      </c>
      <c r="B6" s="47" t="s">
        <v>10</v>
      </c>
      <c r="C6" s="48" t="s">
        <v>11</v>
      </c>
      <c r="D6" s="44"/>
      <c r="E6" s="44"/>
    </row>
    <row r="7" spans="1:5" ht="15.95" customHeight="1">
      <c r="A7" s="49" t="s">
        <v>12</v>
      </c>
      <c r="B7" s="139">
        <v>0</v>
      </c>
      <c r="C7" s="140">
        <v>0</v>
      </c>
      <c r="D7" s="44"/>
      <c r="E7" s="44"/>
    </row>
    <row r="8" spans="1:5" ht="15.95" customHeight="1">
      <c r="A8" s="50" t="s">
        <v>87</v>
      </c>
      <c r="B8" s="141">
        <v>0</v>
      </c>
      <c r="C8" s="142">
        <v>0</v>
      </c>
      <c r="D8" s="44"/>
      <c r="E8" s="44"/>
    </row>
    <row r="9" spans="1:5" ht="15.95" customHeight="1">
      <c r="A9" s="50" t="s">
        <v>244</v>
      </c>
      <c r="B9" s="141">
        <v>0</v>
      </c>
      <c r="C9" s="142">
        <v>0</v>
      </c>
      <c r="D9" s="44"/>
      <c r="E9" s="44"/>
    </row>
    <row r="10" spans="1:5" ht="15.95" customHeight="1">
      <c r="A10" s="50" t="s">
        <v>245</v>
      </c>
      <c r="B10" s="141">
        <v>0</v>
      </c>
      <c r="C10" s="142">
        <v>0</v>
      </c>
      <c r="D10" s="44"/>
      <c r="E10" s="44"/>
    </row>
    <row r="11" spans="1:5" ht="15.95" customHeight="1">
      <c r="A11" s="50" t="s">
        <v>88</v>
      </c>
      <c r="B11" s="141">
        <v>0</v>
      </c>
      <c r="C11" s="142">
        <v>0</v>
      </c>
      <c r="D11" s="44"/>
      <c r="E11" s="44"/>
    </row>
    <row r="12" spans="1:5" ht="15.95" customHeight="1">
      <c r="A12" s="50" t="s">
        <v>124</v>
      </c>
      <c r="B12" s="141">
        <v>0</v>
      </c>
      <c r="C12" s="142">
        <v>0</v>
      </c>
      <c r="D12" s="44"/>
      <c r="E12" s="44"/>
    </row>
    <row r="13" spans="1:5" ht="15.95" customHeight="1">
      <c r="A13" s="50" t="s">
        <v>2250</v>
      </c>
      <c r="B13" s="141">
        <v>0</v>
      </c>
      <c r="C13" s="142">
        <v>0</v>
      </c>
      <c r="D13" s="44"/>
      <c r="E13" s="44"/>
    </row>
    <row r="14" spans="1:5" ht="15.95" customHeight="1">
      <c r="A14" s="50" t="s">
        <v>2251</v>
      </c>
      <c r="B14" s="141">
        <v>0</v>
      </c>
      <c r="C14" s="142">
        <v>0</v>
      </c>
      <c r="D14" s="44"/>
      <c r="E14" s="44"/>
    </row>
    <row r="15" spans="1:5" ht="15.95" customHeight="1">
      <c r="A15" s="50" t="s">
        <v>13</v>
      </c>
      <c r="B15" s="141">
        <v>0</v>
      </c>
      <c r="C15" s="142">
        <v>0</v>
      </c>
      <c r="D15" s="44"/>
      <c r="E15" s="44"/>
    </row>
    <row r="16" spans="1:5" ht="15.95" customHeight="1">
      <c r="A16" s="51" t="s">
        <v>14</v>
      </c>
      <c r="B16" s="143">
        <f>SUM(B7:B15)</f>
        <v>0</v>
      </c>
      <c r="C16" s="144">
        <f>SUM(C7:C15)</f>
        <v>0</v>
      </c>
      <c r="D16" s="44"/>
      <c r="E16" s="44"/>
    </row>
    <row r="17" spans="1:5" ht="15.95" customHeight="1" thickBot="1">
      <c r="A17" s="52" t="s">
        <v>15</v>
      </c>
      <c r="B17" s="145">
        <f>SUM(B7:B16)</f>
        <v>0</v>
      </c>
      <c r="C17" s="146">
        <f>SUM(C7:C16)</f>
        <v>0</v>
      </c>
      <c r="D17" s="44"/>
      <c r="E17" s="44"/>
    </row>
    <row r="18" spans="1:5" ht="15.95" customHeight="1" thickBot="1">
      <c r="A18" s="53" t="s">
        <v>16</v>
      </c>
      <c r="B18" s="147"/>
      <c r="C18" s="148"/>
      <c r="D18" s="44"/>
      <c r="E18" s="44"/>
    </row>
    <row r="19" spans="1:5" ht="15.95" customHeight="1">
      <c r="A19" s="49" t="s">
        <v>2252</v>
      </c>
      <c r="B19" s="139">
        <v>0</v>
      </c>
      <c r="C19" s="140">
        <v>0</v>
      </c>
      <c r="D19" s="44"/>
      <c r="E19" s="44"/>
    </row>
    <row r="20" spans="1:5" ht="15.95" customHeight="1">
      <c r="A20" s="50" t="s">
        <v>2253</v>
      </c>
      <c r="B20" s="141">
        <v>0</v>
      </c>
      <c r="C20" s="142">
        <v>0</v>
      </c>
      <c r="D20" s="44"/>
      <c r="E20" s="44"/>
    </row>
    <row r="21" spans="1:5" ht="15.95" customHeight="1">
      <c r="A21" s="50" t="s">
        <v>17</v>
      </c>
      <c r="B21" s="141">
        <v>0</v>
      </c>
      <c r="C21" s="142">
        <v>0</v>
      </c>
      <c r="D21" s="44"/>
      <c r="E21" s="44"/>
    </row>
    <row r="22" spans="1:5" ht="15.95" customHeight="1">
      <c r="A22" s="50" t="s">
        <v>246</v>
      </c>
      <c r="B22" s="141">
        <v>0</v>
      </c>
      <c r="C22" s="142">
        <v>0</v>
      </c>
      <c r="D22" s="44"/>
      <c r="E22" s="44"/>
    </row>
    <row r="23" spans="1:5" ht="15.95" customHeight="1">
      <c r="A23" s="51" t="s">
        <v>18</v>
      </c>
      <c r="B23" s="143">
        <f>SUM(B19:B22)</f>
        <v>0</v>
      </c>
      <c r="C23" s="144">
        <f>SUM(C19:C22)</f>
        <v>0</v>
      </c>
      <c r="D23" s="44"/>
      <c r="E23" s="44"/>
    </row>
    <row r="24" spans="1:5" ht="15.95" customHeight="1">
      <c r="A24" s="51" t="s">
        <v>2254</v>
      </c>
      <c r="B24" s="143">
        <f>B16-B23</f>
        <v>0</v>
      </c>
      <c r="C24" s="144">
        <f>C16-C23</f>
        <v>0</v>
      </c>
      <c r="D24" s="44"/>
      <c r="E24" s="44"/>
    </row>
    <row r="25" spans="1:5" ht="15.95" customHeight="1" thickBot="1">
      <c r="A25" s="52" t="s">
        <v>15</v>
      </c>
      <c r="B25" s="145">
        <f>SUM(B19:B24)</f>
        <v>0</v>
      </c>
      <c r="C25" s="146">
        <f>SUM(C19:C24)</f>
        <v>0</v>
      </c>
      <c r="D25" s="44"/>
      <c r="E25" s="44"/>
    </row>
    <row r="26" spans="1:5" ht="15.95" customHeight="1">
      <c r="A26" s="943"/>
      <c r="B26" s="607"/>
      <c r="C26" s="607"/>
      <c r="D26" s="44"/>
      <c r="E26" s="44"/>
    </row>
    <row r="27" spans="1:5" ht="15.95" customHeight="1" thickBot="1">
      <c r="A27" s="939" t="s">
        <v>19</v>
      </c>
      <c r="B27" s="572"/>
      <c r="C27" s="572"/>
      <c r="D27" s="44"/>
      <c r="E27" s="44"/>
    </row>
    <row r="28" spans="1:5" ht="15.95" customHeight="1" thickBot="1">
      <c r="A28" s="46" t="s">
        <v>127</v>
      </c>
      <c r="B28" s="54"/>
      <c r="C28" s="55" t="s">
        <v>11</v>
      </c>
    </row>
    <row r="29" spans="1:5" ht="15.95" customHeight="1">
      <c r="A29" s="49" t="s">
        <v>20</v>
      </c>
      <c r="B29" s="56"/>
      <c r="C29" s="149">
        <v>0</v>
      </c>
    </row>
    <row r="30" spans="1:5" ht="15.95" customHeight="1">
      <c r="A30" s="50" t="s">
        <v>21</v>
      </c>
      <c r="B30" s="57"/>
      <c r="C30" s="150">
        <v>0</v>
      </c>
    </row>
    <row r="31" spans="1:5" ht="15.95" customHeight="1">
      <c r="A31" s="50" t="s">
        <v>22</v>
      </c>
      <c r="B31" s="57"/>
      <c r="C31" s="150">
        <v>0</v>
      </c>
    </row>
    <row r="32" spans="1:5" ht="15.95" customHeight="1">
      <c r="A32" s="60" t="s">
        <v>2255</v>
      </c>
      <c r="B32" s="57"/>
      <c r="C32" s="150">
        <v>0</v>
      </c>
    </row>
    <row r="33" spans="1:3" ht="15.95" customHeight="1">
      <c r="A33" s="50" t="s">
        <v>23</v>
      </c>
      <c r="B33" s="57"/>
      <c r="C33" s="150">
        <v>0</v>
      </c>
    </row>
    <row r="34" spans="1:3" ht="15.95" customHeight="1">
      <c r="A34" s="62" t="s">
        <v>24</v>
      </c>
      <c r="B34" s="61"/>
      <c r="C34" s="151">
        <f>+C29+C30+C31+C33</f>
        <v>0</v>
      </c>
    </row>
    <row r="35" spans="1:3" ht="15.95" customHeight="1" thickBot="1">
      <c r="A35" s="52" t="s">
        <v>15</v>
      </c>
      <c r="B35" s="58"/>
      <c r="C35" s="152">
        <f>SUM(C29:C33)</f>
        <v>0</v>
      </c>
    </row>
    <row r="36" spans="1:3" ht="15.95" customHeight="1" thickBot="1">
      <c r="A36" s="53" t="s">
        <v>128</v>
      </c>
      <c r="B36" s="59"/>
      <c r="C36" s="153"/>
    </row>
    <row r="37" spans="1:3" ht="15.95" customHeight="1">
      <c r="A37" s="49" t="s">
        <v>25</v>
      </c>
      <c r="B37" s="56"/>
      <c r="C37" s="149">
        <v>0</v>
      </c>
    </row>
    <row r="38" spans="1:3" ht="15.95" customHeight="1">
      <c r="A38" s="50" t="s">
        <v>26</v>
      </c>
      <c r="B38" s="57"/>
      <c r="C38" s="150">
        <v>0</v>
      </c>
    </row>
    <row r="39" spans="1:3" ht="15.95" customHeight="1">
      <c r="A39" s="50" t="s">
        <v>27</v>
      </c>
      <c r="B39" s="57"/>
      <c r="C39" s="150">
        <v>0</v>
      </c>
    </row>
    <row r="40" spans="1:3" ht="15.95" customHeight="1">
      <c r="A40" s="50" t="s">
        <v>261</v>
      </c>
      <c r="B40" s="57"/>
      <c r="C40" s="150">
        <v>0</v>
      </c>
    </row>
    <row r="41" spans="1:3" ht="15.95" customHeight="1">
      <c r="A41" s="50" t="s">
        <v>28</v>
      </c>
      <c r="B41" s="57"/>
      <c r="C41" s="150">
        <v>0</v>
      </c>
    </row>
    <row r="42" spans="1:3" ht="15.95" customHeight="1">
      <c r="A42" s="50" t="s">
        <v>29</v>
      </c>
      <c r="B42" s="57"/>
      <c r="C42" s="150">
        <v>0</v>
      </c>
    </row>
    <row r="43" spans="1:3" ht="15.95" customHeight="1">
      <c r="A43" s="60" t="s">
        <v>2256</v>
      </c>
      <c r="B43" s="57"/>
      <c r="C43" s="150">
        <v>0</v>
      </c>
    </row>
    <row r="44" spans="1:3" ht="15.95" customHeight="1">
      <c r="A44" s="60" t="s">
        <v>2257</v>
      </c>
      <c r="B44" s="57"/>
      <c r="C44" s="150">
        <v>0</v>
      </c>
    </row>
    <row r="45" spans="1:3" ht="15.95" customHeight="1">
      <c r="A45" s="60" t="s">
        <v>2258</v>
      </c>
      <c r="B45" s="57"/>
      <c r="C45" s="150">
        <v>0</v>
      </c>
    </row>
    <row r="46" spans="1:3" ht="15.95" customHeight="1">
      <c r="A46" s="62" t="s">
        <v>30</v>
      </c>
      <c r="B46" s="61"/>
      <c r="C46" s="151">
        <f>+SUM(C37:C42)</f>
        <v>0</v>
      </c>
    </row>
    <row r="47" spans="1:3" ht="15.95" customHeight="1">
      <c r="A47" s="62" t="s">
        <v>98</v>
      </c>
      <c r="B47" s="61"/>
      <c r="C47" s="151">
        <f>+C34-C46</f>
        <v>0</v>
      </c>
    </row>
    <row r="48" spans="1:3" ht="15.95" customHeight="1" thickBot="1">
      <c r="A48" s="52" t="s">
        <v>15</v>
      </c>
      <c r="B48" s="58"/>
      <c r="C48" s="152">
        <f>SUM(C37:C45)</f>
        <v>0</v>
      </c>
    </row>
    <row r="49" spans="1:3">
      <c r="A49" s="936" t="str">
        <f>+'DAP1'!A46:L46</f>
        <v>Formulář zpracovala ASPEKT HM, daňová, účetní a auditorská kancelář, www.danovapriznani.cz, business.center.cz</v>
      </c>
      <c r="B49" s="661"/>
      <c r="C49" s="661"/>
    </row>
  </sheetData>
  <sheetProtection algorithmName="SHA-512" hashValue="2g2U2BimH43Lr60tTLeIyvoXXGq2TDL9wsI+PET3H5NdI/Tlrq2YFRW2gZ/iP7WGvM2ab65GnmYqRrz7EfjO8g==" saltValue="o4OYuHTRD97PZTiRNVmqVQ==" spinCount="100000" sheet="1" objects="1" scenarios="1"/>
  <mergeCells count="8">
    <mergeCell ref="A1:C1"/>
    <mergeCell ref="A49:C49"/>
    <mergeCell ref="B5:C5"/>
    <mergeCell ref="A27:C27"/>
    <mergeCell ref="A2:C2"/>
    <mergeCell ref="A3:C3"/>
    <mergeCell ref="A4:C4"/>
    <mergeCell ref="A26:C26"/>
  </mergeCells>
  <phoneticPr fontId="11" type="noConversion"/>
  <printOptions horizontalCentered="1" verticalCentered="1"/>
  <pageMargins left="0.39370078740157483" right="0.39370078740157483" top="0.59055118110236227" bottom="0.59055118110236227"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6">
    <tabColor rgb="FFFFCCFF"/>
    <pageSetUpPr fitToPage="1"/>
  </sheetPr>
  <dimension ref="A1:AX391"/>
  <sheetViews>
    <sheetView workbookViewId="0">
      <selection activeCell="I1" sqref="I1:K1"/>
    </sheetView>
  </sheetViews>
  <sheetFormatPr defaultColWidth="9.140625" defaultRowHeight="12.75"/>
  <cols>
    <col min="1" max="1" width="3.5703125" customWidth="1"/>
    <col min="2" max="2" width="15.7109375" customWidth="1"/>
    <col min="3" max="4" width="8.7109375" customWidth="1"/>
    <col min="5" max="5" width="10.7109375" customWidth="1"/>
    <col min="6" max="6" width="7.7109375" customWidth="1"/>
    <col min="7" max="7" width="8.7109375" customWidth="1"/>
    <col min="8" max="8" width="9.5703125" customWidth="1"/>
    <col min="9" max="11" width="8.7109375" customWidth="1"/>
    <col min="12" max="22" width="9.140625" style="2"/>
    <col min="23" max="23" width="11.42578125" style="2" bestFit="1" customWidth="1"/>
    <col min="24" max="50" width="9.140625" style="2"/>
  </cols>
  <sheetData>
    <row r="1" spans="1:50" ht="18" customHeight="1" thickBot="1">
      <c r="A1" s="970" t="s">
        <v>236</v>
      </c>
      <c r="B1" s="971"/>
      <c r="C1" s="971"/>
      <c r="D1" s="971"/>
      <c r="E1" s="971"/>
      <c r="F1" s="971"/>
      <c r="G1" s="972"/>
      <c r="H1" s="245" t="s">
        <v>34</v>
      </c>
      <c r="I1" s="957" t="str">
        <f>'DAP1'!A9</f>
        <v/>
      </c>
      <c r="J1" s="958"/>
      <c r="K1" s="747"/>
    </row>
    <row r="2" spans="1:50" ht="26.25" customHeight="1">
      <c r="A2" s="969" t="s">
        <v>2552</v>
      </c>
      <c r="B2" s="969"/>
      <c r="C2" s="969"/>
      <c r="D2" s="969"/>
      <c r="E2" s="969"/>
      <c r="F2" s="969"/>
      <c r="G2" s="508"/>
      <c r="H2" s="975"/>
      <c r="I2" s="975"/>
      <c r="J2" s="975"/>
      <c r="K2" s="975"/>
    </row>
    <row r="3" spans="1:50" ht="36" customHeight="1">
      <c r="A3" s="960" t="s">
        <v>141</v>
      </c>
      <c r="B3" s="961"/>
      <c r="C3" s="961"/>
      <c r="D3" s="961"/>
      <c r="E3" s="961"/>
      <c r="F3" s="961"/>
      <c r="G3" s="961"/>
      <c r="H3" s="961"/>
      <c r="I3" s="961"/>
      <c r="J3" s="961"/>
      <c r="K3" s="961"/>
    </row>
    <row r="4" spans="1:50" ht="15.95" customHeight="1">
      <c r="A4" s="973" t="s">
        <v>2219</v>
      </c>
      <c r="B4" s="508"/>
      <c r="C4" s="508"/>
      <c r="D4" s="508"/>
      <c r="E4" s="508"/>
      <c r="F4" s="508"/>
      <c r="G4" s="508"/>
      <c r="H4" s="508"/>
      <c r="I4" s="508"/>
      <c r="J4" s="508"/>
      <c r="K4" s="508"/>
    </row>
    <row r="5" spans="1:50" ht="15.95" customHeight="1">
      <c r="A5" s="860" t="s">
        <v>2220</v>
      </c>
      <c r="B5" s="974"/>
      <c r="C5" s="974"/>
      <c r="D5" s="974"/>
      <c r="E5" s="974"/>
      <c r="F5" s="974"/>
      <c r="G5" s="974"/>
      <c r="H5" s="974"/>
      <c r="I5" s="974"/>
      <c r="J5" s="974"/>
      <c r="K5" s="974"/>
    </row>
    <row r="6" spans="1:50" ht="9.9499999999999993" customHeight="1">
      <c r="A6" s="944" t="s">
        <v>213</v>
      </c>
      <c r="B6" s="945"/>
      <c r="C6" s="945"/>
      <c r="D6" s="945"/>
      <c r="E6" s="945"/>
      <c r="F6" s="945"/>
      <c r="G6" s="945"/>
      <c r="H6" s="945"/>
      <c r="I6" s="945"/>
      <c r="J6" s="945"/>
      <c r="K6" s="945"/>
    </row>
    <row r="7" spans="1:50" ht="8.1" customHeight="1" thickBot="1">
      <c r="A7" s="944"/>
      <c r="B7" s="945"/>
      <c r="C7" s="945"/>
      <c r="D7" s="945"/>
      <c r="E7" s="945"/>
      <c r="F7" s="945"/>
      <c r="G7" s="945"/>
      <c r="H7" s="945"/>
      <c r="I7" s="945"/>
      <c r="J7" s="945"/>
      <c r="K7" s="945"/>
    </row>
    <row r="8" spans="1:50" s="104" customFormat="1" ht="24" customHeight="1" thickBot="1">
      <c r="A8" s="954" t="s">
        <v>175</v>
      </c>
      <c r="B8" s="959"/>
      <c r="C8" s="90" t="s">
        <v>208</v>
      </c>
      <c r="D8" s="102"/>
      <c r="E8" s="954" t="s">
        <v>195</v>
      </c>
      <c r="F8" s="962"/>
      <c r="G8" s="90"/>
      <c r="H8" s="102"/>
      <c r="I8" s="954" t="s">
        <v>240</v>
      </c>
      <c r="J8" s="744"/>
      <c r="K8" s="90"/>
      <c r="L8" s="103"/>
      <c r="M8" s="103"/>
      <c r="N8" s="103"/>
      <c r="O8" s="103"/>
      <c r="P8" s="103"/>
      <c r="Q8" s="103"/>
      <c r="R8" s="103"/>
      <c r="S8" s="103"/>
      <c r="T8" s="103"/>
      <c r="U8" s="103"/>
      <c r="V8" s="103"/>
      <c r="W8" s="103"/>
      <c r="X8" s="103"/>
      <c r="Y8" s="103"/>
      <c r="Z8" s="103"/>
      <c r="AA8" s="103"/>
      <c r="AB8" s="103"/>
      <c r="AC8" s="103"/>
      <c r="AD8" s="103"/>
      <c r="AE8" s="103"/>
      <c r="AF8" s="103"/>
      <c r="AG8" s="103"/>
      <c r="AH8" s="103"/>
      <c r="AI8" s="103"/>
      <c r="AJ8" s="103"/>
      <c r="AK8" s="103"/>
      <c r="AL8" s="103"/>
      <c r="AM8" s="103"/>
      <c r="AN8" s="103"/>
      <c r="AO8" s="103"/>
      <c r="AP8" s="103"/>
      <c r="AQ8" s="103"/>
      <c r="AR8" s="103"/>
      <c r="AS8" s="103"/>
      <c r="AT8" s="103"/>
      <c r="AU8" s="103"/>
      <c r="AV8" s="103"/>
      <c r="AW8" s="103"/>
      <c r="AX8" s="103"/>
    </row>
    <row r="9" spans="1:50" s="104" customFormat="1" ht="7.5" customHeight="1" thickBot="1">
      <c r="A9" s="528"/>
      <c r="B9" s="528"/>
      <c r="C9" s="528"/>
      <c r="D9" s="528"/>
      <c r="E9" s="528"/>
      <c r="F9" s="528"/>
      <c r="G9" s="528"/>
      <c r="H9" s="528"/>
      <c r="I9" s="528"/>
      <c r="J9" s="528"/>
      <c r="K9" s="528"/>
      <c r="L9" s="103"/>
      <c r="M9" s="103"/>
      <c r="N9" s="103"/>
      <c r="O9" s="103"/>
      <c r="P9" s="103"/>
      <c r="Q9" s="103"/>
      <c r="R9" s="103"/>
      <c r="S9" s="103"/>
      <c r="T9" s="103"/>
      <c r="U9" s="103"/>
      <c r="V9" s="103"/>
      <c r="W9" s="103"/>
      <c r="X9" s="103"/>
      <c r="Y9" s="103"/>
      <c r="Z9" s="103"/>
      <c r="AA9" s="103"/>
      <c r="AB9" s="103"/>
      <c r="AC9" s="103"/>
      <c r="AD9" s="103"/>
      <c r="AE9" s="103"/>
      <c r="AF9" s="103"/>
      <c r="AG9" s="103"/>
      <c r="AH9" s="103"/>
      <c r="AI9" s="103"/>
      <c r="AJ9" s="103"/>
      <c r="AK9" s="103"/>
      <c r="AL9" s="103"/>
      <c r="AM9" s="103"/>
      <c r="AN9" s="103"/>
      <c r="AO9" s="103"/>
      <c r="AP9" s="103"/>
      <c r="AQ9" s="103"/>
      <c r="AR9" s="103"/>
      <c r="AS9" s="103"/>
      <c r="AT9" s="103"/>
      <c r="AU9" s="103"/>
      <c r="AV9" s="103"/>
      <c r="AW9" s="103"/>
      <c r="AX9" s="103"/>
    </row>
    <row r="10" spans="1:50" ht="12" customHeight="1">
      <c r="A10" s="963"/>
      <c r="B10" s="964"/>
      <c r="C10" s="964"/>
      <c r="D10" s="964"/>
      <c r="E10" s="965"/>
      <c r="F10" s="966" t="s">
        <v>130</v>
      </c>
      <c r="G10" s="967"/>
      <c r="H10" s="968"/>
      <c r="I10" s="976" t="s">
        <v>138</v>
      </c>
      <c r="J10" s="977"/>
      <c r="K10" s="715"/>
    </row>
    <row r="11" spans="1:50" ht="18" customHeight="1">
      <c r="A11" s="17">
        <v>101</v>
      </c>
      <c r="B11" s="731" t="s">
        <v>214</v>
      </c>
      <c r="C11" s="731"/>
      <c r="D11" s="731"/>
      <c r="E11" s="818"/>
      <c r="F11" s="688">
        <f>+IF(OR(EXACT(C8,"X"),EXACT(C8,"x")),CEILING(ZAV!C34,1)-ZAV!C32,+IF(OR(EXACT(K8,"X"),EXACT(K8,"x")),+F35,0))</f>
        <v>0</v>
      </c>
      <c r="G11" s="952"/>
      <c r="H11" s="953"/>
      <c r="I11" s="949"/>
      <c r="J11" s="950"/>
      <c r="K11" s="951"/>
    </row>
    <row r="12" spans="1:50" ht="18" customHeight="1">
      <c r="A12" s="17">
        <v>102</v>
      </c>
      <c r="B12" s="731" t="s">
        <v>215</v>
      </c>
      <c r="C12" s="731"/>
      <c r="D12" s="731"/>
      <c r="E12" s="818"/>
      <c r="F12" s="688">
        <f>+IF(OR(EXACT(C8,"X"),EXACT(C8,"x")),CEILING(ZAV!C46,1),+IF(OR(EXACT(K8,"X"),EXACT(K8,"x")),+H35,0))</f>
        <v>0</v>
      </c>
      <c r="G12" s="952"/>
      <c r="H12" s="953"/>
      <c r="I12" s="949"/>
      <c r="J12" s="950"/>
      <c r="K12" s="951"/>
    </row>
    <row r="13" spans="1:50" ht="18" customHeight="1">
      <c r="A13" s="17">
        <v>103</v>
      </c>
      <c r="B13" s="731" t="s">
        <v>143</v>
      </c>
      <c r="C13" s="731"/>
      <c r="D13" s="731"/>
      <c r="E13" s="818"/>
      <c r="F13" s="946"/>
      <c r="G13" s="947"/>
      <c r="H13" s="948"/>
      <c r="I13" s="949"/>
      <c r="J13" s="950"/>
      <c r="K13" s="951"/>
    </row>
    <row r="14" spans="1:50" ht="24" customHeight="1">
      <c r="A14" s="74">
        <v>104</v>
      </c>
      <c r="B14" s="705" t="s">
        <v>2221</v>
      </c>
      <c r="C14" s="698"/>
      <c r="D14" s="698"/>
      <c r="E14" s="699"/>
      <c r="F14" s="688">
        <f>+F11-F12-F13</f>
        <v>0</v>
      </c>
      <c r="G14" s="952"/>
      <c r="H14" s="953"/>
      <c r="I14" s="949"/>
      <c r="J14" s="950"/>
      <c r="K14" s="951"/>
    </row>
    <row r="15" spans="1:50" ht="45" customHeight="1">
      <c r="A15" s="14">
        <v>105</v>
      </c>
      <c r="B15" s="705" t="s">
        <v>36</v>
      </c>
      <c r="C15" s="705"/>
      <c r="D15" s="705"/>
      <c r="E15" s="819"/>
      <c r="F15" s="684">
        <f>+SUM('1Př2'!F20:G23)</f>
        <v>0</v>
      </c>
      <c r="G15" s="955"/>
      <c r="H15" s="956"/>
      <c r="I15" s="949"/>
      <c r="J15" s="950"/>
      <c r="K15" s="951"/>
    </row>
    <row r="16" spans="1:50" ht="45" customHeight="1">
      <c r="A16" s="76">
        <v>106</v>
      </c>
      <c r="B16" s="705" t="s">
        <v>35</v>
      </c>
      <c r="C16" s="705"/>
      <c r="D16" s="705"/>
      <c r="E16" s="819"/>
      <c r="F16" s="684">
        <f>+SUM('1Př2'!F26:G29)</f>
        <v>0</v>
      </c>
      <c r="G16" s="955"/>
      <c r="H16" s="956"/>
      <c r="I16" s="949"/>
      <c r="J16" s="950"/>
      <c r="K16" s="951"/>
    </row>
    <row r="17" spans="1:50" ht="48" customHeight="1">
      <c r="A17" s="14">
        <v>107</v>
      </c>
      <c r="B17" s="705" t="s">
        <v>2225</v>
      </c>
      <c r="C17" s="698"/>
      <c r="D17" s="698"/>
      <c r="E17" s="699"/>
      <c r="F17" s="688">
        <f>FLOOR(+F11*('1Př2'!G39+'1Př2'!G40),1)</f>
        <v>0</v>
      </c>
      <c r="G17" s="952"/>
      <c r="H17" s="953"/>
      <c r="I17" s="949"/>
      <c r="J17" s="950"/>
      <c r="K17" s="951"/>
    </row>
    <row r="18" spans="1:50" s="1" customFormat="1" ht="48" customHeight="1">
      <c r="A18" s="14">
        <v>108</v>
      </c>
      <c r="B18" s="800" t="s">
        <v>2224</v>
      </c>
      <c r="C18" s="978"/>
      <c r="D18" s="978"/>
      <c r="E18" s="979"/>
      <c r="F18" s="688">
        <f>FLOOR(+F12*('1Př2'!G39+'1Př2'!G40),1)</f>
        <v>0</v>
      </c>
      <c r="G18" s="952"/>
      <c r="H18" s="953"/>
      <c r="I18" s="949"/>
      <c r="J18" s="950"/>
      <c r="K18" s="951"/>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row>
    <row r="19" spans="1:50" s="1" customFormat="1" ht="48" customHeight="1">
      <c r="A19" s="14">
        <v>109</v>
      </c>
      <c r="B19" s="800" t="s">
        <v>2222</v>
      </c>
      <c r="C19" s="978"/>
      <c r="D19" s="978"/>
      <c r="E19" s="979"/>
      <c r="F19" s="688">
        <v>0</v>
      </c>
      <c r="G19" s="952"/>
      <c r="H19" s="953"/>
      <c r="I19" s="949"/>
      <c r="J19" s="950"/>
      <c r="K19" s="951"/>
      <c r="L19" s="6"/>
      <c r="M19" s="135" t="str">
        <f>+IF(F19-F20&gt;540000,"CHYBA"," ")</f>
        <v xml:space="preserve"> </v>
      </c>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row>
    <row r="20" spans="1:50" s="1" customFormat="1" ht="48" customHeight="1">
      <c r="A20" s="14">
        <v>110</v>
      </c>
      <c r="B20" s="800" t="s">
        <v>2223</v>
      </c>
      <c r="C20" s="978"/>
      <c r="D20" s="978"/>
      <c r="E20" s="979"/>
      <c r="F20" s="688">
        <v>0</v>
      </c>
      <c r="G20" s="952"/>
      <c r="H20" s="953"/>
      <c r="I20" s="949"/>
      <c r="J20" s="950"/>
      <c r="K20" s="951"/>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row>
    <row r="21" spans="1:50" s="1" customFormat="1" ht="18" customHeight="1">
      <c r="A21" s="14">
        <v>111</v>
      </c>
      <c r="B21" s="731" t="s">
        <v>143</v>
      </c>
      <c r="C21" s="731"/>
      <c r="D21" s="731"/>
      <c r="E21" s="818"/>
      <c r="F21" s="946"/>
      <c r="G21" s="947"/>
      <c r="H21" s="948"/>
      <c r="I21" s="949"/>
      <c r="J21" s="950"/>
      <c r="K21" s="951"/>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row>
    <row r="22" spans="1:50" s="1" customFormat="1" ht="36" customHeight="1">
      <c r="A22" s="14">
        <v>112</v>
      </c>
      <c r="B22" s="800" t="s">
        <v>142</v>
      </c>
      <c r="C22" s="978"/>
      <c r="D22" s="978"/>
      <c r="E22" s="979"/>
      <c r="F22" s="688">
        <v>0</v>
      </c>
      <c r="G22" s="952"/>
      <c r="H22" s="953"/>
      <c r="I22" s="949"/>
      <c r="J22" s="950"/>
      <c r="K22" s="951"/>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row>
    <row r="23" spans="1:50" s="1" customFormat="1" ht="24" customHeight="1" thickBot="1">
      <c r="A23" s="15">
        <v>113</v>
      </c>
      <c r="B23" s="820" t="s">
        <v>2431</v>
      </c>
      <c r="C23" s="1030"/>
      <c r="D23" s="1030"/>
      <c r="E23" s="1031"/>
      <c r="F23" s="725">
        <f>+F14+F15-F16-F17+F18+F19-F20-F21+F22</f>
        <v>0</v>
      </c>
      <c r="G23" s="1032"/>
      <c r="H23" s="1033"/>
      <c r="I23" s="987"/>
      <c r="J23" s="988"/>
      <c r="K23" s="989"/>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row>
    <row r="24" spans="1:50" s="1" customFormat="1" ht="18" customHeight="1">
      <c r="A24" s="991" t="s">
        <v>216</v>
      </c>
      <c r="B24" s="992"/>
      <c r="C24" s="992"/>
      <c r="D24" s="992"/>
      <c r="E24" s="992"/>
      <c r="F24" s="992"/>
      <c r="G24" s="992"/>
      <c r="H24" s="992"/>
      <c r="I24" s="992"/>
      <c r="J24" s="992"/>
      <c r="K24" s="992"/>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row>
    <row r="25" spans="1:50" s="1" customFormat="1" ht="12.75" customHeight="1">
      <c r="A25" s="993" t="s">
        <v>241</v>
      </c>
      <c r="B25" s="994"/>
      <c r="C25" s="994"/>
      <c r="D25" s="994"/>
      <c r="E25" s="994"/>
      <c r="F25" s="994"/>
      <c r="G25" s="994"/>
      <c r="H25" s="994"/>
      <c r="I25" s="994"/>
      <c r="J25" s="994"/>
      <c r="K25" s="994"/>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row>
    <row r="26" spans="1:50" s="1" customFormat="1" ht="12" customHeight="1" thickBot="1">
      <c r="A26" s="985" t="s">
        <v>196</v>
      </c>
      <c r="B26" s="891"/>
      <c r="C26" s="891"/>
      <c r="D26" s="891"/>
      <c r="E26" s="985" t="s">
        <v>134</v>
      </c>
      <c r="F26" s="986"/>
      <c r="G26" s="891"/>
      <c r="H26" s="891"/>
      <c r="I26" s="995" t="s">
        <v>68</v>
      </c>
      <c r="J26" s="995"/>
      <c r="K26" s="99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row>
    <row r="27" spans="1:50" s="1" customFormat="1" ht="18" customHeight="1" thickBot="1">
      <c r="A27" s="980">
        <v>0</v>
      </c>
      <c r="B27" s="990"/>
      <c r="C27" s="982"/>
      <c r="D27" s="134"/>
      <c r="E27" s="980">
        <f>+CEILING(ZAV!C43,1)</f>
        <v>0</v>
      </c>
      <c r="F27" s="981"/>
      <c r="G27" s="982"/>
      <c r="H27" s="134"/>
      <c r="I27" s="980">
        <v>0</v>
      </c>
      <c r="J27" s="983"/>
      <c r="K27" s="984"/>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row>
    <row r="28" spans="1:50" s="1" customFormat="1" ht="12" customHeight="1">
      <c r="A28" s="993" t="s">
        <v>217</v>
      </c>
      <c r="B28" s="1014"/>
      <c r="C28" s="1014"/>
      <c r="D28" s="1014"/>
      <c r="E28" s="1009" t="s">
        <v>218</v>
      </c>
      <c r="F28" s="993"/>
      <c r="G28" s="594"/>
      <c r="H28" s="594"/>
      <c r="I28" s="594"/>
      <c r="J28" s="594"/>
      <c r="K28" s="594"/>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row>
    <row r="29" spans="1:50" s="1" customFormat="1" ht="12" customHeight="1" thickBot="1">
      <c r="A29" s="995" t="s">
        <v>2226</v>
      </c>
      <c r="B29" s="996"/>
      <c r="C29" s="996"/>
      <c r="D29" s="996"/>
      <c r="E29" s="1010"/>
      <c r="F29" s="1003" t="s">
        <v>127</v>
      </c>
      <c r="G29" s="1003"/>
      <c r="H29" s="1003" t="s">
        <v>128</v>
      </c>
      <c r="I29" s="1003"/>
      <c r="J29" s="1003" t="s">
        <v>145</v>
      </c>
      <c r="K29" s="1003"/>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row>
    <row r="30" spans="1:50" s="1" customFormat="1" ht="36" customHeight="1" thickBot="1">
      <c r="A30" s="1011" t="str">
        <f>CONCATENATE(+ZAKL_DATA!B29)</f>
        <v/>
      </c>
      <c r="B30" s="1012"/>
      <c r="C30" s="1012"/>
      <c r="D30" s="1013"/>
      <c r="E30" s="345">
        <v>0</v>
      </c>
      <c r="F30" s="1001">
        <f>+IF(OR(EXACT(K8,"X"),EXACT(K8,"x")),F11,IF(OR(EXACT(C8,"X"),EXACT(C8,"x")),CEILING(ZAV!C34,1)-ZAV!C32,0))</f>
        <v>0</v>
      </c>
      <c r="G30" s="1002"/>
      <c r="H30" s="1001">
        <f>+IF(OR(EXACT(C8,"X"),EXACT(C8,"x")),CEILING(ZAV!C46,1),IF(OR(EXACT(K8,"X"),EXACT(K8,"x")),MIN(2000000*E30,CEILING(+E30*F30,1)),0))</f>
        <v>0</v>
      </c>
      <c r="I30" s="1002"/>
      <c r="J30" s="999"/>
      <c r="K30" s="1000"/>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row>
    <row r="31" spans="1:50" s="1" customFormat="1" ht="12" customHeight="1" thickBot="1">
      <c r="A31" s="593" t="s">
        <v>219</v>
      </c>
      <c r="B31" s="1004"/>
      <c r="C31" s="1004"/>
      <c r="D31" s="1004"/>
      <c r="E31" s="1004"/>
      <c r="F31" s="1004"/>
      <c r="G31" s="1004"/>
      <c r="H31" s="1004"/>
      <c r="I31" s="1004"/>
      <c r="J31" s="1004"/>
      <c r="K31" s="1004"/>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row>
    <row r="32" spans="1:50" s="1" customFormat="1" ht="18" customHeight="1">
      <c r="A32" s="1007"/>
      <c r="B32" s="1008"/>
      <c r="C32" s="1008"/>
      <c r="D32" s="1008"/>
      <c r="E32" s="344">
        <v>0</v>
      </c>
      <c r="F32" s="997">
        <v>0</v>
      </c>
      <c r="G32" s="998"/>
      <c r="H32" s="997">
        <f>+IF(OR(EXACT(K8,"X"),EXACT(K8,"x")),MIN(2000000*E32,CEILING(+E32*F32,1)),0)</f>
        <v>0</v>
      </c>
      <c r="I32" s="998"/>
      <c r="J32" s="1005"/>
      <c r="K32" s="100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row>
    <row r="33" spans="1:50" s="1" customFormat="1" ht="18" customHeight="1">
      <c r="A33" s="1018"/>
      <c r="B33" s="1019"/>
      <c r="C33" s="1019"/>
      <c r="D33" s="1019"/>
      <c r="E33" s="342">
        <v>0</v>
      </c>
      <c r="F33" s="1028">
        <v>0</v>
      </c>
      <c r="G33" s="1029"/>
      <c r="H33" s="1028">
        <f>+IF(OR(EXACT(K8,"X"),EXACT(K8,"x")),MIN(2000000*E33,CEILING(+E33*F33,1)),0)</f>
        <v>0</v>
      </c>
      <c r="I33" s="1029"/>
      <c r="J33" s="1022"/>
      <c r="K33" s="1023"/>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row>
    <row r="34" spans="1:50" s="1" customFormat="1" ht="18" customHeight="1">
      <c r="A34" s="1018"/>
      <c r="B34" s="1019"/>
      <c r="C34" s="1019"/>
      <c r="D34" s="1019"/>
      <c r="E34" s="342">
        <v>0</v>
      </c>
      <c r="F34" s="1028">
        <v>0</v>
      </c>
      <c r="G34" s="1029"/>
      <c r="H34" s="1028">
        <f>+IF(OR(EXACT(K8,"X"),EXACT(K8,"x")),MIN(2000000*E34,CEILING(+E34*F34,1)),0)</f>
        <v>0</v>
      </c>
      <c r="I34" s="1029"/>
      <c r="J34" s="1022"/>
      <c r="K34" s="1023"/>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row>
    <row r="35" spans="1:50" s="1" customFormat="1" ht="18" customHeight="1" thickBot="1">
      <c r="A35" s="1020" t="s">
        <v>52</v>
      </c>
      <c r="B35" s="1021"/>
      <c r="C35" s="1021"/>
      <c r="D35" s="1021"/>
      <c r="E35" s="343"/>
      <c r="F35" s="1026">
        <f>SUM(F32:F34)+F30</f>
        <v>0</v>
      </c>
      <c r="G35" s="1027"/>
      <c r="H35" s="1026">
        <f>SUM(H32:H34)+H30</f>
        <v>0</v>
      </c>
      <c r="I35" s="1027"/>
      <c r="J35" s="1024"/>
      <c r="K35" s="1025"/>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row>
    <row r="36" spans="1:50" s="1" customFormat="1" ht="13.5" customHeight="1">
      <c r="A36" s="1016" t="str">
        <f>+'DAP1'!A46</f>
        <v>Formulář zpracovala ASPEKT HM, daňová, účetní a auditorská kancelář, www.danovapriznani.cz, business.center.cz</v>
      </c>
      <c r="B36" s="1016"/>
      <c r="C36" s="1016"/>
      <c r="D36" s="1016"/>
      <c r="E36" s="1016"/>
      <c r="F36" s="1016"/>
      <c r="G36" s="1016"/>
      <c r="H36" s="1016"/>
      <c r="I36" s="1016"/>
      <c r="J36" s="1016"/>
      <c r="K36" s="101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row>
    <row r="37" spans="1:50" s="1" customFormat="1" ht="9" customHeight="1">
      <c r="A37" s="1017" t="s">
        <v>2553</v>
      </c>
      <c r="B37" s="1017"/>
      <c r="C37" s="1017"/>
      <c r="D37" s="1017"/>
      <c r="E37" s="1017"/>
      <c r="F37" s="1017"/>
      <c r="G37" s="1017"/>
      <c r="H37" s="1017"/>
      <c r="I37" s="1017"/>
      <c r="J37" s="1017"/>
      <c r="K37" s="1017"/>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row>
    <row r="38" spans="1:50" ht="13.5" customHeight="1">
      <c r="A38" s="1015" t="s">
        <v>237</v>
      </c>
      <c r="B38" s="1015"/>
      <c r="C38" s="1015"/>
      <c r="D38" s="1015"/>
      <c r="E38" s="1015"/>
      <c r="F38" s="1015"/>
      <c r="G38" s="1015"/>
      <c r="H38" s="1015"/>
      <c r="I38" s="1015"/>
      <c r="J38" s="1015"/>
      <c r="K38" s="1015"/>
    </row>
    <row r="39" spans="1:50" s="2" customFormat="1"/>
    <row r="40" spans="1:50" s="2" customFormat="1"/>
    <row r="41" spans="1:50" s="2" customFormat="1"/>
    <row r="42" spans="1:50" s="2" customFormat="1"/>
    <row r="43" spans="1:50" s="2" customFormat="1"/>
    <row r="44" spans="1:50" s="2" customFormat="1"/>
    <row r="45" spans="1:50" s="2" customFormat="1"/>
    <row r="46" spans="1:50" s="2" customFormat="1"/>
    <row r="47" spans="1:50" s="2" customFormat="1"/>
    <row r="48" spans="1:50"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row r="80" s="2" customFormat="1"/>
    <row r="81" s="2" customFormat="1"/>
    <row r="82" s="2" customFormat="1"/>
    <row r="83" s="2" customFormat="1"/>
    <row r="84" s="2" customFormat="1"/>
    <row r="85" s="2" customFormat="1"/>
    <row r="86" s="2" customFormat="1"/>
    <row r="87" s="2" customFormat="1"/>
    <row r="88" s="2" customFormat="1"/>
    <row r="89" s="2" customFormat="1"/>
    <row r="90" s="2" customFormat="1"/>
    <row r="91" s="2" customFormat="1"/>
    <row r="92" s="2" customFormat="1"/>
    <row r="93" s="2" customFormat="1"/>
    <row r="94" s="2" customFormat="1"/>
    <row r="95" s="2" customFormat="1"/>
    <row r="96" s="2" customFormat="1"/>
    <row r="97" s="2" customFormat="1"/>
    <row r="98" s="2" customFormat="1"/>
    <row r="99" s="2" customFormat="1"/>
    <row r="100" s="2" customFormat="1"/>
    <row r="101" s="2" customFormat="1"/>
    <row r="102" s="2" customFormat="1"/>
    <row r="103" s="2" customFormat="1"/>
    <row r="104" s="2" customFormat="1"/>
    <row r="105" s="2" customFormat="1"/>
    <row r="106" s="2" customFormat="1"/>
    <row r="107" s="2" customFormat="1"/>
    <row r="108" s="2" customFormat="1"/>
    <row r="109" s="2" customFormat="1"/>
    <row r="110" s="2" customFormat="1"/>
    <row r="111" s="2" customFormat="1"/>
    <row r="112" s="2" customFormat="1"/>
    <row r="113" s="2" customFormat="1"/>
    <row r="114" s="2" customFormat="1"/>
    <row r="115" s="2" customFormat="1"/>
    <row r="116" s="2" customFormat="1"/>
    <row r="117" s="2" customFormat="1"/>
    <row r="118" s="2" customFormat="1"/>
    <row r="119" s="2" customFormat="1"/>
    <row r="120" s="2" customFormat="1"/>
    <row r="121" s="2" customFormat="1"/>
    <row r="122" s="2" customFormat="1"/>
    <row r="123" s="2" customFormat="1"/>
    <row r="124" s="2" customFormat="1"/>
    <row r="125" s="2" customFormat="1"/>
    <row r="126" s="2" customFormat="1"/>
    <row r="127" s="2" customFormat="1"/>
    <row r="128" s="2" customFormat="1"/>
    <row r="129" s="2" customFormat="1"/>
    <row r="130" s="2" customFormat="1"/>
    <row r="131" s="2" customFormat="1"/>
    <row r="132" s="2" customFormat="1"/>
    <row r="133" s="2" customFormat="1"/>
    <row r="134" s="2" customFormat="1"/>
    <row r="135" s="2" customFormat="1"/>
    <row r="136" s="2" customFormat="1"/>
    <row r="137" s="2" customFormat="1"/>
    <row r="138" s="2" customFormat="1"/>
    <row r="139" s="2" customFormat="1"/>
    <row r="140" s="2" customFormat="1"/>
    <row r="141" s="2" customFormat="1"/>
    <row r="142" s="2" customFormat="1"/>
    <row r="143" s="2" customFormat="1"/>
    <row r="144" s="2" customFormat="1"/>
    <row r="145" s="2" customFormat="1"/>
    <row r="146" s="2" customFormat="1"/>
    <row r="147" s="2" customFormat="1"/>
    <row r="148" s="2" customFormat="1"/>
    <row r="149" s="2" customFormat="1"/>
    <row r="150" s="2" customFormat="1"/>
    <row r="151" s="2" customFormat="1"/>
    <row r="152" s="2" customFormat="1"/>
    <row r="153" s="2" customFormat="1"/>
    <row r="154" s="2" customFormat="1"/>
    <row r="155" s="2" customFormat="1"/>
    <row r="156" s="2" customFormat="1"/>
    <row r="157" s="2" customFormat="1"/>
    <row r="158" s="2" customFormat="1"/>
    <row r="159" s="2" customFormat="1"/>
    <row r="160" s="2" customFormat="1"/>
    <row r="161" s="2" customFormat="1"/>
    <row r="162" s="2" customFormat="1"/>
    <row r="163" s="2" customFormat="1"/>
    <row r="164" s="2" customFormat="1"/>
    <row r="165" s="2" customFormat="1"/>
    <row r="166" s="2" customFormat="1"/>
    <row r="167" s="2" customFormat="1"/>
    <row r="168" s="2" customFormat="1"/>
    <row r="169" s="2" customFormat="1"/>
    <row r="170" s="2" customFormat="1"/>
    <row r="171" s="2" customFormat="1"/>
    <row r="172" s="2" customFormat="1"/>
    <row r="173" s="2" customFormat="1"/>
    <row r="174" s="2" customFormat="1"/>
    <row r="175" s="2" customFormat="1"/>
    <row r="176" s="2" customFormat="1"/>
    <row r="177" s="2" customFormat="1"/>
    <row r="178" s="2" customFormat="1"/>
    <row r="179" s="2" customFormat="1"/>
    <row r="180" s="2" customFormat="1"/>
    <row r="181" s="2" customFormat="1"/>
    <row r="182" s="2" customFormat="1"/>
    <row r="183" s="2" customFormat="1"/>
    <row r="184" s="2" customFormat="1"/>
    <row r="185" s="2" customFormat="1"/>
    <row r="186" s="2" customFormat="1"/>
    <row r="187" s="2" customFormat="1"/>
    <row r="188" s="2" customFormat="1"/>
    <row r="189" s="2" customFormat="1"/>
    <row r="190" s="2" customFormat="1"/>
    <row r="191" s="2" customFormat="1"/>
    <row r="192" s="2" customFormat="1"/>
    <row r="193" s="2" customFormat="1"/>
    <row r="194" s="2" customFormat="1"/>
    <row r="195" s="2" customFormat="1"/>
    <row r="196" s="2" customFormat="1"/>
    <row r="197" s="2" customFormat="1"/>
    <row r="198" s="2" customFormat="1"/>
    <row r="199" s="2" customFormat="1"/>
    <row r="200" s="2" customFormat="1"/>
    <row r="201" s="2" customFormat="1"/>
    <row r="202" s="2" customFormat="1"/>
    <row r="203" s="2" customFormat="1"/>
    <row r="204" s="2" customFormat="1"/>
    <row r="205" s="2" customFormat="1"/>
    <row r="206" s="2" customFormat="1"/>
    <row r="207" s="2" customFormat="1"/>
    <row r="208" s="2" customFormat="1"/>
    <row r="209" s="2" customFormat="1"/>
    <row r="210" s="2" customFormat="1"/>
    <row r="211" s="2" customFormat="1"/>
    <row r="212" s="2" customFormat="1"/>
    <row r="213" s="2" customFormat="1"/>
    <row r="214" s="2" customFormat="1"/>
    <row r="215" s="2" customFormat="1"/>
    <row r="216" s="2" customFormat="1"/>
    <row r="217" s="2" customFormat="1"/>
    <row r="218" s="2" customFormat="1"/>
    <row r="219" s="2" customFormat="1"/>
    <row r="220" s="2" customFormat="1"/>
    <row r="221" s="2" customFormat="1"/>
    <row r="222" s="2" customFormat="1"/>
    <row r="223" s="2" customFormat="1"/>
    <row r="224" s="2" customFormat="1"/>
    <row r="225" s="2" customFormat="1"/>
    <row r="226" s="2" customFormat="1"/>
    <row r="227" s="2" customFormat="1"/>
    <row r="228" s="2" customFormat="1"/>
    <row r="229" s="2" customFormat="1"/>
    <row r="230" s="2" customFormat="1"/>
    <row r="231" s="2" customFormat="1"/>
    <row r="232" s="2" customFormat="1"/>
    <row r="233" s="2" customFormat="1"/>
    <row r="234" s="2" customFormat="1"/>
    <row r="235" s="2" customFormat="1"/>
    <row r="236" s="2" customFormat="1"/>
    <row r="237" s="2" customFormat="1"/>
    <row r="238" s="2" customFormat="1"/>
    <row r="239" s="2" customFormat="1"/>
    <row r="240" s="2" customFormat="1"/>
    <row r="241" s="2" customFormat="1"/>
    <row r="242" s="2" customFormat="1"/>
    <row r="243" s="2" customFormat="1"/>
    <row r="244" s="2" customFormat="1"/>
    <row r="245" s="2" customFormat="1"/>
    <row r="246" s="2" customFormat="1"/>
    <row r="247" s="2" customFormat="1"/>
    <row r="248" s="2" customFormat="1"/>
    <row r="249" s="2" customFormat="1"/>
    <row r="250" s="2" customFormat="1"/>
    <row r="251" s="2" customFormat="1"/>
    <row r="252" s="2" customFormat="1"/>
    <row r="253" s="2" customFormat="1"/>
    <row r="254" s="2" customFormat="1"/>
    <row r="255" s="2" customFormat="1"/>
    <row r="256" s="2" customFormat="1"/>
    <row r="257" s="2" customFormat="1"/>
    <row r="258" s="2" customFormat="1"/>
    <row r="259" s="2" customFormat="1"/>
    <row r="260" s="2" customFormat="1"/>
    <row r="261" s="2" customFormat="1"/>
    <row r="262" s="2" customFormat="1"/>
    <row r="263" s="2" customFormat="1"/>
    <row r="264" s="2" customFormat="1"/>
    <row r="265" s="2" customFormat="1"/>
    <row r="266" s="2" customFormat="1"/>
    <row r="267" s="2" customFormat="1"/>
    <row r="268" s="2" customFormat="1"/>
    <row r="269" s="2" customFormat="1"/>
    <row r="270" s="2" customFormat="1"/>
    <row r="271" s="2" customFormat="1"/>
    <row r="272" s="2" customFormat="1"/>
    <row r="273" s="2" customFormat="1"/>
    <row r="274" s="2" customFormat="1"/>
    <row r="275" s="2" customFormat="1"/>
    <row r="276" s="2" customFormat="1"/>
    <row r="277" s="2" customFormat="1"/>
    <row r="278" s="2" customFormat="1"/>
    <row r="279" s="2" customFormat="1"/>
    <row r="280" s="2" customFormat="1"/>
    <row r="281" s="2" customFormat="1"/>
    <row r="282" s="2" customFormat="1"/>
    <row r="283" s="2" customFormat="1"/>
    <row r="284" s="2" customFormat="1"/>
    <row r="285" s="2" customFormat="1"/>
    <row r="286" s="2" customFormat="1"/>
    <row r="287" s="2" customFormat="1"/>
    <row r="288" s="2" customFormat="1"/>
    <row r="289" s="2" customFormat="1"/>
    <row r="290" s="2" customFormat="1"/>
    <row r="291" s="2" customFormat="1"/>
    <row r="292" s="2" customFormat="1"/>
    <row r="293" s="2" customFormat="1"/>
    <row r="294" s="2" customFormat="1"/>
    <row r="295" s="2" customFormat="1"/>
    <row r="296" s="2" customFormat="1"/>
    <row r="297" s="2" customFormat="1"/>
    <row r="298" s="2" customFormat="1"/>
    <row r="299" s="2" customFormat="1"/>
    <row r="300" s="2" customFormat="1"/>
    <row r="301" s="2" customFormat="1"/>
    <row r="302" s="2" customFormat="1"/>
    <row r="303" s="2" customFormat="1"/>
    <row r="304" s="2" customFormat="1"/>
    <row r="305" s="2" customFormat="1"/>
    <row r="306" s="2" customFormat="1"/>
    <row r="307" s="2" customFormat="1"/>
    <row r="308" s="2" customFormat="1"/>
    <row r="309" s="2" customFormat="1"/>
    <row r="310" s="2" customFormat="1"/>
    <row r="311" s="2" customFormat="1"/>
    <row r="312" s="2" customFormat="1"/>
    <row r="313" s="2" customFormat="1"/>
    <row r="314" s="2" customFormat="1"/>
    <row r="315" s="2" customFormat="1"/>
    <row r="316" s="2" customFormat="1"/>
    <row r="317" s="2" customFormat="1"/>
    <row r="318" s="2" customFormat="1"/>
    <row r="319" s="2" customFormat="1"/>
    <row r="320" s="2" customFormat="1"/>
    <row r="321" s="2" customFormat="1"/>
    <row r="322" s="2" customFormat="1"/>
    <row r="323" s="2" customFormat="1"/>
    <row r="324" s="2" customFormat="1"/>
    <row r="325" s="2" customFormat="1"/>
    <row r="326" s="2" customFormat="1"/>
    <row r="327" s="2" customFormat="1"/>
    <row r="328" s="2" customFormat="1"/>
    <row r="329" s="2" customFormat="1"/>
    <row r="330" s="2" customFormat="1"/>
    <row r="331" s="2" customFormat="1"/>
    <row r="332" s="2" customFormat="1"/>
    <row r="333" s="2" customFormat="1"/>
    <row r="334" s="2" customFormat="1"/>
    <row r="335" s="2" customFormat="1"/>
    <row r="336" s="2" customFormat="1"/>
    <row r="337" s="2" customFormat="1"/>
    <row r="338" s="2" customFormat="1"/>
    <row r="339" s="2" customFormat="1"/>
    <row r="340" s="2" customFormat="1"/>
    <row r="341" s="2" customFormat="1"/>
    <row r="342" s="2" customFormat="1"/>
    <row r="343" s="2" customFormat="1"/>
    <row r="344" s="2" customFormat="1"/>
    <row r="345" s="2" customFormat="1"/>
    <row r="346" s="2" customFormat="1"/>
    <row r="347" s="2" customFormat="1"/>
    <row r="348" s="2" customFormat="1"/>
    <row r="349" s="2" customFormat="1"/>
    <row r="350" s="2" customFormat="1"/>
    <row r="351" s="2" customFormat="1"/>
    <row r="352" s="2" customFormat="1"/>
    <row r="353" s="2" customFormat="1"/>
    <row r="354" s="2" customFormat="1"/>
    <row r="355" s="2" customFormat="1"/>
    <row r="356" s="2" customFormat="1"/>
    <row r="357" s="2" customFormat="1"/>
    <row r="358" s="2" customFormat="1"/>
    <row r="359" s="2" customFormat="1"/>
    <row r="360" s="2" customFormat="1"/>
    <row r="361" s="2" customFormat="1"/>
    <row r="362" s="2" customFormat="1"/>
    <row r="363" s="2" customFormat="1"/>
    <row r="364" s="2" customFormat="1"/>
    <row r="365" s="2" customFormat="1"/>
    <row r="366" s="2" customFormat="1"/>
    <row r="367" s="2" customFormat="1"/>
    <row r="368" s="2" customFormat="1"/>
    <row r="369" s="2" customFormat="1"/>
    <row r="370" s="2" customFormat="1"/>
    <row r="371" s="2" customFormat="1"/>
    <row r="372" s="2" customFormat="1"/>
    <row r="373" s="2" customFormat="1"/>
    <row r="374" s="2" customFormat="1"/>
    <row r="375" s="2" customFormat="1"/>
    <row r="376" s="2" customFormat="1"/>
    <row r="377" s="2" customFormat="1"/>
    <row r="378" s="2" customFormat="1"/>
    <row r="379" s="2" customFormat="1"/>
    <row r="380" s="2" customFormat="1"/>
    <row r="381" s="2" customFormat="1"/>
    <row r="382" s="2" customFormat="1"/>
    <row r="383" s="2" customFormat="1"/>
    <row r="384" s="2" customFormat="1"/>
    <row r="385" s="2" customFormat="1"/>
    <row r="386" s="2" customFormat="1"/>
    <row r="387" s="2" customFormat="1"/>
    <row r="388" s="2" customFormat="1"/>
    <row r="389" s="2" customFormat="1"/>
    <row r="390" s="2" customFormat="1"/>
    <row r="391" s="2" customFormat="1"/>
  </sheetData>
  <sheetProtection algorithmName="SHA-512" hashValue="+KVYVA6kDBB3ZW+5QhxiWkNWmvkPoG1IwDCbiPJnvyJvFydNqjDFRiFgVL8Jo7B8FCiCoSINGczn2cKRcBIyWQ==" saltValue="DsV+daTuyI6pa8vDWuR+Xg==" spinCount="100000" sheet="1" objects="1" scenarios="1"/>
  <mergeCells count="94">
    <mergeCell ref="B23:E23"/>
    <mergeCell ref="F23:H23"/>
    <mergeCell ref="I17:K17"/>
    <mergeCell ref="I20:K20"/>
    <mergeCell ref="F21:H21"/>
    <mergeCell ref="A38:K38"/>
    <mergeCell ref="A36:K36"/>
    <mergeCell ref="A37:K37"/>
    <mergeCell ref="A33:D33"/>
    <mergeCell ref="A34:D34"/>
    <mergeCell ref="A35:D35"/>
    <mergeCell ref="J34:K34"/>
    <mergeCell ref="J35:K35"/>
    <mergeCell ref="F35:G35"/>
    <mergeCell ref="H35:I35"/>
    <mergeCell ref="F34:G34"/>
    <mergeCell ref="H34:I34"/>
    <mergeCell ref="F33:G33"/>
    <mergeCell ref="H33:I33"/>
    <mergeCell ref="J33:K33"/>
    <mergeCell ref="F32:G32"/>
    <mergeCell ref="H32:I32"/>
    <mergeCell ref="J30:K30"/>
    <mergeCell ref="H30:I30"/>
    <mergeCell ref="J29:K29"/>
    <mergeCell ref="A31:K31"/>
    <mergeCell ref="J32:K32"/>
    <mergeCell ref="F30:G30"/>
    <mergeCell ref="A32:D32"/>
    <mergeCell ref="E28:E29"/>
    <mergeCell ref="F28:K28"/>
    <mergeCell ref="A29:D29"/>
    <mergeCell ref="A30:D30"/>
    <mergeCell ref="F29:G29"/>
    <mergeCell ref="H29:I29"/>
    <mergeCell ref="A28:D28"/>
    <mergeCell ref="E27:G27"/>
    <mergeCell ref="I27:K27"/>
    <mergeCell ref="B19:E19"/>
    <mergeCell ref="B20:E20"/>
    <mergeCell ref="F18:H18"/>
    <mergeCell ref="F19:H19"/>
    <mergeCell ref="A26:D26"/>
    <mergeCell ref="E26:H26"/>
    <mergeCell ref="B18:E18"/>
    <mergeCell ref="I21:K21"/>
    <mergeCell ref="I22:K22"/>
    <mergeCell ref="I23:K23"/>
    <mergeCell ref="A27:C27"/>
    <mergeCell ref="A24:K24"/>
    <mergeCell ref="A25:K25"/>
    <mergeCell ref="I26:K26"/>
    <mergeCell ref="B14:E14"/>
    <mergeCell ref="B15:E15"/>
    <mergeCell ref="I18:K18"/>
    <mergeCell ref="I19:K19"/>
    <mergeCell ref="F22:H22"/>
    <mergeCell ref="F20:H20"/>
    <mergeCell ref="F15:H15"/>
    <mergeCell ref="F17:H17"/>
    <mergeCell ref="B21:E21"/>
    <mergeCell ref="B22:E22"/>
    <mergeCell ref="I1:K1"/>
    <mergeCell ref="A8:B8"/>
    <mergeCell ref="B11:E11"/>
    <mergeCell ref="B12:E12"/>
    <mergeCell ref="A3:K3"/>
    <mergeCell ref="F12:H12"/>
    <mergeCell ref="E8:F8"/>
    <mergeCell ref="A10:E10"/>
    <mergeCell ref="F10:H10"/>
    <mergeCell ref="A2:G2"/>
    <mergeCell ref="A1:G1"/>
    <mergeCell ref="A4:K4"/>
    <mergeCell ref="A5:K5"/>
    <mergeCell ref="H2:K2"/>
    <mergeCell ref="F11:H11"/>
    <mergeCell ref="I10:K10"/>
    <mergeCell ref="A7:K7"/>
    <mergeCell ref="A6:K6"/>
    <mergeCell ref="B16:E16"/>
    <mergeCell ref="F13:H13"/>
    <mergeCell ref="B17:E17"/>
    <mergeCell ref="I16:K16"/>
    <mergeCell ref="I13:K13"/>
    <mergeCell ref="I11:K11"/>
    <mergeCell ref="I12:K12"/>
    <mergeCell ref="F14:H14"/>
    <mergeCell ref="I8:J8"/>
    <mergeCell ref="I14:K14"/>
    <mergeCell ref="F16:H16"/>
    <mergeCell ref="A9:K9"/>
    <mergeCell ref="I15:K15"/>
    <mergeCell ref="B13:E13"/>
  </mergeCells>
  <phoneticPr fontId="11" type="noConversion"/>
  <dataValidations count="1">
    <dataValidation type="list" allowBlank="1" showInputMessage="1" sqref="A32:A34" xr:uid="{00000000-0002-0000-0B00-000000000000}">
      <formula1>vl_cinnosti2</formula1>
    </dataValidation>
  </dataValidations>
  <printOptions horizontalCentered="1" verticalCentered="1"/>
  <pageMargins left="0.39370078740157483" right="0.39370078740157483" top="0.39370078740157483" bottom="0.39370078740157483" header="0.51181102362204722" footer="0.51181102362204722"/>
  <pageSetup paperSize="9" scale="94" orientation="portrait" r:id="rId1"/>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7">
    <tabColor rgb="FFFFCCFF"/>
    <pageSetUpPr fitToPage="1"/>
  </sheetPr>
  <dimension ref="A1:AZ201"/>
  <sheetViews>
    <sheetView workbookViewId="0">
      <selection activeCell="J19" sqref="J19"/>
    </sheetView>
  </sheetViews>
  <sheetFormatPr defaultRowHeight="12.75"/>
  <cols>
    <col min="1" max="1" width="3.28515625" customWidth="1"/>
    <col min="2" max="2" width="17.7109375" customWidth="1"/>
    <col min="3" max="3" width="8.85546875" customWidth="1"/>
    <col min="4" max="4" width="14.7109375" customWidth="1"/>
    <col min="5" max="7" width="17.7109375" customWidth="1"/>
    <col min="8" max="52" width="9.140625" style="73"/>
  </cols>
  <sheetData>
    <row r="1" spans="1:52" ht="18" customHeight="1">
      <c r="A1" s="993" t="s">
        <v>2227</v>
      </c>
      <c r="B1" s="1073"/>
      <c r="C1" s="1073"/>
      <c r="D1" s="1073"/>
      <c r="E1" s="1073"/>
      <c r="F1" s="1073"/>
      <c r="G1" s="1073"/>
    </row>
    <row r="2" spans="1:52" ht="15.95" customHeight="1" thickBot="1">
      <c r="A2" s="1074" t="s">
        <v>37</v>
      </c>
      <c r="B2" s="572"/>
      <c r="C2" s="129" t="s">
        <v>233</v>
      </c>
      <c r="D2" s="129"/>
      <c r="E2" s="129" t="s">
        <v>234</v>
      </c>
      <c r="F2" s="128" t="s">
        <v>235</v>
      </c>
      <c r="G2" s="128" t="s">
        <v>54</v>
      </c>
      <c r="AY2"/>
      <c r="AZ2"/>
    </row>
    <row r="3" spans="1:52" ht="15.95" customHeight="1" thickBot="1">
      <c r="A3" s="1090"/>
      <c r="B3" s="1091"/>
      <c r="C3" s="1088"/>
      <c r="D3" s="1089"/>
      <c r="E3" s="127"/>
      <c r="F3" s="132"/>
      <c r="G3" s="133">
        <v>12</v>
      </c>
      <c r="AY3"/>
      <c r="AZ3"/>
    </row>
    <row r="4" spans="1:52" ht="18" customHeight="1">
      <c r="A4" s="1077" t="s">
        <v>2315</v>
      </c>
      <c r="B4" s="1078"/>
      <c r="C4" s="1078"/>
      <c r="D4" s="1078"/>
      <c r="E4" s="1078"/>
      <c r="F4" s="1078"/>
      <c r="G4" s="1078"/>
    </row>
    <row r="5" spans="1:52" ht="15.95" customHeight="1" thickBot="1">
      <c r="A5" s="1086" t="s">
        <v>2316</v>
      </c>
      <c r="B5" s="1087"/>
      <c r="C5" s="1087"/>
      <c r="D5" s="1087"/>
      <c r="E5" s="1087"/>
      <c r="F5" s="1087"/>
      <c r="G5" s="1087"/>
    </row>
    <row r="6" spans="1:52" ht="22.5">
      <c r="A6" s="1084"/>
      <c r="B6" s="646"/>
      <c r="C6" s="646"/>
      <c r="D6" s="646"/>
      <c r="E6" s="1085"/>
      <c r="F6" s="78" t="s">
        <v>243</v>
      </c>
      <c r="G6" s="79" t="s">
        <v>242</v>
      </c>
    </row>
    <row r="7" spans="1:52" ht="15.95" customHeight="1">
      <c r="A7" s="40" t="s">
        <v>117</v>
      </c>
      <c r="B7" s="1082" t="s">
        <v>93</v>
      </c>
      <c r="C7" s="1082"/>
      <c r="D7" s="1082"/>
      <c r="E7" s="702"/>
      <c r="F7" s="63">
        <f>+ZAV!B7</f>
        <v>0</v>
      </c>
      <c r="G7" s="77">
        <f>+ZAV!C7</f>
        <v>0</v>
      </c>
    </row>
    <row r="8" spans="1:52" ht="15.95" customHeight="1">
      <c r="A8" s="40" t="s">
        <v>118</v>
      </c>
      <c r="B8" s="1082" t="s">
        <v>222</v>
      </c>
      <c r="C8" s="1082"/>
      <c r="D8" s="1082"/>
      <c r="E8" s="702"/>
      <c r="F8" s="63">
        <f>+ZAV!B9</f>
        <v>0</v>
      </c>
      <c r="G8" s="77">
        <f>+ZAV!C9</f>
        <v>0</v>
      </c>
    </row>
    <row r="9" spans="1:52" ht="15.95" customHeight="1">
      <c r="A9" s="40" t="s">
        <v>119</v>
      </c>
      <c r="B9" s="1082" t="s">
        <v>200</v>
      </c>
      <c r="C9" s="1082"/>
      <c r="D9" s="1082"/>
      <c r="E9" s="702"/>
      <c r="F9" s="63">
        <f>+ZAV!B10</f>
        <v>0</v>
      </c>
      <c r="G9" s="77">
        <f>+ZAV!C10</f>
        <v>0</v>
      </c>
    </row>
    <row r="10" spans="1:52" ht="15.95" customHeight="1">
      <c r="A10" s="40" t="s">
        <v>251</v>
      </c>
      <c r="B10" s="1082" t="s">
        <v>124</v>
      </c>
      <c r="C10" s="1082"/>
      <c r="D10" s="1082"/>
      <c r="E10" s="702"/>
      <c r="F10" s="63">
        <f>+ZAV!B12</f>
        <v>0</v>
      </c>
      <c r="G10" s="77">
        <f>+ZAV!C12</f>
        <v>0</v>
      </c>
    </row>
    <row r="11" spans="1:52" ht="15.95" customHeight="1">
      <c r="A11" s="40" t="s">
        <v>89</v>
      </c>
      <c r="B11" s="1082" t="s">
        <v>2228</v>
      </c>
      <c r="C11" s="1082"/>
      <c r="D11" s="1082"/>
      <c r="E11" s="702"/>
      <c r="F11" s="63">
        <f>+ZAV!B13+ZAV!B14</f>
        <v>0</v>
      </c>
      <c r="G11" s="77">
        <f>+ZAV!C13+ZAV!C14</f>
        <v>0</v>
      </c>
    </row>
    <row r="12" spans="1:52" ht="15.95" customHeight="1">
      <c r="A12" s="40" t="s">
        <v>250</v>
      </c>
      <c r="B12" s="1082" t="s">
        <v>201</v>
      </c>
      <c r="C12" s="1082"/>
      <c r="D12" s="1082"/>
      <c r="E12" s="702"/>
      <c r="F12" s="63">
        <f>+ZAV!B15+ZAV!B11+ZAV!B8</f>
        <v>0</v>
      </c>
      <c r="G12" s="77">
        <f>+ZAV!C15+ZAV!C11+ZAV!C8</f>
        <v>0</v>
      </c>
    </row>
    <row r="13" spans="1:52" ht="15.95" customHeight="1">
      <c r="A13" s="40" t="s">
        <v>249</v>
      </c>
      <c r="B13" s="1082" t="s">
        <v>2229</v>
      </c>
      <c r="C13" s="1082"/>
      <c r="D13" s="1082"/>
      <c r="E13" s="702"/>
      <c r="F13" s="63">
        <f>+ZAV!B19+ZAV!B20</f>
        <v>0</v>
      </c>
      <c r="G13" s="77">
        <f>+ZAV!C19+ZAV!C20</f>
        <v>0</v>
      </c>
    </row>
    <row r="14" spans="1:52" ht="15.95" customHeight="1" thickBot="1">
      <c r="A14" s="41" t="s">
        <v>248</v>
      </c>
      <c r="B14" s="1083" t="s">
        <v>246</v>
      </c>
      <c r="C14" s="1083"/>
      <c r="D14" s="1083"/>
      <c r="E14" s="652"/>
      <c r="F14" s="64">
        <f>+ZAV!B22</f>
        <v>0</v>
      </c>
      <c r="G14" s="91">
        <f>+ZAV!C22</f>
        <v>0</v>
      </c>
    </row>
    <row r="15" spans="1:52" ht="9" customHeight="1" thickBot="1">
      <c r="A15" s="1077"/>
      <c r="B15" s="1078"/>
      <c r="C15" s="1078"/>
      <c r="D15" s="1078"/>
      <c r="E15" s="1078"/>
      <c r="F15" s="1078"/>
      <c r="G15" s="1078"/>
    </row>
    <row r="16" spans="1:52" ht="15.95" customHeight="1" thickBot="1">
      <c r="A16" s="80" t="s">
        <v>247</v>
      </c>
      <c r="B16" s="105" t="s">
        <v>27</v>
      </c>
      <c r="C16" s="1079"/>
      <c r="D16" s="1080"/>
      <c r="E16" s="1081"/>
      <c r="F16" s="1078"/>
      <c r="G16" s="1078"/>
    </row>
    <row r="17" spans="1:7" ht="15" customHeight="1">
      <c r="A17" s="1075" t="s">
        <v>202</v>
      </c>
      <c r="B17" s="1076"/>
      <c r="C17" s="1076"/>
      <c r="D17" s="1076"/>
      <c r="E17" s="1076"/>
      <c r="F17" s="1076"/>
      <c r="G17" s="1076"/>
    </row>
    <row r="18" spans="1:7" ht="18" customHeight="1" thickBot="1">
      <c r="A18" s="1053" t="s">
        <v>181</v>
      </c>
      <c r="B18" s="1054"/>
      <c r="C18" s="1054"/>
      <c r="D18" s="1054"/>
      <c r="E18" s="1054"/>
      <c r="F18" s="1054"/>
      <c r="G18" s="1054"/>
    </row>
    <row r="19" spans="1:7" ht="24" customHeight="1">
      <c r="A19" s="83" t="s">
        <v>2230</v>
      </c>
      <c r="B19" s="1068" t="s">
        <v>55</v>
      </c>
      <c r="C19" s="1069"/>
      <c r="D19" s="1069"/>
      <c r="E19" s="1070"/>
      <c r="F19" s="1071" t="s">
        <v>166</v>
      </c>
      <c r="G19" s="1072"/>
    </row>
    <row r="20" spans="1:7" ht="15.95" customHeight="1">
      <c r="A20" s="38" t="s">
        <v>117</v>
      </c>
      <c r="B20" s="1047"/>
      <c r="C20" s="1047"/>
      <c r="D20" s="1047"/>
      <c r="E20" s="1047"/>
      <c r="F20" s="1048"/>
      <c r="G20" s="1049"/>
    </row>
    <row r="21" spans="1:7" ht="15.95" customHeight="1">
      <c r="A21" s="38" t="s">
        <v>118</v>
      </c>
      <c r="B21" s="1047"/>
      <c r="C21" s="1047"/>
      <c r="D21" s="1047"/>
      <c r="E21" s="1047"/>
      <c r="F21" s="1048"/>
      <c r="G21" s="1049"/>
    </row>
    <row r="22" spans="1:7" ht="15.95" customHeight="1">
      <c r="A22" s="38" t="s">
        <v>119</v>
      </c>
      <c r="B22" s="1047"/>
      <c r="C22" s="1047"/>
      <c r="D22" s="1047"/>
      <c r="E22" s="1047"/>
      <c r="F22" s="1048"/>
      <c r="G22" s="1049"/>
    </row>
    <row r="23" spans="1:7" ht="15.95" customHeight="1" thickBot="1">
      <c r="A23" s="39" t="s">
        <v>251</v>
      </c>
      <c r="B23" s="1050"/>
      <c r="C23" s="1050"/>
      <c r="D23" s="1050"/>
      <c r="E23" s="1050"/>
      <c r="F23" s="1051"/>
      <c r="G23" s="1052"/>
    </row>
    <row r="24" spans="1:7" ht="13.5" thickBot="1">
      <c r="A24" s="1053"/>
      <c r="B24" s="1054"/>
      <c r="C24" s="1054"/>
      <c r="D24" s="1054"/>
      <c r="E24" s="1054"/>
      <c r="F24" s="1054"/>
      <c r="G24" s="1054"/>
    </row>
    <row r="25" spans="1:7" ht="24.75" customHeight="1">
      <c r="A25" s="83" t="s">
        <v>167</v>
      </c>
      <c r="B25" s="1068" t="s">
        <v>56</v>
      </c>
      <c r="C25" s="1069"/>
      <c r="D25" s="1069"/>
      <c r="E25" s="1070"/>
      <c r="F25" s="1071" t="s">
        <v>166</v>
      </c>
      <c r="G25" s="1072"/>
    </row>
    <row r="26" spans="1:7" ht="15.95" customHeight="1">
      <c r="A26" s="38" t="s">
        <v>117</v>
      </c>
      <c r="B26" s="1047"/>
      <c r="C26" s="1047"/>
      <c r="D26" s="1047"/>
      <c r="E26" s="1047"/>
      <c r="F26" s="1048"/>
      <c r="G26" s="1049"/>
    </row>
    <row r="27" spans="1:7" ht="15.95" customHeight="1">
      <c r="A27" s="38" t="s">
        <v>118</v>
      </c>
      <c r="B27" s="1047"/>
      <c r="C27" s="1047"/>
      <c r="D27" s="1047"/>
      <c r="E27" s="1047"/>
      <c r="F27" s="1048"/>
      <c r="G27" s="1049"/>
    </row>
    <row r="28" spans="1:7" ht="15.95" customHeight="1">
      <c r="A28" s="38" t="s">
        <v>119</v>
      </c>
      <c r="B28" s="1047"/>
      <c r="C28" s="1047"/>
      <c r="D28" s="1047"/>
      <c r="E28" s="1047"/>
      <c r="F28" s="1048"/>
      <c r="G28" s="1049"/>
    </row>
    <row r="29" spans="1:7" ht="15.95" customHeight="1" thickBot="1">
      <c r="A29" s="39" t="s">
        <v>251</v>
      </c>
      <c r="B29" s="1050"/>
      <c r="C29" s="1050"/>
      <c r="D29" s="1050"/>
      <c r="E29" s="1050"/>
      <c r="F29" s="1051"/>
      <c r="G29" s="1052"/>
    </row>
    <row r="30" spans="1:7" ht="18" customHeight="1" thickBot="1">
      <c r="A30" s="1053" t="s">
        <v>69</v>
      </c>
      <c r="B30" s="1054"/>
      <c r="C30" s="1054"/>
      <c r="D30" s="1054"/>
      <c r="E30" s="1054"/>
      <c r="F30" s="1054"/>
      <c r="G30" s="1054"/>
    </row>
    <row r="31" spans="1:7" ht="15.95" customHeight="1">
      <c r="A31" s="1055" t="s">
        <v>70</v>
      </c>
      <c r="B31" s="1056"/>
      <c r="C31" s="1056"/>
      <c r="D31" s="1056"/>
      <c r="E31" s="1056"/>
      <c r="F31" s="1056"/>
      <c r="G31" s="1057"/>
    </row>
    <row r="32" spans="1:7" ht="15.95" customHeight="1">
      <c r="A32" s="87"/>
      <c r="B32" s="23" t="s">
        <v>38</v>
      </c>
      <c r="C32" s="1066" t="s">
        <v>84</v>
      </c>
      <c r="D32" s="1066"/>
      <c r="E32" s="23" t="s">
        <v>131</v>
      </c>
      <c r="F32" s="23" t="s">
        <v>85</v>
      </c>
      <c r="G32" s="24" t="s">
        <v>86</v>
      </c>
    </row>
    <row r="33" spans="1:52" ht="15.95" customHeight="1">
      <c r="A33" s="25" t="s">
        <v>117</v>
      </c>
      <c r="B33" s="93"/>
      <c r="C33" s="1038"/>
      <c r="D33" s="1038"/>
      <c r="E33" s="27"/>
      <c r="F33" s="30"/>
      <c r="G33" s="29"/>
    </row>
    <row r="34" spans="1:52" ht="15.95" customHeight="1">
      <c r="A34" s="25" t="s">
        <v>118</v>
      </c>
      <c r="B34" s="28"/>
      <c r="C34" s="1038"/>
      <c r="D34" s="1038"/>
      <c r="E34" s="94"/>
      <c r="F34" s="95"/>
      <c r="G34" s="96"/>
    </row>
    <row r="35" spans="1:52" ht="15.95" customHeight="1" thickBot="1">
      <c r="A35" s="26" t="s">
        <v>119</v>
      </c>
      <c r="B35" s="97"/>
      <c r="C35" s="1067"/>
      <c r="D35" s="1067"/>
      <c r="E35" s="97"/>
      <c r="F35" s="31"/>
      <c r="G35" s="32"/>
    </row>
    <row r="36" spans="1:52" ht="18" customHeight="1" thickBot="1">
      <c r="A36" s="1045" t="s">
        <v>223</v>
      </c>
      <c r="B36" s="1046"/>
      <c r="C36" s="1046"/>
      <c r="D36" s="1046"/>
      <c r="E36" s="1046"/>
      <c r="F36" s="1046"/>
      <c r="G36" s="1046"/>
    </row>
    <row r="37" spans="1:52" ht="15.95" customHeight="1">
      <c r="A37" s="1042" t="s">
        <v>71</v>
      </c>
      <c r="B37" s="1043"/>
      <c r="C37" s="1043"/>
      <c r="D37" s="1043"/>
      <c r="E37" s="1043"/>
      <c r="F37" s="1043"/>
      <c r="G37" s="1044"/>
    </row>
    <row r="38" spans="1:52" ht="24" customHeight="1">
      <c r="A38" s="88"/>
      <c r="B38" s="1058" t="s">
        <v>38</v>
      </c>
      <c r="C38" s="1059"/>
      <c r="D38" s="1058" t="s">
        <v>84</v>
      </c>
      <c r="E38" s="1059"/>
      <c r="F38" s="33" t="s">
        <v>199</v>
      </c>
      <c r="G38" s="34" t="s">
        <v>252</v>
      </c>
    </row>
    <row r="39" spans="1:52" ht="15.95" customHeight="1">
      <c r="A39" s="25" t="s">
        <v>117</v>
      </c>
      <c r="B39" s="1040"/>
      <c r="C39" s="1041"/>
      <c r="D39" s="1040"/>
      <c r="E39" s="1041"/>
      <c r="F39" s="411"/>
      <c r="G39" s="29"/>
    </row>
    <row r="40" spans="1:52" ht="15.95" customHeight="1" thickBot="1">
      <c r="A40" s="26" t="s">
        <v>118</v>
      </c>
      <c r="B40" s="1034"/>
      <c r="C40" s="1035"/>
      <c r="D40" s="1034"/>
      <c r="E40" s="1035"/>
      <c r="F40" s="8"/>
      <c r="G40" s="32"/>
    </row>
    <row r="41" spans="1:52" s="81" customFormat="1" ht="18" customHeight="1" thickBot="1">
      <c r="A41" s="1045" t="s">
        <v>182</v>
      </c>
      <c r="B41" s="1046"/>
      <c r="C41" s="1046"/>
      <c r="D41" s="1046"/>
      <c r="E41" s="1046"/>
      <c r="F41" s="1046"/>
      <c r="G41" s="1046"/>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c r="AK41" s="82"/>
      <c r="AL41" s="82"/>
      <c r="AM41" s="82"/>
      <c r="AN41" s="82"/>
      <c r="AO41" s="82"/>
      <c r="AP41" s="82"/>
      <c r="AQ41" s="82"/>
      <c r="AR41" s="82"/>
      <c r="AS41" s="82"/>
      <c r="AT41" s="82"/>
      <c r="AU41" s="82"/>
      <c r="AV41" s="82"/>
      <c r="AW41" s="82"/>
      <c r="AX41" s="82"/>
      <c r="AY41" s="82"/>
      <c r="AZ41" s="82"/>
    </row>
    <row r="42" spans="1:52" ht="15.95" customHeight="1">
      <c r="A42" s="1042" t="s">
        <v>72</v>
      </c>
      <c r="B42" s="1043"/>
      <c r="C42" s="1043"/>
      <c r="D42" s="1043"/>
      <c r="E42" s="1043"/>
      <c r="F42" s="1043"/>
      <c r="G42" s="1044"/>
    </row>
    <row r="43" spans="1:52" ht="24" customHeight="1">
      <c r="A43" s="88"/>
      <c r="B43" s="757" t="s">
        <v>38</v>
      </c>
      <c r="C43" s="1039"/>
      <c r="D43" s="757" t="s">
        <v>84</v>
      </c>
      <c r="E43" s="1039"/>
      <c r="F43" s="412" t="s">
        <v>131</v>
      </c>
      <c r="G43" s="34" t="s">
        <v>252</v>
      </c>
    </row>
    <row r="44" spans="1:52" ht="15.95" customHeight="1" thickBot="1">
      <c r="A44" s="26" t="s">
        <v>117</v>
      </c>
      <c r="B44" s="1034"/>
      <c r="C44" s="1035"/>
      <c r="D44" s="1034"/>
      <c r="E44" s="1035"/>
      <c r="F44" s="8"/>
      <c r="G44" s="32"/>
    </row>
    <row r="45" spans="1:52" ht="13.5" thickBot="1">
      <c r="A45" s="1036" t="s">
        <v>260</v>
      </c>
      <c r="B45" s="1037"/>
      <c r="C45" s="1037"/>
      <c r="D45" s="1037"/>
      <c r="E45" s="1037"/>
      <c r="F45" s="1037"/>
      <c r="G45" s="1037"/>
    </row>
    <row r="46" spans="1:52">
      <c r="A46" s="1062" t="s">
        <v>183</v>
      </c>
      <c r="B46" s="1063"/>
      <c r="C46" s="1063"/>
      <c r="D46" s="1063"/>
      <c r="E46" s="1063"/>
      <c r="F46" s="35" t="s">
        <v>131</v>
      </c>
      <c r="G46" s="36" t="s">
        <v>132</v>
      </c>
    </row>
    <row r="47" spans="1:52" ht="13.5" thickBot="1">
      <c r="A47" s="1064"/>
      <c r="B47" s="1065"/>
      <c r="C47" s="1065"/>
      <c r="D47" s="1065"/>
      <c r="E47" s="1065"/>
      <c r="F47" s="92"/>
      <c r="G47" s="37"/>
    </row>
    <row r="48" spans="1:52" ht="9" customHeight="1">
      <c r="A48" s="1060" t="s">
        <v>2554</v>
      </c>
      <c r="B48" s="607"/>
      <c r="C48" s="607"/>
      <c r="D48" s="607"/>
      <c r="E48" s="607"/>
      <c r="F48" s="607"/>
      <c r="G48" s="607"/>
    </row>
    <row r="49" spans="1:7" ht="9" customHeight="1">
      <c r="A49" s="1061" t="s">
        <v>2555</v>
      </c>
      <c r="B49" s="508"/>
      <c r="C49" s="508"/>
      <c r="D49" s="508"/>
      <c r="E49" s="508"/>
      <c r="F49" s="508"/>
      <c r="G49" s="508"/>
    </row>
    <row r="50" spans="1:7">
      <c r="A50" s="1015" t="s">
        <v>238</v>
      </c>
      <c r="B50" s="1015"/>
      <c r="C50" s="1015"/>
      <c r="D50" s="1015"/>
      <c r="E50" s="1015"/>
      <c r="F50" s="1015"/>
      <c r="G50" s="1015"/>
    </row>
    <row r="51" spans="1:7">
      <c r="A51" s="73"/>
      <c r="B51" s="73"/>
      <c r="C51" s="73"/>
      <c r="D51" s="73"/>
      <c r="E51" s="73"/>
      <c r="F51" s="73"/>
      <c r="G51" s="73"/>
    </row>
    <row r="52" spans="1:7">
      <c r="A52" s="73"/>
      <c r="B52" s="73"/>
      <c r="C52" s="73"/>
      <c r="D52" s="73"/>
      <c r="E52" s="73"/>
      <c r="F52" s="73"/>
      <c r="G52" s="73"/>
    </row>
    <row r="53" spans="1:7">
      <c r="A53" s="73"/>
      <c r="B53" s="73"/>
      <c r="C53" s="73"/>
      <c r="D53" s="73"/>
      <c r="E53" s="73"/>
      <c r="F53" s="73"/>
      <c r="G53" s="73"/>
    </row>
    <row r="54" spans="1:7">
      <c r="A54" s="73"/>
      <c r="B54" s="73"/>
      <c r="C54" s="73"/>
      <c r="D54" s="73"/>
      <c r="E54" s="73"/>
      <c r="F54" s="73"/>
      <c r="G54" s="73"/>
    </row>
    <row r="55" spans="1:7">
      <c r="A55" s="73"/>
      <c r="B55" s="73"/>
      <c r="C55" s="73"/>
      <c r="D55" s="73"/>
      <c r="E55" s="73"/>
      <c r="F55" s="73"/>
      <c r="G55" s="73"/>
    </row>
    <row r="56" spans="1:7">
      <c r="A56" s="73"/>
      <c r="B56" s="73"/>
      <c r="C56" s="73"/>
      <c r="D56" s="73"/>
      <c r="E56" s="73"/>
      <c r="F56" s="73"/>
      <c r="G56" s="73"/>
    </row>
    <row r="57" spans="1:7">
      <c r="A57" s="73"/>
      <c r="B57" s="73"/>
      <c r="C57" s="73"/>
      <c r="D57" s="73"/>
      <c r="E57" s="73"/>
      <c r="F57" s="73"/>
      <c r="G57" s="73"/>
    </row>
    <row r="58" spans="1:7">
      <c r="A58" s="73"/>
      <c r="B58" s="73"/>
      <c r="C58" s="73"/>
      <c r="D58" s="73"/>
      <c r="E58" s="73"/>
      <c r="F58" s="73"/>
      <c r="G58" s="73"/>
    </row>
    <row r="59" spans="1:7">
      <c r="A59" s="73"/>
      <c r="B59" s="73"/>
      <c r="C59" s="73"/>
      <c r="D59" s="73"/>
      <c r="E59" s="73"/>
      <c r="F59" s="73"/>
      <c r="G59" s="73"/>
    </row>
    <row r="60" spans="1:7">
      <c r="A60" s="73"/>
      <c r="B60" s="73"/>
      <c r="C60" s="73"/>
      <c r="D60" s="73"/>
      <c r="E60" s="73"/>
      <c r="F60" s="73"/>
      <c r="G60" s="73"/>
    </row>
    <row r="61" spans="1:7">
      <c r="A61" s="73"/>
      <c r="B61" s="73"/>
      <c r="C61" s="73"/>
      <c r="D61" s="73"/>
      <c r="E61" s="73"/>
      <c r="F61" s="73"/>
      <c r="G61" s="73"/>
    </row>
    <row r="62" spans="1:7">
      <c r="A62" s="73"/>
      <c r="B62" s="73"/>
      <c r="C62" s="73"/>
      <c r="D62" s="73"/>
      <c r="E62" s="73"/>
      <c r="F62" s="73"/>
      <c r="G62" s="73"/>
    </row>
    <row r="63" spans="1:7">
      <c r="A63" s="73"/>
      <c r="B63" s="73"/>
      <c r="C63" s="73"/>
      <c r="D63" s="73"/>
      <c r="E63" s="73"/>
      <c r="F63" s="73"/>
      <c r="G63" s="73"/>
    </row>
    <row r="64" spans="1:7">
      <c r="A64" s="73"/>
      <c r="B64" s="73"/>
      <c r="C64" s="73"/>
      <c r="D64" s="73"/>
      <c r="E64" s="73"/>
      <c r="F64" s="73"/>
      <c r="G64" s="73"/>
    </row>
    <row r="65" spans="1:7">
      <c r="A65" s="73"/>
      <c r="B65" s="73"/>
      <c r="C65" s="73"/>
      <c r="D65" s="73"/>
      <c r="E65" s="73"/>
      <c r="F65" s="73"/>
      <c r="G65" s="73"/>
    </row>
    <row r="66" spans="1:7">
      <c r="A66" s="73"/>
      <c r="B66" s="73"/>
      <c r="C66" s="73"/>
      <c r="D66" s="73"/>
      <c r="E66" s="73"/>
      <c r="F66" s="73"/>
      <c r="G66" s="73"/>
    </row>
    <row r="67" spans="1:7">
      <c r="A67" s="73"/>
      <c r="B67" s="73"/>
      <c r="C67" s="73"/>
      <c r="D67" s="73"/>
      <c r="E67" s="73"/>
      <c r="F67" s="73"/>
      <c r="G67" s="73"/>
    </row>
    <row r="68" spans="1:7">
      <c r="A68" s="73"/>
      <c r="B68" s="73"/>
      <c r="C68" s="73"/>
      <c r="D68" s="73"/>
      <c r="E68" s="73"/>
      <c r="F68" s="73"/>
      <c r="G68" s="73"/>
    </row>
    <row r="69" spans="1:7">
      <c r="A69" s="73"/>
      <c r="B69" s="73"/>
      <c r="C69" s="73"/>
      <c r="D69" s="73"/>
      <c r="E69" s="73"/>
      <c r="F69" s="73"/>
      <c r="G69" s="73"/>
    </row>
    <row r="70" spans="1:7">
      <c r="A70" s="73"/>
      <c r="B70" s="73"/>
      <c r="C70" s="73"/>
      <c r="D70" s="73"/>
      <c r="E70" s="73"/>
      <c r="F70" s="73"/>
      <c r="G70" s="73"/>
    </row>
    <row r="71" spans="1:7">
      <c r="A71" s="73"/>
      <c r="B71" s="73"/>
      <c r="C71" s="73"/>
      <c r="D71" s="73"/>
      <c r="E71" s="73"/>
      <c r="F71" s="73"/>
      <c r="G71" s="73"/>
    </row>
    <row r="72" spans="1:7">
      <c r="A72" s="73"/>
      <c r="B72" s="73"/>
      <c r="C72" s="73"/>
      <c r="D72" s="73"/>
      <c r="E72" s="73"/>
      <c r="F72" s="73"/>
      <c r="G72" s="73"/>
    </row>
    <row r="73" spans="1:7">
      <c r="A73" s="73"/>
      <c r="B73" s="73"/>
      <c r="C73" s="73"/>
      <c r="D73" s="73"/>
      <c r="E73" s="73"/>
      <c r="F73" s="73"/>
      <c r="G73" s="73"/>
    </row>
    <row r="74" spans="1:7">
      <c r="A74" s="73"/>
      <c r="B74" s="73"/>
      <c r="C74" s="73"/>
      <c r="D74" s="73"/>
      <c r="E74" s="73"/>
      <c r="F74" s="73"/>
      <c r="G74" s="73"/>
    </row>
    <row r="75" spans="1:7">
      <c r="A75" s="73"/>
      <c r="B75" s="73"/>
      <c r="C75" s="73"/>
      <c r="D75" s="73"/>
      <c r="E75" s="73"/>
      <c r="F75" s="73"/>
      <c r="G75" s="73"/>
    </row>
    <row r="76" spans="1:7">
      <c r="A76" s="73"/>
      <c r="B76" s="73"/>
      <c r="C76" s="73"/>
      <c r="D76" s="73"/>
      <c r="E76" s="73"/>
      <c r="F76" s="73"/>
      <c r="G76" s="73"/>
    </row>
    <row r="77" spans="1:7">
      <c r="A77" s="73"/>
      <c r="B77" s="73"/>
      <c r="C77" s="73"/>
      <c r="D77" s="73"/>
      <c r="E77" s="73"/>
      <c r="F77" s="73"/>
      <c r="G77" s="73"/>
    </row>
    <row r="78" spans="1:7">
      <c r="A78" s="73"/>
      <c r="B78" s="73"/>
      <c r="C78" s="73"/>
      <c r="D78" s="73"/>
      <c r="E78" s="73"/>
      <c r="F78" s="73"/>
      <c r="G78" s="73"/>
    </row>
    <row r="79" spans="1:7">
      <c r="A79" s="73"/>
      <c r="B79" s="73"/>
      <c r="C79" s="73"/>
      <c r="D79" s="73"/>
      <c r="E79" s="73"/>
      <c r="F79" s="73"/>
      <c r="G79" s="73"/>
    </row>
    <row r="80" spans="1:7">
      <c r="A80" s="73"/>
      <c r="B80" s="73"/>
      <c r="C80" s="73"/>
      <c r="D80" s="73"/>
      <c r="E80" s="73"/>
      <c r="F80" s="73"/>
      <c r="G80" s="73"/>
    </row>
    <row r="81" s="73" customFormat="1"/>
    <row r="82" s="73" customFormat="1"/>
    <row r="83" s="73" customFormat="1"/>
    <row r="84" s="73" customFormat="1"/>
    <row r="85" s="73" customFormat="1"/>
    <row r="86" s="73" customFormat="1"/>
    <row r="87" s="73" customFormat="1"/>
    <row r="88" s="73" customFormat="1"/>
    <row r="89" s="73" customFormat="1"/>
    <row r="90" s="73" customFormat="1"/>
    <row r="91" s="73" customFormat="1"/>
    <row r="92" s="73" customFormat="1"/>
    <row r="93" s="73" customFormat="1"/>
    <row r="94" s="73" customFormat="1"/>
    <row r="95" s="73" customFormat="1"/>
    <row r="96" s="73" customFormat="1"/>
    <row r="97" s="73" customFormat="1"/>
    <row r="98" s="73" customFormat="1"/>
    <row r="99" s="73" customFormat="1"/>
    <row r="100" s="73" customFormat="1"/>
    <row r="101" s="73" customFormat="1"/>
    <row r="102" s="73" customFormat="1"/>
    <row r="103" s="73" customFormat="1"/>
    <row r="104" s="73" customFormat="1"/>
    <row r="105" s="73" customFormat="1"/>
    <row r="106" s="73" customFormat="1"/>
    <row r="107" s="73" customFormat="1"/>
    <row r="108" s="73" customFormat="1"/>
    <row r="109" s="73" customFormat="1"/>
    <row r="110" s="73" customFormat="1"/>
    <row r="111" s="73" customFormat="1"/>
    <row r="112" s="73" customFormat="1"/>
    <row r="113" s="73" customFormat="1"/>
    <row r="114" s="73" customFormat="1"/>
    <row r="115" s="73" customFormat="1"/>
    <row r="116" s="73" customFormat="1"/>
    <row r="117" s="73" customFormat="1"/>
    <row r="118" s="73" customFormat="1"/>
    <row r="119" s="73" customFormat="1"/>
    <row r="120" s="73" customFormat="1"/>
    <row r="121" s="73" customFormat="1"/>
    <row r="122" s="73" customFormat="1"/>
    <row r="123" s="73" customFormat="1"/>
    <row r="124" s="73" customFormat="1"/>
    <row r="125" s="73" customFormat="1"/>
    <row r="126" s="73" customFormat="1"/>
    <row r="127" s="73" customFormat="1"/>
    <row r="128" s="73" customFormat="1"/>
    <row r="129" s="73" customFormat="1"/>
    <row r="130" s="73" customFormat="1"/>
    <row r="131" s="73" customFormat="1"/>
    <row r="132" s="73" customFormat="1"/>
    <row r="133" s="73" customFormat="1"/>
    <row r="134" s="73" customFormat="1"/>
    <row r="135" s="73" customFormat="1"/>
    <row r="136" s="73" customFormat="1"/>
    <row r="137" s="73" customFormat="1"/>
    <row r="138" s="73" customFormat="1"/>
    <row r="139" s="73" customFormat="1"/>
    <row r="140" s="73" customFormat="1"/>
    <row r="141" s="73" customFormat="1"/>
    <row r="142" s="73" customFormat="1"/>
    <row r="143" s="73" customFormat="1"/>
    <row r="144" s="73" customFormat="1"/>
    <row r="145" s="73" customFormat="1"/>
    <row r="146" s="73" customFormat="1"/>
    <row r="147" s="73" customFormat="1"/>
    <row r="148" s="73" customFormat="1"/>
    <row r="149" s="73" customFormat="1"/>
    <row r="150" s="73" customFormat="1"/>
    <row r="151" s="73" customFormat="1"/>
    <row r="152" s="73" customFormat="1"/>
    <row r="153" s="73" customFormat="1"/>
    <row r="154" s="73" customFormat="1"/>
    <row r="155" s="73" customFormat="1"/>
    <row r="156" s="73" customFormat="1"/>
    <row r="157" s="73" customFormat="1"/>
    <row r="158" s="73" customFormat="1"/>
    <row r="159" s="73" customFormat="1"/>
    <row r="160" s="73" customFormat="1"/>
    <row r="161" s="73" customFormat="1"/>
    <row r="162" s="73" customFormat="1"/>
    <row r="163" s="73" customFormat="1"/>
    <row r="164" s="73" customFormat="1"/>
    <row r="165" s="73" customFormat="1"/>
    <row r="166" s="73" customFormat="1"/>
    <row r="167" s="73" customFormat="1"/>
    <row r="168" s="73" customFormat="1"/>
    <row r="169" s="73" customFormat="1"/>
    <row r="170" s="73" customFormat="1"/>
    <row r="171" s="73" customFormat="1"/>
    <row r="172" s="73" customFormat="1"/>
    <row r="173" s="73" customFormat="1"/>
    <row r="174" s="73" customFormat="1"/>
    <row r="175" s="73" customFormat="1"/>
    <row r="176" s="73" customFormat="1"/>
    <row r="177" s="73" customFormat="1"/>
    <row r="178" s="73" customFormat="1"/>
    <row r="179" s="73" customFormat="1"/>
    <row r="180" s="73" customFormat="1"/>
    <row r="181" s="73" customFormat="1"/>
    <row r="182" s="73" customFormat="1"/>
    <row r="183" s="73" customFormat="1"/>
    <row r="184" s="73" customFormat="1"/>
    <row r="185" s="73" customFormat="1"/>
    <row r="186" s="73" customFormat="1"/>
    <row r="187" s="73" customFormat="1"/>
    <row r="188" s="73" customFormat="1"/>
    <row r="189" s="73" customFormat="1"/>
    <row r="190" s="73" customFormat="1"/>
    <row r="191" s="73" customFormat="1"/>
    <row r="192" s="73" customFormat="1"/>
    <row r="193" s="73" customFormat="1"/>
    <row r="194" s="73" customFormat="1"/>
    <row r="195" s="73" customFormat="1"/>
    <row r="196" s="73" customFormat="1"/>
    <row r="197" s="73" customFormat="1"/>
    <row r="198" s="73" customFormat="1"/>
    <row r="199" s="73" customFormat="1"/>
    <row r="200" s="73" customFormat="1"/>
    <row r="201" s="73" customFormat="1"/>
  </sheetData>
  <sheetProtection algorithmName="SHA-512" hashValue="rj9ITiGnlK3gtUqRKI9cid6JR1MECj0flqwNBK44Etugk9LliaaVgryviMh3GB7FNwwkBt9WbZx4OOnu9HOWGw==" saltValue="X6Bx3/jfOQlrthE+2ltZWg==" spinCount="100000" sheet="1" objects="1" scenarios="1"/>
  <mergeCells count="66">
    <mergeCell ref="B10:E10"/>
    <mergeCell ref="B21:E21"/>
    <mergeCell ref="F21:G21"/>
    <mergeCell ref="C3:D3"/>
    <mergeCell ref="A3:B3"/>
    <mergeCell ref="A18:G18"/>
    <mergeCell ref="B19:E19"/>
    <mergeCell ref="F19:G19"/>
    <mergeCell ref="B20:E20"/>
    <mergeCell ref="F20:G20"/>
    <mergeCell ref="A1:G1"/>
    <mergeCell ref="A2:B2"/>
    <mergeCell ref="A17:G17"/>
    <mergeCell ref="A4:G4"/>
    <mergeCell ref="C16:D16"/>
    <mergeCell ref="A15:G15"/>
    <mergeCell ref="E16:G16"/>
    <mergeCell ref="B12:E12"/>
    <mergeCell ref="B14:E14"/>
    <mergeCell ref="B7:E7"/>
    <mergeCell ref="B8:E8"/>
    <mergeCell ref="B9:E9"/>
    <mergeCell ref="A6:E6"/>
    <mergeCell ref="A5:G5"/>
    <mergeCell ref="B11:E11"/>
    <mergeCell ref="B13:E13"/>
    <mergeCell ref="B23:E23"/>
    <mergeCell ref="F23:G23"/>
    <mergeCell ref="B25:E25"/>
    <mergeCell ref="F25:G25"/>
    <mergeCell ref="B26:E26"/>
    <mergeCell ref="A24:G24"/>
    <mergeCell ref="F26:G26"/>
    <mergeCell ref="C33:D33"/>
    <mergeCell ref="C32:D32"/>
    <mergeCell ref="B27:E27"/>
    <mergeCell ref="F27:G27"/>
    <mergeCell ref="D40:E40"/>
    <mergeCell ref="C35:D35"/>
    <mergeCell ref="A50:G50"/>
    <mergeCell ref="B22:E22"/>
    <mergeCell ref="F22:G22"/>
    <mergeCell ref="B29:E29"/>
    <mergeCell ref="F29:G29"/>
    <mergeCell ref="B28:E28"/>
    <mergeCell ref="F28:G28"/>
    <mergeCell ref="A30:G30"/>
    <mergeCell ref="A31:G31"/>
    <mergeCell ref="A36:G36"/>
    <mergeCell ref="A37:G37"/>
    <mergeCell ref="B38:C38"/>
    <mergeCell ref="D38:E38"/>
    <mergeCell ref="A48:G48"/>
    <mergeCell ref="A49:G49"/>
    <mergeCell ref="A46:E47"/>
    <mergeCell ref="B44:C44"/>
    <mergeCell ref="D44:E44"/>
    <mergeCell ref="A45:G45"/>
    <mergeCell ref="C34:D34"/>
    <mergeCell ref="B43:C43"/>
    <mergeCell ref="D43:E43"/>
    <mergeCell ref="B39:C39"/>
    <mergeCell ref="D39:E39"/>
    <mergeCell ref="B40:C40"/>
    <mergeCell ref="A42:G42"/>
    <mergeCell ref="A41:G41"/>
  </mergeCells>
  <phoneticPr fontId="11" type="noConversion"/>
  <printOptions horizontalCentered="1" verticalCentered="1"/>
  <pageMargins left="0.39370078740157483" right="0.39370078740157483" top="0.39370078740157483" bottom="0.39370078740157483" header="0.51181102362204722" footer="0.51181102362204722"/>
  <pageSetup paperSize="9" scale="97" orientation="portrait" r:id="rId1"/>
  <headerFooter alignWithMargins="0"/>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10">
    <tabColor rgb="FFFFCCFF"/>
    <pageSetUpPr fitToPage="1"/>
  </sheetPr>
  <dimension ref="A1:BG223"/>
  <sheetViews>
    <sheetView workbookViewId="0">
      <selection activeCell="A3" sqref="A3:J3"/>
    </sheetView>
  </sheetViews>
  <sheetFormatPr defaultRowHeight="12.75"/>
  <cols>
    <col min="1" max="1" width="4" customWidth="1"/>
    <col min="2" max="2" width="14.7109375" customWidth="1"/>
    <col min="3" max="3" width="18.7109375" customWidth="1"/>
    <col min="4" max="5" width="8.28515625" customWidth="1"/>
    <col min="6" max="6" width="3.7109375" customWidth="1"/>
    <col min="7" max="7" width="12.7109375" customWidth="1"/>
    <col min="8" max="8" width="5.7109375" customWidth="1"/>
    <col min="9" max="9" width="14.7109375" customWidth="1"/>
    <col min="10" max="10" width="5.7109375" customWidth="1"/>
    <col min="11" max="59" width="9.140625" style="73"/>
  </cols>
  <sheetData>
    <row r="1" spans="1:59" ht="18" customHeight="1" thickBot="1">
      <c r="A1" s="970" t="s">
        <v>168</v>
      </c>
      <c r="B1" s="971"/>
      <c r="C1" s="971"/>
      <c r="D1" s="971"/>
      <c r="E1" s="971"/>
      <c r="F1" s="971"/>
      <c r="G1" s="1130" t="s">
        <v>34</v>
      </c>
      <c r="H1" s="610"/>
      <c r="I1" s="957" t="str">
        <f>'DAP1'!A9</f>
        <v/>
      </c>
      <c r="J1" s="747"/>
    </row>
    <row r="2" spans="1:59" ht="24" customHeight="1">
      <c r="A2" s="969" t="s">
        <v>2556</v>
      </c>
      <c r="B2" s="969"/>
      <c r="C2" s="969"/>
      <c r="D2" s="969"/>
      <c r="E2" s="969"/>
      <c r="F2" s="969"/>
      <c r="G2" s="508"/>
      <c r="H2" s="1078"/>
      <c r="I2" s="1078"/>
      <c r="J2" s="1078"/>
    </row>
    <row r="3" spans="1:59" ht="36" customHeight="1">
      <c r="A3" s="960" t="s">
        <v>141</v>
      </c>
      <c r="B3" s="961"/>
      <c r="C3" s="961"/>
      <c r="D3" s="961"/>
      <c r="E3" s="961"/>
      <c r="F3" s="961"/>
      <c r="G3" s="961"/>
      <c r="H3" s="961"/>
      <c r="I3" s="961"/>
      <c r="J3" s="961"/>
    </row>
    <row r="4" spans="1:59" ht="30" customHeight="1">
      <c r="A4" s="1131" t="s">
        <v>2231</v>
      </c>
      <c r="B4" s="1132"/>
      <c r="C4" s="1132"/>
      <c r="D4" s="1132"/>
      <c r="E4" s="1132"/>
      <c r="F4" s="1132"/>
      <c r="G4" s="1132"/>
      <c r="H4" s="1132"/>
      <c r="I4" s="1132"/>
      <c r="J4" s="1132"/>
    </row>
    <row r="5" spans="1:59" ht="18" customHeight="1">
      <c r="A5" s="860" t="s">
        <v>2232</v>
      </c>
      <c r="B5" s="974"/>
      <c r="C5" s="974"/>
      <c r="D5" s="974"/>
      <c r="E5" s="974"/>
      <c r="F5" s="974"/>
      <c r="G5" s="974"/>
      <c r="H5" s="974"/>
      <c r="I5" s="974"/>
      <c r="J5" s="974"/>
    </row>
    <row r="6" spans="1:59" ht="18" customHeight="1" thickBot="1">
      <c r="A6" s="1142" t="s">
        <v>224</v>
      </c>
      <c r="B6" s="823"/>
      <c r="C6" s="823"/>
      <c r="D6" s="823"/>
      <c r="E6" s="823"/>
      <c r="F6" s="823"/>
      <c r="G6" s="823"/>
      <c r="H6" s="823"/>
      <c r="I6" s="823"/>
      <c r="J6" s="823"/>
    </row>
    <row r="7" spans="1:59" s="104" customFormat="1" ht="24" customHeight="1" thickBot="1">
      <c r="A7" s="1120" t="s">
        <v>2233</v>
      </c>
      <c r="B7" s="1121"/>
      <c r="C7" s="1121"/>
      <c r="D7" s="154"/>
      <c r="E7" s="155"/>
      <c r="F7" s="1138" t="s">
        <v>75</v>
      </c>
      <c r="G7" s="1139"/>
      <c r="H7" s="1139"/>
      <c r="I7" s="1139"/>
      <c r="J7" s="154"/>
      <c r="K7" s="135"/>
      <c r="L7" s="135"/>
      <c r="M7" s="135"/>
      <c r="N7" s="135"/>
      <c r="O7" s="135"/>
      <c r="P7" s="135"/>
      <c r="Q7" s="135"/>
      <c r="R7" s="135"/>
      <c r="S7" s="135"/>
      <c r="T7" s="135"/>
      <c r="U7" s="135"/>
      <c r="V7" s="135"/>
      <c r="W7" s="135"/>
      <c r="X7" s="135"/>
      <c r="Y7" s="135"/>
      <c r="Z7" s="135"/>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row>
    <row r="8" spans="1:59" s="104" customFormat="1" ht="9.9499999999999993" customHeight="1" thickBot="1">
      <c r="A8" s="1142"/>
      <c r="B8" s="1145"/>
      <c r="C8" s="1145"/>
      <c r="D8" s="1145"/>
      <c r="E8" s="1145"/>
      <c r="F8" s="1145"/>
      <c r="G8" s="1145"/>
      <c r="H8" s="1145"/>
      <c r="I8" s="1145"/>
      <c r="J8" s="1145"/>
      <c r="K8" s="135"/>
      <c r="L8" s="135"/>
      <c r="M8" s="135"/>
      <c r="N8" s="135"/>
      <c r="O8" s="135"/>
      <c r="P8" s="135"/>
      <c r="Q8" s="135"/>
      <c r="R8" s="135"/>
      <c r="S8" s="135"/>
      <c r="T8" s="135"/>
      <c r="U8" s="135"/>
      <c r="V8" s="135"/>
      <c r="W8" s="135"/>
      <c r="X8" s="135"/>
      <c r="Y8" s="135"/>
      <c r="Z8" s="135"/>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row>
    <row r="9" spans="1:59" ht="12" customHeight="1">
      <c r="A9" s="1084"/>
      <c r="B9" s="720"/>
      <c r="C9" s="720"/>
      <c r="D9" s="720"/>
      <c r="E9" s="720"/>
      <c r="F9" s="1113"/>
      <c r="G9" s="761" t="s">
        <v>130</v>
      </c>
      <c r="H9" s="1116"/>
      <c r="I9" s="761" t="s">
        <v>138</v>
      </c>
      <c r="J9" s="1117"/>
    </row>
    <row r="10" spans="1:59" ht="21" customHeight="1">
      <c r="A10" s="17">
        <v>201</v>
      </c>
      <c r="B10" s="1140" t="s">
        <v>2432</v>
      </c>
      <c r="C10" s="1140"/>
      <c r="D10" s="1140"/>
      <c r="E10" s="1140"/>
      <c r="F10" s="1141"/>
      <c r="G10" s="1122">
        <v>0</v>
      </c>
      <c r="H10" s="1123"/>
      <c r="I10" s="1124"/>
      <c r="J10" s="1125"/>
    </row>
    <row r="11" spans="1:59" ht="21" customHeight="1">
      <c r="A11" s="17" t="s">
        <v>73</v>
      </c>
      <c r="B11" s="1140" t="s">
        <v>2234</v>
      </c>
      <c r="C11" s="1140"/>
      <c r="D11" s="1140"/>
      <c r="E11" s="1140"/>
      <c r="F11" s="1141"/>
      <c r="G11" s="1122">
        <f>+G10</f>
        <v>0</v>
      </c>
      <c r="H11" s="1123"/>
      <c r="I11" s="1124"/>
      <c r="J11" s="1125"/>
    </row>
    <row r="12" spans="1:59" ht="21" customHeight="1">
      <c r="A12" s="17">
        <v>202</v>
      </c>
      <c r="B12" s="1140" t="s">
        <v>212</v>
      </c>
      <c r="C12" s="1140"/>
      <c r="D12" s="1140"/>
      <c r="E12" s="1140"/>
      <c r="F12" s="1141"/>
      <c r="G12" s="1122">
        <f>+IF(OR(EXACT(D7,"X"),EXACT(D7,"x")),+MIN(600000,ROUND(G10*0.3,0)),0)</f>
        <v>0</v>
      </c>
      <c r="H12" s="1123"/>
      <c r="I12" s="1124"/>
      <c r="J12" s="1125"/>
    </row>
    <row r="13" spans="1:59" ht="27.95" customHeight="1">
      <c r="A13" s="17">
        <v>203</v>
      </c>
      <c r="B13" s="1127" t="s">
        <v>76</v>
      </c>
      <c r="C13" s="1127"/>
      <c r="D13" s="1127"/>
      <c r="E13" s="1127"/>
      <c r="F13" s="1128"/>
      <c r="G13" s="728">
        <f>+G10-G12</f>
        <v>0</v>
      </c>
      <c r="H13" s="1126"/>
      <c r="I13" s="1124"/>
      <c r="J13" s="1125"/>
    </row>
    <row r="14" spans="1:59" ht="36" customHeight="1">
      <c r="A14" s="17">
        <v>204</v>
      </c>
      <c r="B14" s="1127" t="s">
        <v>2317</v>
      </c>
      <c r="C14" s="1127"/>
      <c r="D14" s="1127"/>
      <c r="E14" s="1127"/>
      <c r="F14" s="1128"/>
      <c r="G14" s="1122">
        <v>0</v>
      </c>
      <c r="H14" s="1123"/>
      <c r="I14" s="1124"/>
      <c r="J14" s="1125"/>
    </row>
    <row r="15" spans="1:59" ht="36" customHeight="1">
      <c r="A15" s="17">
        <v>205</v>
      </c>
      <c r="B15" s="1127" t="s">
        <v>2318</v>
      </c>
      <c r="C15" s="1127"/>
      <c r="D15" s="1127"/>
      <c r="E15" s="1127"/>
      <c r="F15" s="1128"/>
      <c r="G15" s="1122">
        <v>0</v>
      </c>
      <c r="H15" s="1123"/>
      <c r="I15" s="1124"/>
      <c r="J15" s="1125"/>
    </row>
    <row r="16" spans="1:59" ht="27.95" customHeight="1" thickBot="1">
      <c r="A16" s="16">
        <v>206</v>
      </c>
      <c r="B16" s="711" t="s">
        <v>2405</v>
      </c>
      <c r="C16" s="711"/>
      <c r="D16" s="711"/>
      <c r="E16" s="711"/>
      <c r="F16" s="1129"/>
      <c r="G16" s="725">
        <f>+G13+G14-G15</f>
        <v>0</v>
      </c>
      <c r="H16" s="1143"/>
      <c r="I16" s="1144"/>
      <c r="J16" s="659"/>
    </row>
    <row r="17" spans="1:10" ht="8.1" customHeight="1" thickBot="1">
      <c r="A17" s="860"/>
      <c r="B17" s="974"/>
      <c r="C17" s="974"/>
      <c r="D17" s="974"/>
      <c r="E17" s="974"/>
      <c r="F17" s="974"/>
      <c r="G17" s="974"/>
      <c r="H17" s="974"/>
      <c r="I17" s="974"/>
      <c r="J17" s="974"/>
    </row>
    <row r="18" spans="1:10" ht="24" customHeight="1" thickBot="1">
      <c r="A18" s="1146" t="s">
        <v>220</v>
      </c>
      <c r="B18" s="1147"/>
      <c r="C18" s="1149">
        <v>0</v>
      </c>
      <c r="D18" s="1150"/>
      <c r="E18" s="1151"/>
      <c r="F18" s="1148" t="s">
        <v>221</v>
      </c>
      <c r="G18" s="1147"/>
      <c r="H18" s="1149">
        <v>0</v>
      </c>
      <c r="I18" s="1150"/>
      <c r="J18" s="1152"/>
    </row>
    <row r="19" spans="1:10" ht="12" customHeight="1">
      <c r="A19" s="860"/>
      <c r="B19" s="974"/>
      <c r="C19" s="974"/>
      <c r="D19" s="974"/>
      <c r="E19" s="974"/>
      <c r="F19" s="974"/>
      <c r="G19" s="974"/>
      <c r="H19" s="974"/>
      <c r="I19" s="974"/>
      <c r="J19" s="974"/>
    </row>
    <row r="20" spans="1:10" ht="15.95" customHeight="1">
      <c r="A20" s="860" t="s">
        <v>2235</v>
      </c>
      <c r="B20" s="974"/>
      <c r="C20" s="974"/>
      <c r="D20" s="974"/>
      <c r="E20" s="974"/>
      <c r="F20" s="974"/>
      <c r="G20" s="974"/>
      <c r="H20" s="974"/>
      <c r="I20" s="974"/>
      <c r="J20" s="974"/>
    </row>
    <row r="21" spans="1:10" ht="15.95" customHeight="1" thickBot="1">
      <c r="A21" s="1142" t="s">
        <v>213</v>
      </c>
      <c r="B21" s="823"/>
      <c r="C21" s="823"/>
      <c r="D21" s="823"/>
      <c r="E21" s="823"/>
      <c r="F21" s="823"/>
      <c r="G21" s="823"/>
      <c r="H21" s="823"/>
      <c r="I21" s="823"/>
      <c r="J21" s="823"/>
    </row>
    <row r="22" spans="1:10" ht="24" customHeight="1">
      <c r="A22" s="1092" t="s">
        <v>133</v>
      </c>
      <c r="B22" s="646"/>
      <c r="C22" s="1085"/>
      <c r="D22" s="976" t="s">
        <v>127</v>
      </c>
      <c r="E22" s="1094"/>
      <c r="F22" s="976" t="s">
        <v>128</v>
      </c>
      <c r="G22" s="1094"/>
      <c r="H22" s="1118" t="s">
        <v>2236</v>
      </c>
      <c r="I22" s="789"/>
      <c r="J22" s="116" t="s">
        <v>82</v>
      </c>
    </row>
    <row r="23" spans="1:10">
      <c r="A23" s="1093">
        <v>1</v>
      </c>
      <c r="B23" s="541"/>
      <c r="C23" s="732"/>
      <c r="D23" s="759">
        <v>2</v>
      </c>
      <c r="E23" s="1095"/>
      <c r="F23" s="759">
        <v>3</v>
      </c>
      <c r="G23" s="1095"/>
      <c r="H23" s="759">
        <v>4</v>
      </c>
      <c r="I23" s="1119"/>
      <c r="J23" s="7">
        <v>5</v>
      </c>
    </row>
    <row r="24" spans="1:10" ht="21" customHeight="1">
      <c r="A24" s="17">
        <v>1</v>
      </c>
      <c r="B24" s="1098"/>
      <c r="C24" s="520"/>
      <c r="D24" s="1105">
        <v>0</v>
      </c>
      <c r="E24" s="1106"/>
      <c r="F24" s="1105">
        <v>0</v>
      </c>
      <c r="G24" s="1106"/>
      <c r="H24" s="1107">
        <f>+D24-F24</f>
        <v>0</v>
      </c>
      <c r="I24" s="1108"/>
      <c r="J24" s="98"/>
    </row>
    <row r="25" spans="1:10" ht="21" customHeight="1">
      <c r="A25" s="17">
        <v>2</v>
      </c>
      <c r="B25" s="1098"/>
      <c r="C25" s="520"/>
      <c r="D25" s="1105">
        <v>0</v>
      </c>
      <c r="E25" s="1106"/>
      <c r="F25" s="1105">
        <v>0</v>
      </c>
      <c r="G25" s="1106"/>
      <c r="H25" s="1107">
        <f t="shared" ref="H25:H27" si="0">+D25-F25</f>
        <v>0</v>
      </c>
      <c r="I25" s="1108"/>
      <c r="J25" s="98"/>
    </row>
    <row r="26" spans="1:10" ht="21" customHeight="1">
      <c r="A26" s="17">
        <v>3</v>
      </c>
      <c r="B26" s="1098"/>
      <c r="C26" s="520"/>
      <c r="D26" s="1105">
        <v>0</v>
      </c>
      <c r="E26" s="1106"/>
      <c r="F26" s="1105">
        <v>0</v>
      </c>
      <c r="G26" s="1106"/>
      <c r="H26" s="1107">
        <f t="shared" si="0"/>
        <v>0</v>
      </c>
      <c r="I26" s="1108"/>
      <c r="J26" s="98"/>
    </row>
    <row r="27" spans="1:10" ht="21" customHeight="1">
      <c r="A27" s="17">
        <v>4</v>
      </c>
      <c r="B27" s="1098"/>
      <c r="C27" s="520"/>
      <c r="D27" s="1105">
        <v>0</v>
      </c>
      <c r="E27" s="1106"/>
      <c r="F27" s="1105">
        <v>0</v>
      </c>
      <c r="G27" s="1106"/>
      <c r="H27" s="1107">
        <f t="shared" si="0"/>
        <v>0</v>
      </c>
      <c r="I27" s="1108"/>
      <c r="J27" s="98"/>
    </row>
    <row r="28" spans="1:10" ht="21" customHeight="1" thickBot="1">
      <c r="A28" s="1096" t="s">
        <v>100</v>
      </c>
      <c r="B28" s="1097"/>
      <c r="C28" s="652"/>
      <c r="D28" s="1109">
        <f>SUM(D24:D27)</f>
        <v>0</v>
      </c>
      <c r="E28" s="1110"/>
      <c r="F28" s="1109">
        <f>SUM(F24:F27)</f>
        <v>0</v>
      </c>
      <c r="G28" s="1110"/>
      <c r="H28" s="1109">
        <f>+MAX(H24,0)+MAX(H25,0)+MAX(H26,0)+MAX(H27,0)</f>
        <v>0</v>
      </c>
      <c r="I28" s="1110"/>
      <c r="J28" s="18" t="s">
        <v>123</v>
      </c>
    </row>
    <row r="29" spans="1:10" ht="5.0999999999999996" customHeight="1" thickBot="1">
      <c r="A29" s="1099"/>
      <c r="B29" s="607"/>
      <c r="C29" s="607"/>
      <c r="D29" s="607"/>
      <c r="E29" s="607"/>
      <c r="F29" s="607"/>
      <c r="G29" s="607"/>
      <c r="H29" s="607"/>
      <c r="I29" s="607"/>
      <c r="J29" s="607"/>
    </row>
    <row r="30" spans="1:10" ht="24" customHeight="1" thickBot="1">
      <c r="A30" s="743" t="s">
        <v>74</v>
      </c>
      <c r="B30" s="1100"/>
      <c r="C30" s="1101"/>
      <c r="D30" s="1102"/>
      <c r="E30" s="1103"/>
      <c r="F30" s="1104"/>
      <c r="G30" s="1104"/>
      <c r="H30" s="1104"/>
      <c r="I30" s="1104"/>
      <c r="J30" s="1104"/>
    </row>
    <row r="31" spans="1:10" ht="5.0999999999999996" customHeight="1" thickBot="1">
      <c r="A31" s="1112"/>
      <c r="B31" s="572"/>
      <c r="C31" s="572"/>
      <c r="D31" s="572"/>
      <c r="E31" s="572"/>
      <c r="F31" s="572"/>
      <c r="G31" s="572"/>
      <c r="H31" s="572"/>
      <c r="I31" s="572"/>
      <c r="J31" s="572"/>
    </row>
    <row r="32" spans="1:10" ht="15.95" customHeight="1">
      <c r="A32" s="1084"/>
      <c r="B32" s="720"/>
      <c r="C32" s="720"/>
      <c r="D32" s="720"/>
      <c r="E32" s="720"/>
      <c r="F32" s="1113"/>
      <c r="G32" s="761" t="s">
        <v>130</v>
      </c>
      <c r="H32" s="1116"/>
      <c r="I32" s="761" t="s">
        <v>138</v>
      </c>
      <c r="J32" s="1117"/>
    </row>
    <row r="33" spans="1:10" ht="21" customHeight="1">
      <c r="A33" s="17">
        <v>207</v>
      </c>
      <c r="B33" s="731" t="s">
        <v>7</v>
      </c>
      <c r="C33" s="731"/>
      <c r="D33" s="731"/>
      <c r="E33" s="731"/>
      <c r="F33" s="818"/>
      <c r="G33" s="684">
        <f>+SUM(D24:E27)</f>
        <v>0</v>
      </c>
      <c r="H33" s="686"/>
      <c r="I33" s="1115"/>
      <c r="J33" s="643"/>
    </row>
    <row r="34" spans="1:10" ht="21" customHeight="1">
      <c r="A34" s="17">
        <v>208</v>
      </c>
      <c r="B34" s="731" t="s">
        <v>2237</v>
      </c>
      <c r="C34" s="731"/>
      <c r="D34" s="731"/>
      <c r="E34" s="731"/>
      <c r="F34" s="818"/>
      <c r="G34" s="684">
        <f>+G33-H28</f>
        <v>0</v>
      </c>
      <c r="H34" s="686"/>
      <c r="I34" s="1115"/>
      <c r="J34" s="643"/>
    </row>
    <row r="35" spans="1:10" ht="21" customHeight="1" thickBot="1">
      <c r="A35" s="16">
        <v>209</v>
      </c>
      <c r="B35" s="1114" t="s">
        <v>102</v>
      </c>
      <c r="C35" s="1114"/>
      <c r="D35" s="1114"/>
      <c r="E35" s="1114"/>
      <c r="F35" s="809"/>
      <c r="G35" s="725">
        <f>+G33-G34</f>
        <v>0</v>
      </c>
      <c r="H35" s="727"/>
      <c r="I35" s="1111"/>
      <c r="J35" s="659"/>
    </row>
    <row r="36" spans="1:10" ht="10.5" customHeight="1">
      <c r="A36" s="1133" t="s">
        <v>77</v>
      </c>
      <c r="B36" s="975"/>
      <c r="C36" s="975"/>
      <c r="D36" s="975"/>
      <c r="E36" s="975"/>
      <c r="F36" s="975"/>
      <c r="G36" s="975"/>
      <c r="H36" s="975"/>
      <c r="I36" s="975"/>
      <c r="J36" s="975"/>
    </row>
    <row r="37" spans="1:10" ht="30" customHeight="1">
      <c r="A37" s="1134" t="s">
        <v>2238</v>
      </c>
      <c r="B37" s="1135"/>
      <c r="C37" s="1135"/>
      <c r="D37" s="1135"/>
      <c r="E37" s="1135"/>
      <c r="F37" s="1135"/>
      <c r="G37" s="1135"/>
      <c r="H37" s="1135"/>
      <c r="I37" s="1135"/>
      <c r="J37" s="1135"/>
    </row>
    <row r="38" spans="1:10" ht="12.75" customHeight="1">
      <c r="A38" s="1136" t="str">
        <f>+'DAP1'!A46</f>
        <v>Formulář zpracovala ASPEKT HM, daňová, účetní a auditorská kancelář, www.danovapriznani.cz, business.center.cz</v>
      </c>
      <c r="B38" s="1137"/>
      <c r="C38" s="1137"/>
      <c r="D38" s="1137"/>
      <c r="E38" s="1137"/>
      <c r="F38" s="1137"/>
      <c r="G38" s="1137"/>
      <c r="H38" s="1137"/>
      <c r="I38" s="1137"/>
      <c r="J38" s="1137"/>
    </row>
    <row r="39" spans="1:10" ht="12.75" customHeight="1">
      <c r="A39" s="1017" t="s">
        <v>2557</v>
      </c>
      <c r="B39" s="1017"/>
      <c r="C39" s="1017"/>
      <c r="D39" s="1017"/>
      <c r="E39" s="1017"/>
      <c r="F39" s="1017"/>
      <c r="G39" s="1017"/>
      <c r="H39" s="1017"/>
      <c r="I39" s="1017"/>
      <c r="J39" s="1017"/>
    </row>
    <row r="40" spans="1:10" ht="12" customHeight="1">
      <c r="A40" s="1015" t="s">
        <v>237</v>
      </c>
      <c r="B40" s="1015"/>
      <c r="C40" s="1015"/>
      <c r="D40" s="1015"/>
      <c r="E40" s="1015"/>
      <c r="F40" s="1015"/>
      <c r="G40" s="1015"/>
      <c r="H40" s="508"/>
      <c r="I40" s="508"/>
      <c r="J40" s="508"/>
    </row>
    <row r="41" spans="1:10">
      <c r="A41" s="73"/>
      <c r="B41" s="73"/>
      <c r="C41" s="73"/>
      <c r="D41" s="73"/>
      <c r="E41" s="73"/>
      <c r="F41" s="73"/>
      <c r="G41" s="73"/>
      <c r="H41" s="73"/>
      <c r="I41" s="73"/>
      <c r="J41" s="73"/>
    </row>
    <row r="42" spans="1:10">
      <c r="A42" s="73"/>
      <c r="B42" s="73"/>
      <c r="C42" s="73"/>
      <c r="D42" s="73"/>
      <c r="E42" s="73"/>
      <c r="F42" s="73"/>
      <c r="G42" s="73"/>
      <c r="H42" s="73"/>
      <c r="I42" s="73"/>
      <c r="J42" s="73"/>
    </row>
    <row r="43" spans="1:10">
      <c r="A43" s="73"/>
      <c r="B43" s="73"/>
      <c r="C43" s="73"/>
      <c r="D43" s="73"/>
      <c r="E43" s="73"/>
      <c r="F43" s="73"/>
      <c r="G43" s="73"/>
      <c r="H43" s="73"/>
      <c r="I43" s="73"/>
      <c r="J43" s="73"/>
    </row>
    <row r="44" spans="1:10">
      <c r="A44" s="73"/>
      <c r="B44" s="73"/>
      <c r="C44" s="73"/>
      <c r="D44" s="73"/>
      <c r="E44" s="73"/>
      <c r="F44" s="73"/>
      <c r="G44" s="73"/>
      <c r="H44" s="73"/>
      <c r="I44" s="73"/>
      <c r="J44" s="73"/>
    </row>
    <row r="45" spans="1:10">
      <c r="A45" s="73"/>
      <c r="B45" s="73"/>
      <c r="C45" s="73"/>
      <c r="D45" s="73"/>
      <c r="E45" s="73"/>
      <c r="F45" s="73"/>
      <c r="G45" s="73"/>
      <c r="H45" s="73"/>
      <c r="I45" s="73"/>
      <c r="J45" s="73"/>
    </row>
    <row r="46" spans="1:10">
      <c r="A46" s="73"/>
      <c r="B46" s="73"/>
      <c r="C46" s="73"/>
      <c r="D46" s="73"/>
      <c r="E46" s="73"/>
      <c r="F46" s="73"/>
      <c r="G46" s="73"/>
      <c r="H46" s="73"/>
      <c r="I46" s="73"/>
      <c r="J46" s="73"/>
    </row>
    <row r="47" spans="1:10">
      <c r="A47" s="73"/>
      <c r="B47" s="73"/>
      <c r="C47" s="73"/>
      <c r="D47" s="73"/>
      <c r="E47" s="73"/>
      <c r="F47" s="73"/>
      <c r="G47" s="73"/>
      <c r="H47" s="73"/>
      <c r="I47" s="73"/>
      <c r="J47" s="73"/>
    </row>
    <row r="48" spans="1:10">
      <c r="A48" s="73"/>
      <c r="B48" s="73"/>
      <c r="C48" s="73"/>
      <c r="D48" s="73"/>
      <c r="E48" s="73"/>
      <c r="F48" s="73"/>
      <c r="G48" s="73"/>
      <c r="H48" s="73"/>
      <c r="I48" s="73"/>
      <c r="J48" s="73"/>
    </row>
    <row r="49" spans="1:10">
      <c r="A49" s="73"/>
      <c r="B49" s="73"/>
      <c r="C49" s="73"/>
      <c r="D49" s="73"/>
      <c r="E49" s="73"/>
      <c r="F49" s="73"/>
      <c r="G49" s="73"/>
      <c r="H49" s="73"/>
      <c r="I49" s="73"/>
      <c r="J49" s="73"/>
    </row>
    <row r="50" spans="1:10">
      <c r="A50" s="73"/>
      <c r="B50" s="73"/>
      <c r="C50" s="73"/>
      <c r="D50" s="73"/>
      <c r="E50" s="73"/>
      <c r="F50" s="73"/>
      <c r="G50" s="73"/>
      <c r="H50" s="73"/>
      <c r="I50" s="73"/>
      <c r="J50" s="73"/>
    </row>
    <row r="51" spans="1:10">
      <c r="A51" s="73"/>
      <c r="B51" s="73"/>
      <c r="C51" s="73"/>
      <c r="D51" s="73"/>
      <c r="E51" s="73"/>
      <c r="F51" s="73"/>
      <c r="G51" s="73"/>
      <c r="H51" s="73"/>
      <c r="I51" s="73"/>
      <c r="J51" s="73"/>
    </row>
    <row r="52" spans="1:10">
      <c r="A52" s="73"/>
      <c r="B52" s="73"/>
      <c r="C52" s="73"/>
      <c r="D52" s="73"/>
      <c r="E52" s="73"/>
      <c r="F52" s="73"/>
      <c r="G52" s="73"/>
      <c r="H52" s="73"/>
      <c r="I52" s="73"/>
      <c r="J52" s="73"/>
    </row>
    <row r="53" spans="1:10">
      <c r="A53" s="73"/>
      <c r="B53" s="73"/>
      <c r="C53" s="73"/>
      <c r="D53" s="73"/>
      <c r="E53" s="73"/>
      <c r="F53" s="73"/>
      <c r="G53" s="73"/>
      <c r="H53" s="73"/>
      <c r="I53" s="73"/>
      <c r="J53" s="73"/>
    </row>
    <row r="54" spans="1:10">
      <c r="A54" s="73"/>
      <c r="B54" s="73"/>
      <c r="C54" s="73"/>
      <c r="D54" s="73"/>
      <c r="E54" s="73"/>
      <c r="F54" s="73"/>
      <c r="G54" s="73"/>
      <c r="H54" s="73"/>
      <c r="I54" s="73"/>
      <c r="J54" s="73"/>
    </row>
    <row r="55" spans="1:10">
      <c r="A55" s="73"/>
      <c r="B55" s="73"/>
      <c r="C55" s="73"/>
      <c r="D55" s="73"/>
      <c r="E55" s="73"/>
      <c r="F55" s="73"/>
      <c r="G55" s="73"/>
      <c r="H55" s="73"/>
      <c r="I55" s="73"/>
      <c r="J55" s="73"/>
    </row>
    <row r="56" spans="1:10">
      <c r="A56" s="73"/>
      <c r="B56" s="73"/>
      <c r="C56" s="73"/>
      <c r="D56" s="73"/>
      <c r="E56" s="73"/>
      <c r="F56" s="73"/>
      <c r="G56" s="73"/>
      <c r="H56" s="73"/>
      <c r="I56" s="73"/>
      <c r="J56" s="73"/>
    </row>
    <row r="57" spans="1:10">
      <c r="A57" s="73"/>
      <c r="B57" s="73"/>
      <c r="C57" s="73"/>
      <c r="D57" s="73"/>
      <c r="E57" s="73"/>
      <c r="F57" s="73"/>
      <c r="G57" s="73"/>
      <c r="H57" s="73"/>
      <c r="I57" s="73"/>
      <c r="J57" s="73"/>
    </row>
    <row r="58" spans="1:10">
      <c r="A58" s="73"/>
      <c r="B58" s="73"/>
      <c r="C58" s="73"/>
      <c r="D58" s="73"/>
      <c r="E58" s="73"/>
      <c r="F58" s="73"/>
      <c r="G58" s="73"/>
      <c r="H58" s="73"/>
      <c r="I58" s="73"/>
      <c r="J58" s="73"/>
    </row>
    <row r="59" spans="1:10">
      <c r="A59" s="73"/>
      <c r="B59" s="73"/>
      <c r="C59" s="73"/>
      <c r="D59" s="73"/>
      <c r="E59" s="73"/>
      <c r="F59" s="73"/>
      <c r="G59" s="73"/>
      <c r="H59" s="73"/>
      <c r="I59" s="73"/>
      <c r="J59" s="73"/>
    </row>
    <row r="60" spans="1:10">
      <c r="A60" s="73"/>
      <c r="B60" s="73"/>
      <c r="C60" s="73"/>
      <c r="D60" s="73"/>
      <c r="E60" s="73"/>
      <c r="F60" s="73"/>
      <c r="G60" s="73"/>
      <c r="H60" s="73"/>
      <c r="I60" s="73"/>
      <c r="J60" s="73"/>
    </row>
    <row r="61" spans="1:10">
      <c r="A61" s="73"/>
      <c r="B61" s="73"/>
      <c r="C61" s="73"/>
      <c r="D61" s="73"/>
      <c r="E61" s="73"/>
      <c r="F61" s="73"/>
      <c r="G61" s="73"/>
      <c r="H61" s="73"/>
      <c r="I61" s="73"/>
      <c r="J61" s="73"/>
    </row>
    <row r="62" spans="1:10">
      <c r="A62" s="73"/>
      <c r="B62" s="73"/>
      <c r="C62" s="73"/>
      <c r="D62" s="73"/>
      <c r="E62" s="73"/>
      <c r="F62" s="73"/>
      <c r="G62" s="73"/>
      <c r="H62" s="73"/>
      <c r="I62" s="73"/>
      <c r="J62" s="73"/>
    </row>
    <row r="63" spans="1:10">
      <c r="A63" s="73"/>
      <c r="B63" s="73"/>
      <c r="C63" s="73"/>
      <c r="D63" s="73"/>
      <c r="E63" s="73"/>
      <c r="F63" s="73"/>
      <c r="G63" s="73"/>
      <c r="H63" s="73"/>
      <c r="I63" s="73"/>
      <c r="J63" s="73"/>
    </row>
    <row r="64" spans="1:10">
      <c r="A64" s="73"/>
      <c r="B64" s="73"/>
      <c r="C64" s="73"/>
      <c r="D64" s="73"/>
      <c r="E64" s="73"/>
      <c r="F64" s="73"/>
      <c r="G64" s="73"/>
      <c r="H64" s="73"/>
      <c r="I64" s="73"/>
      <c r="J64" s="73"/>
    </row>
    <row r="65" spans="1:10">
      <c r="A65" s="73"/>
      <c r="B65" s="73"/>
      <c r="C65" s="73"/>
      <c r="D65" s="73"/>
      <c r="E65" s="73"/>
      <c r="F65" s="73"/>
      <c r="G65" s="73"/>
      <c r="H65" s="73"/>
      <c r="I65" s="73"/>
      <c r="J65" s="73"/>
    </row>
    <row r="66" spans="1:10">
      <c r="A66" s="73"/>
      <c r="B66" s="73"/>
      <c r="C66" s="73"/>
      <c r="D66" s="73"/>
      <c r="E66" s="73"/>
      <c r="F66" s="73"/>
      <c r="G66" s="73"/>
      <c r="H66" s="73"/>
      <c r="I66" s="73"/>
      <c r="J66" s="73"/>
    </row>
    <row r="67" spans="1:10">
      <c r="A67" s="73"/>
      <c r="B67" s="73"/>
      <c r="C67" s="73"/>
      <c r="D67" s="73"/>
      <c r="E67" s="73"/>
      <c r="F67" s="73"/>
      <c r="G67" s="73"/>
      <c r="H67" s="73"/>
      <c r="I67" s="73"/>
      <c r="J67" s="73"/>
    </row>
    <row r="68" spans="1:10">
      <c r="A68" s="73"/>
      <c r="B68" s="73"/>
      <c r="C68" s="73"/>
      <c r="D68" s="73"/>
      <c r="E68" s="73"/>
      <c r="F68" s="73"/>
      <c r="G68" s="73"/>
      <c r="H68" s="73"/>
      <c r="I68" s="73"/>
      <c r="J68" s="73"/>
    </row>
    <row r="69" spans="1:10">
      <c r="A69" s="73"/>
      <c r="B69" s="73"/>
      <c r="C69" s="73"/>
      <c r="D69" s="73"/>
      <c r="E69" s="73"/>
      <c r="F69" s="73"/>
      <c r="G69" s="73"/>
      <c r="H69" s="73"/>
      <c r="I69" s="73"/>
      <c r="J69" s="73"/>
    </row>
    <row r="70" spans="1:10">
      <c r="A70" s="73"/>
      <c r="B70" s="73"/>
      <c r="C70" s="73"/>
      <c r="D70" s="73"/>
      <c r="E70" s="73"/>
      <c r="F70" s="73"/>
      <c r="G70" s="73"/>
      <c r="H70" s="73"/>
      <c r="I70" s="73"/>
      <c r="J70" s="73"/>
    </row>
    <row r="71" spans="1:10">
      <c r="A71" s="73"/>
      <c r="B71" s="73"/>
      <c r="C71" s="73"/>
      <c r="D71" s="73"/>
      <c r="E71" s="73"/>
      <c r="F71" s="73"/>
      <c r="G71" s="73"/>
      <c r="H71" s="73"/>
      <c r="I71" s="73"/>
      <c r="J71" s="73"/>
    </row>
    <row r="72" spans="1:10">
      <c r="A72" s="73"/>
      <c r="B72" s="73"/>
      <c r="C72" s="73"/>
      <c r="D72" s="73"/>
      <c r="E72" s="73"/>
      <c r="F72" s="73"/>
      <c r="G72" s="73"/>
      <c r="H72" s="73"/>
      <c r="I72" s="73"/>
      <c r="J72" s="73"/>
    </row>
    <row r="73" spans="1:10">
      <c r="A73" s="73"/>
      <c r="B73" s="73"/>
      <c r="C73" s="73"/>
      <c r="D73" s="73"/>
      <c r="E73" s="73"/>
      <c r="F73" s="73"/>
      <c r="G73" s="73"/>
      <c r="H73" s="73"/>
      <c r="I73" s="73"/>
      <c r="J73" s="73"/>
    </row>
    <row r="74" spans="1:10">
      <c r="A74" s="73"/>
      <c r="B74" s="73"/>
      <c r="C74" s="73"/>
      <c r="D74" s="73"/>
      <c r="E74" s="73"/>
      <c r="F74" s="73"/>
      <c r="G74" s="73"/>
      <c r="H74" s="73"/>
      <c r="I74" s="73"/>
      <c r="J74" s="73"/>
    </row>
    <row r="75" spans="1:10">
      <c r="A75" s="73"/>
      <c r="B75" s="73"/>
      <c r="C75" s="73"/>
      <c r="D75" s="73"/>
      <c r="E75" s="73"/>
      <c r="F75" s="73"/>
      <c r="G75" s="73"/>
      <c r="H75" s="73"/>
      <c r="I75" s="73"/>
      <c r="J75" s="73"/>
    </row>
    <row r="76" spans="1:10">
      <c r="A76" s="73"/>
      <c r="B76" s="73"/>
      <c r="C76" s="73"/>
      <c r="D76" s="73"/>
      <c r="E76" s="73"/>
      <c r="F76" s="73"/>
      <c r="G76" s="73"/>
      <c r="H76" s="73"/>
      <c r="I76" s="73"/>
      <c r="J76" s="73"/>
    </row>
    <row r="77" spans="1:10">
      <c r="A77" s="73"/>
      <c r="B77" s="73"/>
      <c r="C77" s="73"/>
      <c r="D77" s="73"/>
      <c r="E77" s="73"/>
      <c r="F77" s="73"/>
      <c r="G77" s="73"/>
      <c r="H77" s="73"/>
      <c r="I77" s="73"/>
      <c r="J77" s="73"/>
    </row>
    <row r="78" spans="1:10">
      <c r="A78" s="73"/>
      <c r="B78" s="73"/>
      <c r="C78" s="73"/>
      <c r="D78" s="73"/>
      <c r="E78" s="73"/>
      <c r="F78" s="73"/>
      <c r="G78" s="73"/>
      <c r="H78" s="73"/>
      <c r="I78" s="73"/>
      <c r="J78" s="73"/>
    </row>
    <row r="79" spans="1:10">
      <c r="A79" s="73"/>
      <c r="B79" s="73"/>
      <c r="C79" s="73"/>
      <c r="D79" s="73"/>
      <c r="E79" s="73"/>
      <c r="F79" s="73"/>
      <c r="G79" s="73"/>
      <c r="H79" s="73"/>
      <c r="I79" s="73"/>
      <c r="J79" s="73"/>
    </row>
    <row r="80" spans="1:10">
      <c r="A80" s="73"/>
      <c r="B80" s="73"/>
      <c r="C80" s="73"/>
      <c r="D80" s="73"/>
      <c r="E80" s="73"/>
      <c r="F80" s="73"/>
      <c r="G80" s="73"/>
      <c r="H80" s="73"/>
      <c r="I80" s="73"/>
      <c r="J80" s="73"/>
    </row>
    <row r="81" spans="1:10">
      <c r="A81" s="73"/>
      <c r="B81" s="73"/>
      <c r="C81" s="73"/>
      <c r="D81" s="73"/>
      <c r="E81" s="73"/>
      <c r="F81" s="73"/>
      <c r="G81" s="73"/>
      <c r="H81" s="73"/>
      <c r="I81" s="73"/>
      <c r="J81" s="73"/>
    </row>
    <row r="82" spans="1:10">
      <c r="A82" s="73"/>
      <c r="B82" s="73"/>
      <c r="C82" s="73"/>
      <c r="D82" s="73"/>
      <c r="E82" s="73"/>
      <c r="F82" s="73"/>
      <c r="G82" s="73"/>
      <c r="H82" s="73"/>
      <c r="I82" s="73"/>
      <c r="J82" s="73"/>
    </row>
    <row r="83" spans="1:10">
      <c r="A83" s="73"/>
      <c r="B83" s="73"/>
      <c r="C83" s="73"/>
      <c r="D83" s="73"/>
      <c r="E83" s="73"/>
      <c r="F83" s="73"/>
      <c r="G83" s="73"/>
      <c r="H83" s="73"/>
      <c r="I83" s="73"/>
      <c r="J83" s="73"/>
    </row>
    <row r="84" spans="1:10">
      <c r="A84" s="73"/>
      <c r="B84" s="73"/>
      <c r="C84" s="73"/>
      <c r="D84" s="73"/>
      <c r="E84" s="73"/>
      <c r="F84" s="73"/>
      <c r="G84" s="73"/>
      <c r="H84" s="73"/>
      <c r="I84" s="73"/>
      <c r="J84" s="73"/>
    </row>
    <row r="85" spans="1:10">
      <c r="A85" s="73"/>
      <c r="B85" s="73"/>
      <c r="C85" s="73"/>
      <c r="D85" s="73"/>
      <c r="E85" s="73"/>
      <c r="F85" s="73"/>
      <c r="G85" s="73"/>
      <c r="H85" s="73"/>
      <c r="I85" s="73"/>
      <c r="J85" s="73"/>
    </row>
    <row r="86" spans="1:10">
      <c r="A86" s="73"/>
      <c r="B86" s="73"/>
      <c r="C86" s="73"/>
      <c r="D86" s="73"/>
      <c r="E86" s="73"/>
      <c r="F86" s="73"/>
      <c r="G86" s="73"/>
      <c r="H86" s="73"/>
      <c r="I86" s="73"/>
      <c r="J86" s="73"/>
    </row>
    <row r="87" spans="1:10">
      <c r="A87" s="73"/>
      <c r="B87" s="73"/>
      <c r="C87" s="73"/>
      <c r="D87" s="73"/>
      <c r="E87" s="73"/>
      <c r="F87" s="73"/>
      <c r="G87" s="73"/>
      <c r="H87" s="73"/>
      <c r="I87" s="73"/>
      <c r="J87" s="73"/>
    </row>
    <row r="88" spans="1:10">
      <c r="A88" s="73"/>
      <c r="B88" s="73"/>
      <c r="C88" s="73"/>
      <c r="D88" s="73"/>
      <c r="E88" s="73"/>
      <c r="F88" s="73"/>
      <c r="G88" s="73"/>
      <c r="H88" s="73"/>
      <c r="I88" s="73"/>
      <c r="J88" s="73"/>
    </row>
    <row r="89" spans="1:10">
      <c r="A89" s="73"/>
      <c r="B89" s="73"/>
      <c r="C89" s="73"/>
      <c r="D89" s="73"/>
      <c r="E89" s="73"/>
      <c r="F89" s="73"/>
      <c r="G89" s="73"/>
      <c r="H89" s="73"/>
      <c r="I89" s="73"/>
      <c r="J89" s="73"/>
    </row>
    <row r="90" spans="1:10">
      <c r="A90" s="73"/>
      <c r="B90" s="73"/>
      <c r="C90" s="73"/>
      <c r="D90" s="73"/>
      <c r="E90" s="73"/>
      <c r="F90" s="73"/>
      <c r="G90" s="73"/>
      <c r="H90" s="73"/>
      <c r="I90" s="73"/>
      <c r="J90" s="73"/>
    </row>
    <row r="91" spans="1:10">
      <c r="A91" s="73"/>
      <c r="B91" s="73"/>
      <c r="C91" s="73"/>
      <c r="D91" s="73"/>
      <c r="E91" s="73"/>
      <c r="F91" s="73"/>
      <c r="G91" s="73"/>
      <c r="H91" s="73"/>
      <c r="I91" s="73"/>
      <c r="J91" s="73"/>
    </row>
    <row r="92" spans="1:10">
      <c r="A92" s="73"/>
      <c r="B92" s="73"/>
      <c r="C92" s="73"/>
      <c r="D92" s="73"/>
      <c r="E92" s="73"/>
      <c r="F92" s="73"/>
      <c r="G92" s="73"/>
      <c r="H92" s="73"/>
      <c r="I92" s="73"/>
      <c r="J92" s="73"/>
    </row>
    <row r="93" spans="1:10">
      <c r="A93" s="73"/>
      <c r="B93" s="73"/>
      <c r="C93" s="73"/>
      <c r="D93" s="73"/>
      <c r="E93" s="73"/>
      <c r="F93" s="73"/>
      <c r="G93" s="73"/>
      <c r="H93" s="73"/>
      <c r="I93" s="73"/>
      <c r="J93" s="73"/>
    </row>
    <row r="94" spans="1:10">
      <c r="A94" s="73"/>
      <c r="B94" s="73"/>
      <c r="C94" s="73"/>
      <c r="D94" s="73"/>
      <c r="E94" s="73"/>
      <c r="F94" s="73"/>
      <c r="G94" s="73"/>
      <c r="H94" s="73"/>
      <c r="I94" s="73"/>
      <c r="J94" s="73"/>
    </row>
    <row r="95" spans="1:10">
      <c r="A95" s="73"/>
      <c r="B95" s="73"/>
      <c r="C95" s="73"/>
      <c r="D95" s="73"/>
      <c r="E95" s="73"/>
      <c r="F95" s="73"/>
      <c r="G95" s="73"/>
      <c r="H95" s="73"/>
      <c r="I95" s="73"/>
      <c r="J95" s="73"/>
    </row>
    <row r="96" spans="1:10">
      <c r="A96" s="73"/>
      <c r="B96" s="73"/>
      <c r="C96" s="73"/>
      <c r="D96" s="73"/>
      <c r="E96" s="73"/>
      <c r="F96" s="73"/>
      <c r="G96" s="73"/>
      <c r="H96" s="73"/>
      <c r="I96" s="73"/>
      <c r="J96" s="73"/>
    </row>
    <row r="97" spans="1:10">
      <c r="A97" s="73"/>
      <c r="B97" s="73"/>
      <c r="C97" s="73"/>
      <c r="D97" s="73"/>
      <c r="E97" s="73"/>
      <c r="F97" s="73"/>
      <c r="G97" s="73"/>
      <c r="H97" s="73"/>
      <c r="I97" s="73"/>
      <c r="J97" s="73"/>
    </row>
    <row r="98" spans="1:10">
      <c r="A98" s="73"/>
      <c r="B98" s="73"/>
      <c r="C98" s="73"/>
      <c r="D98" s="73"/>
      <c r="E98" s="73"/>
      <c r="F98" s="73"/>
      <c r="G98" s="73"/>
      <c r="H98" s="73"/>
      <c r="I98" s="73"/>
      <c r="J98" s="73"/>
    </row>
    <row r="99" spans="1:10">
      <c r="A99" s="73"/>
      <c r="B99" s="73"/>
      <c r="C99" s="73"/>
      <c r="D99" s="73"/>
      <c r="E99" s="73"/>
      <c r="F99" s="73"/>
      <c r="G99" s="73"/>
      <c r="H99" s="73"/>
      <c r="I99" s="73"/>
      <c r="J99" s="73"/>
    </row>
    <row r="100" spans="1:10">
      <c r="A100" s="73"/>
      <c r="B100" s="73"/>
      <c r="C100" s="73"/>
      <c r="D100" s="73"/>
      <c r="E100" s="73"/>
      <c r="F100" s="73"/>
      <c r="G100" s="73"/>
      <c r="H100" s="73"/>
      <c r="I100" s="73"/>
      <c r="J100" s="73"/>
    </row>
    <row r="101" spans="1:10">
      <c r="A101" s="73"/>
      <c r="B101" s="73"/>
      <c r="C101" s="73"/>
      <c r="D101" s="73"/>
      <c r="E101" s="73"/>
      <c r="F101" s="73"/>
      <c r="G101" s="73"/>
      <c r="H101" s="73"/>
      <c r="I101" s="73"/>
      <c r="J101" s="73"/>
    </row>
    <row r="102" spans="1:10">
      <c r="A102" s="73"/>
      <c r="B102" s="73"/>
      <c r="C102" s="73"/>
      <c r="D102" s="73"/>
      <c r="E102" s="73"/>
      <c r="F102" s="73"/>
      <c r="G102" s="73"/>
      <c r="H102" s="73"/>
      <c r="I102" s="73"/>
      <c r="J102" s="73"/>
    </row>
    <row r="103" spans="1:10">
      <c r="A103" s="73"/>
      <c r="B103" s="73"/>
      <c r="C103" s="73"/>
      <c r="D103" s="73"/>
      <c r="E103" s="73"/>
      <c r="F103" s="73"/>
      <c r="G103" s="73"/>
      <c r="H103" s="73"/>
      <c r="I103" s="73"/>
      <c r="J103" s="73"/>
    </row>
    <row r="104" spans="1:10">
      <c r="A104" s="73"/>
      <c r="B104" s="73"/>
      <c r="C104" s="73"/>
      <c r="D104" s="73"/>
      <c r="E104" s="73"/>
      <c r="F104" s="73"/>
      <c r="G104" s="73"/>
      <c r="H104" s="73"/>
      <c r="I104" s="73"/>
      <c r="J104" s="73"/>
    </row>
    <row r="105" spans="1:10">
      <c r="A105" s="73"/>
      <c r="B105" s="73"/>
      <c r="C105" s="73"/>
      <c r="D105" s="73"/>
      <c r="E105" s="73"/>
      <c r="F105" s="73"/>
      <c r="G105" s="73"/>
      <c r="H105" s="73"/>
      <c r="I105" s="73"/>
      <c r="J105" s="73"/>
    </row>
    <row r="106" spans="1:10">
      <c r="A106" s="73"/>
      <c r="B106" s="73"/>
      <c r="C106" s="73"/>
      <c r="D106" s="73"/>
      <c r="E106" s="73"/>
      <c r="F106" s="73"/>
      <c r="G106" s="73"/>
      <c r="H106" s="73"/>
      <c r="I106" s="73"/>
      <c r="J106" s="73"/>
    </row>
    <row r="107" spans="1:10">
      <c r="A107" s="73"/>
      <c r="B107" s="73"/>
      <c r="C107" s="73"/>
      <c r="D107" s="73"/>
      <c r="E107" s="73"/>
      <c r="F107" s="73"/>
      <c r="G107" s="73"/>
      <c r="H107" s="73"/>
      <c r="I107" s="73"/>
      <c r="J107" s="73"/>
    </row>
    <row r="108" spans="1:10">
      <c r="A108" s="73"/>
      <c r="B108" s="73"/>
      <c r="C108" s="73"/>
      <c r="D108" s="73"/>
      <c r="E108" s="73"/>
      <c r="F108" s="73"/>
      <c r="G108" s="73"/>
      <c r="H108" s="73"/>
      <c r="I108" s="73"/>
      <c r="J108" s="73"/>
    </row>
    <row r="109" spans="1:10">
      <c r="A109" s="73"/>
      <c r="B109" s="73"/>
      <c r="C109" s="73"/>
      <c r="D109" s="73"/>
      <c r="E109" s="73"/>
      <c r="F109" s="73"/>
      <c r="G109" s="73"/>
      <c r="H109" s="73"/>
      <c r="I109" s="73"/>
      <c r="J109" s="73"/>
    </row>
    <row r="110" spans="1:10">
      <c r="A110" s="73"/>
      <c r="B110" s="73"/>
      <c r="C110" s="73"/>
      <c r="D110" s="73"/>
      <c r="E110" s="73"/>
      <c r="F110" s="73"/>
      <c r="G110" s="73"/>
      <c r="H110" s="73"/>
      <c r="I110" s="73"/>
      <c r="J110" s="73"/>
    </row>
    <row r="111" spans="1:10">
      <c r="A111" s="73"/>
      <c r="B111" s="73"/>
      <c r="C111" s="73"/>
      <c r="D111" s="73"/>
      <c r="E111" s="73"/>
      <c r="F111" s="73"/>
      <c r="G111" s="73"/>
      <c r="H111" s="73"/>
      <c r="I111" s="73"/>
      <c r="J111" s="73"/>
    </row>
    <row r="112" spans="1:10">
      <c r="A112" s="73"/>
      <c r="B112" s="73"/>
      <c r="C112" s="73"/>
      <c r="D112" s="73"/>
      <c r="E112" s="73"/>
      <c r="F112" s="73"/>
      <c r="G112" s="73"/>
      <c r="H112" s="73"/>
      <c r="I112" s="73"/>
      <c r="J112" s="73"/>
    </row>
    <row r="113" spans="1:10">
      <c r="A113" s="73"/>
      <c r="B113" s="73"/>
      <c r="C113" s="73"/>
      <c r="D113" s="73"/>
      <c r="E113" s="73"/>
      <c r="F113" s="73"/>
      <c r="G113" s="73"/>
      <c r="H113" s="73"/>
      <c r="I113" s="73"/>
      <c r="J113" s="73"/>
    </row>
    <row r="114" spans="1:10">
      <c r="A114" s="73"/>
      <c r="B114" s="73"/>
      <c r="C114" s="73"/>
      <c r="D114" s="73"/>
      <c r="E114" s="73"/>
      <c r="F114" s="73"/>
      <c r="G114" s="73"/>
      <c r="H114" s="73"/>
      <c r="I114" s="73"/>
      <c r="J114" s="73"/>
    </row>
    <row r="115" spans="1:10">
      <c r="A115" s="73"/>
      <c r="B115" s="73"/>
      <c r="C115" s="73"/>
      <c r="D115" s="73"/>
      <c r="E115" s="73"/>
      <c r="F115" s="73"/>
      <c r="G115" s="73"/>
      <c r="H115" s="73"/>
      <c r="I115" s="73"/>
      <c r="J115" s="73"/>
    </row>
    <row r="116" spans="1:10">
      <c r="A116" s="73"/>
      <c r="B116" s="73"/>
      <c r="C116" s="73"/>
      <c r="D116" s="73"/>
      <c r="E116" s="73"/>
      <c r="F116" s="73"/>
      <c r="G116" s="73"/>
      <c r="H116" s="73"/>
      <c r="I116" s="73"/>
      <c r="J116" s="73"/>
    </row>
    <row r="117" spans="1:10">
      <c r="A117" s="73"/>
      <c r="B117" s="73"/>
      <c r="C117" s="73"/>
      <c r="D117" s="73"/>
      <c r="E117" s="73"/>
      <c r="F117" s="73"/>
      <c r="G117" s="73"/>
      <c r="H117" s="73"/>
      <c r="I117" s="73"/>
      <c r="J117" s="73"/>
    </row>
    <row r="118" spans="1:10">
      <c r="A118" s="73"/>
      <c r="B118" s="73"/>
      <c r="C118" s="73"/>
      <c r="D118" s="73"/>
      <c r="E118" s="73"/>
      <c r="F118" s="73"/>
      <c r="G118" s="73"/>
      <c r="H118" s="73"/>
      <c r="I118" s="73"/>
      <c r="J118" s="73"/>
    </row>
    <row r="119" spans="1:10">
      <c r="A119" s="73"/>
      <c r="B119" s="73"/>
      <c r="C119" s="73"/>
      <c r="D119" s="73"/>
      <c r="E119" s="73"/>
      <c r="F119" s="73"/>
      <c r="G119" s="73"/>
      <c r="H119" s="73"/>
      <c r="I119" s="73"/>
      <c r="J119" s="73"/>
    </row>
    <row r="120" spans="1:10">
      <c r="A120" s="73"/>
      <c r="B120" s="73"/>
      <c r="C120" s="73"/>
      <c r="D120" s="73"/>
      <c r="E120" s="73"/>
      <c r="F120" s="73"/>
      <c r="G120" s="73"/>
      <c r="H120" s="73"/>
      <c r="I120" s="73"/>
      <c r="J120" s="73"/>
    </row>
    <row r="121" spans="1:10">
      <c r="A121" s="73"/>
      <c r="B121" s="73"/>
      <c r="C121" s="73"/>
      <c r="D121" s="73"/>
      <c r="E121" s="73"/>
      <c r="F121" s="73"/>
      <c r="G121" s="73"/>
      <c r="H121" s="73"/>
      <c r="I121" s="73"/>
      <c r="J121" s="73"/>
    </row>
    <row r="122" spans="1:10">
      <c r="A122" s="73"/>
      <c r="B122" s="73"/>
      <c r="C122" s="73"/>
      <c r="D122" s="73"/>
      <c r="E122" s="73"/>
      <c r="F122" s="73"/>
      <c r="G122" s="73"/>
      <c r="H122" s="73"/>
      <c r="I122" s="73"/>
      <c r="J122" s="73"/>
    </row>
    <row r="123" spans="1:10">
      <c r="A123" s="73"/>
      <c r="B123" s="73"/>
      <c r="C123" s="73"/>
      <c r="D123" s="73"/>
      <c r="E123" s="73"/>
      <c r="F123" s="73"/>
      <c r="G123" s="73"/>
      <c r="H123" s="73"/>
      <c r="I123" s="73"/>
      <c r="J123" s="73"/>
    </row>
    <row r="124" spans="1:10">
      <c r="A124" s="73"/>
      <c r="B124" s="73"/>
      <c r="C124" s="73"/>
      <c r="D124" s="73"/>
      <c r="E124" s="73"/>
      <c r="F124" s="73"/>
      <c r="G124" s="73"/>
      <c r="H124" s="73"/>
      <c r="I124" s="73"/>
      <c r="J124" s="73"/>
    </row>
    <row r="125" spans="1:10">
      <c r="A125" s="73"/>
      <c r="B125" s="73"/>
      <c r="C125" s="73"/>
      <c r="D125" s="73"/>
      <c r="E125" s="73"/>
      <c r="F125" s="73"/>
      <c r="G125" s="73"/>
      <c r="H125" s="73"/>
      <c r="I125" s="73"/>
      <c r="J125" s="73"/>
    </row>
    <row r="126" spans="1:10">
      <c r="A126" s="73"/>
      <c r="B126" s="73"/>
      <c r="C126" s="73"/>
      <c r="D126" s="73"/>
      <c r="E126" s="73"/>
      <c r="F126" s="73"/>
      <c r="G126" s="73"/>
      <c r="H126" s="73"/>
      <c r="I126" s="73"/>
      <c r="J126" s="73"/>
    </row>
    <row r="127" spans="1:10">
      <c r="A127" s="73"/>
      <c r="B127" s="73"/>
      <c r="C127" s="73"/>
      <c r="D127" s="73"/>
      <c r="E127" s="73"/>
      <c r="F127" s="73"/>
      <c r="G127" s="73"/>
      <c r="H127" s="73"/>
      <c r="I127" s="73"/>
      <c r="J127" s="73"/>
    </row>
    <row r="128" spans="1:10">
      <c r="A128" s="73"/>
      <c r="B128" s="73"/>
      <c r="C128" s="73"/>
      <c r="D128" s="73"/>
      <c r="E128" s="73"/>
      <c r="F128" s="73"/>
      <c r="G128" s="73"/>
      <c r="H128" s="73"/>
      <c r="I128" s="73"/>
      <c r="J128" s="73"/>
    </row>
    <row r="129" s="73" customFormat="1"/>
    <row r="130" s="73" customFormat="1"/>
    <row r="131" s="73" customFormat="1"/>
    <row r="132" s="73" customFormat="1"/>
    <row r="133" s="73" customFormat="1"/>
    <row r="134" s="73" customFormat="1"/>
    <row r="135" s="73" customFormat="1"/>
    <row r="136" s="73" customFormat="1"/>
    <row r="137" s="73" customFormat="1"/>
    <row r="138" s="73" customFormat="1"/>
    <row r="139" s="73" customFormat="1"/>
    <row r="140" s="73" customFormat="1"/>
    <row r="141" s="73" customFormat="1"/>
    <row r="142" s="73" customFormat="1"/>
    <row r="143" s="73" customFormat="1"/>
    <row r="144" s="73" customFormat="1"/>
    <row r="145" s="73" customFormat="1"/>
    <row r="146" s="73" customFormat="1"/>
    <row r="147" s="73" customFormat="1"/>
    <row r="148" s="73" customFormat="1"/>
    <row r="149" s="73" customFormat="1"/>
    <row r="150" s="73" customFormat="1"/>
    <row r="151" s="73" customFormat="1"/>
    <row r="152" s="73" customFormat="1"/>
    <row r="153" s="73" customFormat="1"/>
    <row r="154" s="73" customFormat="1"/>
    <row r="155" s="73" customFormat="1"/>
    <row r="156" s="73" customFormat="1"/>
    <row r="157" s="73" customFormat="1"/>
    <row r="158" s="73" customFormat="1"/>
    <row r="159" s="73" customFormat="1"/>
    <row r="160" s="73" customFormat="1"/>
    <row r="161" s="73" customFormat="1"/>
    <row r="162" s="73" customFormat="1"/>
    <row r="163" s="73" customFormat="1"/>
    <row r="164" s="73" customFormat="1"/>
    <row r="165" s="73" customFormat="1"/>
    <row r="166" s="73" customFormat="1"/>
    <row r="167" s="73" customFormat="1"/>
    <row r="168" s="73" customFormat="1"/>
    <row r="169" s="73" customFormat="1"/>
    <row r="170" s="73" customFormat="1"/>
    <row r="171" s="73" customFormat="1"/>
    <row r="172" s="73" customFormat="1"/>
    <row r="173" s="73" customFormat="1"/>
    <row r="174" s="73" customFormat="1"/>
    <row r="175" s="73" customFormat="1"/>
    <row r="176" s="73" customFormat="1"/>
    <row r="177" s="73" customFormat="1"/>
    <row r="178" s="73" customFormat="1"/>
    <row r="179" s="73" customFormat="1"/>
    <row r="180" s="73" customFormat="1"/>
    <row r="181" s="73" customFormat="1"/>
    <row r="182" s="73" customFormat="1"/>
    <row r="183" s="73" customFormat="1"/>
    <row r="184" s="73" customFormat="1"/>
    <row r="185" s="73" customFormat="1"/>
    <row r="186" s="73" customFormat="1"/>
    <row r="187" s="73" customFormat="1"/>
    <row r="188" s="73" customFormat="1"/>
    <row r="189" s="73" customFormat="1"/>
    <row r="190" s="73" customFormat="1"/>
    <row r="191" s="73" customFormat="1"/>
    <row r="192" s="73" customFormat="1"/>
    <row r="193" s="73" customFormat="1"/>
    <row r="194" s="73" customFormat="1"/>
    <row r="195" s="73" customFormat="1"/>
    <row r="196" s="73" customFormat="1"/>
    <row r="197" s="73" customFormat="1"/>
    <row r="198" s="73" customFormat="1"/>
    <row r="199" s="73" customFormat="1"/>
    <row r="200" s="73" customFormat="1"/>
    <row r="201" s="73" customFormat="1"/>
    <row r="202" s="73" customFormat="1"/>
    <row r="203" s="73" customFormat="1"/>
    <row r="204" s="73" customFormat="1"/>
    <row r="205" s="73" customFormat="1"/>
    <row r="206" s="73" customFormat="1"/>
    <row r="207" s="73" customFormat="1"/>
    <row r="208" s="73" customFormat="1"/>
    <row r="209" s="73" customFormat="1"/>
    <row r="210" s="73" customFormat="1"/>
    <row r="211" s="73" customFormat="1"/>
    <row r="212" s="73" customFormat="1"/>
    <row r="213" s="73" customFormat="1"/>
    <row r="214" s="73" customFormat="1"/>
    <row r="215" s="73" customFormat="1"/>
    <row r="216" s="73" customFormat="1"/>
    <row r="217" s="73" customFormat="1"/>
    <row r="218" s="73" customFormat="1"/>
    <row r="219" s="73" customFormat="1"/>
    <row r="220" s="73" customFormat="1"/>
    <row r="221" s="73" customFormat="1"/>
    <row r="222" s="73" customFormat="1"/>
    <row r="223" s="73" customFormat="1"/>
  </sheetData>
  <sheetProtection algorithmName="SHA-512" hashValue="Lg7QOH1FcoOMDKle9R9cOR8CXBLCkkokCkJUBH0XD6OneDVNG1NPRkGudaHlCB/ASRKjAZMrQh+jCOGZnH4vLg==" saltValue="rdDSvpC/ibG5EivXWbzAQw==" spinCount="100000" sheet="1" objects="1" scenarios="1"/>
  <mergeCells count="94">
    <mergeCell ref="A8:J8"/>
    <mergeCell ref="I11:J11"/>
    <mergeCell ref="A19:J19"/>
    <mergeCell ref="A18:B18"/>
    <mergeCell ref="F18:G18"/>
    <mergeCell ref="C18:E18"/>
    <mergeCell ref="H18:J18"/>
    <mergeCell ref="B12:F12"/>
    <mergeCell ref="B13:F13"/>
    <mergeCell ref="B14:F14"/>
    <mergeCell ref="B11:F11"/>
    <mergeCell ref="G11:H11"/>
    <mergeCell ref="A40:J40"/>
    <mergeCell ref="A4:J4"/>
    <mergeCell ref="A36:J36"/>
    <mergeCell ref="A37:J37"/>
    <mergeCell ref="G9:H9"/>
    <mergeCell ref="I9:J9"/>
    <mergeCell ref="A38:J38"/>
    <mergeCell ref="F7:I7"/>
    <mergeCell ref="A9:F9"/>
    <mergeCell ref="B10:F10"/>
    <mergeCell ref="A5:J5"/>
    <mergeCell ref="A6:J6"/>
    <mergeCell ref="G16:H16"/>
    <mergeCell ref="I16:J16"/>
    <mergeCell ref="A20:J20"/>
    <mergeCell ref="A21:J21"/>
    <mergeCell ref="I1:J1"/>
    <mergeCell ref="G1:H1"/>
    <mergeCell ref="A1:F1"/>
    <mergeCell ref="A2:G2"/>
    <mergeCell ref="H2:J2"/>
    <mergeCell ref="A3:J3"/>
    <mergeCell ref="I34:J34"/>
    <mergeCell ref="A7:C7"/>
    <mergeCell ref="G10:H10"/>
    <mergeCell ref="I10:J10"/>
    <mergeCell ref="G14:H14"/>
    <mergeCell ref="I14:J14"/>
    <mergeCell ref="G12:H12"/>
    <mergeCell ref="I12:J12"/>
    <mergeCell ref="G13:H13"/>
    <mergeCell ref="I13:J13"/>
    <mergeCell ref="B15:F15"/>
    <mergeCell ref="B16:F16"/>
    <mergeCell ref="A17:J17"/>
    <mergeCell ref="G15:H15"/>
    <mergeCell ref="I15:J15"/>
    <mergeCell ref="D24:E24"/>
    <mergeCell ref="D25:E25"/>
    <mergeCell ref="F22:G22"/>
    <mergeCell ref="F23:G23"/>
    <mergeCell ref="H24:I24"/>
    <mergeCell ref="H22:I22"/>
    <mergeCell ref="H23:I23"/>
    <mergeCell ref="F24:G24"/>
    <mergeCell ref="F25:G25"/>
    <mergeCell ref="H25:I25"/>
    <mergeCell ref="D28:E28"/>
    <mergeCell ref="G35:H35"/>
    <mergeCell ref="I35:J35"/>
    <mergeCell ref="A31:J31"/>
    <mergeCell ref="B33:F33"/>
    <mergeCell ref="A32:F32"/>
    <mergeCell ref="B35:F35"/>
    <mergeCell ref="G33:H33"/>
    <mergeCell ref="I33:J33"/>
    <mergeCell ref="B34:F34"/>
    <mergeCell ref="G34:H34"/>
    <mergeCell ref="G32:H32"/>
    <mergeCell ref="I32:J32"/>
    <mergeCell ref="F26:G26"/>
    <mergeCell ref="F27:G27"/>
    <mergeCell ref="H26:I26"/>
    <mergeCell ref="H27:I27"/>
    <mergeCell ref="H28:I28"/>
    <mergeCell ref="F28:G28"/>
    <mergeCell ref="A39:J39"/>
    <mergeCell ref="A22:C22"/>
    <mergeCell ref="A23:C23"/>
    <mergeCell ref="D22:E22"/>
    <mergeCell ref="D23:E23"/>
    <mergeCell ref="A28:C28"/>
    <mergeCell ref="B24:C24"/>
    <mergeCell ref="B25:C25"/>
    <mergeCell ref="B26:C26"/>
    <mergeCell ref="B27:C27"/>
    <mergeCell ref="A29:J29"/>
    <mergeCell ref="A30:B30"/>
    <mergeCell ref="C30:D30"/>
    <mergeCell ref="E30:J30"/>
    <mergeCell ref="D26:E26"/>
    <mergeCell ref="D27:E27"/>
  </mergeCells>
  <phoneticPr fontId="11" type="noConversion"/>
  <printOptions horizontalCentered="1" verticalCentered="1"/>
  <pageMargins left="0.39370078740157483" right="0.39370078740157483" top="0.39370078740157483" bottom="0.39370078740157483" header="0.51181102362204722" footer="0.51181102362204722"/>
  <pageSetup paperSize="9" scale="98" orientation="portrait" r:id="rId1"/>
  <headerFooter alignWithMargins="0"/>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List15">
    <tabColor rgb="FFFFCCFF"/>
    <pageSetUpPr fitToPage="1"/>
  </sheetPr>
  <dimension ref="A1:BH125"/>
  <sheetViews>
    <sheetView topLeftCell="A10" workbookViewId="0">
      <selection activeCell="A32" sqref="A32:G32"/>
    </sheetView>
  </sheetViews>
  <sheetFormatPr defaultRowHeight="12.75"/>
  <cols>
    <col min="1" max="1" width="5.7109375" customWidth="1"/>
    <col min="2" max="2" width="4.7109375" customWidth="1"/>
    <col min="3" max="3" width="11.7109375" customWidth="1"/>
    <col min="4" max="4" width="18.7109375" customWidth="1"/>
    <col min="5" max="5" width="11.7109375" customWidth="1"/>
    <col min="6" max="7" width="21.7109375" customWidth="1"/>
    <col min="8" max="8" width="9.140625" style="73"/>
    <col min="9" max="9" width="35.7109375" style="73" customWidth="1"/>
    <col min="10" max="10" width="4.140625" style="73" customWidth="1"/>
    <col min="11" max="60" width="9.140625" style="73"/>
  </cols>
  <sheetData>
    <row r="1" spans="1:60" s="104" customFormat="1" ht="16.5" thickBot="1">
      <c r="A1" s="970" t="s">
        <v>81</v>
      </c>
      <c r="B1" s="508"/>
      <c r="C1" s="508"/>
      <c r="D1" s="1130" t="s">
        <v>34</v>
      </c>
      <c r="E1" s="589"/>
      <c r="F1" s="891"/>
      <c r="G1" s="164" t="str">
        <f>+'2Př'!I1</f>
        <v/>
      </c>
      <c r="H1" s="73"/>
      <c r="I1" s="103"/>
      <c r="J1" s="103"/>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row>
    <row r="2" spans="1:60" ht="24" customHeight="1" thickBot="1">
      <c r="A2" s="969" t="s">
        <v>2558</v>
      </c>
      <c r="B2" s="969"/>
      <c r="C2" s="969"/>
      <c r="D2" s="969"/>
      <c r="E2" s="969"/>
      <c r="F2" s="969"/>
      <c r="G2" s="112"/>
      <c r="I2" s="449" t="s">
        <v>2485</v>
      </c>
      <c r="J2" s="450"/>
    </row>
    <row r="3" spans="1:60" ht="36" customHeight="1">
      <c r="A3" s="960" t="s">
        <v>141</v>
      </c>
      <c r="B3" s="580"/>
      <c r="C3" s="580"/>
      <c r="D3" s="580"/>
      <c r="E3" s="580"/>
      <c r="F3" s="580"/>
      <c r="G3" s="580"/>
    </row>
    <row r="4" spans="1:60" s="104" customFormat="1" ht="24" customHeight="1">
      <c r="A4" s="1165" t="s">
        <v>2239</v>
      </c>
      <c r="B4" s="1132"/>
      <c r="C4" s="1132"/>
      <c r="D4" s="1132"/>
      <c r="E4" s="1132"/>
      <c r="F4" s="1132"/>
      <c r="G4" s="1132"/>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5"/>
      <c r="BG4" s="135"/>
      <c r="BH4" s="135"/>
    </row>
    <row r="5" spans="1:60" s="104" customFormat="1" ht="24" customHeight="1" thickBot="1">
      <c r="A5" s="1166" t="s">
        <v>2434</v>
      </c>
      <c r="B5" s="1014"/>
      <c r="C5" s="1014"/>
      <c r="D5" s="1014"/>
      <c r="E5" s="1014"/>
      <c r="F5" s="1014"/>
      <c r="G5" s="1014"/>
      <c r="H5" s="135"/>
      <c r="I5" s="135"/>
      <c r="J5" s="135"/>
      <c r="K5" s="135"/>
      <c r="L5" s="135"/>
      <c r="M5" s="135"/>
      <c r="N5" s="135"/>
      <c r="O5" s="135"/>
      <c r="P5" s="135"/>
      <c r="Q5" s="135"/>
      <c r="R5" s="135"/>
      <c r="S5" s="135"/>
      <c r="T5" s="135"/>
      <c r="U5" s="135"/>
      <c r="V5" s="135"/>
      <c r="W5" s="135"/>
      <c r="X5" s="135"/>
      <c r="Y5" s="135"/>
      <c r="Z5" s="135"/>
      <c r="AA5" s="135"/>
      <c r="AB5" s="135"/>
      <c r="AC5" s="135"/>
      <c r="AD5" s="135"/>
      <c r="AE5" s="135"/>
      <c r="AF5" s="135"/>
      <c r="AG5" s="135"/>
      <c r="AH5" s="135"/>
      <c r="AI5" s="135"/>
      <c r="AJ5" s="135"/>
      <c r="AK5" s="135"/>
      <c r="AL5" s="135"/>
      <c r="AM5" s="135"/>
      <c r="AN5" s="135"/>
      <c r="AO5" s="135"/>
      <c r="AP5" s="135"/>
      <c r="AQ5" s="135"/>
      <c r="AR5" s="135"/>
      <c r="AS5" s="135"/>
      <c r="AT5" s="135"/>
      <c r="AU5" s="135"/>
      <c r="AV5" s="135"/>
      <c r="AW5" s="135"/>
      <c r="AX5" s="135"/>
      <c r="AY5" s="135"/>
      <c r="AZ5" s="135"/>
      <c r="BA5" s="135"/>
      <c r="BB5" s="135"/>
      <c r="BC5" s="135"/>
      <c r="BD5" s="135"/>
      <c r="BE5" s="135"/>
      <c r="BF5" s="135"/>
      <c r="BG5" s="135"/>
      <c r="BH5" s="135"/>
    </row>
    <row r="6" spans="1:60" s="104" customFormat="1" ht="15" customHeight="1">
      <c r="A6" s="1175"/>
      <c r="B6" s="607"/>
      <c r="C6" s="607"/>
      <c r="D6" s="607"/>
      <c r="E6" s="607"/>
      <c r="F6" s="714" t="s">
        <v>211</v>
      </c>
      <c r="G6" s="1178"/>
      <c r="H6" s="135"/>
      <c r="I6" s="135"/>
      <c r="J6" s="135"/>
      <c r="K6" s="135"/>
      <c r="L6" s="135"/>
      <c r="M6" s="135"/>
      <c r="N6" s="135"/>
      <c r="O6" s="135"/>
      <c r="P6" s="135"/>
      <c r="Q6" s="135"/>
      <c r="R6" s="135"/>
      <c r="S6" s="135"/>
      <c r="T6" s="135"/>
      <c r="U6" s="135"/>
      <c r="V6" s="135"/>
      <c r="W6" s="135"/>
      <c r="X6" s="135"/>
      <c r="Y6" s="135"/>
      <c r="Z6" s="135"/>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row>
    <row r="7" spans="1:60" s="104" customFormat="1" ht="15" customHeight="1">
      <c r="A7" s="1176"/>
      <c r="B7" s="1177"/>
      <c r="C7" s="1177"/>
      <c r="D7" s="1177"/>
      <c r="E7" s="1177"/>
      <c r="F7" s="427" t="s">
        <v>130</v>
      </c>
      <c r="G7" s="426" t="s">
        <v>138</v>
      </c>
      <c r="H7" s="135"/>
      <c r="I7" s="135"/>
      <c r="J7" s="135"/>
      <c r="K7" s="135"/>
      <c r="L7" s="135"/>
      <c r="M7" s="135"/>
      <c r="N7" s="135"/>
      <c r="O7" s="135"/>
      <c r="P7" s="135"/>
      <c r="Q7" s="135"/>
      <c r="R7" s="135"/>
      <c r="S7" s="135"/>
      <c r="T7" s="135"/>
      <c r="U7" s="135"/>
      <c r="V7" s="135"/>
      <c r="W7" s="135"/>
      <c r="X7" s="135"/>
      <c r="Y7" s="135"/>
      <c r="Z7" s="135"/>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row>
    <row r="8" spans="1:60" s="104" customFormat="1" ht="24" customHeight="1">
      <c r="A8" s="40">
        <v>311</v>
      </c>
      <c r="B8" s="1167" t="s">
        <v>2435</v>
      </c>
      <c r="C8" s="1167"/>
      <c r="D8" s="1167"/>
      <c r="E8" s="1168"/>
      <c r="F8" s="428">
        <f>+IF(EXACT(J2,"X"),'DAP2'!E7-'DAP2'!E8,0)</f>
        <v>0</v>
      </c>
      <c r="G8" s="65"/>
      <c r="H8" s="135"/>
      <c r="I8" s="135"/>
      <c r="J8" s="135"/>
      <c r="K8" s="135"/>
      <c r="L8" s="135"/>
      <c r="M8" s="135"/>
      <c r="N8" s="135"/>
      <c r="O8" s="135"/>
      <c r="P8" s="135"/>
      <c r="Q8" s="135"/>
      <c r="R8" s="135"/>
      <c r="S8" s="135"/>
      <c r="T8" s="135"/>
      <c r="U8" s="135"/>
      <c r="V8" s="135"/>
      <c r="W8" s="135"/>
      <c r="X8" s="135"/>
      <c r="Y8" s="135"/>
      <c r="Z8" s="135"/>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row>
    <row r="9" spans="1:60" s="104" customFormat="1" ht="24" customHeight="1">
      <c r="A9" s="40">
        <v>312</v>
      </c>
      <c r="B9" s="1167" t="s">
        <v>2436</v>
      </c>
      <c r="C9" s="1167"/>
      <c r="D9" s="1167"/>
      <c r="E9" s="1168"/>
      <c r="F9" s="428">
        <f>+IF(EXACT(J2,"X"),+'DAP2'!E11+'DAP2'!E12+'DAP2'!E13+'DAP2'!E14,0)</f>
        <v>0</v>
      </c>
      <c r="G9" s="65"/>
      <c r="H9" s="135"/>
      <c r="I9" s="135"/>
      <c r="J9" s="135"/>
      <c r="K9" s="135"/>
      <c r="L9" s="135"/>
      <c r="M9" s="135"/>
      <c r="N9" s="135"/>
      <c r="O9" s="135"/>
      <c r="P9" s="135"/>
      <c r="Q9" s="135"/>
      <c r="R9" s="135"/>
      <c r="S9" s="135"/>
      <c r="T9" s="135"/>
      <c r="U9" s="135"/>
      <c r="V9" s="135"/>
      <c r="W9" s="135"/>
      <c r="X9" s="135"/>
      <c r="Y9" s="135"/>
      <c r="Z9" s="135"/>
      <c r="AA9" s="135"/>
      <c r="AB9" s="135"/>
      <c r="AC9" s="135"/>
      <c r="AD9" s="135"/>
      <c r="AE9" s="135"/>
      <c r="AF9" s="135"/>
      <c r="AG9" s="135"/>
      <c r="AH9" s="135"/>
      <c r="AI9" s="135"/>
      <c r="AJ9" s="135"/>
      <c r="AK9" s="135"/>
      <c r="AL9" s="135"/>
      <c r="AM9" s="135"/>
      <c r="AN9" s="135"/>
      <c r="AO9" s="135"/>
      <c r="AP9" s="135"/>
      <c r="AQ9" s="135"/>
      <c r="AR9" s="135"/>
      <c r="AS9" s="135"/>
      <c r="AT9" s="135"/>
      <c r="AU9" s="135"/>
      <c r="AV9" s="135"/>
      <c r="AW9" s="135"/>
      <c r="AX9" s="135"/>
      <c r="AY9" s="135"/>
      <c r="AZ9" s="135"/>
      <c r="BA9" s="135"/>
      <c r="BB9" s="135"/>
      <c r="BC9" s="135"/>
      <c r="BD9" s="135"/>
      <c r="BE9" s="135"/>
      <c r="BF9" s="135"/>
      <c r="BG9" s="135"/>
      <c r="BH9" s="135"/>
    </row>
    <row r="10" spans="1:60" s="104" customFormat="1" ht="24" customHeight="1">
      <c r="A10" s="40">
        <v>313</v>
      </c>
      <c r="B10" s="1167" t="s">
        <v>2437</v>
      </c>
      <c r="C10" s="1167"/>
      <c r="D10" s="1167"/>
      <c r="E10" s="1168"/>
      <c r="F10" s="429">
        <f>+F8+MAX(F9,0)</f>
        <v>0</v>
      </c>
      <c r="G10" s="6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5"/>
      <c r="AF10" s="135"/>
      <c r="AG10" s="135"/>
      <c r="AH10" s="135"/>
      <c r="AI10" s="135"/>
      <c r="AJ10" s="135"/>
      <c r="AK10" s="135"/>
      <c r="AL10" s="135"/>
      <c r="AM10" s="135"/>
      <c r="AN10" s="135"/>
      <c r="AO10" s="135"/>
      <c r="AP10" s="135"/>
      <c r="AQ10" s="135"/>
      <c r="AR10" s="135"/>
      <c r="AS10" s="135"/>
      <c r="AT10" s="135"/>
      <c r="AU10" s="135"/>
      <c r="AV10" s="135"/>
      <c r="AW10" s="135"/>
      <c r="AX10" s="135"/>
      <c r="AY10" s="135"/>
      <c r="AZ10" s="135"/>
      <c r="BA10" s="135"/>
      <c r="BB10" s="135"/>
      <c r="BC10" s="135"/>
      <c r="BD10" s="135"/>
      <c r="BE10" s="135"/>
      <c r="BF10" s="135"/>
      <c r="BG10" s="135"/>
      <c r="BH10" s="135"/>
    </row>
    <row r="11" spans="1:60" s="104" customFormat="1" ht="33.950000000000003" customHeight="1">
      <c r="A11" s="40">
        <v>314</v>
      </c>
      <c r="B11" s="1167" t="s">
        <v>2442</v>
      </c>
      <c r="C11" s="1167"/>
      <c r="D11" s="1167"/>
      <c r="E11" s="1168"/>
      <c r="F11" s="429">
        <f>IF(F10=0,0,FLOOR(+F10-'DAP2'!E18-'DAP2'!F31,100))</f>
        <v>0</v>
      </c>
      <c r="G11" s="65"/>
      <c r="H11" s="135"/>
      <c r="I11" s="135"/>
      <c r="J11" s="135"/>
      <c r="K11" s="135"/>
      <c r="L11" s="135"/>
      <c r="M11" s="135"/>
      <c r="N11" s="135"/>
      <c r="O11" s="135"/>
      <c r="P11" s="135"/>
      <c r="Q11" s="135"/>
      <c r="R11" s="135"/>
      <c r="S11" s="135"/>
      <c r="T11" s="135"/>
      <c r="U11" s="135"/>
      <c r="V11" s="135"/>
      <c r="W11" s="135"/>
      <c r="X11" s="135"/>
      <c r="Y11" s="135"/>
      <c r="Z11" s="135"/>
      <c r="AA11" s="135"/>
      <c r="AB11" s="135"/>
      <c r="AC11" s="135"/>
      <c r="AD11" s="135"/>
      <c r="AE11" s="135"/>
      <c r="AF11" s="135"/>
      <c r="AG11" s="135"/>
      <c r="AH11" s="135"/>
      <c r="AI11" s="135"/>
      <c r="AJ11" s="135"/>
      <c r="AK11" s="135"/>
      <c r="AL11" s="135"/>
      <c r="AM11" s="135"/>
      <c r="AN11" s="135"/>
      <c r="AO11" s="135"/>
      <c r="AP11" s="135"/>
      <c r="AQ11" s="135"/>
      <c r="AR11" s="135"/>
      <c r="AS11" s="135"/>
      <c r="AT11" s="135"/>
      <c r="AU11" s="135"/>
      <c r="AV11" s="135"/>
      <c r="AW11" s="135"/>
      <c r="AX11" s="135"/>
      <c r="AY11" s="135"/>
      <c r="AZ11" s="135"/>
      <c r="BA11" s="135"/>
      <c r="BB11" s="135"/>
      <c r="BC11" s="135"/>
      <c r="BD11" s="135"/>
      <c r="BE11" s="135"/>
      <c r="BF11" s="135"/>
      <c r="BG11" s="135"/>
      <c r="BH11" s="135"/>
    </row>
    <row r="12" spans="1:60" s="104" customFormat="1" ht="24" customHeight="1" thickBot="1">
      <c r="A12" s="40">
        <v>315</v>
      </c>
      <c r="B12" s="1167" t="s">
        <v>2438</v>
      </c>
      <c r="C12" s="1167"/>
      <c r="D12" s="1167"/>
      <c r="E12" s="1168"/>
      <c r="F12" s="430">
        <f>ROUND(IF(F11=0,0,+'DAP2'!F34/'DAP2'!F33),4)</f>
        <v>0</v>
      </c>
      <c r="G12" s="65"/>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135"/>
      <c r="AR12" s="135"/>
      <c r="AS12" s="135"/>
      <c r="AT12" s="135"/>
      <c r="AU12" s="135"/>
      <c r="AV12" s="135"/>
      <c r="AW12" s="135"/>
      <c r="AX12" s="135"/>
      <c r="AY12" s="135"/>
      <c r="AZ12" s="135"/>
      <c r="BA12" s="135"/>
      <c r="BB12" s="135"/>
      <c r="BC12" s="135"/>
      <c r="BD12" s="135"/>
      <c r="BE12" s="135"/>
      <c r="BF12" s="135"/>
      <c r="BG12" s="135"/>
      <c r="BH12" s="135"/>
    </row>
    <row r="13" spans="1:60" s="104" customFormat="1" ht="24" customHeight="1" thickBot="1">
      <c r="A13" s="80">
        <v>316</v>
      </c>
      <c r="B13" s="1163" t="s">
        <v>2439</v>
      </c>
      <c r="C13" s="1163"/>
      <c r="D13" s="1163"/>
      <c r="E13" s="1164"/>
      <c r="F13" s="258">
        <f>+F11*F12</f>
        <v>0</v>
      </c>
      <c r="G13" s="85"/>
      <c r="H13" s="135"/>
      <c r="I13" s="135"/>
      <c r="J13" s="135"/>
      <c r="K13" s="135"/>
      <c r="L13" s="135"/>
      <c r="M13" s="135"/>
      <c r="N13" s="135"/>
      <c r="O13" s="135"/>
      <c r="P13" s="135"/>
      <c r="Q13" s="135"/>
      <c r="R13" s="135"/>
      <c r="S13" s="135"/>
      <c r="T13" s="135"/>
      <c r="U13" s="135"/>
      <c r="V13" s="135"/>
      <c r="W13" s="135"/>
      <c r="X13" s="135"/>
      <c r="Y13" s="135"/>
      <c r="Z13" s="135"/>
      <c r="AA13" s="135"/>
      <c r="AB13" s="135"/>
      <c r="AC13" s="135"/>
      <c r="AD13" s="135"/>
      <c r="AE13" s="135"/>
      <c r="AF13" s="135"/>
      <c r="AG13" s="135"/>
      <c r="AH13" s="135"/>
      <c r="AI13" s="135"/>
      <c r="AJ13" s="135"/>
      <c r="AK13" s="135"/>
      <c r="AL13" s="135"/>
      <c r="AM13" s="135"/>
      <c r="AN13" s="135"/>
      <c r="AO13" s="135"/>
      <c r="AP13" s="135"/>
      <c r="AQ13" s="135"/>
      <c r="AR13" s="135"/>
      <c r="AS13" s="135"/>
      <c r="AT13" s="135"/>
      <c r="AU13" s="135"/>
      <c r="AV13" s="135"/>
      <c r="AW13" s="135"/>
      <c r="AX13" s="135"/>
      <c r="AY13" s="135"/>
      <c r="AZ13" s="135"/>
      <c r="BA13" s="135"/>
      <c r="BB13" s="135"/>
      <c r="BC13" s="135"/>
      <c r="BD13" s="135"/>
      <c r="BE13" s="135"/>
      <c r="BF13" s="135"/>
      <c r="BG13" s="135"/>
      <c r="BH13" s="135"/>
    </row>
    <row r="14" spans="1:60" s="104" customFormat="1" ht="15" customHeight="1">
      <c r="A14" s="1166"/>
      <c r="B14" s="1014"/>
      <c r="C14" s="1014"/>
      <c r="D14" s="1014"/>
      <c r="E14" s="1014"/>
      <c r="F14" s="1014"/>
      <c r="G14" s="1014"/>
      <c r="H14" s="135"/>
      <c r="I14" s="135"/>
      <c r="J14" s="135"/>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135"/>
      <c r="AP14" s="135"/>
      <c r="AQ14" s="135"/>
      <c r="AR14" s="135"/>
      <c r="AS14" s="135"/>
      <c r="AT14" s="135"/>
      <c r="AU14" s="135"/>
      <c r="AV14" s="135"/>
      <c r="AW14" s="135"/>
      <c r="AX14" s="135"/>
      <c r="AY14" s="135"/>
      <c r="AZ14" s="135"/>
      <c r="BA14" s="135"/>
      <c r="BB14" s="135"/>
      <c r="BC14" s="135"/>
      <c r="BD14" s="135"/>
      <c r="BE14" s="135"/>
      <c r="BF14" s="135"/>
      <c r="BG14" s="135"/>
      <c r="BH14" s="135"/>
    </row>
    <row r="15" spans="1:60" ht="24" customHeight="1">
      <c r="A15" s="1166" t="s">
        <v>2433</v>
      </c>
      <c r="B15" s="1014"/>
      <c r="C15" s="1014"/>
      <c r="D15" s="1014"/>
      <c r="E15" s="1014"/>
      <c r="F15" s="1014"/>
      <c r="G15" s="1014"/>
    </row>
    <row r="16" spans="1:60" ht="36" customHeight="1">
      <c r="A16" s="1161" t="s">
        <v>2240</v>
      </c>
      <c r="B16" s="609"/>
      <c r="C16" s="609"/>
      <c r="D16" s="609"/>
      <c r="E16" s="609"/>
      <c r="F16" s="609"/>
      <c r="G16" s="609"/>
    </row>
    <row r="17" spans="1:60" ht="15" customHeight="1">
      <c r="A17" s="1161" t="s">
        <v>203</v>
      </c>
      <c r="B17" s="891"/>
      <c r="C17" s="136"/>
      <c r="D17" s="1172"/>
      <c r="E17" s="609"/>
      <c r="F17" s="609"/>
      <c r="G17" s="609"/>
    </row>
    <row r="18" spans="1:60" ht="8.1" customHeight="1" thickBot="1">
      <c r="A18" s="1173"/>
      <c r="B18" s="1174"/>
      <c r="C18" s="1174"/>
      <c r="D18" s="1174"/>
      <c r="E18" s="1174"/>
      <c r="F18" s="1174"/>
      <c r="G18" s="1174"/>
    </row>
    <row r="19" spans="1:60" s="104" customFormat="1" ht="15" customHeight="1">
      <c r="A19" s="1169"/>
      <c r="B19" s="1170"/>
      <c r="C19" s="1170"/>
      <c r="D19" s="1170"/>
      <c r="E19" s="1171"/>
      <c r="F19" s="425" t="s">
        <v>130</v>
      </c>
      <c r="G19" s="426" t="s">
        <v>138</v>
      </c>
      <c r="H19" s="135"/>
      <c r="I19" s="135"/>
      <c r="J19" s="135"/>
      <c r="K19" s="135"/>
      <c r="L19" s="135"/>
      <c r="M19" s="135"/>
      <c r="N19" s="135"/>
      <c r="O19" s="135"/>
      <c r="P19" s="135"/>
      <c r="Q19" s="135"/>
      <c r="R19" s="135"/>
      <c r="S19" s="135"/>
      <c r="T19" s="135"/>
      <c r="U19" s="135"/>
      <c r="V19" s="135"/>
      <c r="W19" s="135"/>
      <c r="X19" s="135"/>
      <c r="Y19" s="135"/>
      <c r="Z19" s="135"/>
      <c r="AA19" s="135"/>
      <c r="AB19" s="135"/>
      <c r="AC19" s="135"/>
      <c r="AD19" s="135"/>
      <c r="AE19" s="135"/>
      <c r="AF19" s="135"/>
      <c r="AG19" s="135"/>
      <c r="AH19" s="135"/>
      <c r="AI19" s="135"/>
      <c r="AJ19" s="135"/>
      <c r="AK19" s="135"/>
      <c r="AL19" s="135"/>
      <c r="AM19" s="135"/>
      <c r="AN19" s="135"/>
      <c r="AO19" s="135"/>
      <c r="AP19" s="135"/>
      <c r="AQ19" s="135"/>
      <c r="AR19" s="135"/>
      <c r="AS19" s="135"/>
      <c r="AT19" s="135"/>
      <c r="AU19" s="135"/>
      <c r="AV19" s="135"/>
      <c r="AW19" s="135"/>
      <c r="AX19" s="135"/>
      <c r="AY19" s="135"/>
      <c r="AZ19" s="135"/>
      <c r="BA19" s="135"/>
      <c r="BB19" s="135"/>
      <c r="BC19" s="135"/>
      <c r="BD19" s="135"/>
      <c r="BE19" s="135"/>
      <c r="BF19" s="135"/>
      <c r="BG19" s="135"/>
      <c r="BH19" s="135"/>
    </row>
    <row r="20" spans="1:60" ht="24" customHeight="1">
      <c r="A20" s="40">
        <v>321</v>
      </c>
      <c r="B20" s="1153" t="s">
        <v>204</v>
      </c>
      <c r="C20" s="1153"/>
      <c r="D20" s="1153"/>
      <c r="E20" s="1154"/>
      <c r="F20" s="106">
        <v>0</v>
      </c>
      <c r="G20" s="65"/>
    </row>
    <row r="21" spans="1:60" ht="24" customHeight="1">
      <c r="A21" s="40">
        <v>322</v>
      </c>
      <c r="B21" s="1153" t="s">
        <v>205</v>
      </c>
      <c r="C21" s="1153"/>
      <c r="D21" s="1153"/>
      <c r="E21" s="1154"/>
      <c r="F21" s="106">
        <v>0</v>
      </c>
      <c r="G21" s="65"/>
    </row>
    <row r="22" spans="1:60" ht="24" customHeight="1">
      <c r="A22" s="40">
        <v>323</v>
      </c>
      <c r="B22" s="1153" t="s">
        <v>99</v>
      </c>
      <c r="C22" s="1153"/>
      <c r="D22" s="1153"/>
      <c r="E22" s="1154"/>
      <c r="F22" s="106">
        <v>0</v>
      </c>
      <c r="G22" s="65"/>
    </row>
    <row r="23" spans="1:60" ht="24" customHeight="1">
      <c r="A23" s="40">
        <v>324</v>
      </c>
      <c r="B23" s="1153" t="s">
        <v>2483</v>
      </c>
      <c r="C23" s="1153"/>
      <c r="D23" s="1153"/>
      <c r="E23" s="1154"/>
      <c r="F23" s="253">
        <f>ROUND(+IF(+IF(IF('DAP2'!E16=0,0,(F20-F21)/'DAP2'!E16)&lt;0,0,IF('DAP2'!E16=0,0,(F20-F21)/'DAP2'!E16))&gt;1,1,+IF(IF('DAP2'!E16=0,0,(F20-F21)/'DAP2'!E16)&lt;0,0,IF('DAP2'!E16=0,0,(F20-F21)/'DAP2'!E16))),4)</f>
        <v>0</v>
      </c>
      <c r="G23" s="65"/>
    </row>
    <row r="24" spans="1:60" ht="24" customHeight="1">
      <c r="A24" s="40">
        <v>325</v>
      </c>
      <c r="B24" s="1153" t="s">
        <v>2440</v>
      </c>
      <c r="C24" s="1153"/>
      <c r="D24" s="1153"/>
      <c r="E24" s="1154"/>
      <c r="F24" s="256">
        <f>ROUND((IF(F13=0,+'DAP2'!F34,F13))*'3Př'!F23,2)</f>
        <v>0</v>
      </c>
      <c r="G24" s="65"/>
    </row>
    <row r="25" spans="1:60" ht="24" customHeight="1" thickBot="1">
      <c r="A25" s="42">
        <v>326</v>
      </c>
      <c r="B25" s="1157" t="s">
        <v>125</v>
      </c>
      <c r="C25" s="1157"/>
      <c r="D25" s="1157"/>
      <c r="E25" s="1158"/>
      <c r="F25" s="257">
        <f>+MIN(F22,F24)</f>
        <v>0</v>
      </c>
      <c r="G25" s="84"/>
    </row>
    <row r="26" spans="1:60" ht="24" customHeight="1" thickBot="1">
      <c r="A26" s="80">
        <v>327</v>
      </c>
      <c r="B26" s="1163" t="s">
        <v>126</v>
      </c>
      <c r="C26" s="1163"/>
      <c r="D26" s="1163"/>
      <c r="E26" s="1164"/>
      <c r="F26" s="258">
        <f>+F22-F25</f>
        <v>0</v>
      </c>
      <c r="G26" s="85"/>
    </row>
    <row r="27" spans="1:60" ht="24" customHeight="1" thickBot="1">
      <c r="A27" s="80">
        <v>328</v>
      </c>
      <c r="B27" s="1163" t="s">
        <v>2241</v>
      </c>
      <c r="C27" s="1163"/>
      <c r="D27" s="1163"/>
      <c r="E27" s="1164"/>
      <c r="F27" s="259">
        <f>+F25+'3Př_a'!F17</f>
        <v>0</v>
      </c>
      <c r="G27" s="85"/>
    </row>
    <row r="28" spans="1:60" ht="24" customHeight="1" thickBot="1">
      <c r="A28" s="80">
        <v>329</v>
      </c>
      <c r="B28" s="1163" t="s">
        <v>2242</v>
      </c>
      <c r="C28" s="1163"/>
      <c r="D28" s="1163"/>
      <c r="E28" s="1164"/>
      <c r="F28" s="259">
        <f>+F26+'3Př_a'!F18</f>
        <v>0</v>
      </c>
      <c r="G28" s="85"/>
    </row>
    <row r="29" spans="1:60" ht="12" customHeight="1" thickBot="1">
      <c r="A29" s="1161"/>
      <c r="B29" s="609"/>
      <c r="C29" s="609"/>
      <c r="D29" s="609"/>
      <c r="E29" s="609"/>
      <c r="F29" s="609"/>
      <c r="G29" s="609"/>
    </row>
    <row r="30" spans="1:60" ht="24" customHeight="1" thickBot="1">
      <c r="A30" s="80">
        <v>330</v>
      </c>
      <c r="B30" s="1162" t="s">
        <v>2441</v>
      </c>
      <c r="C30" s="1163"/>
      <c r="D30" s="1163"/>
      <c r="E30" s="1164"/>
      <c r="F30" s="258">
        <f>+IF(F20+F8+F9=0,0,IF(OR(F20&gt;0,F13=0),'DAP2'!F34-F27,F13-F27))</f>
        <v>0</v>
      </c>
      <c r="G30" s="85"/>
    </row>
    <row r="31" spans="1:60" ht="50.1" customHeight="1">
      <c r="A31" s="696"/>
      <c r="B31" s="607"/>
      <c r="C31" s="607"/>
      <c r="D31" s="607"/>
      <c r="E31" s="607"/>
      <c r="F31" s="607"/>
      <c r="G31" s="607"/>
    </row>
    <row r="32" spans="1:60" ht="15.95" customHeight="1">
      <c r="A32" s="1160" t="str">
        <f>+'DAP1'!A46</f>
        <v>Formulář zpracovala ASPEKT HM, daňová, účetní a auditorská kancelář, www.danovapriznani.cz, business.center.cz</v>
      </c>
      <c r="B32" s="1160"/>
      <c r="C32" s="1160"/>
      <c r="D32" s="1160"/>
      <c r="E32" s="1160"/>
      <c r="F32" s="1160"/>
      <c r="G32" s="1160"/>
    </row>
    <row r="33" spans="1:60" s="157" customFormat="1" ht="12" customHeight="1">
      <c r="A33" s="1159" t="s">
        <v>2559</v>
      </c>
      <c r="B33" s="1159"/>
      <c r="C33" s="1159"/>
      <c r="D33" s="1159"/>
      <c r="E33" s="1159"/>
      <c r="F33" s="1159"/>
      <c r="G33" s="1159"/>
      <c r="H33" s="156"/>
      <c r="I33" s="448"/>
      <c r="J33" s="448"/>
      <c r="K33" s="156"/>
      <c r="L33" s="156"/>
      <c r="M33" s="156"/>
      <c r="N33" s="156"/>
      <c r="O33" s="156"/>
      <c r="P33" s="156"/>
      <c r="Q33" s="156"/>
      <c r="R33" s="156"/>
      <c r="S33" s="156"/>
      <c r="T33" s="156"/>
      <c r="U33" s="156"/>
      <c r="V33" s="156"/>
      <c r="W33" s="156"/>
      <c r="X33" s="156"/>
      <c r="Y33" s="156"/>
      <c r="Z33" s="156"/>
      <c r="AA33" s="156"/>
      <c r="AB33" s="156"/>
      <c r="AC33" s="156"/>
      <c r="AD33" s="156"/>
      <c r="AE33" s="156"/>
      <c r="AF33" s="156"/>
      <c r="AG33" s="156"/>
      <c r="AH33" s="156"/>
      <c r="AI33" s="156"/>
      <c r="AJ33" s="156"/>
      <c r="AK33" s="156"/>
      <c r="AL33" s="156"/>
      <c r="AM33" s="156"/>
      <c r="AN33" s="156"/>
      <c r="AO33" s="156"/>
      <c r="AP33" s="156"/>
      <c r="AQ33" s="156"/>
      <c r="AR33" s="156"/>
      <c r="AS33" s="156"/>
      <c r="AT33" s="156"/>
      <c r="AU33" s="156"/>
      <c r="AV33" s="156"/>
      <c r="AW33" s="156"/>
      <c r="AX33" s="156"/>
      <c r="AY33" s="156"/>
      <c r="AZ33" s="156"/>
      <c r="BA33" s="156"/>
      <c r="BB33" s="156"/>
      <c r="BC33" s="156"/>
      <c r="BD33" s="156"/>
      <c r="BE33" s="156"/>
      <c r="BF33" s="156"/>
      <c r="BG33" s="156"/>
      <c r="BH33" s="156"/>
    </row>
    <row r="34" spans="1:60">
      <c r="A34" s="1155" t="s">
        <v>237</v>
      </c>
      <c r="B34" s="1155"/>
      <c r="C34" s="1155"/>
      <c r="D34" s="1155"/>
      <c r="E34" s="1156"/>
      <c r="F34" s="1156"/>
      <c r="G34" s="1156"/>
    </row>
    <row r="35" spans="1:60">
      <c r="A35" s="73"/>
      <c r="B35" s="73"/>
      <c r="C35" s="73"/>
      <c r="D35" s="73"/>
      <c r="E35" s="73"/>
      <c r="F35" s="73"/>
      <c r="G35" s="73"/>
    </row>
    <row r="36" spans="1:60">
      <c r="A36" s="73"/>
      <c r="B36" s="73"/>
      <c r="C36" s="73"/>
      <c r="D36" s="73"/>
      <c r="E36" s="73"/>
      <c r="F36" s="73"/>
      <c r="G36" s="73"/>
    </row>
    <row r="37" spans="1:60">
      <c r="A37" s="73"/>
      <c r="B37" s="73"/>
      <c r="C37" s="73"/>
      <c r="D37" s="73"/>
      <c r="E37" s="73"/>
      <c r="F37" s="73"/>
      <c r="G37" s="73"/>
    </row>
    <row r="38" spans="1:60">
      <c r="A38" s="73"/>
      <c r="B38" s="73"/>
      <c r="C38" s="73"/>
      <c r="D38" s="73"/>
      <c r="E38" s="73"/>
      <c r="F38" s="73"/>
      <c r="G38" s="73"/>
    </row>
    <row r="39" spans="1:60">
      <c r="A39" s="73"/>
      <c r="B39" s="73"/>
      <c r="C39" s="73"/>
      <c r="D39" s="73"/>
      <c r="E39" s="73"/>
      <c r="F39" s="73"/>
      <c r="G39" s="73"/>
    </row>
    <row r="40" spans="1:60">
      <c r="A40" s="73"/>
      <c r="B40" s="73"/>
      <c r="C40" s="73"/>
      <c r="D40" s="73"/>
      <c r="E40" s="73"/>
      <c r="F40" s="73"/>
      <c r="G40" s="73"/>
    </row>
    <row r="41" spans="1:60">
      <c r="A41" s="73"/>
      <c r="B41" s="73"/>
      <c r="C41" s="73"/>
      <c r="D41" s="73"/>
      <c r="E41" s="73"/>
      <c r="F41" s="73"/>
      <c r="G41" s="73"/>
    </row>
    <row r="42" spans="1:60">
      <c r="A42" s="73"/>
      <c r="B42" s="73"/>
      <c r="C42" s="73"/>
      <c r="D42" s="73"/>
      <c r="E42" s="73"/>
      <c r="F42" s="73"/>
      <c r="G42" s="73"/>
    </row>
    <row r="43" spans="1:60">
      <c r="A43" s="73"/>
      <c r="B43" s="73"/>
      <c r="C43" s="73"/>
      <c r="D43" s="73"/>
      <c r="E43" s="73"/>
      <c r="F43" s="73"/>
      <c r="G43" s="73"/>
    </row>
    <row r="44" spans="1:60">
      <c r="A44" s="73"/>
      <c r="B44" s="73"/>
      <c r="C44" s="73"/>
      <c r="D44" s="73"/>
      <c r="E44" s="73"/>
      <c r="F44" s="73"/>
      <c r="G44" s="73"/>
    </row>
    <row r="45" spans="1:60">
      <c r="A45" s="73"/>
      <c r="B45" s="73"/>
      <c r="C45" s="73"/>
      <c r="D45" s="73"/>
      <c r="E45" s="73"/>
      <c r="F45" s="73"/>
      <c r="G45" s="73"/>
    </row>
    <row r="46" spans="1:60">
      <c r="A46" s="73"/>
      <c r="B46" s="73"/>
      <c r="C46" s="73"/>
      <c r="D46" s="73"/>
      <c r="E46" s="73"/>
      <c r="F46" s="73"/>
      <c r="G46" s="73"/>
    </row>
    <row r="47" spans="1:60">
      <c r="A47" s="73"/>
      <c r="B47" s="73"/>
      <c r="C47" s="73"/>
      <c r="D47" s="73"/>
      <c r="E47" s="73"/>
      <c r="F47" s="73"/>
      <c r="G47" s="73"/>
    </row>
    <row r="48" spans="1:60">
      <c r="A48" s="73"/>
      <c r="B48" s="73"/>
      <c r="C48" s="73"/>
      <c r="D48" s="73"/>
      <c r="E48" s="73"/>
      <c r="F48" s="73"/>
      <c r="G48" s="73"/>
    </row>
    <row r="49" spans="1:7">
      <c r="A49" s="73"/>
      <c r="B49" s="73"/>
      <c r="C49" s="73"/>
      <c r="D49" s="73"/>
      <c r="E49" s="73"/>
      <c r="F49" s="73"/>
      <c r="G49" s="73"/>
    </row>
    <row r="50" spans="1:7">
      <c r="A50" s="73"/>
      <c r="B50" s="73"/>
      <c r="C50" s="73"/>
      <c r="D50" s="73"/>
      <c r="E50" s="73"/>
      <c r="F50" s="73"/>
      <c r="G50" s="73"/>
    </row>
    <row r="51" spans="1:7">
      <c r="A51" s="73"/>
      <c r="B51" s="73"/>
      <c r="C51" s="73"/>
      <c r="D51" s="73"/>
      <c r="E51" s="73"/>
      <c r="F51" s="73"/>
      <c r="G51" s="73"/>
    </row>
    <row r="52" spans="1:7">
      <c r="A52" s="73"/>
      <c r="B52" s="73"/>
      <c r="C52" s="73"/>
      <c r="D52" s="73"/>
      <c r="E52" s="73"/>
      <c r="F52" s="73"/>
      <c r="G52" s="73"/>
    </row>
    <row r="53" spans="1:7">
      <c r="A53" s="73"/>
      <c r="B53" s="73"/>
      <c r="C53" s="73"/>
      <c r="D53" s="73"/>
      <c r="E53" s="73"/>
      <c r="F53" s="73"/>
      <c r="G53" s="73"/>
    </row>
    <row r="54" spans="1:7">
      <c r="A54" s="73"/>
      <c r="B54" s="73"/>
      <c r="C54" s="73"/>
      <c r="D54" s="73"/>
      <c r="E54" s="73"/>
      <c r="F54" s="73"/>
      <c r="G54" s="73"/>
    </row>
    <row r="55" spans="1:7">
      <c r="A55" s="73"/>
      <c r="B55" s="73"/>
      <c r="C55" s="73"/>
      <c r="D55" s="73"/>
      <c r="E55" s="73"/>
      <c r="F55" s="73"/>
      <c r="G55" s="73"/>
    </row>
    <row r="56" spans="1:7">
      <c r="A56" s="73"/>
      <c r="B56" s="73"/>
      <c r="C56" s="73"/>
      <c r="D56" s="73"/>
      <c r="E56" s="73"/>
      <c r="F56" s="73"/>
      <c r="G56" s="73"/>
    </row>
    <row r="57" spans="1:7">
      <c r="A57" s="73"/>
      <c r="B57" s="73"/>
      <c r="C57" s="73"/>
      <c r="D57" s="73"/>
      <c r="E57" s="73"/>
      <c r="F57" s="73"/>
      <c r="G57" s="73"/>
    </row>
    <row r="58" spans="1:7">
      <c r="A58" s="73"/>
      <c r="B58" s="73"/>
      <c r="C58" s="73"/>
      <c r="D58" s="73"/>
      <c r="E58" s="73"/>
      <c r="F58" s="73"/>
      <c r="G58" s="73"/>
    </row>
    <row r="59" spans="1:7">
      <c r="A59" s="73"/>
      <c r="B59" s="73"/>
      <c r="C59" s="73"/>
      <c r="D59" s="73"/>
      <c r="E59" s="73"/>
      <c r="F59" s="73"/>
      <c r="G59" s="73"/>
    </row>
    <row r="60" spans="1:7">
      <c r="A60" s="73"/>
      <c r="B60" s="73"/>
      <c r="C60" s="73"/>
      <c r="D60" s="73"/>
      <c r="E60" s="73"/>
      <c r="F60" s="73"/>
      <c r="G60" s="73"/>
    </row>
    <row r="61" spans="1:7">
      <c r="A61" s="73"/>
      <c r="B61" s="73"/>
      <c r="C61" s="73"/>
      <c r="D61" s="73"/>
      <c r="E61" s="73"/>
      <c r="F61" s="73"/>
      <c r="G61" s="73"/>
    </row>
    <row r="62" spans="1:7">
      <c r="A62" s="73"/>
      <c r="B62" s="73"/>
      <c r="C62" s="73"/>
      <c r="D62" s="73"/>
      <c r="E62" s="73"/>
      <c r="F62" s="73"/>
      <c r="G62" s="73"/>
    </row>
    <row r="63" spans="1:7">
      <c r="A63" s="73"/>
      <c r="B63" s="73"/>
      <c r="C63" s="73"/>
      <c r="D63" s="73"/>
      <c r="E63" s="73"/>
      <c r="F63" s="73"/>
      <c r="G63" s="73"/>
    </row>
    <row r="64" spans="1:7">
      <c r="A64" s="73"/>
      <c r="B64" s="73"/>
      <c r="C64" s="73"/>
      <c r="D64" s="73"/>
      <c r="E64" s="73"/>
      <c r="F64" s="73"/>
      <c r="G64" s="73"/>
    </row>
    <row r="65" spans="1:7">
      <c r="A65" s="73"/>
      <c r="B65" s="73"/>
      <c r="C65" s="73"/>
      <c r="D65" s="73"/>
      <c r="E65" s="73"/>
      <c r="F65" s="73"/>
      <c r="G65" s="73"/>
    </row>
    <row r="66" spans="1:7">
      <c r="A66" s="73"/>
      <c r="B66" s="73"/>
      <c r="C66" s="73"/>
      <c r="D66" s="73"/>
      <c r="E66" s="73"/>
      <c r="F66" s="73"/>
      <c r="G66" s="73"/>
    </row>
    <row r="67" spans="1:7">
      <c r="A67" s="73"/>
      <c r="B67" s="73"/>
      <c r="C67" s="73"/>
      <c r="D67" s="73"/>
      <c r="E67" s="73"/>
      <c r="F67" s="73"/>
      <c r="G67" s="73"/>
    </row>
    <row r="68" spans="1:7">
      <c r="A68" s="73"/>
      <c r="B68" s="73"/>
      <c r="C68" s="73"/>
      <c r="D68" s="73"/>
      <c r="E68" s="73"/>
      <c r="F68" s="73"/>
      <c r="G68" s="73"/>
    </row>
    <row r="69" spans="1:7">
      <c r="A69" s="73"/>
      <c r="B69" s="73"/>
      <c r="C69" s="73"/>
      <c r="D69" s="73"/>
      <c r="E69" s="73"/>
      <c r="F69" s="73"/>
      <c r="G69" s="73"/>
    </row>
    <row r="70" spans="1:7">
      <c r="A70" s="73"/>
      <c r="B70" s="73"/>
      <c r="C70" s="73"/>
      <c r="D70" s="73"/>
      <c r="E70" s="73"/>
      <c r="F70" s="73"/>
      <c r="G70" s="73"/>
    </row>
    <row r="71" spans="1:7">
      <c r="A71" s="73"/>
      <c r="B71" s="73"/>
      <c r="C71" s="73"/>
      <c r="D71" s="73"/>
      <c r="E71" s="73"/>
      <c r="F71" s="73"/>
      <c r="G71" s="73"/>
    </row>
    <row r="72" spans="1:7">
      <c r="A72" s="73"/>
      <c r="B72" s="73"/>
      <c r="C72" s="73"/>
      <c r="D72" s="73"/>
      <c r="E72" s="73"/>
      <c r="F72" s="73"/>
      <c r="G72" s="73"/>
    </row>
    <row r="73" spans="1:7">
      <c r="A73" s="73"/>
      <c r="B73" s="73"/>
      <c r="C73" s="73"/>
      <c r="D73" s="73"/>
      <c r="E73" s="73"/>
      <c r="F73" s="73"/>
      <c r="G73" s="73"/>
    </row>
    <row r="74" spans="1:7" s="73" customFormat="1"/>
    <row r="75" spans="1:7" s="73" customFormat="1"/>
    <row r="76" spans="1:7" s="73" customFormat="1"/>
    <row r="77" spans="1:7" s="73" customFormat="1"/>
    <row r="78" spans="1:7" s="73" customFormat="1"/>
    <row r="79" spans="1:7" s="73" customFormat="1"/>
    <row r="80" spans="1:7" s="73" customFormat="1"/>
    <row r="81" s="73" customFormat="1"/>
    <row r="82" s="73" customFormat="1"/>
    <row r="83" s="73" customFormat="1"/>
    <row r="84" s="73" customFormat="1"/>
    <row r="85" s="73" customFormat="1"/>
    <row r="86" s="73" customFormat="1"/>
    <row r="87" s="73" customFormat="1"/>
    <row r="88" s="73" customFormat="1"/>
    <row r="89" s="73" customFormat="1"/>
    <row r="90" s="73" customFormat="1"/>
    <row r="91" s="73" customFormat="1"/>
    <row r="92" s="73" customFormat="1"/>
    <row r="93" s="73" customFormat="1"/>
    <row r="94" s="73" customFormat="1"/>
    <row r="95" s="73" customFormat="1"/>
    <row r="96" s="73" customFormat="1"/>
    <row r="97" s="73" customFormat="1"/>
    <row r="98" s="73" customFormat="1"/>
    <row r="99" s="73" customFormat="1"/>
    <row r="100" s="73" customFormat="1"/>
    <row r="101" s="73" customFormat="1"/>
    <row r="102" s="73" customFormat="1"/>
    <row r="103" s="73" customFormat="1"/>
    <row r="104" s="73" customFormat="1"/>
    <row r="105" s="73" customFormat="1"/>
    <row r="106" s="73" customFormat="1"/>
    <row r="107" s="73" customFormat="1"/>
    <row r="108" s="73" customFormat="1"/>
    <row r="109" s="73" customFormat="1"/>
    <row r="110" s="73" customFormat="1"/>
    <row r="111" s="73" customFormat="1"/>
    <row r="112" s="73" customFormat="1"/>
    <row r="113" s="73" customFormat="1"/>
    <row r="114" s="73" customFormat="1"/>
    <row r="115" s="73" customFormat="1"/>
    <row r="116" s="73" customFormat="1"/>
    <row r="117" s="73" customFormat="1"/>
    <row r="118" s="73" customFormat="1"/>
    <row r="119" s="73" customFormat="1"/>
    <row r="120" s="73" customFormat="1"/>
    <row r="121" s="73" customFormat="1"/>
    <row r="122" s="73" customFormat="1"/>
    <row r="123" s="73" customFormat="1"/>
    <row r="124" s="73" customFormat="1"/>
    <row r="125" s="73" customFormat="1"/>
  </sheetData>
  <sheetProtection algorithmName="SHA-512" hashValue="cP5NsnGAl2VCNajNb9sdyAlFOZpM2oRp0uI6KpLvKB4MMNGk5pkIcR3Ve/gutHyFLPHHRgsf9uFafAebtp4+sw==" saltValue="ZAV7jvucCIKAbXRe3tcgLQ==" spinCount="100000" sheet="1" objects="1" scenarios="1"/>
  <mergeCells count="36">
    <mergeCell ref="A5:G5"/>
    <mergeCell ref="B8:E8"/>
    <mergeCell ref="B9:E9"/>
    <mergeCell ref="B10:E10"/>
    <mergeCell ref="A19:E19"/>
    <mergeCell ref="A15:G15"/>
    <mergeCell ref="A16:G16"/>
    <mergeCell ref="A17:B17"/>
    <mergeCell ref="D17:G17"/>
    <mergeCell ref="A18:G18"/>
    <mergeCell ref="A6:E7"/>
    <mergeCell ref="F6:G6"/>
    <mergeCell ref="A14:G14"/>
    <mergeCell ref="B11:E11"/>
    <mergeCell ref="B12:E12"/>
    <mergeCell ref="B13:E13"/>
    <mergeCell ref="A1:C1"/>
    <mergeCell ref="A2:F2"/>
    <mergeCell ref="D1:F1"/>
    <mergeCell ref="A3:G3"/>
    <mergeCell ref="A4:G4"/>
    <mergeCell ref="B20:E20"/>
    <mergeCell ref="A34:G34"/>
    <mergeCell ref="B21:E21"/>
    <mergeCell ref="B22:E22"/>
    <mergeCell ref="B24:E24"/>
    <mergeCell ref="B25:E25"/>
    <mergeCell ref="A33:G33"/>
    <mergeCell ref="B23:E23"/>
    <mergeCell ref="A32:G32"/>
    <mergeCell ref="A31:G31"/>
    <mergeCell ref="A29:G29"/>
    <mergeCell ref="B30:E30"/>
    <mergeCell ref="B26:E26"/>
    <mergeCell ref="B27:E27"/>
    <mergeCell ref="B28:E28"/>
  </mergeCells>
  <phoneticPr fontId="11" type="noConversion"/>
  <printOptions horizontalCentered="1" verticalCentered="1"/>
  <pageMargins left="0.39370078740157483" right="0.39370078740157483" top="0.39370078740157483" bottom="0.39370078740157483"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List14">
    <tabColor rgb="FFFFCCFF"/>
    <pageSetUpPr fitToPage="1"/>
  </sheetPr>
  <dimension ref="A1:BH116"/>
  <sheetViews>
    <sheetView workbookViewId="0">
      <selection activeCell="A25" sqref="A25:G25"/>
    </sheetView>
  </sheetViews>
  <sheetFormatPr defaultRowHeight="12.75"/>
  <cols>
    <col min="1" max="1" width="5.7109375" customWidth="1"/>
    <col min="2" max="2" width="4.7109375" customWidth="1"/>
    <col min="3" max="3" width="11.7109375" customWidth="1"/>
    <col min="4" max="4" width="18.7109375" customWidth="1"/>
    <col min="5" max="5" width="11.7109375" customWidth="1"/>
    <col min="6" max="7" width="21.7109375" customWidth="1"/>
    <col min="8" max="60" width="9.140625" style="73"/>
  </cols>
  <sheetData>
    <row r="1" spans="1:60" s="104" customFormat="1" ht="16.5" thickBot="1">
      <c r="A1" s="970" t="s">
        <v>2448</v>
      </c>
      <c r="B1" s="508"/>
      <c r="C1" s="508"/>
      <c r="D1" s="1130" t="s">
        <v>34</v>
      </c>
      <c r="E1" s="589"/>
      <c r="F1" s="891"/>
      <c r="G1" s="164" t="str">
        <f>+'2Př'!I1</f>
        <v/>
      </c>
      <c r="H1" s="73"/>
      <c r="I1" s="73"/>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row>
    <row r="2" spans="1:60" ht="24" customHeight="1">
      <c r="A2" s="1179" t="s">
        <v>2558</v>
      </c>
      <c r="B2" s="1179"/>
      <c r="C2" s="1179"/>
      <c r="D2" s="1179"/>
      <c r="E2" s="1179"/>
      <c r="F2" s="1179"/>
      <c r="G2" s="112"/>
    </row>
    <row r="3" spans="1:60" ht="36" customHeight="1">
      <c r="A3" s="985" t="s">
        <v>141</v>
      </c>
      <c r="B3" s="1180"/>
      <c r="C3" s="1180"/>
      <c r="D3" s="1180"/>
      <c r="E3" s="1180"/>
      <c r="F3" s="1180"/>
      <c r="G3" s="1180"/>
    </row>
    <row r="4" spans="1:60" s="104" customFormat="1" ht="24" customHeight="1" thickBot="1">
      <c r="A4" s="1165" t="s">
        <v>2523</v>
      </c>
      <c r="B4" s="1132"/>
      <c r="C4" s="1132"/>
      <c r="D4" s="1132"/>
      <c r="E4" s="1132"/>
      <c r="F4" s="1132"/>
      <c r="G4" s="1132"/>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5"/>
      <c r="BG4" s="135"/>
      <c r="BH4" s="135"/>
    </row>
    <row r="5" spans="1:60" s="104" customFormat="1" ht="15" customHeight="1">
      <c r="A5" s="1175"/>
      <c r="B5" s="607"/>
      <c r="C5" s="607"/>
      <c r="D5" s="607"/>
      <c r="E5" s="607"/>
      <c r="F5" s="714" t="s">
        <v>211</v>
      </c>
      <c r="G5" s="1178"/>
      <c r="H5" s="135"/>
      <c r="I5" s="135"/>
      <c r="J5" s="135"/>
      <c r="K5" s="135"/>
      <c r="L5" s="135"/>
      <c r="M5" s="135"/>
      <c r="N5" s="135"/>
      <c r="O5" s="135"/>
      <c r="P5" s="135"/>
      <c r="Q5" s="135"/>
      <c r="R5" s="135"/>
      <c r="S5" s="135"/>
      <c r="T5" s="135"/>
      <c r="U5" s="135"/>
      <c r="V5" s="135"/>
      <c r="W5" s="135"/>
      <c r="X5" s="135"/>
      <c r="Y5" s="135"/>
      <c r="Z5" s="135"/>
      <c r="AA5" s="135"/>
      <c r="AB5" s="135"/>
      <c r="AC5" s="135"/>
      <c r="AD5" s="135"/>
      <c r="AE5" s="135"/>
      <c r="AF5" s="135"/>
      <c r="AG5" s="135"/>
      <c r="AH5" s="135"/>
      <c r="AI5" s="135"/>
      <c r="AJ5" s="135"/>
      <c r="AK5" s="135"/>
      <c r="AL5" s="135"/>
      <c r="AM5" s="135"/>
      <c r="AN5" s="135"/>
      <c r="AO5" s="135"/>
      <c r="AP5" s="135"/>
      <c r="AQ5" s="135"/>
      <c r="AR5" s="135"/>
      <c r="AS5" s="135"/>
      <c r="AT5" s="135"/>
      <c r="AU5" s="135"/>
      <c r="AV5" s="135"/>
      <c r="AW5" s="135"/>
      <c r="AX5" s="135"/>
      <c r="AY5" s="135"/>
      <c r="AZ5" s="135"/>
      <c r="BA5" s="135"/>
      <c r="BB5" s="135"/>
      <c r="BC5" s="135"/>
      <c r="BD5" s="135"/>
      <c r="BE5" s="135"/>
      <c r="BF5" s="135"/>
      <c r="BG5" s="135"/>
      <c r="BH5" s="135"/>
    </row>
    <row r="6" spans="1:60" s="104" customFormat="1" ht="15" customHeight="1">
      <c r="A6" s="1176"/>
      <c r="B6" s="1177"/>
      <c r="C6" s="1177"/>
      <c r="D6" s="1177"/>
      <c r="E6" s="1177"/>
      <c r="F6" s="427" t="s">
        <v>130</v>
      </c>
      <c r="G6" s="426" t="s">
        <v>138</v>
      </c>
      <c r="H6" s="135"/>
      <c r="I6" s="135"/>
      <c r="J6" s="135"/>
      <c r="K6" s="135"/>
      <c r="L6" s="135"/>
      <c r="M6" s="135"/>
      <c r="N6" s="135"/>
      <c r="O6" s="135"/>
      <c r="P6" s="135"/>
      <c r="Q6" s="135"/>
      <c r="R6" s="135"/>
      <c r="S6" s="135"/>
      <c r="T6" s="135"/>
      <c r="U6" s="135"/>
      <c r="V6" s="135"/>
      <c r="W6" s="135"/>
      <c r="X6" s="135"/>
      <c r="Y6" s="135"/>
      <c r="Z6" s="135"/>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row>
    <row r="7" spans="1:60" s="104" customFormat="1" ht="38.1" customHeight="1">
      <c r="A7" s="40">
        <v>401</v>
      </c>
      <c r="B7" s="1181" t="s">
        <v>2508</v>
      </c>
      <c r="C7" s="1181"/>
      <c r="D7" s="1181"/>
      <c r="E7" s="1182"/>
      <c r="F7" s="455">
        <v>0</v>
      </c>
      <c r="G7" s="426"/>
      <c r="H7" s="135"/>
      <c r="I7" s="135"/>
      <c r="J7" s="135"/>
      <c r="K7" s="135"/>
      <c r="L7" s="135"/>
      <c r="M7" s="135"/>
      <c r="N7" s="135"/>
      <c r="O7" s="135"/>
      <c r="P7" s="135"/>
      <c r="Q7" s="135"/>
      <c r="R7" s="135"/>
      <c r="S7" s="135"/>
      <c r="T7" s="135"/>
      <c r="U7" s="135"/>
      <c r="V7" s="135"/>
      <c r="W7" s="135"/>
      <c r="X7" s="135"/>
      <c r="Y7" s="135"/>
      <c r="Z7" s="135"/>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row>
    <row r="8" spans="1:60" s="104" customFormat="1" ht="48" customHeight="1">
      <c r="A8" s="40" t="s">
        <v>2509</v>
      </c>
      <c r="B8" s="1181" t="s">
        <v>2449</v>
      </c>
      <c r="C8" s="1181"/>
      <c r="D8" s="1181"/>
      <c r="E8" s="1182"/>
      <c r="F8" s="455">
        <v>0</v>
      </c>
      <c r="G8" s="65"/>
      <c r="H8" s="135"/>
      <c r="I8" s="135"/>
      <c r="J8" s="135"/>
      <c r="K8" s="135"/>
      <c r="L8" s="135"/>
      <c r="M8" s="135"/>
      <c r="N8" s="135"/>
      <c r="O8" s="135"/>
      <c r="P8" s="135"/>
      <c r="Q8" s="135"/>
      <c r="R8" s="135"/>
      <c r="S8" s="135"/>
      <c r="T8" s="135"/>
      <c r="U8" s="135"/>
      <c r="V8" s="135"/>
      <c r="W8" s="135"/>
      <c r="X8" s="135"/>
      <c r="Y8" s="135"/>
      <c r="Z8" s="135"/>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row>
    <row r="9" spans="1:60" s="104" customFormat="1" ht="27.95" customHeight="1">
      <c r="A9" s="40">
        <v>402</v>
      </c>
      <c r="B9" s="1167" t="s">
        <v>2450</v>
      </c>
      <c r="C9" s="1167"/>
      <c r="D9" s="1167"/>
      <c r="E9" s="1168"/>
      <c r="F9" s="428">
        <v>0</v>
      </c>
      <c r="G9" s="65"/>
      <c r="H9" s="135"/>
      <c r="I9" s="135"/>
      <c r="J9" s="135"/>
      <c r="K9" s="135"/>
      <c r="L9" s="135"/>
      <c r="M9" s="135"/>
      <c r="N9" s="135"/>
      <c r="O9" s="135"/>
      <c r="P9" s="135"/>
      <c r="Q9" s="135"/>
      <c r="R9" s="135"/>
      <c r="S9" s="135"/>
      <c r="T9" s="135"/>
      <c r="U9" s="135"/>
      <c r="V9" s="135"/>
      <c r="W9" s="135"/>
      <c r="X9" s="135"/>
      <c r="Y9" s="135"/>
      <c r="Z9" s="135"/>
      <c r="AA9" s="135"/>
      <c r="AB9" s="135"/>
      <c r="AC9" s="135"/>
      <c r="AD9" s="135"/>
      <c r="AE9" s="135"/>
      <c r="AF9" s="135"/>
      <c r="AG9" s="135"/>
      <c r="AH9" s="135"/>
      <c r="AI9" s="135"/>
      <c r="AJ9" s="135"/>
      <c r="AK9" s="135"/>
      <c r="AL9" s="135"/>
      <c r="AM9" s="135"/>
      <c r="AN9" s="135"/>
      <c r="AO9" s="135"/>
      <c r="AP9" s="135"/>
      <c r="AQ9" s="135"/>
      <c r="AR9" s="135"/>
      <c r="AS9" s="135"/>
      <c r="AT9" s="135"/>
      <c r="AU9" s="135"/>
      <c r="AV9" s="135"/>
      <c r="AW9" s="135"/>
      <c r="AX9" s="135"/>
      <c r="AY9" s="135"/>
      <c r="AZ9" s="135"/>
      <c r="BA9" s="135"/>
      <c r="BB9" s="135"/>
      <c r="BC9" s="135"/>
      <c r="BD9" s="135"/>
      <c r="BE9" s="135"/>
      <c r="BF9" s="135"/>
      <c r="BG9" s="135"/>
      <c r="BH9" s="135"/>
    </row>
    <row r="10" spans="1:60" s="104" customFormat="1" ht="27.95" customHeight="1">
      <c r="A10" s="40">
        <v>403</v>
      </c>
      <c r="B10" s="1167" t="s">
        <v>2451</v>
      </c>
      <c r="C10" s="1167"/>
      <c r="D10" s="1167"/>
      <c r="E10" s="1168"/>
      <c r="F10" s="428">
        <v>0</v>
      </c>
      <c r="G10" s="6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5"/>
      <c r="AF10" s="135"/>
      <c r="AG10" s="135"/>
      <c r="AH10" s="135"/>
      <c r="AI10" s="135"/>
      <c r="AJ10" s="135"/>
      <c r="AK10" s="135"/>
      <c r="AL10" s="135"/>
      <c r="AM10" s="135"/>
      <c r="AN10" s="135"/>
      <c r="AO10" s="135"/>
      <c r="AP10" s="135"/>
      <c r="AQ10" s="135"/>
      <c r="AR10" s="135"/>
      <c r="AS10" s="135"/>
      <c r="AT10" s="135"/>
      <c r="AU10" s="135"/>
      <c r="AV10" s="135"/>
      <c r="AW10" s="135"/>
      <c r="AX10" s="135"/>
      <c r="AY10" s="135"/>
      <c r="AZ10" s="135"/>
      <c r="BA10" s="135"/>
      <c r="BB10" s="135"/>
      <c r="BC10" s="135"/>
      <c r="BD10" s="135"/>
      <c r="BE10" s="135"/>
      <c r="BF10" s="135"/>
      <c r="BG10" s="135"/>
      <c r="BH10" s="135"/>
    </row>
    <row r="11" spans="1:60" s="104" customFormat="1" ht="27.95" customHeight="1">
      <c r="A11" s="40">
        <v>404</v>
      </c>
      <c r="B11" s="1167" t="s">
        <v>2452</v>
      </c>
      <c r="C11" s="1167"/>
      <c r="D11" s="1167"/>
      <c r="E11" s="1168"/>
      <c r="F11" s="428">
        <v>0</v>
      </c>
      <c r="G11" s="65"/>
      <c r="H11" s="135"/>
      <c r="I11" s="135"/>
      <c r="J11" s="135"/>
      <c r="K11" s="135"/>
      <c r="L11" s="135"/>
      <c r="M11" s="135"/>
      <c r="N11" s="135"/>
      <c r="O11" s="135"/>
      <c r="P11" s="135"/>
      <c r="Q11" s="135"/>
      <c r="R11" s="135"/>
      <c r="S11" s="135"/>
      <c r="T11" s="135"/>
      <c r="U11" s="135"/>
      <c r="V11" s="135"/>
      <c r="W11" s="135"/>
      <c r="X11" s="135"/>
      <c r="Y11" s="135"/>
      <c r="Z11" s="135"/>
      <c r="AA11" s="135"/>
      <c r="AB11" s="135"/>
      <c r="AC11" s="135"/>
      <c r="AD11" s="135"/>
      <c r="AE11" s="135"/>
      <c r="AF11" s="135"/>
      <c r="AG11" s="135"/>
      <c r="AH11" s="135"/>
      <c r="AI11" s="135"/>
      <c r="AJ11" s="135"/>
      <c r="AK11" s="135"/>
      <c r="AL11" s="135"/>
      <c r="AM11" s="135"/>
      <c r="AN11" s="135"/>
      <c r="AO11" s="135"/>
      <c r="AP11" s="135"/>
      <c r="AQ11" s="135"/>
      <c r="AR11" s="135"/>
      <c r="AS11" s="135"/>
      <c r="AT11" s="135"/>
      <c r="AU11" s="135"/>
      <c r="AV11" s="135"/>
      <c r="AW11" s="135"/>
      <c r="AX11" s="135"/>
      <c r="AY11" s="135"/>
      <c r="AZ11" s="135"/>
      <c r="BA11" s="135"/>
      <c r="BB11" s="135"/>
      <c r="BC11" s="135"/>
      <c r="BD11" s="135"/>
      <c r="BE11" s="135"/>
      <c r="BF11" s="135"/>
      <c r="BG11" s="135"/>
      <c r="BH11" s="135"/>
    </row>
    <row r="12" spans="1:60" s="104" customFormat="1" ht="27.95" customHeight="1">
      <c r="A12" s="40">
        <v>405</v>
      </c>
      <c r="B12" s="1167" t="s">
        <v>2453</v>
      </c>
      <c r="C12" s="1167"/>
      <c r="D12" s="1167"/>
      <c r="E12" s="1168"/>
      <c r="F12" s="428">
        <v>0</v>
      </c>
      <c r="G12" s="65"/>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135"/>
      <c r="AR12" s="135"/>
      <c r="AS12" s="135"/>
      <c r="AT12" s="135"/>
      <c r="AU12" s="135"/>
      <c r="AV12" s="135"/>
      <c r="AW12" s="135"/>
      <c r="AX12" s="135"/>
      <c r="AY12" s="135"/>
      <c r="AZ12" s="135"/>
      <c r="BA12" s="135"/>
      <c r="BB12" s="135"/>
      <c r="BC12" s="135"/>
      <c r="BD12" s="135"/>
      <c r="BE12" s="135"/>
      <c r="BF12" s="135"/>
      <c r="BG12" s="135"/>
      <c r="BH12" s="135"/>
    </row>
    <row r="13" spans="1:60" s="104" customFormat="1" ht="38.1" customHeight="1">
      <c r="A13" s="40">
        <v>406</v>
      </c>
      <c r="B13" s="1181" t="s">
        <v>2510</v>
      </c>
      <c r="C13" s="1181"/>
      <c r="D13" s="1181"/>
      <c r="E13" s="1182"/>
      <c r="F13" s="455">
        <f>+F7+F8</f>
        <v>0</v>
      </c>
      <c r="G13" s="65"/>
      <c r="H13" s="135"/>
      <c r="I13" s="135"/>
      <c r="J13" s="135"/>
      <c r="K13" s="135"/>
      <c r="L13" s="135"/>
      <c r="M13" s="135"/>
      <c r="N13" s="135"/>
      <c r="O13" s="135"/>
      <c r="P13" s="135"/>
      <c r="Q13" s="135"/>
      <c r="R13" s="135"/>
      <c r="S13" s="135"/>
      <c r="T13" s="135"/>
      <c r="U13" s="135"/>
      <c r="V13" s="135"/>
      <c r="W13" s="135"/>
      <c r="X13" s="135"/>
      <c r="Y13" s="135"/>
      <c r="Z13" s="135"/>
      <c r="AA13" s="135"/>
      <c r="AB13" s="135"/>
      <c r="AC13" s="135"/>
      <c r="AD13" s="135"/>
      <c r="AE13" s="135"/>
      <c r="AF13" s="135"/>
      <c r="AG13" s="135"/>
      <c r="AH13" s="135"/>
      <c r="AI13" s="135"/>
      <c r="AJ13" s="135"/>
      <c r="AK13" s="135"/>
      <c r="AL13" s="135"/>
      <c r="AM13" s="135"/>
      <c r="AN13" s="135"/>
      <c r="AO13" s="135"/>
      <c r="AP13" s="135"/>
      <c r="AQ13" s="135"/>
      <c r="AR13" s="135"/>
      <c r="AS13" s="135"/>
      <c r="AT13" s="135"/>
      <c r="AU13" s="135"/>
      <c r="AV13" s="135"/>
      <c r="AW13" s="135"/>
      <c r="AX13" s="135"/>
      <c r="AY13" s="135"/>
      <c r="AZ13" s="135"/>
      <c r="BA13" s="135"/>
      <c r="BB13" s="135"/>
      <c r="BC13" s="135"/>
      <c r="BD13" s="135"/>
      <c r="BE13" s="135"/>
      <c r="BF13" s="135"/>
      <c r="BG13" s="135"/>
      <c r="BH13" s="135"/>
    </row>
    <row r="14" spans="1:60" s="104" customFormat="1" ht="27.95" customHeight="1">
      <c r="A14" s="40">
        <v>407</v>
      </c>
      <c r="B14" s="1167" t="s">
        <v>2454</v>
      </c>
      <c r="C14" s="1167"/>
      <c r="D14" s="1167"/>
      <c r="E14" s="1168"/>
      <c r="F14" s="429">
        <f>+F9-F10</f>
        <v>0</v>
      </c>
      <c r="G14" s="65"/>
      <c r="H14" s="135"/>
      <c r="I14" s="135"/>
      <c r="J14" s="135"/>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135"/>
      <c r="AP14" s="135"/>
      <c r="AQ14" s="135"/>
      <c r="AR14" s="135"/>
      <c r="AS14" s="135"/>
      <c r="AT14" s="135"/>
      <c r="AU14" s="135"/>
      <c r="AV14" s="135"/>
      <c r="AW14" s="135"/>
      <c r="AX14" s="135"/>
      <c r="AY14" s="135"/>
      <c r="AZ14" s="135"/>
      <c r="BA14" s="135"/>
      <c r="BB14" s="135"/>
      <c r="BC14" s="135"/>
      <c r="BD14" s="135"/>
      <c r="BE14" s="135"/>
      <c r="BF14" s="135"/>
      <c r="BG14" s="135"/>
      <c r="BH14" s="135"/>
    </row>
    <row r="15" spans="1:60" s="104" customFormat="1" ht="27.95" customHeight="1">
      <c r="A15" s="40">
        <v>408</v>
      </c>
      <c r="B15" s="1167" t="s">
        <v>2455</v>
      </c>
      <c r="C15" s="1167"/>
      <c r="D15" s="1167"/>
      <c r="E15" s="1168"/>
      <c r="F15" s="429">
        <f>+F11-F12</f>
        <v>0</v>
      </c>
      <c r="G15" s="65"/>
      <c r="H15" s="135"/>
      <c r="I15" s="135"/>
      <c r="J15" s="135"/>
      <c r="K15" s="135"/>
      <c r="L15" s="135"/>
      <c r="M15" s="135"/>
      <c r="N15" s="135"/>
      <c r="O15" s="135"/>
      <c r="P15" s="135"/>
      <c r="Q15" s="135"/>
      <c r="R15" s="135"/>
      <c r="S15" s="135"/>
      <c r="T15" s="135"/>
      <c r="U15" s="135"/>
      <c r="V15" s="135"/>
      <c r="W15" s="135"/>
      <c r="X15" s="135"/>
      <c r="Y15" s="135"/>
      <c r="Z15" s="135"/>
      <c r="AA15" s="135"/>
      <c r="AB15" s="135"/>
      <c r="AC15" s="135"/>
      <c r="AD15" s="135"/>
      <c r="AE15" s="135"/>
      <c r="AF15" s="135"/>
      <c r="AG15" s="135"/>
      <c r="AH15" s="135"/>
      <c r="AI15" s="135"/>
      <c r="AJ15" s="135"/>
      <c r="AK15" s="135"/>
      <c r="AL15" s="135"/>
      <c r="AM15" s="135"/>
      <c r="AN15" s="135"/>
      <c r="AO15" s="135"/>
      <c r="AP15" s="135"/>
      <c r="AQ15" s="135"/>
      <c r="AR15" s="135"/>
      <c r="AS15" s="135"/>
      <c r="AT15" s="135"/>
      <c r="AU15" s="135"/>
      <c r="AV15" s="135"/>
      <c r="AW15" s="135"/>
      <c r="AX15" s="135"/>
      <c r="AY15" s="135"/>
      <c r="AZ15" s="135"/>
      <c r="BA15" s="135"/>
      <c r="BB15" s="135"/>
      <c r="BC15" s="135"/>
      <c r="BD15" s="135"/>
      <c r="BE15" s="135"/>
      <c r="BF15" s="135"/>
      <c r="BG15" s="135"/>
      <c r="BH15" s="135"/>
    </row>
    <row r="16" spans="1:60" s="104" customFormat="1" ht="27.95" customHeight="1">
      <c r="A16" s="40">
        <v>409</v>
      </c>
      <c r="B16" s="1167" t="s">
        <v>2484</v>
      </c>
      <c r="C16" s="1167"/>
      <c r="D16" s="1167"/>
      <c r="E16" s="1168"/>
      <c r="F16" s="429">
        <f>+FLOOR(F13+F14+F15,100)</f>
        <v>0</v>
      </c>
      <c r="G16" s="65"/>
      <c r="H16" s="135"/>
      <c r="I16" s="135"/>
      <c r="J16" s="135"/>
      <c r="K16" s="135"/>
      <c r="L16" s="135"/>
      <c r="M16" s="135"/>
      <c r="N16" s="135"/>
      <c r="O16" s="135"/>
      <c r="P16" s="135"/>
      <c r="Q16" s="135"/>
      <c r="R16" s="135"/>
      <c r="S16" s="135"/>
      <c r="T16" s="135"/>
      <c r="U16" s="135"/>
      <c r="V16" s="135"/>
      <c r="W16" s="135"/>
      <c r="X16" s="135"/>
      <c r="Y16" s="135"/>
      <c r="Z16" s="135"/>
      <c r="AA16" s="135"/>
      <c r="AB16" s="135"/>
      <c r="AC16" s="135"/>
      <c r="AD16" s="135"/>
      <c r="AE16" s="135"/>
      <c r="AF16" s="135"/>
      <c r="AG16" s="135"/>
      <c r="AH16" s="135"/>
      <c r="AI16" s="135"/>
      <c r="AJ16" s="135"/>
      <c r="AK16" s="135"/>
      <c r="AL16" s="135"/>
      <c r="AM16" s="135"/>
      <c r="AN16" s="135"/>
      <c r="AO16" s="135"/>
      <c r="AP16" s="135"/>
      <c r="AQ16" s="135"/>
      <c r="AR16" s="135"/>
      <c r="AS16" s="135"/>
      <c r="AT16" s="135"/>
      <c r="AU16" s="135"/>
      <c r="AV16" s="135"/>
      <c r="AW16" s="135"/>
      <c r="AX16" s="135"/>
      <c r="AY16" s="135"/>
      <c r="AZ16" s="135"/>
      <c r="BA16" s="135"/>
      <c r="BB16" s="135"/>
      <c r="BC16" s="135"/>
      <c r="BD16" s="135"/>
      <c r="BE16" s="135"/>
      <c r="BF16" s="135"/>
      <c r="BG16" s="135"/>
      <c r="BH16" s="135"/>
    </row>
    <row r="17" spans="1:60" s="104" customFormat="1" ht="27.95" customHeight="1">
      <c r="A17" s="40">
        <v>410</v>
      </c>
      <c r="B17" s="1183" t="s">
        <v>2479</v>
      </c>
      <c r="C17" s="1167"/>
      <c r="D17" s="1167"/>
      <c r="E17" s="1168"/>
      <c r="F17" s="429">
        <f>+F16*0.15</f>
        <v>0</v>
      </c>
      <c r="G17" s="65"/>
      <c r="H17" s="135"/>
      <c r="I17" s="135"/>
      <c r="J17" s="135"/>
      <c r="K17" s="135"/>
      <c r="L17" s="135"/>
      <c r="M17" s="135"/>
      <c r="N17" s="135"/>
      <c r="O17" s="135"/>
      <c r="P17" s="135"/>
      <c r="Q17" s="135"/>
      <c r="R17" s="135"/>
      <c r="S17" s="135"/>
      <c r="T17" s="135"/>
      <c r="U17" s="135"/>
      <c r="V17" s="135"/>
      <c r="W17" s="135"/>
      <c r="X17" s="135"/>
      <c r="Y17" s="135"/>
      <c r="Z17" s="135"/>
      <c r="AA17" s="135"/>
      <c r="AB17" s="135"/>
      <c r="AC17" s="135"/>
      <c r="AD17" s="135"/>
      <c r="AE17" s="135"/>
      <c r="AF17" s="135"/>
      <c r="AG17" s="135"/>
      <c r="AH17" s="135"/>
      <c r="AI17" s="135"/>
      <c r="AJ17" s="135"/>
      <c r="AK17" s="135"/>
      <c r="AL17" s="135"/>
      <c r="AM17" s="135"/>
      <c r="AN17" s="135"/>
      <c r="AO17" s="135"/>
      <c r="AP17" s="135"/>
      <c r="AQ17" s="135"/>
      <c r="AR17" s="135"/>
      <c r="AS17" s="135"/>
      <c r="AT17" s="135"/>
      <c r="AU17" s="135"/>
      <c r="AV17" s="135"/>
      <c r="AW17" s="135"/>
      <c r="AX17" s="135"/>
      <c r="AY17" s="135"/>
      <c r="AZ17" s="135"/>
      <c r="BA17" s="135"/>
      <c r="BB17" s="135"/>
      <c r="BC17" s="135"/>
      <c r="BD17" s="135"/>
      <c r="BE17" s="135"/>
      <c r="BF17" s="135"/>
      <c r="BG17" s="135"/>
      <c r="BH17" s="135"/>
    </row>
    <row r="18" spans="1:60" s="104" customFormat="1" ht="27.95" customHeight="1">
      <c r="A18" s="40">
        <v>411</v>
      </c>
      <c r="B18" s="1167" t="s">
        <v>2456</v>
      </c>
      <c r="C18" s="1167"/>
      <c r="D18" s="1167"/>
      <c r="E18" s="1168"/>
      <c r="F18" s="428">
        <v>0</v>
      </c>
      <c r="G18" s="65"/>
      <c r="H18" s="135"/>
      <c r="I18" s="135"/>
      <c r="J18" s="135"/>
      <c r="K18" s="135"/>
      <c r="L18" s="135"/>
      <c r="M18" s="135"/>
      <c r="N18" s="135"/>
      <c r="O18" s="135"/>
      <c r="P18" s="135"/>
      <c r="Q18" s="135"/>
      <c r="R18" s="135"/>
      <c r="S18" s="135"/>
      <c r="T18" s="135"/>
      <c r="U18" s="135"/>
      <c r="V18" s="135"/>
      <c r="W18" s="135"/>
      <c r="X18" s="135"/>
      <c r="Y18" s="135"/>
      <c r="Z18" s="135"/>
      <c r="AA18" s="135"/>
      <c r="AB18" s="135"/>
      <c r="AC18" s="135"/>
      <c r="AD18" s="135"/>
      <c r="AE18" s="135"/>
      <c r="AF18" s="135"/>
      <c r="AG18" s="135"/>
      <c r="AH18" s="135"/>
      <c r="AI18" s="135"/>
      <c r="AJ18" s="135"/>
      <c r="AK18" s="135"/>
      <c r="AL18" s="135"/>
      <c r="AM18" s="135"/>
      <c r="AN18" s="135"/>
      <c r="AO18" s="135"/>
      <c r="AP18" s="135"/>
      <c r="AQ18" s="135"/>
      <c r="AR18" s="135"/>
      <c r="AS18" s="135"/>
      <c r="AT18" s="135"/>
      <c r="AU18" s="135"/>
      <c r="AV18" s="135"/>
      <c r="AW18" s="135"/>
      <c r="AX18" s="135"/>
      <c r="AY18" s="135"/>
      <c r="AZ18" s="135"/>
      <c r="BA18" s="135"/>
      <c r="BB18" s="135"/>
      <c r="BC18" s="135"/>
      <c r="BD18" s="135"/>
      <c r="BE18" s="135"/>
      <c r="BF18" s="135"/>
      <c r="BG18" s="135"/>
      <c r="BH18" s="135"/>
    </row>
    <row r="19" spans="1:60" s="104" customFormat="1" ht="27.95" customHeight="1">
      <c r="A19" s="40">
        <v>412</v>
      </c>
      <c r="B19" s="1167" t="s">
        <v>2480</v>
      </c>
      <c r="C19" s="1167"/>
      <c r="D19" s="1167"/>
      <c r="E19" s="1168"/>
      <c r="F19" s="428">
        <v>0</v>
      </c>
      <c r="G19" s="65"/>
      <c r="H19" s="135"/>
      <c r="I19" s="135"/>
      <c r="J19" s="135"/>
      <c r="K19" s="135"/>
      <c r="L19" s="135"/>
      <c r="M19" s="135"/>
      <c r="N19" s="135"/>
      <c r="O19" s="135"/>
      <c r="P19" s="135"/>
      <c r="Q19" s="135"/>
      <c r="R19" s="135"/>
      <c r="S19" s="135"/>
      <c r="T19" s="135"/>
      <c r="U19" s="135"/>
      <c r="V19" s="135"/>
      <c r="W19" s="135"/>
      <c r="X19" s="135"/>
      <c r="Y19" s="135"/>
      <c r="Z19" s="135"/>
      <c r="AA19" s="135"/>
      <c r="AB19" s="135"/>
      <c r="AC19" s="135"/>
      <c r="AD19" s="135"/>
      <c r="AE19" s="135"/>
      <c r="AF19" s="135"/>
      <c r="AG19" s="135"/>
      <c r="AH19" s="135"/>
      <c r="AI19" s="135"/>
      <c r="AJ19" s="135"/>
      <c r="AK19" s="135"/>
      <c r="AL19" s="135"/>
      <c r="AM19" s="135"/>
      <c r="AN19" s="135"/>
      <c r="AO19" s="135"/>
      <c r="AP19" s="135"/>
      <c r="AQ19" s="135"/>
      <c r="AR19" s="135"/>
      <c r="AS19" s="135"/>
      <c r="AT19" s="135"/>
      <c r="AU19" s="135"/>
      <c r="AV19" s="135"/>
      <c r="AW19" s="135"/>
      <c r="AX19" s="135"/>
      <c r="AY19" s="135"/>
      <c r="AZ19" s="135"/>
      <c r="BA19" s="135"/>
      <c r="BB19" s="135"/>
      <c r="BC19" s="135"/>
      <c r="BD19" s="135"/>
      <c r="BE19" s="135"/>
      <c r="BF19" s="135"/>
      <c r="BG19" s="135"/>
      <c r="BH19" s="135"/>
    </row>
    <row r="20" spans="1:60" s="104" customFormat="1" ht="27.95" customHeight="1">
      <c r="A20" s="40">
        <v>413</v>
      </c>
      <c r="B20" s="1167" t="s">
        <v>2481</v>
      </c>
      <c r="C20" s="1167"/>
      <c r="D20" s="1167"/>
      <c r="E20" s="1168"/>
      <c r="F20" s="429">
        <f>+ROUND(MIN(F19,0.15*F18),0)</f>
        <v>0</v>
      </c>
      <c r="G20" s="65"/>
      <c r="H20" s="135"/>
      <c r="I20" s="135"/>
      <c r="J20" s="135"/>
      <c r="K20" s="135"/>
      <c r="L20" s="135"/>
      <c r="M20" s="135"/>
      <c r="N20" s="135"/>
      <c r="O20" s="135"/>
      <c r="P20" s="135"/>
      <c r="Q20" s="135"/>
      <c r="R20" s="135"/>
      <c r="S20" s="135"/>
      <c r="T20" s="135"/>
      <c r="U20" s="135"/>
      <c r="V20" s="135"/>
      <c r="W20" s="135"/>
      <c r="X20" s="135"/>
      <c r="Y20" s="135"/>
      <c r="Z20" s="135"/>
      <c r="AA20" s="135"/>
      <c r="AB20" s="135"/>
      <c r="AC20" s="135"/>
      <c r="AD20" s="135"/>
      <c r="AE20" s="135"/>
      <c r="AF20" s="135"/>
      <c r="AG20" s="135"/>
      <c r="AH20" s="135"/>
      <c r="AI20" s="135"/>
      <c r="AJ20" s="135"/>
      <c r="AK20" s="135"/>
      <c r="AL20" s="135"/>
      <c r="AM20" s="135"/>
      <c r="AN20" s="135"/>
      <c r="AO20" s="135"/>
      <c r="AP20" s="135"/>
      <c r="AQ20" s="135"/>
      <c r="AR20" s="135"/>
      <c r="AS20" s="135"/>
      <c r="AT20" s="135"/>
      <c r="AU20" s="135"/>
      <c r="AV20" s="135"/>
      <c r="AW20" s="135"/>
      <c r="AX20" s="135"/>
      <c r="AY20" s="135"/>
      <c r="AZ20" s="135"/>
      <c r="BA20" s="135"/>
      <c r="BB20" s="135"/>
      <c r="BC20" s="135"/>
      <c r="BD20" s="135"/>
      <c r="BE20" s="135"/>
      <c r="BF20" s="135"/>
      <c r="BG20" s="135"/>
      <c r="BH20" s="135"/>
    </row>
    <row r="21" spans="1:60" s="104" customFormat="1" ht="27.95" customHeight="1" thickBot="1">
      <c r="A21" s="40">
        <v>414</v>
      </c>
      <c r="B21" s="1167" t="s">
        <v>2482</v>
      </c>
      <c r="C21" s="1167"/>
      <c r="D21" s="1167"/>
      <c r="E21" s="1168"/>
      <c r="F21" s="429">
        <f>+F17-F20</f>
        <v>0</v>
      </c>
      <c r="G21" s="65"/>
      <c r="H21" s="135"/>
      <c r="I21" s="135"/>
      <c r="J21" s="135"/>
      <c r="K21" s="135"/>
      <c r="L21" s="135"/>
      <c r="M21" s="135"/>
      <c r="N21" s="135"/>
      <c r="O21" s="135"/>
      <c r="P21" s="135"/>
      <c r="Q21" s="135"/>
      <c r="R21" s="135"/>
      <c r="S21" s="135"/>
      <c r="T21" s="135"/>
      <c r="U21" s="135"/>
      <c r="V21" s="135"/>
      <c r="W21" s="135"/>
      <c r="X21" s="135"/>
      <c r="Y21" s="135"/>
      <c r="Z21" s="135"/>
      <c r="AA21" s="135"/>
      <c r="AB21" s="135"/>
      <c r="AC21" s="135"/>
      <c r="AD21" s="135"/>
      <c r="AE21" s="135"/>
      <c r="AF21" s="135"/>
      <c r="AG21" s="135"/>
      <c r="AH21" s="135"/>
      <c r="AI21" s="135"/>
      <c r="AJ21" s="135"/>
      <c r="AK21" s="135"/>
      <c r="AL21" s="135"/>
      <c r="AM21" s="135"/>
      <c r="AN21" s="135"/>
      <c r="AO21" s="135"/>
      <c r="AP21" s="135"/>
      <c r="AQ21" s="135"/>
      <c r="AR21" s="135"/>
      <c r="AS21" s="135"/>
      <c r="AT21" s="135"/>
      <c r="AU21" s="135"/>
      <c r="AV21" s="135"/>
      <c r="AW21" s="135"/>
      <c r="AX21" s="135"/>
      <c r="AY21" s="135"/>
      <c r="AZ21" s="135"/>
      <c r="BA21" s="135"/>
      <c r="BB21" s="135"/>
      <c r="BC21" s="135"/>
      <c r="BD21" s="135"/>
      <c r="BE21" s="135"/>
      <c r="BF21" s="135"/>
      <c r="BG21" s="135"/>
      <c r="BH21" s="135"/>
    </row>
    <row r="22" spans="1:60" ht="170.1" customHeight="1">
      <c r="A22" s="696"/>
      <c r="B22" s="607"/>
      <c r="C22" s="607"/>
      <c r="D22" s="607"/>
      <c r="E22" s="607"/>
      <c r="F22" s="607"/>
      <c r="G22" s="607"/>
    </row>
    <row r="23" spans="1:60" ht="15.95" customHeight="1">
      <c r="A23" s="1160" t="str">
        <f>+'DAP1'!A46</f>
        <v>Formulář zpracovala ASPEKT HM, daňová, účetní a auditorská kancelář, www.danovapriznani.cz, business.center.cz</v>
      </c>
      <c r="B23" s="1160"/>
      <c r="C23" s="1160"/>
      <c r="D23" s="1160"/>
      <c r="E23" s="1160"/>
      <c r="F23" s="1160"/>
      <c r="G23" s="1160"/>
    </row>
    <row r="24" spans="1:60" s="157" customFormat="1" ht="12" customHeight="1">
      <c r="A24" s="1159" t="s">
        <v>2560</v>
      </c>
      <c r="B24" s="1159"/>
      <c r="C24" s="1159"/>
      <c r="D24" s="1159"/>
      <c r="E24" s="1159"/>
      <c r="F24" s="1159"/>
      <c r="G24" s="1159"/>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U24" s="156"/>
      <c r="AV24" s="156"/>
      <c r="AW24" s="156"/>
      <c r="AX24" s="156"/>
      <c r="AY24" s="156"/>
      <c r="AZ24" s="156"/>
      <c r="BA24" s="156"/>
      <c r="BB24" s="156"/>
      <c r="BC24" s="156"/>
      <c r="BD24" s="156"/>
      <c r="BE24" s="156"/>
      <c r="BF24" s="156"/>
      <c r="BG24" s="156"/>
      <c r="BH24" s="156"/>
    </row>
    <row r="25" spans="1:60">
      <c r="A25" s="1155" t="s">
        <v>237</v>
      </c>
      <c r="B25" s="1155"/>
      <c r="C25" s="1155"/>
      <c r="D25" s="1155"/>
      <c r="E25" s="1156"/>
      <c r="F25" s="1156"/>
      <c r="G25" s="1156"/>
    </row>
    <row r="26" spans="1:60">
      <c r="A26" s="73"/>
      <c r="B26" s="73"/>
      <c r="C26" s="73"/>
      <c r="D26" s="73"/>
      <c r="E26" s="73"/>
      <c r="F26" s="73"/>
      <c r="G26" s="73"/>
    </row>
    <row r="27" spans="1:60">
      <c r="A27" s="73"/>
      <c r="B27" s="73"/>
      <c r="C27" s="73"/>
      <c r="D27" s="73"/>
      <c r="E27" s="73"/>
      <c r="F27" s="73"/>
      <c r="G27" s="73"/>
    </row>
    <row r="28" spans="1:60">
      <c r="A28" s="73"/>
      <c r="B28" s="73"/>
      <c r="C28" s="73"/>
      <c r="D28" s="73"/>
      <c r="E28" s="73"/>
      <c r="F28" s="73"/>
      <c r="G28" s="73"/>
    </row>
    <row r="29" spans="1:60">
      <c r="A29" s="73"/>
      <c r="B29" s="73"/>
      <c r="C29" s="73"/>
      <c r="D29" s="73"/>
      <c r="E29" s="73"/>
      <c r="F29" s="73"/>
      <c r="G29" s="73"/>
    </row>
    <row r="30" spans="1:60">
      <c r="A30" s="73"/>
      <c r="B30" s="73"/>
      <c r="C30" s="73"/>
      <c r="D30" s="73"/>
      <c r="E30" s="73"/>
      <c r="F30" s="73"/>
      <c r="G30" s="73"/>
    </row>
    <row r="31" spans="1:60">
      <c r="A31" s="73"/>
      <c r="B31" s="73"/>
      <c r="C31" s="73"/>
      <c r="D31" s="73"/>
      <c r="E31" s="73"/>
      <c r="F31" s="73"/>
      <c r="G31" s="73"/>
    </row>
    <row r="32" spans="1:60">
      <c r="A32" s="73"/>
      <c r="B32" s="73"/>
      <c r="C32" s="73"/>
      <c r="D32" s="73"/>
      <c r="E32" s="73"/>
      <c r="F32" s="73"/>
      <c r="G32" s="73"/>
    </row>
    <row r="33" spans="1:7">
      <c r="A33" s="73"/>
      <c r="B33" s="73"/>
      <c r="C33" s="73"/>
      <c r="D33" s="73"/>
      <c r="E33" s="73"/>
      <c r="F33" s="73"/>
      <c r="G33" s="73"/>
    </row>
    <row r="34" spans="1:7">
      <c r="A34" s="73"/>
      <c r="B34" s="73"/>
      <c r="C34" s="73"/>
      <c r="D34" s="73"/>
      <c r="E34" s="73"/>
      <c r="F34" s="73"/>
      <c r="G34" s="73"/>
    </row>
    <row r="35" spans="1:7">
      <c r="A35" s="73"/>
      <c r="B35" s="73"/>
      <c r="C35" s="73"/>
      <c r="D35" s="73"/>
      <c r="E35" s="73"/>
      <c r="F35" s="73"/>
      <c r="G35" s="73"/>
    </row>
    <row r="36" spans="1:7">
      <c r="A36" s="73"/>
      <c r="B36" s="73"/>
      <c r="C36" s="73"/>
      <c r="D36" s="73"/>
      <c r="E36" s="73"/>
      <c r="F36" s="73"/>
      <c r="G36" s="73"/>
    </row>
    <row r="37" spans="1:7">
      <c r="A37" s="73"/>
      <c r="B37" s="73"/>
      <c r="C37" s="73"/>
      <c r="D37" s="73"/>
      <c r="E37" s="73"/>
      <c r="F37" s="73"/>
      <c r="G37" s="73"/>
    </row>
    <row r="38" spans="1:7">
      <c r="A38" s="73"/>
      <c r="B38" s="73"/>
      <c r="C38" s="73"/>
      <c r="D38" s="73"/>
      <c r="E38" s="73"/>
      <c r="F38" s="73"/>
      <c r="G38" s="73"/>
    </row>
    <row r="39" spans="1:7">
      <c r="A39" s="73"/>
      <c r="B39" s="73"/>
      <c r="C39" s="73"/>
      <c r="D39" s="73"/>
      <c r="E39" s="73"/>
      <c r="F39" s="73"/>
      <c r="G39" s="73"/>
    </row>
    <row r="40" spans="1:7">
      <c r="A40" s="73"/>
      <c r="B40" s="73"/>
      <c r="C40" s="73"/>
      <c r="D40" s="73"/>
      <c r="E40" s="73"/>
      <c r="F40" s="73"/>
      <c r="G40" s="73"/>
    </row>
    <row r="41" spans="1:7">
      <c r="A41" s="73"/>
      <c r="B41" s="73"/>
      <c r="C41" s="73"/>
      <c r="D41" s="73"/>
      <c r="E41" s="73"/>
      <c r="F41" s="73"/>
      <c r="G41" s="73"/>
    </row>
    <row r="42" spans="1:7">
      <c r="A42" s="73"/>
      <c r="B42" s="73"/>
      <c r="C42" s="73"/>
      <c r="D42" s="73"/>
      <c r="E42" s="73"/>
      <c r="F42" s="73"/>
      <c r="G42" s="73"/>
    </row>
    <row r="43" spans="1:7">
      <c r="A43" s="73"/>
      <c r="B43" s="73"/>
      <c r="C43" s="73"/>
      <c r="D43" s="73"/>
      <c r="E43" s="73"/>
      <c r="F43" s="73"/>
      <c r="G43" s="73"/>
    </row>
    <row r="44" spans="1:7">
      <c r="A44" s="73"/>
      <c r="B44" s="73"/>
      <c r="C44" s="73"/>
      <c r="D44" s="73"/>
      <c r="E44" s="73"/>
      <c r="F44" s="73"/>
      <c r="G44" s="73"/>
    </row>
    <row r="45" spans="1:7">
      <c r="A45" s="73"/>
      <c r="B45" s="73"/>
      <c r="C45" s="73"/>
      <c r="D45" s="73"/>
      <c r="E45" s="73"/>
      <c r="F45" s="73"/>
      <c r="G45" s="73"/>
    </row>
    <row r="46" spans="1:7">
      <c r="A46" s="73"/>
      <c r="B46" s="73"/>
      <c r="C46" s="73"/>
      <c r="D46" s="73"/>
      <c r="E46" s="73"/>
      <c r="F46" s="73"/>
      <c r="G46" s="73"/>
    </row>
    <row r="47" spans="1:7">
      <c r="A47" s="73"/>
      <c r="B47" s="73"/>
      <c r="C47" s="73"/>
      <c r="D47" s="73"/>
      <c r="E47" s="73"/>
      <c r="F47" s="73"/>
      <c r="G47" s="73"/>
    </row>
    <row r="48" spans="1:7">
      <c r="A48" s="73"/>
      <c r="B48" s="73"/>
      <c r="C48" s="73"/>
      <c r="D48" s="73"/>
      <c r="E48" s="73"/>
      <c r="F48" s="73"/>
      <c r="G48" s="73"/>
    </row>
    <row r="49" spans="1:7">
      <c r="A49" s="73"/>
      <c r="B49" s="73"/>
      <c r="C49" s="73"/>
      <c r="D49" s="73"/>
      <c r="E49" s="73"/>
      <c r="F49" s="73"/>
      <c r="G49" s="73"/>
    </row>
    <row r="50" spans="1:7">
      <c r="A50" s="73"/>
      <c r="B50" s="73"/>
      <c r="C50" s="73"/>
      <c r="D50" s="73"/>
      <c r="E50" s="73"/>
      <c r="F50" s="73"/>
      <c r="G50" s="73"/>
    </row>
    <row r="51" spans="1:7">
      <c r="A51" s="73"/>
      <c r="B51" s="73"/>
      <c r="C51" s="73"/>
      <c r="D51" s="73"/>
      <c r="E51" s="73"/>
      <c r="F51" s="73"/>
      <c r="G51" s="73"/>
    </row>
    <row r="52" spans="1:7">
      <c r="A52" s="73"/>
      <c r="B52" s="73"/>
      <c r="C52" s="73"/>
      <c r="D52" s="73"/>
      <c r="E52" s="73"/>
      <c r="F52" s="73"/>
      <c r="G52" s="73"/>
    </row>
    <row r="53" spans="1:7">
      <c r="A53" s="73"/>
      <c r="B53" s="73"/>
      <c r="C53" s="73"/>
      <c r="D53" s="73"/>
      <c r="E53" s="73"/>
      <c r="F53" s="73"/>
      <c r="G53" s="73"/>
    </row>
    <row r="54" spans="1:7">
      <c r="A54" s="73"/>
      <c r="B54" s="73"/>
      <c r="C54" s="73"/>
      <c r="D54" s="73"/>
      <c r="E54" s="73"/>
      <c r="F54" s="73"/>
      <c r="G54" s="73"/>
    </row>
    <row r="55" spans="1:7">
      <c r="A55" s="73"/>
      <c r="B55" s="73"/>
      <c r="C55" s="73"/>
      <c r="D55" s="73"/>
      <c r="E55" s="73"/>
      <c r="F55" s="73"/>
      <c r="G55" s="73"/>
    </row>
    <row r="56" spans="1:7">
      <c r="A56" s="73"/>
      <c r="B56" s="73"/>
      <c r="C56" s="73"/>
      <c r="D56" s="73"/>
      <c r="E56" s="73"/>
      <c r="F56" s="73"/>
      <c r="G56" s="73"/>
    </row>
    <row r="57" spans="1:7">
      <c r="A57" s="73"/>
      <c r="B57" s="73"/>
      <c r="C57" s="73"/>
      <c r="D57" s="73"/>
      <c r="E57" s="73"/>
      <c r="F57" s="73"/>
      <c r="G57" s="73"/>
    </row>
    <row r="58" spans="1:7">
      <c r="A58" s="73"/>
      <c r="B58" s="73"/>
      <c r="C58" s="73"/>
      <c r="D58" s="73"/>
      <c r="E58" s="73"/>
      <c r="F58" s="73"/>
      <c r="G58" s="73"/>
    </row>
    <row r="59" spans="1:7">
      <c r="A59" s="73"/>
      <c r="B59" s="73"/>
      <c r="C59" s="73"/>
      <c r="D59" s="73"/>
      <c r="E59" s="73"/>
      <c r="F59" s="73"/>
      <c r="G59" s="73"/>
    </row>
    <row r="60" spans="1:7">
      <c r="A60" s="73"/>
      <c r="B60" s="73"/>
      <c r="C60" s="73"/>
      <c r="D60" s="73"/>
      <c r="E60" s="73"/>
      <c r="F60" s="73"/>
      <c r="G60" s="73"/>
    </row>
    <row r="61" spans="1:7">
      <c r="A61" s="73"/>
      <c r="B61" s="73"/>
      <c r="C61" s="73"/>
      <c r="D61" s="73"/>
      <c r="E61" s="73"/>
      <c r="F61" s="73"/>
      <c r="G61" s="73"/>
    </row>
    <row r="62" spans="1:7">
      <c r="A62" s="73"/>
      <c r="B62" s="73"/>
      <c r="C62" s="73"/>
      <c r="D62" s="73"/>
      <c r="E62" s="73"/>
      <c r="F62" s="73"/>
      <c r="G62" s="73"/>
    </row>
    <row r="63" spans="1:7">
      <c r="A63" s="73"/>
      <c r="B63" s="73"/>
      <c r="C63" s="73"/>
      <c r="D63" s="73"/>
      <c r="E63" s="73"/>
      <c r="F63" s="73"/>
      <c r="G63" s="73"/>
    </row>
    <row r="64" spans="1:7">
      <c r="A64" s="73"/>
      <c r="B64" s="73"/>
      <c r="C64" s="73"/>
      <c r="D64" s="73"/>
      <c r="E64" s="73"/>
      <c r="F64" s="73"/>
      <c r="G64" s="73"/>
    </row>
    <row r="65" s="73" customFormat="1"/>
    <row r="66" s="73" customFormat="1"/>
    <row r="67" s="73" customFormat="1"/>
    <row r="68" s="73" customFormat="1"/>
    <row r="69" s="73" customFormat="1"/>
    <row r="70" s="73" customFormat="1"/>
    <row r="71" s="73" customFormat="1"/>
    <row r="72" s="73" customFormat="1"/>
    <row r="73" s="73" customFormat="1"/>
    <row r="74" s="73" customFormat="1"/>
    <row r="75" s="73" customFormat="1"/>
    <row r="76" s="73" customFormat="1"/>
    <row r="77" s="73" customFormat="1"/>
    <row r="78" s="73" customFormat="1"/>
    <row r="79" s="73" customFormat="1"/>
    <row r="80" s="73" customFormat="1"/>
    <row r="81" s="73" customFormat="1"/>
    <row r="82" s="73" customFormat="1"/>
    <row r="83" s="73" customFormat="1"/>
    <row r="84" s="73" customFormat="1"/>
    <row r="85" s="73" customFormat="1"/>
    <row r="86" s="73" customFormat="1"/>
    <row r="87" s="73" customFormat="1"/>
    <row r="88" s="73" customFormat="1"/>
    <row r="89" s="73" customFormat="1"/>
    <row r="90" s="73" customFormat="1"/>
    <row r="91" s="73" customFormat="1"/>
    <row r="92" s="73" customFormat="1"/>
    <row r="93" s="73" customFormat="1"/>
    <row r="94" s="73" customFormat="1"/>
    <row r="95" s="73" customFormat="1"/>
    <row r="96" s="73" customFormat="1"/>
    <row r="97" s="73" customFormat="1"/>
    <row r="98" s="73" customFormat="1"/>
    <row r="99" s="73" customFormat="1"/>
    <row r="100" s="73" customFormat="1"/>
    <row r="101" s="73" customFormat="1"/>
    <row r="102" s="73" customFormat="1"/>
    <row r="103" s="73" customFormat="1"/>
    <row r="104" s="73" customFormat="1"/>
    <row r="105" s="73" customFormat="1"/>
    <row r="106" s="73" customFormat="1"/>
    <row r="107" s="73" customFormat="1"/>
    <row r="108" s="73" customFormat="1"/>
    <row r="109" s="73" customFormat="1"/>
    <row r="110" s="73" customFormat="1"/>
    <row r="111" s="73" customFormat="1"/>
    <row r="112" s="73" customFormat="1"/>
    <row r="113" s="73" customFormat="1"/>
    <row r="114" s="73" customFormat="1"/>
    <row r="115" s="73" customFormat="1"/>
    <row r="116" s="73" customFormat="1"/>
  </sheetData>
  <sheetProtection algorithmName="SHA-512" hashValue="CqhbsRswc2uoBKtDeWo4LLETYlaEqFkX+D8/mRfMm/LNN4KPVbRjwzNu/KsTFJcmQDzjY10+TAymjEaa2M5uwA==" saltValue="AVlJavBpLyG8tYB02r6UTA==" spinCount="100000" sheet="1" objects="1" scenarios="1"/>
  <mergeCells count="26">
    <mergeCell ref="A23:G23"/>
    <mergeCell ref="A24:G24"/>
    <mergeCell ref="A25:G25"/>
    <mergeCell ref="B12:E12"/>
    <mergeCell ref="B13:E13"/>
    <mergeCell ref="B14:E14"/>
    <mergeCell ref="B15:E15"/>
    <mergeCell ref="B17:E17"/>
    <mergeCell ref="B18:E18"/>
    <mergeCell ref="B19:E19"/>
    <mergeCell ref="B20:E20"/>
    <mergeCell ref="B21:E21"/>
    <mergeCell ref="A22:G22"/>
    <mergeCell ref="B16:E16"/>
    <mergeCell ref="B11:E11"/>
    <mergeCell ref="A1:C1"/>
    <mergeCell ref="D1:F1"/>
    <mergeCell ref="A2:F2"/>
    <mergeCell ref="A3:G3"/>
    <mergeCell ref="A4:G4"/>
    <mergeCell ref="A5:E6"/>
    <mergeCell ref="F5:G5"/>
    <mergeCell ref="B8:E8"/>
    <mergeCell ref="B9:E9"/>
    <mergeCell ref="B10:E10"/>
    <mergeCell ref="B7:E7"/>
  </mergeCells>
  <printOptions horizontalCentered="1" verticalCentered="1"/>
  <pageMargins left="0.39370078740157483" right="0.39370078740157483" top="0.39370078740157483" bottom="0.39370078740157483"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List16">
    <tabColor rgb="FFFFCCFF"/>
    <pageSetUpPr fitToPage="1"/>
  </sheetPr>
  <dimension ref="A1:BH114"/>
  <sheetViews>
    <sheetView workbookViewId="0">
      <selection activeCell="F14" sqref="F14"/>
    </sheetView>
  </sheetViews>
  <sheetFormatPr defaultRowHeight="12.75"/>
  <cols>
    <col min="1" max="1" width="5.7109375" customWidth="1"/>
    <col min="2" max="2" width="4.7109375" customWidth="1"/>
    <col min="3" max="3" width="11.7109375" customWidth="1"/>
    <col min="4" max="4" width="18.7109375" customWidth="1"/>
    <col min="5" max="5" width="11.7109375" customWidth="1"/>
    <col min="6" max="7" width="21.7109375" customWidth="1"/>
    <col min="8" max="60" width="9.140625" style="73"/>
  </cols>
  <sheetData>
    <row r="1" spans="1:60" s="104" customFormat="1" ht="16.5" thickBot="1">
      <c r="A1" s="970"/>
      <c r="B1" s="508"/>
      <c r="C1" s="508"/>
      <c r="D1" s="1130" t="s">
        <v>155</v>
      </c>
      <c r="E1" s="589"/>
      <c r="F1" s="891"/>
      <c r="G1" s="249">
        <v>1</v>
      </c>
      <c r="H1" s="73"/>
      <c r="I1" s="73"/>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row>
    <row r="2" spans="1:60" ht="24" customHeight="1">
      <c r="A2" s="969"/>
      <c r="B2" s="969"/>
      <c r="C2" s="969"/>
      <c r="D2" s="969"/>
      <c r="E2" s="969"/>
      <c r="F2" s="969"/>
      <c r="G2" s="112"/>
    </row>
    <row r="3" spans="1:60" ht="36" customHeight="1">
      <c r="A3" s="1196" t="s">
        <v>156</v>
      </c>
      <c r="B3" s="1197"/>
      <c r="C3" s="1197"/>
      <c r="D3" s="1197"/>
      <c r="E3" s="1197"/>
      <c r="F3" s="1197"/>
      <c r="G3" s="1197"/>
    </row>
    <row r="4" spans="1:60" s="104" customFormat="1" ht="18" customHeight="1">
      <c r="A4" s="1198" t="s">
        <v>157</v>
      </c>
      <c r="B4" s="1199"/>
      <c r="C4" s="1199"/>
      <c r="D4" s="1199"/>
      <c r="E4" s="1199"/>
      <c r="F4" s="1199"/>
      <c r="G4" s="1199"/>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5"/>
      <c r="BG4" s="135"/>
      <c r="BH4" s="135"/>
    </row>
    <row r="5" spans="1:60" ht="18" customHeight="1">
      <c r="A5" s="1200" t="s">
        <v>2352</v>
      </c>
      <c r="B5" s="1201"/>
      <c r="C5" s="1201"/>
      <c r="D5" s="1201"/>
      <c r="E5" s="1201"/>
      <c r="F5" s="1201"/>
      <c r="G5" s="1201"/>
    </row>
    <row r="6" spans="1:60" ht="18" customHeight="1">
      <c r="A6" s="1202" t="s">
        <v>94</v>
      </c>
      <c r="B6" s="1203"/>
      <c r="C6" s="1203"/>
      <c r="D6" s="1203"/>
      <c r="E6" s="1203"/>
      <c r="F6" s="1203"/>
      <c r="G6" s="1203"/>
    </row>
    <row r="7" spans="1:60" ht="18" customHeight="1">
      <c r="A7" s="1185"/>
      <c r="B7" s="1186"/>
      <c r="C7" s="1186"/>
      <c r="D7" s="1186"/>
      <c r="E7" s="1186"/>
      <c r="F7" s="1186"/>
      <c r="G7" s="1186"/>
    </row>
    <row r="8" spans="1:60" ht="24" customHeight="1">
      <c r="A8" s="1161" t="s">
        <v>2351</v>
      </c>
      <c r="B8" s="891"/>
      <c r="C8" s="136"/>
      <c r="D8" s="1172"/>
      <c r="E8" s="609"/>
      <c r="F8" s="609"/>
      <c r="G8" s="609"/>
    </row>
    <row r="9" spans="1:60" ht="8.1" customHeight="1" thickBot="1">
      <c r="A9" s="1173"/>
      <c r="B9" s="1174"/>
      <c r="C9" s="1174"/>
      <c r="D9" s="1174"/>
      <c r="E9" s="1174"/>
      <c r="F9" s="1174"/>
      <c r="G9" s="1174"/>
    </row>
    <row r="10" spans="1:60" ht="15" customHeight="1">
      <c r="A10" s="1192"/>
      <c r="B10" s="607"/>
      <c r="C10" s="607"/>
      <c r="D10" s="607"/>
      <c r="E10" s="1193"/>
      <c r="F10" s="1194" t="s">
        <v>211</v>
      </c>
      <c r="G10" s="1195"/>
    </row>
    <row r="11" spans="1:60" ht="15" customHeight="1">
      <c r="A11" s="1176"/>
      <c r="B11" s="549"/>
      <c r="C11" s="549"/>
      <c r="D11" s="549"/>
      <c r="E11" s="550"/>
      <c r="F11" s="75" t="s">
        <v>130</v>
      </c>
      <c r="G11" s="86" t="s">
        <v>138</v>
      </c>
    </row>
    <row r="12" spans="1:60" ht="24" customHeight="1">
      <c r="A12" s="246">
        <v>321</v>
      </c>
      <c r="B12" s="1153" t="s">
        <v>204</v>
      </c>
      <c r="C12" s="1153"/>
      <c r="D12" s="1153"/>
      <c r="E12" s="1154"/>
      <c r="F12" s="106">
        <v>0</v>
      </c>
      <c r="G12" s="65"/>
    </row>
    <row r="13" spans="1:60" ht="24" customHeight="1">
      <c r="A13" s="246">
        <v>322</v>
      </c>
      <c r="B13" s="1153" t="s">
        <v>205</v>
      </c>
      <c r="C13" s="1153"/>
      <c r="D13" s="1153"/>
      <c r="E13" s="1154"/>
      <c r="F13" s="106">
        <v>0</v>
      </c>
      <c r="G13" s="65"/>
    </row>
    <row r="14" spans="1:60" ht="24" customHeight="1">
      <c r="A14" s="246">
        <v>323</v>
      </c>
      <c r="B14" s="1153" t="s">
        <v>99</v>
      </c>
      <c r="C14" s="1153"/>
      <c r="D14" s="1153"/>
      <c r="E14" s="1154"/>
      <c r="F14" s="106">
        <v>0</v>
      </c>
      <c r="G14" s="65"/>
    </row>
    <row r="15" spans="1:60" ht="24" customHeight="1">
      <c r="A15" s="246">
        <v>324</v>
      </c>
      <c r="B15" s="1153" t="s">
        <v>2444</v>
      </c>
      <c r="C15" s="1153"/>
      <c r="D15" s="1153"/>
      <c r="E15" s="1154"/>
      <c r="F15" s="158">
        <f>ROUND(+IF(+IF(IF('DAP2'!E16=0,0,(F12-F13)/'DAP2'!E16)&lt;0,0,IF('DAP2'!E16=0,0,(F12-F13)/'DAP2'!E16))&gt;1,1,+IF(IF('DAP2'!E16=0,0,(F12-F13)/'DAP2'!E16)&lt;0,0,IF('DAP2'!E16=0,0,(F12-F13)/'DAP2'!E16))),4)</f>
        <v>0</v>
      </c>
      <c r="G15" s="65"/>
    </row>
    <row r="16" spans="1:60" ht="24" customHeight="1">
      <c r="A16" s="246">
        <v>325</v>
      </c>
      <c r="B16" s="1153" t="s">
        <v>2445</v>
      </c>
      <c r="C16" s="1153"/>
      <c r="D16" s="1153"/>
      <c r="E16" s="1154"/>
      <c r="F16" s="256">
        <f>ROUND((+'DAP2'!F34+'DAP2'!F37)*F15,2)</f>
        <v>0</v>
      </c>
      <c r="G16" s="65"/>
    </row>
    <row r="17" spans="1:60" ht="24" customHeight="1" thickBot="1">
      <c r="A17" s="247">
        <v>326</v>
      </c>
      <c r="B17" s="1157" t="s">
        <v>125</v>
      </c>
      <c r="C17" s="1157"/>
      <c r="D17" s="1157"/>
      <c r="E17" s="1158"/>
      <c r="F17" s="257">
        <f>+MIN(F14,F16)</f>
        <v>0</v>
      </c>
      <c r="G17" s="84"/>
    </row>
    <row r="18" spans="1:60" ht="24" customHeight="1" thickBot="1">
      <c r="A18" s="248">
        <v>327</v>
      </c>
      <c r="B18" s="1190" t="s">
        <v>2353</v>
      </c>
      <c r="C18" s="1190"/>
      <c r="D18" s="1190"/>
      <c r="E18" s="1191"/>
      <c r="F18" s="258">
        <f>+F14-F17</f>
        <v>0</v>
      </c>
      <c r="G18" s="85"/>
    </row>
    <row r="19" spans="1:60" ht="24" customHeight="1">
      <c r="A19" s="1187" t="s">
        <v>2243</v>
      </c>
      <c r="B19" s="1188"/>
      <c r="C19" s="1188"/>
      <c r="D19" s="1188"/>
      <c r="E19" s="1188"/>
      <c r="F19" s="1188"/>
      <c r="G19" s="1188"/>
    </row>
    <row r="20" spans="1:60" ht="330" customHeight="1">
      <c r="A20" s="1189"/>
      <c r="B20" s="508"/>
      <c r="C20" s="508"/>
      <c r="D20" s="508"/>
      <c r="E20" s="508"/>
      <c r="F20" s="508"/>
      <c r="G20" s="508"/>
    </row>
    <row r="21" spans="1:60" ht="15.95" customHeight="1">
      <c r="A21" s="1160" t="str">
        <f>+'DAP1'!A46</f>
        <v>Formulář zpracovala ASPEKT HM, daňová, účetní a auditorská kancelář, www.danovapriznani.cz, business.center.cz</v>
      </c>
      <c r="B21" s="1160"/>
      <c r="C21" s="1160"/>
      <c r="D21" s="1160"/>
      <c r="E21" s="1160"/>
      <c r="F21" s="1160"/>
      <c r="G21" s="1160"/>
    </row>
    <row r="22" spans="1:60" s="157" customFormat="1" ht="12" customHeight="1">
      <c r="A22" s="1159" t="s">
        <v>2443</v>
      </c>
      <c r="B22" s="1184"/>
      <c r="C22" s="1184"/>
      <c r="D22" s="1184"/>
      <c r="E22" s="1184"/>
      <c r="F22" s="1184"/>
      <c r="G22" s="1184"/>
      <c r="H22" s="156"/>
      <c r="I22" s="156"/>
      <c r="J22" s="156"/>
      <c r="K22" s="156"/>
      <c r="L22" s="156"/>
      <c r="M22" s="156"/>
      <c r="N22" s="156"/>
      <c r="O22" s="156"/>
      <c r="P22" s="156"/>
      <c r="Q22" s="156"/>
      <c r="R22" s="156"/>
      <c r="S22" s="156"/>
      <c r="T22" s="156"/>
      <c r="U22" s="156"/>
      <c r="V22" s="156"/>
      <c r="W22" s="156"/>
      <c r="X22" s="156"/>
      <c r="Y22" s="156"/>
      <c r="Z22" s="156"/>
      <c r="AA22" s="156"/>
      <c r="AB22" s="156"/>
      <c r="AC22" s="156"/>
      <c r="AD22" s="156"/>
      <c r="AE22" s="156"/>
      <c r="AF22" s="156"/>
      <c r="AG22" s="156"/>
      <c r="AH22" s="156"/>
      <c r="AI22" s="156"/>
      <c r="AJ22" s="156"/>
      <c r="AK22" s="156"/>
      <c r="AL22" s="156"/>
      <c r="AM22" s="156"/>
      <c r="AN22" s="156"/>
      <c r="AO22" s="156"/>
      <c r="AP22" s="156"/>
      <c r="AQ22" s="156"/>
      <c r="AR22" s="156"/>
      <c r="AS22" s="156"/>
      <c r="AT22" s="156"/>
      <c r="AU22" s="156"/>
      <c r="AV22" s="156"/>
      <c r="AW22" s="156"/>
      <c r="AX22" s="156"/>
      <c r="AY22" s="156"/>
      <c r="AZ22" s="156"/>
      <c r="BA22" s="156"/>
      <c r="BB22" s="156"/>
      <c r="BC22" s="156"/>
      <c r="BD22" s="156"/>
      <c r="BE22" s="156"/>
      <c r="BF22" s="156"/>
      <c r="BG22" s="156"/>
      <c r="BH22" s="156"/>
    </row>
    <row r="23" spans="1:60">
      <c r="A23" s="1155" t="s">
        <v>237</v>
      </c>
      <c r="B23" s="1155"/>
      <c r="C23" s="1155"/>
      <c r="D23" s="1155"/>
      <c r="E23" s="1156"/>
      <c r="F23" s="1156"/>
      <c r="G23" s="1156"/>
    </row>
    <row r="24" spans="1:60">
      <c r="A24" s="73"/>
      <c r="B24" s="73"/>
      <c r="C24" s="73"/>
      <c r="D24" s="73"/>
      <c r="E24" s="73"/>
      <c r="F24" s="73"/>
      <c r="G24" s="73"/>
    </row>
    <row r="25" spans="1:60">
      <c r="A25" s="73"/>
      <c r="B25" s="73"/>
      <c r="C25" s="73"/>
      <c r="D25" s="73"/>
      <c r="E25" s="73"/>
      <c r="F25" s="73"/>
      <c r="G25" s="73"/>
    </row>
    <row r="26" spans="1:60">
      <c r="A26" s="73"/>
      <c r="B26" s="73"/>
      <c r="C26" s="73"/>
      <c r="D26" s="73"/>
      <c r="E26" s="73"/>
      <c r="F26" s="73"/>
      <c r="G26" s="73"/>
    </row>
    <row r="27" spans="1:60">
      <c r="A27" s="73"/>
      <c r="B27" s="73"/>
      <c r="C27" s="73"/>
      <c r="D27" s="73"/>
      <c r="E27" s="73"/>
      <c r="F27" s="73"/>
      <c r="G27" s="73"/>
    </row>
    <row r="28" spans="1:60">
      <c r="A28" s="73"/>
      <c r="B28" s="73"/>
      <c r="C28" s="73"/>
      <c r="D28" s="73"/>
      <c r="E28" s="73"/>
      <c r="F28" s="73"/>
      <c r="G28" s="73"/>
    </row>
    <row r="29" spans="1:60">
      <c r="A29" s="73"/>
      <c r="B29" s="73"/>
      <c r="C29" s="73"/>
      <c r="D29" s="73"/>
      <c r="E29" s="73"/>
      <c r="F29" s="73"/>
      <c r="G29" s="73"/>
    </row>
    <row r="30" spans="1:60">
      <c r="A30" s="73"/>
      <c r="B30" s="73"/>
      <c r="C30" s="73"/>
      <c r="D30" s="73"/>
      <c r="E30" s="73"/>
      <c r="F30" s="73"/>
      <c r="G30" s="73"/>
    </row>
    <row r="31" spans="1:60">
      <c r="A31" s="73"/>
      <c r="B31" s="73"/>
      <c r="C31" s="73"/>
      <c r="D31" s="73"/>
      <c r="E31" s="73"/>
      <c r="F31" s="73"/>
      <c r="G31" s="73"/>
    </row>
    <row r="32" spans="1:60">
      <c r="A32" s="73"/>
      <c r="B32" s="73"/>
      <c r="C32" s="73"/>
      <c r="D32" s="73"/>
      <c r="E32" s="73"/>
      <c r="F32" s="73"/>
      <c r="G32" s="73"/>
    </row>
    <row r="33" spans="1:7">
      <c r="A33" s="73"/>
      <c r="B33" s="73"/>
      <c r="C33" s="73"/>
      <c r="D33" s="73"/>
      <c r="E33" s="73"/>
      <c r="F33" s="73"/>
      <c r="G33" s="73"/>
    </row>
    <row r="34" spans="1:7">
      <c r="A34" s="73"/>
      <c r="B34" s="73"/>
      <c r="C34" s="73"/>
      <c r="D34" s="73"/>
      <c r="E34" s="73"/>
      <c r="F34" s="73"/>
      <c r="G34" s="73"/>
    </row>
    <row r="35" spans="1:7">
      <c r="A35" s="73"/>
      <c r="B35" s="73"/>
      <c r="C35" s="73"/>
      <c r="D35" s="73"/>
      <c r="E35" s="73"/>
      <c r="F35" s="73"/>
      <c r="G35" s="73"/>
    </row>
    <row r="36" spans="1:7">
      <c r="A36" s="73"/>
      <c r="B36" s="73"/>
      <c r="C36" s="73"/>
      <c r="D36" s="73"/>
      <c r="E36" s="73"/>
      <c r="F36" s="73"/>
      <c r="G36" s="73"/>
    </row>
    <row r="37" spans="1:7">
      <c r="A37" s="73"/>
      <c r="B37" s="73"/>
      <c r="C37" s="73"/>
      <c r="D37" s="73"/>
      <c r="E37" s="73"/>
      <c r="F37" s="73"/>
      <c r="G37" s="73"/>
    </row>
    <row r="38" spans="1:7">
      <c r="A38" s="73"/>
      <c r="B38" s="73"/>
      <c r="C38" s="73"/>
      <c r="D38" s="73"/>
      <c r="E38" s="73"/>
      <c r="F38" s="73"/>
      <c r="G38" s="73"/>
    </row>
    <row r="39" spans="1:7">
      <c r="A39" s="73"/>
      <c r="B39" s="73"/>
      <c r="C39" s="73"/>
      <c r="D39" s="73"/>
      <c r="E39" s="73"/>
      <c r="F39" s="73"/>
      <c r="G39" s="73"/>
    </row>
    <row r="40" spans="1:7">
      <c r="A40" s="73"/>
      <c r="B40" s="73"/>
      <c r="C40" s="73"/>
      <c r="D40" s="73"/>
      <c r="E40" s="73"/>
      <c r="F40" s="73"/>
      <c r="G40" s="73"/>
    </row>
    <row r="41" spans="1:7">
      <c r="A41" s="73"/>
      <c r="B41" s="73"/>
      <c r="C41" s="73"/>
      <c r="D41" s="73"/>
      <c r="E41" s="73"/>
      <c r="F41" s="73"/>
      <c r="G41" s="73"/>
    </row>
    <row r="42" spans="1:7">
      <c r="A42" s="73"/>
      <c r="B42" s="73"/>
      <c r="C42" s="73"/>
      <c r="D42" s="73"/>
      <c r="E42" s="73"/>
      <c r="F42" s="73"/>
      <c r="G42" s="73"/>
    </row>
    <row r="43" spans="1:7">
      <c r="A43" s="73"/>
      <c r="B43" s="73"/>
      <c r="C43" s="73"/>
      <c r="D43" s="73"/>
      <c r="E43" s="73"/>
      <c r="F43" s="73"/>
      <c r="G43" s="73"/>
    </row>
    <row r="44" spans="1:7">
      <c r="A44" s="73"/>
      <c r="B44" s="73"/>
      <c r="C44" s="73"/>
      <c r="D44" s="73"/>
      <c r="E44" s="73"/>
      <c r="F44" s="73"/>
      <c r="G44" s="73"/>
    </row>
    <row r="45" spans="1:7">
      <c r="A45" s="73"/>
      <c r="B45" s="73"/>
      <c r="C45" s="73"/>
      <c r="D45" s="73"/>
      <c r="E45" s="73"/>
      <c r="F45" s="73"/>
      <c r="G45" s="73"/>
    </row>
    <row r="46" spans="1:7">
      <c r="A46" s="73"/>
      <c r="B46" s="73"/>
      <c r="C46" s="73"/>
      <c r="D46" s="73"/>
      <c r="E46" s="73"/>
      <c r="F46" s="73"/>
      <c r="G46" s="73"/>
    </row>
    <row r="47" spans="1:7">
      <c r="A47" s="73"/>
      <c r="B47" s="73"/>
      <c r="C47" s="73"/>
      <c r="D47" s="73"/>
      <c r="E47" s="73"/>
      <c r="F47" s="73"/>
      <c r="G47" s="73"/>
    </row>
    <row r="48" spans="1:7">
      <c r="A48" s="73"/>
      <c r="B48" s="73"/>
      <c r="C48" s="73"/>
      <c r="D48" s="73"/>
      <c r="E48" s="73"/>
      <c r="F48" s="73"/>
      <c r="G48" s="73"/>
    </row>
    <row r="49" spans="1:7">
      <c r="A49" s="73"/>
      <c r="B49" s="73"/>
      <c r="C49" s="73"/>
      <c r="D49" s="73"/>
      <c r="E49" s="73"/>
      <c r="F49" s="73"/>
      <c r="G49" s="73"/>
    </row>
    <row r="50" spans="1:7">
      <c r="A50" s="73"/>
      <c r="B50" s="73"/>
      <c r="C50" s="73"/>
      <c r="D50" s="73"/>
      <c r="E50" s="73"/>
      <c r="F50" s="73"/>
      <c r="G50" s="73"/>
    </row>
    <row r="51" spans="1:7">
      <c r="A51" s="73"/>
      <c r="B51" s="73"/>
      <c r="C51" s="73"/>
      <c r="D51" s="73"/>
      <c r="E51" s="73"/>
      <c r="F51" s="73"/>
      <c r="G51" s="73"/>
    </row>
    <row r="52" spans="1:7">
      <c r="A52" s="73"/>
      <c r="B52" s="73"/>
      <c r="C52" s="73"/>
      <c r="D52" s="73"/>
      <c r="E52" s="73"/>
      <c r="F52" s="73"/>
      <c r="G52" s="73"/>
    </row>
    <row r="53" spans="1:7">
      <c r="A53" s="73"/>
      <c r="B53" s="73"/>
      <c r="C53" s="73"/>
      <c r="D53" s="73"/>
      <c r="E53" s="73"/>
      <c r="F53" s="73"/>
      <c r="G53" s="73"/>
    </row>
    <row r="54" spans="1:7">
      <c r="A54" s="73"/>
      <c r="B54" s="73"/>
      <c r="C54" s="73"/>
      <c r="D54" s="73"/>
      <c r="E54" s="73"/>
      <c r="F54" s="73"/>
      <c r="G54" s="73"/>
    </row>
    <row r="55" spans="1:7">
      <c r="A55" s="73"/>
      <c r="B55" s="73"/>
      <c r="C55" s="73"/>
      <c r="D55" s="73"/>
      <c r="E55" s="73"/>
      <c r="F55" s="73"/>
      <c r="G55" s="73"/>
    </row>
    <row r="56" spans="1:7">
      <c r="A56" s="73"/>
      <c r="B56" s="73"/>
      <c r="C56" s="73"/>
      <c r="D56" s="73"/>
      <c r="E56" s="73"/>
      <c r="F56" s="73"/>
      <c r="G56" s="73"/>
    </row>
    <row r="57" spans="1:7">
      <c r="A57" s="73"/>
      <c r="B57" s="73"/>
      <c r="C57" s="73"/>
      <c r="D57" s="73"/>
      <c r="E57" s="73"/>
      <c r="F57" s="73"/>
      <c r="G57" s="73"/>
    </row>
    <row r="58" spans="1:7">
      <c r="A58" s="73"/>
      <c r="B58" s="73"/>
      <c r="C58" s="73"/>
      <c r="D58" s="73"/>
      <c r="E58" s="73"/>
      <c r="F58" s="73"/>
      <c r="G58" s="73"/>
    </row>
    <row r="59" spans="1:7">
      <c r="A59" s="73"/>
      <c r="B59" s="73"/>
      <c r="C59" s="73"/>
      <c r="D59" s="73"/>
      <c r="E59" s="73"/>
      <c r="F59" s="73"/>
      <c r="G59" s="73"/>
    </row>
    <row r="60" spans="1:7">
      <c r="A60" s="73"/>
      <c r="B60" s="73"/>
      <c r="C60" s="73"/>
      <c r="D60" s="73"/>
      <c r="E60" s="73"/>
      <c r="F60" s="73"/>
      <c r="G60" s="73"/>
    </row>
    <row r="61" spans="1:7">
      <c r="A61" s="73"/>
      <c r="B61" s="73"/>
      <c r="C61" s="73"/>
      <c r="D61" s="73"/>
      <c r="E61" s="73"/>
      <c r="F61" s="73"/>
      <c r="G61" s="73"/>
    </row>
    <row r="62" spans="1:7">
      <c r="A62" s="73"/>
      <c r="B62" s="73"/>
      <c r="C62" s="73"/>
      <c r="D62" s="73"/>
      <c r="E62" s="73"/>
      <c r="F62" s="73"/>
      <c r="G62" s="73"/>
    </row>
    <row r="63" spans="1:7">
      <c r="A63" s="73"/>
      <c r="B63" s="73"/>
      <c r="C63" s="73"/>
      <c r="D63" s="73"/>
      <c r="E63" s="73"/>
      <c r="F63" s="73"/>
      <c r="G63" s="73"/>
    </row>
    <row r="64" spans="1:7">
      <c r="A64" s="73"/>
      <c r="B64" s="73"/>
      <c r="C64" s="73"/>
      <c r="D64" s="73"/>
      <c r="E64" s="73"/>
      <c r="F64" s="73"/>
      <c r="G64" s="73"/>
    </row>
    <row r="65" s="73" customFormat="1"/>
    <row r="66" s="73" customFormat="1"/>
    <row r="67" s="73" customFormat="1"/>
    <row r="68" s="73" customFormat="1"/>
    <row r="69" s="73" customFormat="1"/>
    <row r="70" s="73" customFormat="1"/>
    <row r="71" s="73" customFormat="1"/>
    <row r="72" s="73" customFormat="1"/>
    <row r="73" s="73" customFormat="1"/>
    <row r="74" s="73" customFormat="1"/>
    <row r="75" s="73" customFormat="1"/>
    <row r="76" s="73" customFormat="1"/>
    <row r="77" s="73" customFormat="1"/>
    <row r="78" s="73" customFormat="1"/>
    <row r="79" s="73" customFormat="1"/>
    <row r="80" s="73" customFormat="1"/>
    <row r="81" s="73" customFormat="1"/>
    <row r="82" s="73" customFormat="1"/>
    <row r="83" s="73" customFormat="1"/>
    <row r="84" s="73" customFormat="1"/>
    <row r="85" s="73" customFormat="1"/>
    <row r="86" s="73" customFormat="1"/>
    <row r="87" s="73" customFormat="1"/>
    <row r="88" s="73" customFormat="1"/>
    <row r="89" s="73" customFormat="1"/>
    <row r="90" s="73" customFormat="1"/>
    <row r="91" s="73" customFormat="1"/>
    <row r="92" s="73" customFormat="1"/>
    <row r="93" s="73" customFormat="1"/>
    <row r="94" s="73" customFormat="1"/>
    <row r="95" s="73" customFormat="1"/>
    <row r="96" s="73" customFormat="1"/>
    <row r="97" s="73" customFormat="1"/>
    <row r="98" s="73" customFormat="1"/>
    <row r="99" s="73" customFormat="1"/>
    <row r="100" s="73" customFormat="1"/>
    <row r="101" s="73" customFormat="1"/>
    <row r="102" s="73" customFormat="1"/>
    <row r="103" s="73" customFormat="1"/>
    <row r="104" s="73" customFormat="1"/>
    <row r="105" s="73" customFormat="1"/>
    <row r="106" s="73" customFormat="1"/>
    <row r="107" s="73" customFormat="1"/>
    <row r="108" s="73" customFormat="1"/>
    <row r="109" s="73" customFormat="1"/>
    <row r="110" s="73" customFormat="1"/>
    <row r="111" s="73" customFormat="1"/>
    <row r="112" s="73" customFormat="1"/>
    <row r="113" s="73" customFormat="1"/>
    <row r="114" s="73" customFormat="1"/>
  </sheetData>
  <sheetProtection algorithmName="SHA-512" hashValue="5v79JCYkZ0oWDHkJqB5cWYyBOM+G7NWXGoP85jC6GLiO0BMoAwoEfKhHz6SoFCNof11QM5esS+Pq9wibmFmj9A==" saltValue="gNOxw+kv3bZKzjilDzboSA==" spinCount="100000" sheet="1" objects="1" scenarios="1"/>
  <mergeCells count="25">
    <mergeCell ref="A1:C1"/>
    <mergeCell ref="D1:F1"/>
    <mergeCell ref="A2:F2"/>
    <mergeCell ref="A3:G3"/>
    <mergeCell ref="B15:E15"/>
    <mergeCell ref="A4:G4"/>
    <mergeCell ref="A5:G5"/>
    <mergeCell ref="A6:G6"/>
    <mergeCell ref="A8:B8"/>
    <mergeCell ref="D8:G8"/>
    <mergeCell ref="A22:G22"/>
    <mergeCell ref="A23:G23"/>
    <mergeCell ref="A7:G7"/>
    <mergeCell ref="A19:G19"/>
    <mergeCell ref="A20:G20"/>
    <mergeCell ref="A21:G21"/>
    <mergeCell ref="B17:E17"/>
    <mergeCell ref="B18:E18"/>
    <mergeCell ref="B13:E13"/>
    <mergeCell ref="B14:E14"/>
    <mergeCell ref="B16:E16"/>
    <mergeCell ref="A9:G9"/>
    <mergeCell ref="A10:E11"/>
    <mergeCell ref="F10:G10"/>
    <mergeCell ref="B12:E12"/>
  </mergeCells>
  <phoneticPr fontId="11" type="noConversion"/>
  <printOptions horizontalCentered="1" verticalCentered="1"/>
  <pageMargins left="0.39370078740157483" right="0.39370078740157483" top="0.39370078740157483" bottom="0.39370078740157483"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List17">
    <tabColor rgb="FFFFCCFF"/>
    <pageSetUpPr fitToPage="1"/>
  </sheetPr>
  <dimension ref="A1:AL61"/>
  <sheetViews>
    <sheetView workbookViewId="0">
      <selection activeCell="C14" sqref="C14"/>
    </sheetView>
  </sheetViews>
  <sheetFormatPr defaultRowHeight="12.75"/>
  <cols>
    <col min="2" max="6" width="18.7109375" customWidth="1"/>
    <col min="7" max="38" width="9.140625" style="21"/>
  </cols>
  <sheetData>
    <row r="1" spans="1:38" ht="20.100000000000001" customHeight="1" thickBot="1">
      <c r="A1" s="845"/>
      <c r="B1" s="845"/>
      <c r="C1" s="1210" t="s">
        <v>34</v>
      </c>
      <c r="D1" s="1211"/>
      <c r="E1" s="1212"/>
      <c r="F1" s="167" t="str">
        <f>+'2Př'!I1</f>
        <v/>
      </c>
    </row>
    <row r="2" spans="1:38" ht="27.95" customHeight="1">
      <c r="A2" s="845"/>
      <c r="B2" s="845"/>
      <c r="C2" s="845"/>
      <c r="D2" s="845"/>
      <c r="E2" s="845"/>
      <c r="F2" s="845"/>
    </row>
    <row r="3" spans="1:38" ht="27.95" customHeight="1">
      <c r="A3" s="1213" t="s">
        <v>153</v>
      </c>
      <c r="B3" s="1213"/>
      <c r="C3" s="1213"/>
      <c r="D3" s="1213"/>
      <c r="E3" s="1213"/>
      <c r="F3" s="1213"/>
    </row>
    <row r="4" spans="1:38" ht="27.95" customHeight="1" thickBot="1">
      <c r="A4" s="845"/>
      <c r="B4" s="845"/>
      <c r="C4" s="845"/>
      <c r="D4" s="845"/>
      <c r="E4" s="845"/>
      <c r="F4" s="845"/>
    </row>
    <row r="5" spans="1:38" s="162" customFormat="1" ht="18.75" thickBot="1">
      <c r="A5" s="1214" t="s">
        <v>106</v>
      </c>
      <c r="B5" s="1214"/>
      <c r="C5" s="1214"/>
      <c r="D5" s="1214"/>
      <c r="E5" s="1215"/>
      <c r="F5" s="163">
        <f>+'DAP1'!F24</f>
        <v>2025</v>
      </c>
      <c r="G5" s="161"/>
      <c r="H5" s="161"/>
      <c r="I5" s="161"/>
      <c r="J5" s="161"/>
      <c r="K5" s="161"/>
      <c r="L5" s="161"/>
      <c r="M5" s="161"/>
      <c r="N5" s="161"/>
      <c r="O5" s="161"/>
      <c r="P5" s="161"/>
      <c r="Q5" s="161"/>
      <c r="R5" s="161"/>
      <c r="S5" s="161"/>
      <c r="T5" s="161"/>
      <c r="U5" s="161"/>
      <c r="V5" s="161"/>
      <c r="W5" s="161"/>
      <c r="X5" s="161"/>
      <c r="Y5" s="161"/>
      <c r="Z5" s="161"/>
      <c r="AA5" s="161"/>
      <c r="AB5" s="161"/>
      <c r="AC5" s="161"/>
      <c r="AD5" s="161"/>
      <c r="AE5" s="161"/>
      <c r="AF5" s="161"/>
      <c r="AG5" s="161"/>
      <c r="AH5" s="161"/>
      <c r="AI5" s="161"/>
      <c r="AJ5" s="161"/>
      <c r="AK5" s="161"/>
      <c r="AL5" s="161"/>
    </row>
    <row r="6" spans="1:38" ht="18">
      <c r="A6" s="1221" t="s">
        <v>154</v>
      </c>
      <c r="B6" s="1221"/>
      <c r="C6" s="1221"/>
      <c r="D6" s="1221"/>
      <c r="E6" s="1221"/>
      <c r="F6" s="1221"/>
    </row>
    <row r="7" spans="1:38" ht="15">
      <c r="A7" s="1222" t="s">
        <v>40</v>
      </c>
      <c r="B7" s="1222"/>
      <c r="C7" s="1222"/>
      <c r="D7" s="1222"/>
      <c r="E7" s="1222"/>
      <c r="F7" s="1222"/>
    </row>
    <row r="8" spans="1:38" ht="13.5" thickBot="1">
      <c r="A8" s="845"/>
      <c r="B8" s="845"/>
      <c r="C8" s="845"/>
      <c r="D8" s="845"/>
      <c r="E8" s="845"/>
      <c r="F8" s="845"/>
    </row>
    <row r="9" spans="1:38">
      <c r="A9" s="203" t="s">
        <v>147</v>
      </c>
      <c r="B9" s="204" t="s">
        <v>152</v>
      </c>
      <c r="C9" s="204" t="s">
        <v>151</v>
      </c>
      <c r="D9" s="204" t="s">
        <v>150</v>
      </c>
      <c r="E9" s="204" t="s">
        <v>149</v>
      </c>
      <c r="F9" s="205" t="s">
        <v>148</v>
      </c>
    </row>
    <row r="10" spans="1:38" ht="12.75" customHeight="1">
      <c r="A10" s="1223" t="s">
        <v>6</v>
      </c>
      <c r="B10" s="1219" t="s">
        <v>2406</v>
      </c>
      <c r="C10" s="1219" t="s">
        <v>2407</v>
      </c>
      <c r="D10" s="1219" t="s">
        <v>2408</v>
      </c>
      <c r="E10" s="1219" t="s">
        <v>2409</v>
      </c>
      <c r="F10" s="1208" t="s">
        <v>2410</v>
      </c>
    </row>
    <row r="11" spans="1:38" ht="45.75" customHeight="1">
      <c r="A11" s="1223"/>
      <c r="B11" s="1219"/>
      <c r="C11" s="1219"/>
      <c r="D11" s="1220"/>
      <c r="E11" s="1220"/>
      <c r="F11" s="1209"/>
    </row>
    <row r="12" spans="1:38" ht="18" customHeight="1">
      <c r="A12" s="168">
        <v>1</v>
      </c>
      <c r="B12" s="206">
        <v>2024</v>
      </c>
      <c r="C12" s="207">
        <v>0</v>
      </c>
      <c r="D12" s="207">
        <v>0</v>
      </c>
      <c r="E12" s="207">
        <v>0</v>
      </c>
      <c r="F12" s="208">
        <f t="shared" ref="F12:F19" si="0">+C12-D12-E12</f>
        <v>0</v>
      </c>
    </row>
    <row r="13" spans="1:38" ht="18" customHeight="1">
      <c r="A13" s="168">
        <v>2</v>
      </c>
      <c r="B13" s="209"/>
      <c r="C13" s="207"/>
      <c r="D13" s="207"/>
      <c r="E13" s="207"/>
      <c r="F13" s="208">
        <f t="shared" si="0"/>
        <v>0</v>
      </c>
    </row>
    <row r="14" spans="1:38" ht="18" customHeight="1">
      <c r="A14" s="168">
        <v>3</v>
      </c>
      <c r="B14" s="209"/>
      <c r="C14" s="207"/>
      <c r="D14" s="207"/>
      <c r="E14" s="207"/>
      <c r="F14" s="208">
        <f t="shared" si="0"/>
        <v>0</v>
      </c>
    </row>
    <row r="15" spans="1:38" ht="18" customHeight="1">
      <c r="A15" s="168">
        <v>4</v>
      </c>
      <c r="B15" s="209"/>
      <c r="C15" s="207"/>
      <c r="D15" s="207"/>
      <c r="E15" s="207"/>
      <c r="F15" s="208">
        <f t="shared" si="0"/>
        <v>0</v>
      </c>
    </row>
    <row r="16" spans="1:38" ht="18" customHeight="1">
      <c r="A16" s="168">
        <v>5</v>
      </c>
      <c r="B16" s="209"/>
      <c r="C16" s="207"/>
      <c r="D16" s="207"/>
      <c r="E16" s="207"/>
      <c r="F16" s="208">
        <f t="shared" si="0"/>
        <v>0</v>
      </c>
    </row>
    <row r="17" spans="1:6" ht="18" customHeight="1">
      <c r="A17" s="168">
        <v>6</v>
      </c>
      <c r="B17" s="209"/>
      <c r="C17" s="207"/>
      <c r="D17" s="207"/>
      <c r="E17" s="207"/>
      <c r="F17" s="208">
        <f t="shared" si="0"/>
        <v>0</v>
      </c>
    </row>
    <row r="18" spans="1:6" ht="18" customHeight="1">
      <c r="A18" s="168">
        <v>7</v>
      </c>
      <c r="B18" s="209"/>
      <c r="C18" s="207"/>
      <c r="D18" s="207"/>
      <c r="E18" s="207"/>
      <c r="F18" s="208">
        <f t="shared" si="0"/>
        <v>0</v>
      </c>
    </row>
    <row r="19" spans="1:6" ht="18" customHeight="1">
      <c r="A19" s="168">
        <v>8</v>
      </c>
      <c r="B19" s="209"/>
      <c r="C19" s="207"/>
      <c r="D19" s="207"/>
      <c r="E19" s="207"/>
      <c r="F19" s="208">
        <f t="shared" si="0"/>
        <v>0</v>
      </c>
    </row>
    <row r="20" spans="1:6" ht="18" customHeight="1" thickBot="1">
      <c r="A20" s="210">
        <v>9</v>
      </c>
      <c r="B20" s="1217" t="s">
        <v>52</v>
      </c>
      <c r="C20" s="1218"/>
      <c r="D20" s="1218"/>
      <c r="E20" s="211">
        <f>SUM(E12:E19)</f>
        <v>0</v>
      </c>
      <c r="F20" s="212">
        <f>SUM(F12:F19)</f>
        <v>0</v>
      </c>
    </row>
    <row r="21" spans="1:6" ht="24" customHeight="1">
      <c r="A21" s="1216" t="s">
        <v>2411</v>
      </c>
      <c r="B21" s="1216"/>
      <c r="C21" s="1216"/>
      <c r="D21" s="1216"/>
      <c r="E21" s="1216"/>
      <c r="F21" s="1216"/>
    </row>
    <row r="22" spans="1:6" ht="24" customHeight="1">
      <c r="A22" s="845"/>
      <c r="B22" s="845"/>
      <c r="C22" s="845"/>
      <c r="D22" s="845"/>
      <c r="E22" s="845"/>
      <c r="F22" s="845"/>
    </row>
    <row r="23" spans="1:6" ht="24" customHeight="1">
      <c r="A23" s="845"/>
      <c r="B23" s="845"/>
      <c r="C23" s="845"/>
      <c r="D23" s="845"/>
      <c r="E23" s="845"/>
      <c r="F23" s="845"/>
    </row>
    <row r="24" spans="1:6" ht="24" customHeight="1">
      <c r="A24" s="845"/>
      <c r="B24" s="845"/>
      <c r="C24" s="845"/>
      <c r="D24" s="845"/>
      <c r="E24" s="845"/>
      <c r="F24" s="845"/>
    </row>
    <row r="25" spans="1:6" ht="24" customHeight="1">
      <c r="A25" s="845"/>
      <c r="B25" s="845"/>
      <c r="C25" s="845"/>
      <c r="D25" s="845"/>
      <c r="E25" s="845"/>
      <c r="F25" s="845"/>
    </row>
    <row r="26" spans="1:6" ht="24" customHeight="1">
      <c r="A26" s="845"/>
      <c r="B26" s="845"/>
      <c r="C26" s="845"/>
      <c r="D26" s="845"/>
      <c r="E26" s="845"/>
      <c r="F26" s="845"/>
    </row>
    <row r="27" spans="1:6" ht="24" customHeight="1">
      <c r="A27" s="845"/>
      <c r="B27" s="845"/>
      <c r="C27" s="845"/>
      <c r="D27" s="845"/>
      <c r="E27" s="845"/>
      <c r="F27" s="845"/>
    </row>
    <row r="28" spans="1:6" ht="24" customHeight="1">
      <c r="A28" s="845"/>
      <c r="B28" s="845"/>
      <c r="C28" s="845"/>
      <c r="D28" s="845"/>
      <c r="E28" s="845"/>
      <c r="F28" s="845"/>
    </row>
    <row r="29" spans="1:6" ht="24" customHeight="1">
      <c r="A29" s="845"/>
      <c r="B29" s="845"/>
      <c r="C29" s="845"/>
      <c r="D29" s="845"/>
      <c r="E29" s="845"/>
      <c r="F29" s="845"/>
    </row>
    <row r="30" spans="1:6" ht="24" customHeight="1">
      <c r="A30" s="845"/>
      <c r="B30" s="845"/>
      <c r="C30" s="845"/>
      <c r="D30" s="845"/>
      <c r="E30" s="845"/>
      <c r="F30" s="845"/>
    </row>
    <row r="31" spans="1:6" ht="24" customHeight="1">
      <c r="A31" s="845"/>
      <c r="B31" s="845"/>
      <c r="C31" s="845"/>
      <c r="D31" s="845"/>
      <c r="E31" s="845"/>
      <c r="F31" s="845"/>
    </row>
    <row r="32" spans="1:6" ht="24" customHeight="1">
      <c r="A32" s="845"/>
      <c r="B32" s="845"/>
      <c r="C32" s="845"/>
      <c r="D32" s="845"/>
      <c r="E32" s="845"/>
      <c r="F32" s="845"/>
    </row>
    <row r="33" spans="1:6" ht="24" customHeight="1">
      <c r="A33" s="845"/>
      <c r="B33" s="845"/>
      <c r="C33" s="845"/>
      <c r="D33" s="845"/>
      <c r="E33" s="845"/>
      <c r="F33" s="845"/>
    </row>
    <row r="34" spans="1:6">
      <c r="A34" s="1206" t="str">
        <f>+'DAP1'!A46</f>
        <v>Formulář zpracovala ASPEKT HM, daňová, účetní a auditorská kancelář, www.danovapriznani.cz, business.center.cz</v>
      </c>
      <c r="B34" s="1207"/>
      <c r="C34" s="1207"/>
      <c r="D34" s="1207"/>
      <c r="E34" s="1207"/>
      <c r="F34" s="1207"/>
    </row>
    <row r="35" spans="1:6">
      <c r="A35" s="1204" t="s">
        <v>2412</v>
      </c>
      <c r="B35" s="1204"/>
      <c r="C35" s="1204"/>
      <c r="D35" s="1204"/>
      <c r="E35" s="1204"/>
      <c r="F35" s="1204"/>
    </row>
    <row r="36" spans="1:6">
      <c r="A36" s="1205" t="s">
        <v>237</v>
      </c>
      <c r="B36" s="1205"/>
      <c r="C36" s="1205"/>
      <c r="D36" s="1205"/>
      <c r="E36" s="1205"/>
      <c r="F36" s="1205"/>
    </row>
    <row r="37" spans="1:6">
      <c r="A37" s="21"/>
      <c r="B37" s="21"/>
      <c r="C37" s="21"/>
      <c r="D37" s="21"/>
      <c r="E37" s="21"/>
      <c r="F37" s="21"/>
    </row>
    <row r="38" spans="1:6">
      <c r="A38" s="21"/>
      <c r="B38" s="21"/>
      <c r="C38" s="21"/>
      <c r="D38" s="21"/>
      <c r="E38" s="21"/>
      <c r="F38" s="21"/>
    </row>
    <row r="39" spans="1:6">
      <c r="A39" s="21"/>
      <c r="B39" s="21"/>
      <c r="C39" s="21"/>
      <c r="D39" s="21"/>
      <c r="E39" s="21"/>
      <c r="F39" s="21"/>
    </row>
    <row r="40" spans="1:6">
      <c r="A40" s="21"/>
      <c r="B40" s="21"/>
      <c r="C40" s="21"/>
      <c r="D40" s="21"/>
      <c r="E40" s="21"/>
      <c r="F40" s="21"/>
    </row>
    <row r="41" spans="1:6">
      <c r="A41" s="21"/>
      <c r="B41" s="21"/>
      <c r="C41" s="21"/>
      <c r="D41" s="21"/>
      <c r="E41" s="21"/>
      <c r="F41" s="21"/>
    </row>
    <row r="42" spans="1:6">
      <c r="A42" s="21"/>
      <c r="B42" s="21"/>
      <c r="C42" s="21"/>
      <c r="D42" s="21"/>
      <c r="E42" s="21"/>
      <c r="F42" s="21"/>
    </row>
    <row r="43" spans="1:6">
      <c r="A43" s="21"/>
      <c r="B43" s="21"/>
      <c r="C43" s="21"/>
      <c r="D43" s="21"/>
      <c r="E43" s="21"/>
      <c r="F43" s="21"/>
    </row>
    <row r="44" spans="1:6">
      <c r="A44" s="21"/>
      <c r="B44" s="21"/>
      <c r="C44" s="21"/>
      <c r="D44" s="21"/>
      <c r="E44" s="21"/>
      <c r="F44" s="21"/>
    </row>
    <row r="45" spans="1:6">
      <c r="A45" s="21"/>
      <c r="B45" s="21"/>
      <c r="C45" s="21"/>
      <c r="D45" s="21"/>
      <c r="E45" s="21"/>
      <c r="F45" s="21"/>
    </row>
    <row r="46" spans="1:6">
      <c r="A46" s="21"/>
      <c r="B46" s="21"/>
      <c r="C46" s="21"/>
      <c r="D46" s="21"/>
      <c r="E46" s="21"/>
      <c r="F46" s="21"/>
    </row>
    <row r="47" spans="1:6">
      <c r="A47" s="21"/>
      <c r="B47" s="21"/>
      <c r="C47" s="21"/>
      <c r="D47" s="21"/>
      <c r="E47" s="21"/>
      <c r="F47" s="21"/>
    </row>
    <row r="48" spans="1:6">
      <c r="A48" s="21"/>
      <c r="B48" s="21"/>
      <c r="C48" s="21"/>
      <c r="D48" s="21"/>
      <c r="E48" s="21"/>
      <c r="F48" s="21"/>
    </row>
    <row r="49" s="21" customFormat="1"/>
    <row r="50" s="21" customFormat="1"/>
    <row r="51" s="21" customFormat="1"/>
    <row r="52" s="21" customFormat="1"/>
    <row r="53" s="21" customFormat="1"/>
    <row r="54" s="21" customFormat="1"/>
    <row r="55" s="21" customFormat="1"/>
    <row r="56" s="21" customFormat="1"/>
    <row r="57" s="21" customFormat="1"/>
    <row r="58" s="21" customFormat="1"/>
    <row r="59" s="21" customFormat="1"/>
    <row r="60" s="21" customFormat="1"/>
    <row r="61" s="21" customFormat="1"/>
  </sheetData>
  <sheetProtection algorithmName="SHA-512" hashValue="INYy9KnjVI79LZMak/pBXp2p600deo/U9SNofc6KL4ed/92AEeIuFz2NZy8dPMsr0uwDr0HvwGY7Vqr3nM1LSg==" saltValue="usSgeLedfpLdKB8B0HJyGA==" spinCount="100000" sheet="1" objects="1" scenarios="1"/>
  <mergeCells count="32">
    <mergeCell ref="B20:D20"/>
    <mergeCell ref="D10:D11"/>
    <mergeCell ref="E10:E11"/>
    <mergeCell ref="A6:F6"/>
    <mergeCell ref="A7:F7"/>
    <mergeCell ref="A8:F8"/>
    <mergeCell ref="A10:A11"/>
    <mergeCell ref="B10:B11"/>
    <mergeCell ref="C10:C11"/>
    <mergeCell ref="A27:F27"/>
    <mergeCell ref="A28:F28"/>
    <mergeCell ref="A33:F33"/>
    <mergeCell ref="F10:F11"/>
    <mergeCell ref="C1:E1"/>
    <mergeCell ref="A1:B1"/>
    <mergeCell ref="A2:F2"/>
    <mergeCell ref="A3:F3"/>
    <mergeCell ref="A4:F4"/>
    <mergeCell ref="A5:E5"/>
    <mergeCell ref="A21:F21"/>
    <mergeCell ref="A22:F22"/>
    <mergeCell ref="A23:F23"/>
    <mergeCell ref="A24:F24"/>
    <mergeCell ref="A25:F25"/>
    <mergeCell ref="A26:F26"/>
    <mergeCell ref="A35:F35"/>
    <mergeCell ref="A36:F36"/>
    <mergeCell ref="A29:F29"/>
    <mergeCell ref="A30:F30"/>
    <mergeCell ref="A31:F31"/>
    <mergeCell ref="A32:F32"/>
    <mergeCell ref="A34:F34"/>
  </mergeCells>
  <phoneticPr fontId="11" type="noConversion"/>
  <printOptions horizontalCentered="1" verticalCentered="1"/>
  <pageMargins left="0.39370078740157483" right="0.39370078740157483" top="0.39370078740157483" bottom="0.39370078740157483" header="0.51181102362204722" footer="0.51181102362204722"/>
  <pageSetup paperSize="9" scale="94"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List18">
    <tabColor rgb="FFFFCCFF"/>
    <pageSetUpPr fitToPage="1"/>
  </sheetPr>
  <dimension ref="A1:U143"/>
  <sheetViews>
    <sheetView workbookViewId="0">
      <selection sqref="A1:D1"/>
    </sheetView>
  </sheetViews>
  <sheetFormatPr defaultRowHeight="12.75"/>
  <cols>
    <col min="1" max="1" width="7.42578125" customWidth="1"/>
    <col min="2" max="2" width="64.7109375" customWidth="1"/>
    <col min="3" max="6" width="18.7109375" customWidth="1"/>
    <col min="7" max="21" width="9.140625" style="21"/>
  </cols>
  <sheetData>
    <row r="1" spans="1:21" ht="18" customHeight="1">
      <c r="A1" s="1210" t="s">
        <v>34</v>
      </c>
      <c r="B1" s="845"/>
      <c r="C1" s="845"/>
      <c r="D1" s="1226"/>
      <c r="E1" s="1224" t="str">
        <f>+'6Př'!F1</f>
        <v/>
      </c>
      <c r="F1" s="1225"/>
    </row>
    <row r="2" spans="1:21">
      <c r="A2" s="845"/>
      <c r="B2" s="845"/>
      <c r="C2" s="845"/>
      <c r="D2" s="845"/>
      <c r="E2" s="845"/>
      <c r="F2" s="845"/>
    </row>
    <row r="3" spans="1:21" s="104" customFormat="1" ht="27.75">
      <c r="A3" s="1227" t="s">
        <v>103</v>
      </c>
      <c r="B3" s="1227"/>
      <c r="C3" s="1227"/>
      <c r="D3" s="1227"/>
      <c r="E3" s="1227"/>
      <c r="F3" s="1227"/>
      <c r="G3" s="107"/>
      <c r="H3" s="107"/>
      <c r="I3" s="107"/>
      <c r="J3" s="107"/>
      <c r="K3" s="107"/>
      <c r="L3" s="107"/>
      <c r="M3" s="107"/>
      <c r="N3" s="107"/>
      <c r="O3" s="107"/>
      <c r="P3" s="107"/>
      <c r="Q3" s="107"/>
      <c r="R3" s="107"/>
      <c r="S3" s="107"/>
      <c r="T3" s="107"/>
      <c r="U3" s="107"/>
    </row>
    <row r="4" spans="1:21" s="104" customFormat="1" ht="18">
      <c r="A4" s="512" t="s">
        <v>41</v>
      </c>
      <c r="B4" s="512"/>
      <c r="C4" s="512"/>
      <c r="D4" s="512"/>
      <c r="E4" s="512"/>
      <c r="F4" s="512"/>
      <c r="G4" s="107"/>
      <c r="H4" s="107"/>
      <c r="I4" s="107"/>
      <c r="J4" s="107"/>
      <c r="K4" s="107"/>
      <c r="L4" s="107"/>
      <c r="M4" s="107"/>
      <c r="N4" s="107"/>
      <c r="O4" s="107"/>
      <c r="P4" s="107"/>
      <c r="Q4" s="107"/>
      <c r="R4" s="107"/>
      <c r="S4" s="107"/>
      <c r="T4" s="107"/>
      <c r="U4" s="107"/>
    </row>
    <row r="5" spans="1:21" s="104" customFormat="1" ht="18">
      <c r="A5" s="512" t="s">
        <v>2244</v>
      </c>
      <c r="B5" s="512"/>
      <c r="C5" s="512"/>
      <c r="D5" s="512"/>
      <c r="E5" s="512"/>
      <c r="F5" s="512"/>
      <c r="G5" s="107"/>
      <c r="H5" s="107"/>
      <c r="I5" s="107"/>
      <c r="J5" s="107"/>
      <c r="K5" s="107"/>
      <c r="L5" s="107"/>
      <c r="M5" s="107"/>
      <c r="N5" s="107"/>
      <c r="O5" s="107"/>
      <c r="P5" s="107"/>
      <c r="Q5" s="107"/>
      <c r="R5" s="107"/>
      <c r="S5" s="107"/>
      <c r="T5" s="107"/>
      <c r="U5" s="107"/>
    </row>
    <row r="6" spans="1:21" s="104" customFormat="1" ht="18">
      <c r="A6" s="1230" t="s">
        <v>106</v>
      </c>
      <c r="B6" s="1230"/>
      <c r="C6" s="1230"/>
      <c r="D6" s="1231"/>
      <c r="E6" s="165">
        <f>+'DAP1'!F24</f>
        <v>2025</v>
      </c>
      <c r="F6" s="135"/>
      <c r="G6" s="107"/>
      <c r="H6" s="107"/>
      <c r="I6" s="107"/>
      <c r="J6" s="107"/>
      <c r="K6" s="107"/>
      <c r="L6" s="107"/>
      <c r="M6" s="107"/>
      <c r="N6" s="107"/>
      <c r="O6" s="107"/>
      <c r="P6" s="107"/>
      <c r="Q6" s="107"/>
      <c r="R6" s="107"/>
      <c r="S6" s="107"/>
      <c r="T6" s="107"/>
      <c r="U6" s="107"/>
    </row>
    <row r="7" spans="1:21" ht="13.5" thickBot="1">
      <c r="A7" s="845"/>
      <c r="B7" s="845"/>
      <c r="C7" s="845"/>
      <c r="D7" s="845"/>
      <c r="E7" s="845"/>
      <c r="F7" s="845"/>
    </row>
    <row r="8" spans="1:21" ht="18" customHeight="1">
      <c r="A8" s="213" t="s">
        <v>6</v>
      </c>
      <c r="B8" s="214" t="s">
        <v>42</v>
      </c>
      <c r="C8" s="214" t="s">
        <v>43</v>
      </c>
      <c r="D8" s="214" t="s">
        <v>44</v>
      </c>
      <c r="E8" s="214" t="s">
        <v>45</v>
      </c>
      <c r="F8" s="215" t="s">
        <v>46</v>
      </c>
    </row>
    <row r="9" spans="1:21" ht="18" customHeight="1" thickBot="1">
      <c r="A9" s="216" t="s">
        <v>107</v>
      </c>
      <c r="B9" s="217" t="s">
        <v>2245</v>
      </c>
      <c r="C9" s="217" t="s">
        <v>108</v>
      </c>
      <c r="D9" s="217" t="s">
        <v>109</v>
      </c>
      <c r="E9" s="217" t="s">
        <v>110</v>
      </c>
      <c r="F9" s="218" t="s">
        <v>111</v>
      </c>
    </row>
    <row r="10" spans="1:21" ht="18" customHeight="1">
      <c r="A10" s="219">
        <v>1</v>
      </c>
      <c r="B10" s="220"/>
      <c r="C10" s="221"/>
      <c r="D10" s="221"/>
      <c r="E10" s="221"/>
      <c r="F10" s="222"/>
    </row>
    <row r="11" spans="1:21" ht="18" customHeight="1">
      <c r="A11" s="223"/>
      <c r="B11" s="136"/>
      <c r="C11" s="224"/>
      <c r="D11" s="224"/>
      <c r="E11" s="224"/>
      <c r="F11" s="225"/>
    </row>
    <row r="12" spans="1:21" ht="18" customHeight="1">
      <c r="A12" s="223"/>
      <c r="B12" s="136"/>
      <c r="C12" s="224"/>
      <c r="D12" s="224"/>
      <c r="E12" s="224"/>
      <c r="F12" s="225"/>
    </row>
    <row r="13" spans="1:21" ht="18" customHeight="1">
      <c r="A13" s="223"/>
      <c r="B13" s="136"/>
      <c r="C13" s="224"/>
      <c r="D13" s="224"/>
      <c r="E13" s="224"/>
      <c r="F13" s="225"/>
    </row>
    <row r="14" spans="1:21" ht="18" customHeight="1">
      <c r="A14" s="223"/>
      <c r="B14" s="136"/>
      <c r="C14" s="224"/>
      <c r="D14" s="224"/>
      <c r="E14" s="224"/>
      <c r="F14" s="225"/>
    </row>
    <row r="15" spans="1:21" ht="18" customHeight="1">
      <c r="A15" s="223"/>
      <c r="B15" s="136"/>
      <c r="C15" s="224"/>
      <c r="D15" s="224"/>
      <c r="E15" s="224"/>
      <c r="F15" s="225"/>
    </row>
    <row r="16" spans="1:21" ht="18" customHeight="1">
      <c r="A16" s="223"/>
      <c r="B16" s="136"/>
      <c r="C16" s="224"/>
      <c r="D16" s="224"/>
      <c r="E16" s="224"/>
      <c r="F16" s="225"/>
    </row>
    <row r="17" spans="1:21" ht="18" customHeight="1">
      <c r="A17" s="223"/>
      <c r="B17" s="136"/>
      <c r="C17" s="224"/>
      <c r="D17" s="224"/>
      <c r="E17" s="224"/>
      <c r="F17" s="225"/>
    </row>
    <row r="18" spans="1:21" ht="18" customHeight="1">
      <c r="A18" s="223"/>
      <c r="B18" s="136"/>
      <c r="C18" s="224"/>
      <c r="D18" s="224"/>
      <c r="E18" s="224"/>
      <c r="F18" s="225"/>
    </row>
    <row r="19" spans="1:21" ht="18" customHeight="1">
      <c r="A19" s="223"/>
      <c r="B19" s="136"/>
      <c r="C19" s="224"/>
      <c r="D19" s="224"/>
      <c r="E19" s="224"/>
      <c r="F19" s="225"/>
    </row>
    <row r="20" spans="1:21" ht="18" customHeight="1">
      <c r="A20" s="223"/>
      <c r="B20" s="136"/>
      <c r="C20" s="224"/>
      <c r="D20" s="224"/>
      <c r="E20" s="224"/>
      <c r="F20" s="225"/>
    </row>
    <row r="21" spans="1:21" ht="18" customHeight="1">
      <c r="A21" s="223"/>
      <c r="B21" s="136"/>
      <c r="C21" s="224"/>
      <c r="D21" s="224"/>
      <c r="E21" s="224"/>
      <c r="F21" s="225"/>
    </row>
    <row r="22" spans="1:21" ht="18" customHeight="1">
      <c r="A22" s="223"/>
      <c r="B22" s="136"/>
      <c r="C22" s="224"/>
      <c r="D22" s="224"/>
      <c r="E22" s="224"/>
      <c r="F22" s="225"/>
    </row>
    <row r="23" spans="1:21" ht="18" customHeight="1">
      <c r="A23" s="223"/>
      <c r="B23" s="136"/>
      <c r="C23" s="224"/>
      <c r="D23" s="224"/>
      <c r="E23" s="224"/>
      <c r="F23" s="225"/>
    </row>
    <row r="24" spans="1:21" ht="18" customHeight="1">
      <c r="A24" s="223"/>
      <c r="B24" s="136"/>
      <c r="C24" s="224"/>
      <c r="D24" s="224"/>
      <c r="E24" s="224"/>
      <c r="F24" s="225"/>
    </row>
    <row r="25" spans="1:21" ht="18" customHeight="1" thickBot="1">
      <c r="A25" s="226"/>
      <c r="B25" s="227"/>
      <c r="C25" s="228"/>
      <c r="D25" s="228"/>
      <c r="E25" s="228"/>
      <c r="F25" s="229"/>
    </row>
    <row r="26" spans="1:21">
      <c r="A26" s="1232"/>
      <c r="B26" s="1232"/>
      <c r="C26" s="1232"/>
      <c r="D26" s="1232"/>
      <c r="E26" s="1232"/>
      <c r="F26" s="1232"/>
    </row>
    <row r="27" spans="1:21" s="104" customFormat="1">
      <c r="A27" s="1233" t="s">
        <v>2248</v>
      </c>
      <c r="B27" s="891"/>
      <c r="C27" s="891"/>
      <c r="D27" s="891"/>
      <c r="E27" s="891"/>
      <c r="F27" s="891"/>
      <c r="G27" s="107"/>
      <c r="H27" s="107"/>
      <c r="I27" s="107"/>
      <c r="J27" s="107"/>
      <c r="K27" s="107"/>
      <c r="L27" s="107"/>
      <c r="M27" s="107"/>
      <c r="N27" s="107"/>
      <c r="O27" s="107"/>
      <c r="P27" s="107"/>
      <c r="Q27" s="107"/>
      <c r="R27" s="107"/>
      <c r="S27" s="107"/>
      <c r="T27" s="107"/>
      <c r="U27" s="107"/>
    </row>
    <row r="28" spans="1:21" s="104" customFormat="1" ht="24" customHeight="1">
      <c r="A28" s="1234" t="s">
        <v>2246</v>
      </c>
      <c r="B28" s="580"/>
      <c r="C28" s="580"/>
      <c r="D28" s="580"/>
      <c r="E28" s="580"/>
      <c r="F28" s="580"/>
      <c r="G28" s="107"/>
      <c r="H28" s="107"/>
      <c r="I28" s="107"/>
      <c r="J28" s="107"/>
      <c r="K28" s="107"/>
      <c r="L28" s="107"/>
      <c r="M28" s="107"/>
      <c r="N28" s="107"/>
      <c r="O28" s="107"/>
      <c r="P28" s="107"/>
      <c r="Q28" s="107"/>
      <c r="R28" s="107"/>
      <c r="S28" s="107"/>
      <c r="T28" s="107"/>
      <c r="U28" s="107"/>
    </row>
    <row r="29" spans="1:21" s="104" customFormat="1">
      <c r="A29" s="1233" t="s">
        <v>112</v>
      </c>
      <c r="B29" s="891"/>
      <c r="C29" s="891"/>
      <c r="D29" s="891"/>
      <c r="E29" s="891"/>
      <c r="F29" s="891"/>
      <c r="G29" s="107"/>
      <c r="H29" s="107"/>
      <c r="I29" s="107"/>
      <c r="J29" s="107"/>
      <c r="K29" s="107"/>
      <c r="L29" s="107"/>
      <c r="M29" s="107"/>
      <c r="N29" s="107"/>
      <c r="O29" s="107"/>
      <c r="P29" s="107"/>
      <c r="Q29" s="107"/>
      <c r="R29" s="107"/>
      <c r="S29" s="107"/>
      <c r="T29" s="107"/>
      <c r="U29" s="107"/>
    </row>
    <row r="30" spans="1:21" s="104" customFormat="1" ht="12" customHeight="1">
      <c r="A30" s="1233" t="s">
        <v>113</v>
      </c>
      <c r="B30" s="891"/>
      <c r="C30" s="891"/>
      <c r="D30" s="891"/>
      <c r="E30" s="891"/>
      <c r="F30" s="891"/>
      <c r="G30" s="107"/>
      <c r="H30" s="107"/>
      <c r="I30" s="107"/>
      <c r="J30" s="107"/>
      <c r="K30" s="107"/>
      <c r="L30" s="107"/>
      <c r="M30" s="107"/>
      <c r="N30" s="107"/>
      <c r="O30" s="107"/>
      <c r="P30" s="107"/>
      <c r="Q30" s="107"/>
      <c r="R30" s="107"/>
      <c r="S30" s="107"/>
      <c r="T30" s="107"/>
      <c r="U30" s="107"/>
    </row>
    <row r="31" spans="1:21" s="104" customFormat="1" ht="24" customHeight="1">
      <c r="A31" s="1234" t="s">
        <v>114</v>
      </c>
      <c r="B31" s="580"/>
      <c r="C31" s="580"/>
      <c r="D31" s="580"/>
      <c r="E31" s="580"/>
      <c r="F31" s="580"/>
      <c r="G31" s="107"/>
      <c r="H31" s="107"/>
      <c r="I31" s="107"/>
      <c r="J31" s="107"/>
      <c r="K31" s="107"/>
      <c r="L31" s="107"/>
      <c r="M31" s="107"/>
      <c r="N31" s="107"/>
      <c r="O31" s="107"/>
      <c r="P31" s="107"/>
      <c r="Q31" s="107"/>
      <c r="R31" s="107"/>
      <c r="S31" s="107"/>
      <c r="T31" s="107"/>
      <c r="U31" s="107"/>
    </row>
    <row r="32" spans="1:21" s="104" customFormat="1" ht="12.75" customHeight="1">
      <c r="A32" s="1234" t="s">
        <v>2446</v>
      </c>
      <c r="B32" s="580"/>
      <c r="C32" s="580"/>
      <c r="D32" s="580"/>
      <c r="E32" s="580"/>
      <c r="F32" s="580"/>
      <c r="G32" s="107"/>
      <c r="H32" s="107"/>
      <c r="I32" s="107"/>
      <c r="J32" s="107"/>
      <c r="K32" s="107"/>
      <c r="L32" s="107"/>
      <c r="M32" s="107"/>
      <c r="N32" s="107"/>
      <c r="O32" s="107"/>
      <c r="P32" s="107"/>
      <c r="Q32" s="107"/>
      <c r="R32" s="107"/>
      <c r="S32" s="107"/>
      <c r="T32" s="107"/>
      <c r="U32" s="107"/>
    </row>
    <row r="33" spans="1:6">
      <c r="A33" s="73"/>
      <c r="B33" s="73"/>
      <c r="C33" s="73"/>
      <c r="D33" s="73"/>
      <c r="E33" s="73"/>
      <c r="F33" s="73"/>
    </row>
    <row r="34" spans="1:6">
      <c r="A34" s="1206" t="str">
        <f>+'DAP1'!A46</f>
        <v>Formulář zpracovala ASPEKT HM, daňová, účetní a auditorská kancelář, www.danovapriznani.cz, business.center.cz</v>
      </c>
      <c r="B34" s="1228"/>
      <c r="C34" s="1228"/>
      <c r="D34" s="1228"/>
      <c r="E34" s="1228"/>
      <c r="F34" s="1228"/>
    </row>
    <row r="35" spans="1:6">
      <c r="A35" s="1229" t="s">
        <v>2447</v>
      </c>
      <c r="B35" s="1229"/>
      <c r="C35" s="1229"/>
      <c r="D35" s="1229"/>
      <c r="E35" s="1229"/>
      <c r="F35" s="1229"/>
    </row>
    <row r="36" spans="1:6">
      <c r="A36" s="1205" t="s">
        <v>237</v>
      </c>
      <c r="B36" s="1205"/>
      <c r="C36" s="1205"/>
      <c r="D36" s="1205"/>
      <c r="E36" s="1205"/>
      <c r="F36" s="1205"/>
    </row>
    <row r="37" spans="1:6" ht="13.5" customHeight="1">
      <c r="A37" s="21"/>
      <c r="B37" s="21"/>
      <c r="C37" s="21"/>
      <c r="D37" s="21"/>
      <c r="E37" s="21"/>
      <c r="F37" s="21"/>
    </row>
    <row r="38" spans="1:6">
      <c r="A38" s="21"/>
      <c r="B38" s="21"/>
      <c r="C38" s="21"/>
      <c r="D38" s="21"/>
      <c r="E38" s="21"/>
      <c r="F38" s="21"/>
    </row>
    <row r="39" spans="1:6">
      <c r="A39" s="21"/>
      <c r="B39" s="21"/>
      <c r="C39" s="21"/>
      <c r="D39" s="21"/>
      <c r="E39" s="21"/>
      <c r="F39" s="21"/>
    </row>
    <row r="40" spans="1:6">
      <c r="A40" s="21"/>
      <c r="B40" s="21"/>
      <c r="C40" s="21"/>
      <c r="D40" s="21"/>
      <c r="E40" s="21"/>
      <c r="F40" s="21"/>
    </row>
    <row r="41" spans="1:6">
      <c r="A41" s="21"/>
      <c r="B41" s="21"/>
      <c r="C41" s="21"/>
      <c r="D41" s="21"/>
      <c r="E41" s="21"/>
      <c r="F41" s="21"/>
    </row>
    <row r="42" spans="1:6">
      <c r="A42" s="21"/>
      <c r="B42" s="21"/>
      <c r="C42" s="21"/>
      <c r="D42" s="21"/>
      <c r="E42" s="21"/>
      <c r="F42" s="21"/>
    </row>
    <row r="43" spans="1:6">
      <c r="A43" s="21"/>
      <c r="B43" s="21"/>
      <c r="C43" s="21"/>
      <c r="D43" s="21"/>
      <c r="E43" s="21"/>
      <c r="F43" s="21"/>
    </row>
    <row r="44" spans="1:6">
      <c r="A44" s="21"/>
      <c r="B44" s="21"/>
      <c r="C44" s="21"/>
      <c r="D44" s="21"/>
      <c r="E44" s="21"/>
      <c r="F44" s="21"/>
    </row>
    <row r="45" spans="1:6">
      <c r="A45" s="21"/>
      <c r="B45" s="21"/>
      <c r="C45" s="21"/>
      <c r="D45" s="21"/>
      <c r="E45" s="21"/>
      <c r="F45" s="21"/>
    </row>
    <row r="46" spans="1:6">
      <c r="A46" s="21"/>
      <c r="B46" s="21"/>
      <c r="C46" s="21"/>
      <c r="D46" s="21"/>
      <c r="E46" s="21"/>
      <c r="F46" s="21"/>
    </row>
    <row r="47" spans="1:6">
      <c r="A47" s="21"/>
      <c r="B47" s="21"/>
      <c r="C47" s="21"/>
      <c r="D47" s="21"/>
      <c r="E47" s="21"/>
      <c r="F47" s="21"/>
    </row>
    <row r="48" spans="1:6">
      <c r="A48" s="21"/>
      <c r="B48" s="21"/>
      <c r="C48" s="21"/>
      <c r="D48" s="21"/>
      <c r="E48" s="21"/>
      <c r="F48" s="21"/>
    </row>
    <row r="49" s="21" customFormat="1"/>
    <row r="50" s="21" customFormat="1"/>
    <row r="51" s="21" customFormat="1"/>
    <row r="52" s="21" customFormat="1"/>
    <row r="53" s="21" customFormat="1"/>
    <row r="54" s="21" customFormat="1"/>
    <row r="55" s="21" customFormat="1"/>
    <row r="56" s="21" customFormat="1"/>
    <row r="57" s="21" customFormat="1"/>
    <row r="58" s="21" customFormat="1"/>
    <row r="59" s="21" customFormat="1"/>
    <row r="60" s="21" customFormat="1"/>
    <row r="61" s="21" customFormat="1"/>
    <row r="62" s="21" customFormat="1"/>
    <row r="63" s="21" customFormat="1"/>
    <row r="64" s="21" customFormat="1"/>
    <row r="65" s="21" customFormat="1"/>
    <row r="66" s="21" customFormat="1"/>
    <row r="67" s="21" customFormat="1"/>
    <row r="68" s="21" customFormat="1"/>
    <row r="69" s="21" customFormat="1"/>
    <row r="70" s="21" customFormat="1"/>
    <row r="71" s="21" customFormat="1"/>
    <row r="72" s="21" customFormat="1"/>
    <row r="73" s="21" customFormat="1"/>
    <row r="74" s="21" customFormat="1"/>
    <row r="75" s="21" customFormat="1"/>
    <row r="76" s="21" customFormat="1"/>
    <row r="77" s="21" customFormat="1"/>
    <row r="78" s="21" customFormat="1"/>
    <row r="79" s="21" customFormat="1"/>
    <row r="80" s="21" customFormat="1"/>
    <row r="81" s="21" customFormat="1"/>
    <row r="82" s="21" customFormat="1"/>
    <row r="83" s="21" customFormat="1"/>
    <row r="84" s="21" customFormat="1"/>
    <row r="85" s="21" customFormat="1"/>
    <row r="86" s="21" customFormat="1"/>
    <row r="87" s="21" customFormat="1"/>
    <row r="88" s="21" customFormat="1"/>
    <row r="89" s="21" customFormat="1"/>
    <row r="90" s="21" customFormat="1"/>
    <row r="91" s="21" customFormat="1"/>
    <row r="92" s="21" customFormat="1"/>
    <row r="93" s="21" customFormat="1"/>
    <row r="94" s="21" customFormat="1"/>
    <row r="95" s="21" customFormat="1"/>
    <row r="96" s="21" customFormat="1"/>
    <row r="97" s="21" customFormat="1"/>
    <row r="98" s="21" customFormat="1"/>
    <row r="99" s="21" customFormat="1"/>
    <row r="100" s="21" customFormat="1"/>
    <row r="101" s="21" customFormat="1"/>
    <row r="102" s="21" customFormat="1"/>
    <row r="103" s="21" customFormat="1"/>
    <row r="104" s="21" customFormat="1"/>
    <row r="105" s="21" customFormat="1"/>
    <row r="106" s="21" customFormat="1"/>
    <row r="107" s="21" customFormat="1"/>
    <row r="108" s="21" customFormat="1"/>
    <row r="109" s="21" customFormat="1"/>
    <row r="110" s="21" customFormat="1"/>
    <row r="111" s="21" customFormat="1"/>
    <row r="112" s="21" customFormat="1"/>
    <row r="113" s="21" customFormat="1"/>
    <row r="114" s="21" customFormat="1"/>
    <row r="115" s="21" customFormat="1"/>
    <row r="116" s="21" customFormat="1"/>
    <row r="117" s="21" customFormat="1"/>
    <row r="118" s="21" customFormat="1"/>
    <row r="119" s="21" customFormat="1"/>
    <row r="120" s="21" customFormat="1"/>
    <row r="121" s="21" customFormat="1"/>
    <row r="122" s="21" customFormat="1"/>
    <row r="123" s="21" customFormat="1"/>
    <row r="124" s="21" customFormat="1"/>
    <row r="125" s="21" customFormat="1"/>
    <row r="126" s="21" customFormat="1"/>
    <row r="127" s="21" customFormat="1"/>
    <row r="128" s="21" customFormat="1"/>
    <row r="129" s="21" customFormat="1"/>
    <row r="130" s="21" customFormat="1"/>
    <row r="131" s="21" customFormat="1"/>
    <row r="132" s="21" customFormat="1"/>
    <row r="133" s="21" customFormat="1"/>
    <row r="134" s="21" customFormat="1"/>
    <row r="135" s="21" customFormat="1"/>
    <row r="136" s="21" customFormat="1"/>
    <row r="137" s="21" customFormat="1"/>
    <row r="138" s="21" customFormat="1"/>
    <row r="139" s="21" customFormat="1"/>
    <row r="140" s="21" customFormat="1"/>
    <row r="141" s="21" customFormat="1"/>
    <row r="142" s="21" customFormat="1"/>
    <row r="143" s="21" customFormat="1"/>
  </sheetData>
  <sheetProtection algorithmName="SHA-512" hashValue="6Sz6t6gRBRLdnR6KhExOh3Zl4KEooRel22Eq1xPajww1Idy7r+oFkFku6hppl84raztBc268YQuO5WfT9NaJNg==" saltValue="ExBHbVL41Nwtu/lX1UycfQ==" spinCount="100000" sheet="1" objects="1" scenarios="1"/>
  <mergeCells count="18">
    <mergeCell ref="A34:F34"/>
    <mergeCell ref="A35:F35"/>
    <mergeCell ref="A6:D6"/>
    <mergeCell ref="A36:F36"/>
    <mergeCell ref="A26:F26"/>
    <mergeCell ref="A27:F27"/>
    <mergeCell ref="A28:F28"/>
    <mergeCell ref="A29:F29"/>
    <mergeCell ref="A30:F30"/>
    <mergeCell ref="A31:F31"/>
    <mergeCell ref="A32:F32"/>
    <mergeCell ref="A7:F7"/>
    <mergeCell ref="A5:F5"/>
    <mergeCell ref="E1:F1"/>
    <mergeCell ref="A1:D1"/>
    <mergeCell ref="A2:F2"/>
    <mergeCell ref="A3:F3"/>
    <mergeCell ref="A4:F4"/>
  </mergeCells>
  <phoneticPr fontId="11" type="noConversion"/>
  <dataValidations count="1">
    <dataValidation type="list" allowBlank="1" showInputMessage="1" showErrorMessage="1" errorTitle="Stát není v seznamu" sqref="C10:C25" xr:uid="{00000000-0002-0000-1200-000000000000}">
      <formula1>staty</formula1>
    </dataValidation>
  </dataValidations>
  <printOptions horizontalCentered="1" verticalCentered="1"/>
  <pageMargins left="0.39370078740157483" right="0.39370078740157483" top="0.39370078740157483" bottom="0.39370078740157483" header="0.51181102362204722" footer="0.51181102362204722"/>
  <pageSetup paperSize="9" scale="8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9"/>
  <dimension ref="A1:BC312"/>
  <sheetViews>
    <sheetView topLeftCell="A3" zoomScale="90" zoomScaleNormal="90" workbookViewId="0">
      <selection activeCell="C43" sqref="C43"/>
    </sheetView>
  </sheetViews>
  <sheetFormatPr defaultColWidth="10.140625" defaultRowHeight="12.75"/>
  <cols>
    <col min="1" max="1" width="16.140625" bestFit="1" customWidth="1"/>
    <col min="2" max="2" width="11" bestFit="1" customWidth="1"/>
    <col min="3" max="3" width="13" bestFit="1" customWidth="1"/>
    <col min="4" max="4" width="5.5703125" customWidth="1"/>
    <col min="5" max="5" width="15.7109375" bestFit="1" customWidth="1"/>
    <col min="6" max="6" width="5.28515625" bestFit="1" customWidth="1"/>
    <col min="7" max="7" width="3.85546875" bestFit="1" customWidth="1"/>
    <col min="8" max="8" width="5.42578125" customWidth="1"/>
    <col min="9" max="9" width="15" bestFit="1" customWidth="1"/>
    <col min="10" max="10" width="2.5703125" bestFit="1" customWidth="1"/>
    <col min="11" max="11" width="18.28515625" customWidth="1"/>
    <col min="12" max="12" width="6.42578125" bestFit="1" customWidth="1"/>
    <col min="13" max="13" width="15.42578125" bestFit="1" customWidth="1"/>
    <col min="14" max="14" width="6.7109375" bestFit="1" customWidth="1"/>
    <col min="15" max="15" width="16.5703125" customWidth="1"/>
    <col min="16" max="16" width="5.28515625" customWidth="1"/>
    <col min="17" max="17" width="18.28515625" bestFit="1" customWidth="1"/>
    <col min="18" max="18" width="21.85546875" bestFit="1" customWidth="1"/>
    <col min="19" max="19" width="20" bestFit="1" customWidth="1"/>
    <col min="20" max="20" width="21.140625" bestFit="1" customWidth="1"/>
    <col min="21" max="21" width="21.28515625" bestFit="1" customWidth="1"/>
    <col min="22" max="22" width="22.42578125" bestFit="1" customWidth="1"/>
    <col min="23" max="23" width="19.85546875" bestFit="1" customWidth="1"/>
    <col min="24" max="24" width="18.28515625" bestFit="1" customWidth="1"/>
    <col min="25" max="25" width="17.5703125" bestFit="1" customWidth="1"/>
    <col min="26" max="27" width="19" bestFit="1" customWidth="1"/>
    <col min="28" max="28" width="16.85546875" customWidth="1"/>
    <col min="29" max="29" width="12.28515625" bestFit="1" customWidth="1"/>
    <col min="30" max="30" width="11.28515625" bestFit="1" customWidth="1"/>
    <col min="31" max="31" width="11.85546875" bestFit="1" customWidth="1"/>
    <col min="33" max="34" width="3.28515625" bestFit="1" customWidth="1"/>
    <col min="35" max="35" width="8.28515625" bestFit="1" customWidth="1"/>
    <col min="36" max="36" width="10.85546875" bestFit="1" customWidth="1"/>
    <col min="37" max="37" width="12.28515625" bestFit="1" customWidth="1"/>
    <col min="38" max="38" width="11.28515625" bestFit="1" customWidth="1"/>
    <col min="39" max="39" width="11.85546875" bestFit="1" customWidth="1"/>
    <col min="42" max="42" width="8.28515625" bestFit="1" customWidth="1"/>
    <col min="43" max="43" width="10.85546875" bestFit="1" customWidth="1"/>
    <col min="44" max="44" width="12.28515625" bestFit="1" customWidth="1"/>
    <col min="45" max="45" width="11.28515625" bestFit="1" customWidth="1"/>
    <col min="46" max="46" width="11.85546875" bestFit="1" customWidth="1"/>
    <col min="48" max="50" width="3.28515625" bestFit="1" customWidth="1"/>
    <col min="51" max="51" width="8.140625" bestFit="1" customWidth="1"/>
    <col min="52" max="52" width="10.85546875" bestFit="1" customWidth="1"/>
    <col min="53" max="53" width="12.28515625" bestFit="1" customWidth="1"/>
    <col min="54" max="54" width="11.28515625" bestFit="1" customWidth="1"/>
    <col min="55" max="55" width="11.85546875" bestFit="1" customWidth="1"/>
  </cols>
  <sheetData>
    <row r="1" spans="1:27" ht="14.25">
      <c r="A1" s="313" t="s">
        <v>276</v>
      </c>
      <c r="E1" t="s">
        <v>346</v>
      </c>
      <c r="I1" t="s">
        <v>393</v>
      </c>
      <c r="M1" t="s">
        <v>414</v>
      </c>
      <c r="Q1" t="s">
        <v>432</v>
      </c>
      <c r="R1" s="328" t="s">
        <v>2285</v>
      </c>
      <c r="S1" s="328" t="s">
        <v>431</v>
      </c>
      <c r="T1" s="318" t="s">
        <v>433</v>
      </c>
      <c r="U1" s="318" t="s">
        <v>2286</v>
      </c>
      <c r="V1" s="318" t="s">
        <v>2287</v>
      </c>
      <c r="W1" s="328" t="s">
        <v>434</v>
      </c>
      <c r="X1" s="328" t="s">
        <v>435</v>
      </c>
      <c r="Y1" s="261" t="s">
        <v>436</v>
      </c>
      <c r="Z1" s="261" t="s">
        <v>2284</v>
      </c>
      <c r="AA1" s="261" t="s">
        <v>2283</v>
      </c>
    </row>
    <row r="2" spans="1:27" ht="14.25">
      <c r="A2" s="261" t="s">
        <v>277</v>
      </c>
      <c r="B2" s="314" t="str">
        <f>IF('DAP1'!J19&lt;&gt;"","A",IF('DAP1'!L19&lt;&gt;"","N",""))</f>
        <v>N</v>
      </c>
      <c r="C2" s="268" t="s">
        <v>2168</v>
      </c>
      <c r="E2" s="261" t="s">
        <v>347</v>
      </c>
      <c r="F2" s="314" t="str">
        <f>IF(ZAKL_DATA!B26&lt;&gt;"",ZAKL_DATA!B26,"")</f>
        <v/>
      </c>
      <c r="G2" s="268" t="s">
        <v>2169</v>
      </c>
      <c r="I2" s="261" t="s">
        <v>394</v>
      </c>
      <c r="J2" s="316">
        <f>'6Př'!E20</f>
        <v>0</v>
      </c>
      <c r="M2" s="261" t="s">
        <v>415</v>
      </c>
      <c r="N2" s="316">
        <f>'DAP2'!F34</f>
        <v>0</v>
      </c>
      <c r="O2" s="268" t="s">
        <v>2169</v>
      </c>
      <c r="R2" s="314" t="str">
        <f>IF('DAP3'!D17&lt;&gt;"",CONCATENATE(MID('DAP3'!D17,5,2),".",IF(VALUE(MID('DAP3'!D17,3,2))&lt;13,MID('DAP3'!D17,3,2),MID('DAP3'!D17,3,2)-50),".",IF(MID('DAP3'!D17,1,2)&lt;"50","20","19"),MID('DAP3'!D17,1,2)),"")</f>
        <v/>
      </c>
      <c r="S2" s="314" t="e">
        <f>IF('DAP3'!B17&lt;&gt;"XXX",MID('DAP3'!B17,(FIND(" ",'DAP3'!B17,1))+1,LEN('DAP3'!B17)),"")</f>
        <v>#VALUE!</v>
      </c>
      <c r="T2" s="268" t="str">
        <f>IF('DAP3'!F17&lt;&gt;"",'DAP3'!F17,"")</f>
        <v/>
      </c>
      <c r="U2" s="268" t="str">
        <f>IF('DAP3'!H17&lt;&gt;"",'DAP3'!H17,"")</f>
        <v/>
      </c>
      <c r="V2" t="str">
        <f>IF('DAP3'!J17&lt;&gt;"",'DAP3'!J17,"")</f>
        <v/>
      </c>
      <c r="W2" s="314" t="e">
        <f>IF('DAP3'!B17&lt;&gt;"XXX",LEFT('DAP3'!B17,(FIND(" ",'DAP3'!B17,1))-1),"")</f>
        <v>#VALUE!</v>
      </c>
      <c r="X2" s="262" t="str">
        <f>IF('DAP3'!D17&lt;&gt;"",'DAP3'!D17,"")</f>
        <v/>
      </c>
      <c r="Y2" t="str">
        <f>IF('DAP3'!G17&lt;&gt;"",'DAP3'!G17,"")</f>
        <v/>
      </c>
      <c r="Z2" t="str">
        <f>IF('DAP3'!I17&lt;&gt;"",'DAP3'!I17,"")</f>
        <v/>
      </c>
      <c r="AA2" t="str">
        <f>IF('DAP3'!K17&lt;&gt;"",'DAP3'!K17,"")</f>
        <v/>
      </c>
    </row>
    <row r="3" spans="1:27" ht="14.25">
      <c r="A3" s="261" t="s">
        <v>278</v>
      </c>
      <c r="B3" t="e">
        <f>VLOOKUP(ZAKL_DATA!B13,FU!B3:C17,2,FALSE)</f>
        <v>#N/A</v>
      </c>
      <c r="E3" s="261" t="s">
        <v>348</v>
      </c>
      <c r="I3" s="261" t="s">
        <v>395</v>
      </c>
      <c r="J3" s="316">
        <f>'6Př'!F20</f>
        <v>0</v>
      </c>
      <c r="M3" s="261" t="s">
        <v>416</v>
      </c>
      <c r="N3" s="316">
        <f>'DAP2'!F27</f>
        <v>0</v>
      </c>
      <c r="O3" s="268" t="s">
        <v>2169</v>
      </c>
      <c r="R3" s="262" t="str">
        <f>IF('DAP3'!D18&lt;&gt;"",CONCATENATE(MID('DAP3'!D18,5,2),".",IF(VALUE(MID('DAP3'!D18,3,2))&lt;13,MID('DAP3'!D18,3,2),MID('DAP3'!D18,3,2)-50),".",IF(MID('DAP3'!D18,1,2)&lt;"50","20","19"),MID('DAP3'!D18,1,2)),"")</f>
        <v/>
      </c>
      <c r="S3" s="262" t="e">
        <f>IF('DAP3'!B18&lt;&gt;"XXX",MID('DAP3'!B18,(FIND(" ",'DAP3'!B18,1))+1,LEN('DAP3'!B18)),"")</f>
        <v>#VALUE!</v>
      </c>
      <c r="T3" t="str">
        <f>IF('DAP3'!F18&lt;&gt;"",'DAP3'!F18,"")</f>
        <v/>
      </c>
      <c r="U3" t="str">
        <f>IF('DAP3'!H18&lt;&gt;"",'DAP3'!H18,"")</f>
        <v/>
      </c>
      <c r="V3" t="str">
        <f>IF('DAP3'!J18&lt;&gt;"",'DAP3'!J18,"")</f>
        <v/>
      </c>
      <c r="W3" s="262" t="e">
        <f>IF('DAP3'!B18&lt;&gt;"XXX",LEFT('DAP3'!B18,(FIND(" ",'DAP3'!B18,1))-1),"")</f>
        <v>#VALUE!</v>
      </c>
      <c r="X3" s="262" t="str">
        <f>IF('DAP3'!D18&lt;&gt;"",'DAP3'!D18,"")</f>
        <v/>
      </c>
      <c r="Y3" t="str">
        <f>IF('DAP3'!G18&lt;&gt;"",'DAP3'!G18,"")</f>
        <v/>
      </c>
      <c r="Z3" t="str">
        <f>IF('DAP3'!I18&lt;&gt;"",'DAP3'!I18,"")</f>
        <v/>
      </c>
      <c r="AA3" t="str">
        <f>IF('DAP3'!K18&lt;&gt;"",'DAP3'!K18,"")</f>
        <v/>
      </c>
    </row>
    <row r="4" spans="1:27" ht="14.25">
      <c r="A4" s="261" t="s">
        <v>279</v>
      </c>
      <c r="B4" s="262" t="str">
        <f>IF('DAP1'!K15&lt;&gt;"",TEXT('DAP1'!K15,"DD.MM.RRRR"),"")</f>
        <v/>
      </c>
      <c r="C4" s="321"/>
      <c r="E4" s="261" t="s">
        <v>349</v>
      </c>
      <c r="F4" s="314" t="str">
        <f>IF(ISNUMBER(FIND("/",ZAKL_DATA!B17)),MID(ZAKL_DATA!B17,(FIND("/",ZAKL_DATA!B17,1))+1,LEN(ZAKL_DATA!B17)),"")</f>
        <v/>
      </c>
      <c r="G4" s="268" t="s">
        <v>2169</v>
      </c>
      <c r="I4" s="261" t="s">
        <v>396</v>
      </c>
      <c r="J4" s="316">
        <f>'DAP2'!E6</f>
        <v>0</v>
      </c>
      <c r="K4" s="268" t="s">
        <v>2169</v>
      </c>
      <c r="M4" s="261" t="s">
        <v>417</v>
      </c>
      <c r="N4" s="316">
        <f>'DAP2'!F31</f>
        <v>0</v>
      </c>
      <c r="O4" s="268" t="s">
        <v>2169</v>
      </c>
      <c r="R4" s="262" t="str">
        <f>IF('DAP3'!D19&lt;&gt;"",CONCATENATE(MID('DAP3'!D19,5,2),".",IF(VALUE(MID('DAP3'!D19,3,2))&lt;13,MID('DAP3'!D19,3,2),MID('DAP3'!D19,3,2)-50),".",IF(MID('DAP3'!D19,1,2)&lt;"50","20","19"),MID('DAP3'!D19,1,2)),"")</f>
        <v/>
      </c>
      <c r="S4" s="262" t="e">
        <f>IF('DAP3'!B19&lt;&gt;"XXX",MID('DAP3'!B19,(FIND(" ",'DAP3'!B19,1))+1,LEN('DAP3'!B19)),"")</f>
        <v>#VALUE!</v>
      </c>
      <c r="T4" t="str">
        <f>IF('DAP3'!F19&lt;&gt;"",'DAP3'!F19,"")</f>
        <v/>
      </c>
      <c r="U4" t="str">
        <f>IF('DAP3'!H19&lt;&gt;"",'DAP3'!H19,"")</f>
        <v/>
      </c>
      <c r="V4" t="str">
        <f>IF('DAP3'!J19&lt;&gt;"",'DAP3'!J19,"")</f>
        <v/>
      </c>
      <c r="W4" s="262" t="e">
        <f>IF('DAP3'!B19&lt;&gt;"XXX",LEFT('DAP3'!B19,(FIND(" ",'DAP3'!B19,1))-1),"")</f>
        <v>#VALUE!</v>
      </c>
      <c r="X4" s="262" t="str">
        <f>IF('DAP3'!D19&lt;&gt;"",'DAP3'!D19,"")</f>
        <v/>
      </c>
      <c r="Y4" t="str">
        <f>IF('DAP3'!G19&lt;&gt;"",'DAP3'!G19,"")</f>
        <v/>
      </c>
      <c r="Z4" t="str">
        <f>IF('DAP3'!I19&lt;&gt;"",'DAP3'!I19,"")</f>
        <v/>
      </c>
      <c r="AA4" t="str">
        <f>IF('DAP3'!K19&lt;&gt;"",'DAP3'!K19,"")</f>
        <v/>
      </c>
    </row>
    <row r="5" spans="1:27" ht="14.25">
      <c r="A5" s="261" t="s">
        <v>280</v>
      </c>
      <c r="B5" s="314" t="str">
        <f ca="1">TEXT('DAP4'!A43,"DD.MM.RRRR")</f>
        <v>13.03.2026</v>
      </c>
      <c r="C5" s="268" t="s">
        <v>2169</v>
      </c>
      <c r="E5" s="261" t="s">
        <v>350</v>
      </c>
      <c r="F5" s="314" t="str">
        <f>IF('DAP1'!J29&lt;&gt;"",'DAP1'!J29,"")</f>
        <v/>
      </c>
      <c r="G5" s="268" t="s">
        <v>2169</v>
      </c>
      <c r="I5" s="261" t="s">
        <v>397</v>
      </c>
      <c r="J5" s="316">
        <f>'DAP2'!E5</f>
        <v>0</v>
      </c>
      <c r="K5" s="268" t="s">
        <v>2169</v>
      </c>
      <c r="M5" s="261" t="s">
        <v>418</v>
      </c>
      <c r="N5" s="316">
        <f>'DAP2'!F24</f>
        <v>0</v>
      </c>
      <c r="O5" s="268" t="s">
        <v>2169</v>
      </c>
      <c r="R5" s="262" t="str">
        <f>IF('DAP3'!D20&lt;&gt;"",CONCATENATE(MID('DAP3'!D20,5,2),".",IF(VALUE(MID('DAP3'!D20,3,2))&lt;13,MID('DAP3'!D20,3,2),MID('DAP3'!D20,3,2)-50),".",IF(MID('DAP3'!D20,1,2)&lt;"50","20","19"),MID('DAP3'!D20,1,2)),"")</f>
        <v/>
      </c>
      <c r="S5" s="262" t="e">
        <f>IF('DAP3'!B20&lt;&gt;"XXX",MID('DAP3'!B20,(FIND(" ",'DAP3'!B20,1))+1,LEN('DAP3'!B20)),"")</f>
        <v>#VALUE!</v>
      </c>
      <c r="T5" t="str">
        <f>IF('DAP3'!F20&lt;&gt;"",'DAP3'!F20,"")</f>
        <v/>
      </c>
      <c r="U5" t="str">
        <f>IF('DAP3'!H20&lt;&gt;"",'DAP3'!H20,"")</f>
        <v/>
      </c>
      <c r="V5" t="str">
        <f>IF('DAP3'!J20&lt;&gt;"",'DAP3'!J20,"")</f>
        <v/>
      </c>
      <c r="W5" s="262" t="e">
        <f>IF('DAP3'!B20&lt;&gt;"XXX",LEFT('DAP3'!B20,(FIND(" ",'DAP3'!B20,1))-1),"")</f>
        <v>#VALUE!</v>
      </c>
      <c r="X5" s="262" t="str">
        <f>IF('DAP3'!D20&lt;&gt;"",'DAP3'!D20,"")</f>
        <v/>
      </c>
      <c r="Y5" t="str">
        <f>IF('DAP3'!G20&lt;&gt;"",'DAP3'!G20,"")</f>
        <v/>
      </c>
      <c r="Z5" t="str">
        <f>IF('DAP3'!I20&lt;&gt;"",'DAP3'!I20,"")</f>
        <v/>
      </c>
      <c r="AA5" t="str">
        <f>IF('DAP3'!K20&lt;&gt;"",'DAP3'!K20,"")</f>
        <v/>
      </c>
    </row>
    <row r="6" spans="1:27" ht="14.25">
      <c r="A6" s="261" t="s">
        <v>281</v>
      </c>
      <c r="B6" s="314" t="str">
        <f>IF('DAP1'!K13&gt;0,TEXT('DAP1'!K13,"DD.MM.RRRR"),"")</f>
        <v/>
      </c>
      <c r="C6" s="268" t="s">
        <v>2169</v>
      </c>
      <c r="E6" s="261" t="s">
        <v>351</v>
      </c>
      <c r="F6" t="str">
        <f>IF(IF(ISNUMBER(FIND("/",ZAKL_DATA!B17)),LEFT(ZAKL_DATA!B17,(FIND("/",ZAKL_DATA!B17,1))-1),ZAKL_DATA!B17)&lt;&gt;0,IF(ISNUMBER(FIND("/",ZAKL_DATA!B17)),LEFT(ZAKL_DATA!B17,(FIND("/",ZAKL_DATA!B17,1))-1),ZAKL_DATA!B17),"")</f>
        <v/>
      </c>
      <c r="G6" s="268" t="s">
        <v>2169</v>
      </c>
      <c r="I6" s="261" t="s">
        <v>398</v>
      </c>
      <c r="K6" s="268" t="s">
        <v>2172</v>
      </c>
      <c r="M6" s="261" t="s">
        <v>419</v>
      </c>
      <c r="N6" s="316">
        <f>'DAP2'!F25</f>
        <v>0</v>
      </c>
      <c r="O6" s="268" t="s">
        <v>2169</v>
      </c>
    </row>
    <row r="7" spans="1:27" ht="14.25">
      <c r="A7" s="261" t="s">
        <v>282</v>
      </c>
      <c r="B7" s="316">
        <f>'DAP2'!F38</f>
        <v>0</v>
      </c>
      <c r="C7" s="268" t="s">
        <v>2169</v>
      </c>
      <c r="E7" s="261" t="s">
        <v>352</v>
      </c>
      <c r="F7" t="e">
        <f>VLOOKUP(ZAKL_DATA!B14,FU!E3:F204,2,FALSE)</f>
        <v>#N/A</v>
      </c>
      <c r="G7" s="268" t="s">
        <v>2169</v>
      </c>
      <c r="I7" s="261" t="s">
        <v>399</v>
      </c>
      <c r="J7" s="316">
        <f>'DAP2'!E4</f>
        <v>0</v>
      </c>
      <c r="K7" s="268" t="s">
        <v>2169</v>
      </c>
      <c r="M7" s="261" t="s">
        <v>420</v>
      </c>
      <c r="N7" s="316">
        <f>'DAP2'!F26</f>
        <v>0</v>
      </c>
      <c r="O7" s="268" t="s">
        <v>2169</v>
      </c>
      <c r="R7" s="340"/>
      <c r="S7" s="268" t="s">
        <v>2169</v>
      </c>
      <c r="T7" s="268" t="s">
        <v>2169</v>
      </c>
      <c r="U7" s="268" t="s">
        <v>2169</v>
      </c>
      <c r="V7" s="268" t="s">
        <v>2169</v>
      </c>
    </row>
    <row r="8" spans="1:27" ht="14.25">
      <c r="A8" s="261" t="s">
        <v>283</v>
      </c>
      <c r="B8" s="316">
        <f>'DAP2'!F41</f>
        <v>0</v>
      </c>
      <c r="C8" s="268" t="s">
        <v>2169</v>
      </c>
      <c r="E8" s="261" t="s">
        <v>353</v>
      </c>
      <c r="F8" s="314" t="str">
        <f>IF(ZAKL_DATA!B25&lt;&gt;"",ZAKL_DATA!B25,"")</f>
        <v/>
      </c>
      <c r="G8" t="s">
        <v>2169</v>
      </c>
      <c r="I8" s="261" t="s">
        <v>400</v>
      </c>
      <c r="J8" s="316">
        <f>'DAP2'!E17</f>
        <v>0</v>
      </c>
      <c r="K8" s="268" t="s">
        <v>2169</v>
      </c>
      <c r="M8" s="261" t="s">
        <v>421</v>
      </c>
      <c r="N8" s="316">
        <f>'DAP2'!F22</f>
        <v>0</v>
      </c>
      <c r="O8" s="268" t="s">
        <v>2169</v>
      </c>
    </row>
    <row r="9" spans="1:27" ht="14.25">
      <c r="A9" s="261" t="s">
        <v>284</v>
      </c>
      <c r="B9" s="316">
        <f>'DAP3'!E12</f>
        <v>0</v>
      </c>
      <c r="C9" s="268" t="s">
        <v>2169</v>
      </c>
      <c r="E9" s="261" t="s">
        <v>354</v>
      </c>
      <c r="F9" s="262" t="str">
        <f>MID(ZAKL_DATA!D2,3,10)</f>
        <v/>
      </c>
      <c r="G9" t="s">
        <v>2169</v>
      </c>
      <c r="I9" s="261" t="s">
        <v>401</v>
      </c>
      <c r="J9" s="316">
        <f>'DAP2'!E8</f>
        <v>0</v>
      </c>
      <c r="K9" s="268" t="s">
        <v>2169</v>
      </c>
      <c r="M9" s="261" t="s">
        <v>422</v>
      </c>
      <c r="N9" s="316">
        <f>'DAP2'!F23</f>
        <v>0</v>
      </c>
      <c r="O9" s="268" t="s">
        <v>2169</v>
      </c>
    </row>
    <row r="10" spans="1:27" ht="14.25">
      <c r="A10" s="261" t="s">
        <v>285</v>
      </c>
      <c r="B10" s="316">
        <f>'DAP3'!D26</f>
        <v>0</v>
      </c>
      <c r="C10" s="268" t="s">
        <v>2169</v>
      </c>
      <c r="E10" s="261" t="s">
        <v>355</v>
      </c>
      <c r="F10" s="314" t="str">
        <f>IF(ZAKL_DATA!B27&lt;&gt;"",ZAKL_DATA!B27,"")</f>
        <v/>
      </c>
      <c r="G10" t="s">
        <v>2169</v>
      </c>
      <c r="I10" s="261" t="s">
        <v>402</v>
      </c>
      <c r="J10" s="316">
        <f>'DAP2'!E15</f>
        <v>0</v>
      </c>
      <c r="K10" s="268" t="s">
        <v>2169</v>
      </c>
      <c r="M10" s="261" t="s">
        <v>423</v>
      </c>
      <c r="N10" s="316">
        <f>'DAP2'!F28</f>
        <v>0</v>
      </c>
      <c r="O10" s="268" t="s">
        <v>2169</v>
      </c>
    </row>
    <row r="11" spans="1:27" ht="14.25">
      <c r="A11" s="261" t="s">
        <v>286</v>
      </c>
      <c r="B11" s="317">
        <f>'DAP2'!F36</f>
        <v>0</v>
      </c>
      <c r="C11" s="268" t="s">
        <v>2169</v>
      </c>
      <c r="E11" s="261" t="s">
        <v>356</v>
      </c>
      <c r="F11" s="314" t="str">
        <f>IF(ZAKL_DATA!B4&lt;&gt;"",ZAKL_DATA!B4,"")</f>
        <v/>
      </c>
      <c r="G11" t="s">
        <v>2169</v>
      </c>
      <c r="I11" s="261" t="s">
        <v>403</v>
      </c>
      <c r="J11" s="316">
        <f>'DAP2'!E15</f>
        <v>0</v>
      </c>
      <c r="K11" s="268" t="s">
        <v>2169</v>
      </c>
      <c r="M11" s="261" t="s">
        <v>424</v>
      </c>
      <c r="N11" s="316">
        <f>'DAP2'!F29</f>
        <v>0</v>
      </c>
      <c r="O11" s="268" t="s">
        <v>2169</v>
      </c>
      <c r="X11" s="268"/>
    </row>
    <row r="12" spans="1:27" ht="14.25">
      <c r="A12" s="261" t="s">
        <v>287</v>
      </c>
      <c r="B12" s="314" t="str">
        <f>IF(AND('DAP1'!A13&lt;&gt;"",'DAP1'!C13&lt;&gt;"",'DAP1'!E13=""),"O",IF(AND('DAP1'!A13&lt;&gt;"",'DAP1'!C13="",'DAP1'!E13=""),"B",IF(AND('DAP1'!A13="",'DAP1'!C13&lt;&gt;"",'DAP1'!E13&lt;&gt;""),"E",IF(AND('DAP1'!A13="",'DAP1'!C13="",'DAP1'!E13&lt;&gt;""),"D",""))))</f>
        <v>B</v>
      </c>
      <c r="C12" s="268" t="s">
        <v>2169</v>
      </c>
      <c r="E12" s="261" t="s">
        <v>357</v>
      </c>
      <c r="F12" s="262" t="str">
        <f>IF(AND(ZAKL_DATA!B20&lt;&gt;"",ZAKL_DATA!B20&lt;&gt;0),IF(ZAKL_DATA!B20&lt;&gt;"ČESKÁ REPUBLIKA",VLOOKUP(ZAKL_DATA!B20,FU!J3:K253,2,FALSE),"CZ"),"CZ")</f>
        <v>CZ</v>
      </c>
      <c r="G12" t="s">
        <v>2169</v>
      </c>
      <c r="I12" s="261" t="s">
        <v>404</v>
      </c>
      <c r="J12" s="316">
        <f>'DAP2'!E10</f>
        <v>0</v>
      </c>
      <c r="K12" s="268" t="s">
        <v>2169</v>
      </c>
      <c r="M12" s="261" t="s">
        <v>425</v>
      </c>
      <c r="N12" s="316">
        <f>'DAP2'!F29</f>
        <v>0</v>
      </c>
      <c r="O12" s="268" t="s">
        <v>2169</v>
      </c>
    </row>
    <row r="13" spans="1:27" ht="14.25">
      <c r="A13" s="261" t="s">
        <v>288</v>
      </c>
      <c r="B13" s="328" t="s">
        <v>2530</v>
      </c>
      <c r="C13" s="268" t="s">
        <v>2170</v>
      </c>
      <c r="E13" s="261" t="s">
        <v>358</v>
      </c>
      <c r="I13" s="261" t="s">
        <v>405</v>
      </c>
      <c r="J13" s="316">
        <f>'DAP2'!E19</f>
        <v>0</v>
      </c>
      <c r="K13" s="268" t="s">
        <v>2169</v>
      </c>
      <c r="M13" s="261" t="s">
        <v>426</v>
      </c>
      <c r="N13" s="316">
        <f>'DAP2'!F32</f>
        <v>0</v>
      </c>
      <c r="O13" s="268" t="s">
        <v>2169</v>
      </c>
    </row>
    <row r="14" spans="1:27" ht="14.25">
      <c r="A14" s="261" t="s">
        <v>289</v>
      </c>
      <c r="B14" s="314" t="str">
        <f>IF(OR('DAP1'!A15="i",'DAP1'!A15="I"),"I",IF(OR('DAP1'!A15="g",'DAP1'!A15="G"),"G",""))</f>
        <v/>
      </c>
      <c r="C14" s="268" t="s">
        <v>2169</v>
      </c>
      <c r="E14" s="261" t="s">
        <v>359</v>
      </c>
      <c r="F14" s="314" t="str">
        <f>IF(ISNUMBER(FIND("/",'DAP1'!J35)),MID('DAP1'!J35,(FIND("/",'DAP1'!J35,1))+1,LEN('DAP1'!J35)),"")</f>
        <v/>
      </c>
      <c r="I14" s="261" t="s">
        <v>406</v>
      </c>
      <c r="J14" s="316">
        <f>'DAP2'!E16</f>
        <v>0</v>
      </c>
      <c r="K14" s="268" t="s">
        <v>2169</v>
      </c>
      <c r="M14" s="261" t="s">
        <v>427</v>
      </c>
      <c r="N14" s="316">
        <f>'DAP2'!F33</f>
        <v>0</v>
      </c>
      <c r="O14" s="268" t="s">
        <v>2169</v>
      </c>
      <c r="Y14" s="339"/>
    </row>
    <row r="15" spans="1:27" ht="14.25">
      <c r="A15" s="261" t="s">
        <v>290</v>
      </c>
      <c r="B15" s="314" t="s">
        <v>2171</v>
      </c>
      <c r="C15" s="268" t="s">
        <v>2170</v>
      </c>
      <c r="E15" s="261" t="s">
        <v>360</v>
      </c>
      <c r="F15" t="str">
        <f>IF(IF(ISNUMBER(FIND("/",'DAP1'!J35)),LEFT('DAP1'!J35,(FIND("/",'DAP1'!J35,1))-1),'DAP1'!J35)&lt;&gt;0,IF(ISNUMBER(FIND("/",'DAP1'!J35)),LEFT('DAP1'!J35,(FIND("/",'DAP1'!J35,1))-1),'DAP1'!J35),"")</f>
        <v/>
      </c>
      <c r="I15" s="261" t="s">
        <v>407</v>
      </c>
      <c r="J15" s="316">
        <f>'DAP2'!E12</f>
        <v>0</v>
      </c>
      <c r="K15" s="268" t="s">
        <v>2169</v>
      </c>
      <c r="M15" s="261" t="s">
        <v>428</v>
      </c>
      <c r="N15">
        <f>'DAP2'!E29</f>
        <v>0</v>
      </c>
      <c r="O15" s="268" t="s">
        <v>2169</v>
      </c>
    </row>
    <row r="16" spans="1:27" ht="14.25">
      <c r="A16" s="261" t="s">
        <v>291</v>
      </c>
      <c r="B16">
        <f>'DAP1'!K41</f>
        <v>0</v>
      </c>
      <c r="C16" s="268" t="s">
        <v>2169</v>
      </c>
      <c r="E16" s="261" t="s">
        <v>361</v>
      </c>
      <c r="F16" s="314" t="str">
        <f>IF('DAP1'!B35&lt;&gt;"",'DAP1'!B35,"")</f>
        <v/>
      </c>
      <c r="I16" s="261" t="s">
        <v>408</v>
      </c>
      <c r="J16" s="316">
        <f>'DAP2'!E14</f>
        <v>0</v>
      </c>
      <c r="K16" s="268" t="s">
        <v>2169</v>
      </c>
      <c r="M16" s="261" t="s">
        <v>429</v>
      </c>
      <c r="N16">
        <f>'DAP2'!E23</f>
        <v>0</v>
      </c>
      <c r="O16" s="268" t="s">
        <v>2169</v>
      </c>
    </row>
    <row r="17" spans="1:23" ht="14.25">
      <c r="A17" s="261" t="s">
        <v>292</v>
      </c>
      <c r="B17" s="316">
        <f>'DAP3'!D29</f>
        <v>0</v>
      </c>
      <c r="C17" s="268" t="s">
        <v>2169</v>
      </c>
      <c r="E17" s="261" t="s">
        <v>362</v>
      </c>
      <c r="F17" s="314" t="str">
        <f>IF('DAP1'!L35&lt;&gt;"",'DAP1'!L35,"")</f>
        <v/>
      </c>
      <c r="I17" s="261" t="s">
        <v>409</v>
      </c>
      <c r="J17" s="316">
        <f>'DAP2'!E10</f>
        <v>0</v>
      </c>
      <c r="K17" s="268" t="s">
        <v>2169</v>
      </c>
      <c r="M17" s="261" t="s">
        <v>430</v>
      </c>
      <c r="N17" s="262">
        <f>'DAP2'!C29</f>
        <v>0</v>
      </c>
      <c r="O17" s="268" t="s">
        <v>2169</v>
      </c>
    </row>
    <row r="18" spans="1:23" ht="14.25">
      <c r="A18" s="261" t="s">
        <v>293</v>
      </c>
      <c r="B18" s="316">
        <f>'DAP3'!D23</f>
        <v>0</v>
      </c>
      <c r="C18" s="268" t="s">
        <v>2169</v>
      </c>
      <c r="E18" s="261" t="s">
        <v>363</v>
      </c>
      <c r="F18" s="314" t="str">
        <f>IF('DAP1'!G35&lt;&gt;"",'DAP1'!G35,"")</f>
        <v/>
      </c>
      <c r="I18" s="261" t="s">
        <v>410</v>
      </c>
      <c r="J18" s="316">
        <f>'DAP2'!E7</f>
        <v>0</v>
      </c>
      <c r="K18" s="268" t="s">
        <v>2169</v>
      </c>
      <c r="M18" s="261" t="s">
        <v>2532</v>
      </c>
      <c r="N18" s="316">
        <f>'DAP2'!F42</f>
        <v>0</v>
      </c>
    </row>
    <row r="19" spans="1:23" ht="14.25">
      <c r="A19" s="261" t="s">
        <v>294</v>
      </c>
      <c r="B19" s="316">
        <f>'DAP3'!E9</f>
        <v>0</v>
      </c>
      <c r="C19" s="268" t="s">
        <v>2169</v>
      </c>
      <c r="E19" s="261" t="s">
        <v>364</v>
      </c>
      <c r="F19" s="262" t="str">
        <f>IF(ZAKL_DATA!B18&lt;&gt;"",ZAKL_DATA!B18,"")</f>
        <v/>
      </c>
      <c r="G19" t="s">
        <v>2169</v>
      </c>
      <c r="I19" s="261" t="s">
        <v>411</v>
      </c>
      <c r="J19" s="316">
        <f>'DAP2'!E11</f>
        <v>0</v>
      </c>
      <c r="K19" s="268" t="s">
        <v>2169</v>
      </c>
      <c r="M19" s="261" t="s">
        <v>2533</v>
      </c>
      <c r="N19" s="316">
        <f>'DAP2'!F26</f>
        <v>0</v>
      </c>
    </row>
    <row r="20" spans="1:23" ht="14.25">
      <c r="A20" s="261" t="s">
        <v>295</v>
      </c>
      <c r="B20" s="316">
        <f>'DAP2'!F39</f>
        <v>0</v>
      </c>
      <c r="C20" s="268" t="s">
        <v>2169</v>
      </c>
      <c r="E20" s="261" t="s">
        <v>365</v>
      </c>
      <c r="F20" s="262" t="str">
        <f>IF(AND(ZAKL_DATA!D4&lt;&gt;"",ZAKL_DATA!D14&lt;&gt;"",'DAP4'!C30&lt;&gt;"4a",'DAP4'!C30&lt;&gt;"4b"),ZAKL_DATA!D14,"")</f>
        <v/>
      </c>
      <c r="G20" t="s">
        <v>2180</v>
      </c>
      <c r="I20" s="261" t="s">
        <v>412</v>
      </c>
      <c r="J20" s="316">
        <f>'DAP2'!E13</f>
        <v>0</v>
      </c>
      <c r="K20" s="268" t="s">
        <v>2169</v>
      </c>
      <c r="M20" s="261" t="s">
        <v>2534</v>
      </c>
      <c r="N20" s="316">
        <f>'DAP2'!F27</f>
        <v>0</v>
      </c>
      <c r="Q20" t="s">
        <v>512</v>
      </c>
      <c r="R20" s="261" t="s">
        <v>490</v>
      </c>
      <c r="S20" s="264" t="s">
        <v>491</v>
      </c>
      <c r="T20" s="264" t="s">
        <v>488</v>
      </c>
      <c r="U20" s="264" t="s">
        <v>492</v>
      </c>
    </row>
    <row r="21" spans="1:23" ht="14.25">
      <c r="A21" s="261" t="s">
        <v>296</v>
      </c>
      <c r="B21" s="316">
        <f>'DAP3'!D47</f>
        <v>0</v>
      </c>
      <c r="C21" s="268" t="s">
        <v>2169</v>
      </c>
      <c r="E21" s="261" t="s">
        <v>366</v>
      </c>
      <c r="F21" s="262" t="str">
        <f>IF(AND(ZAKL_DATA!D4&lt;&gt;"",ZAKL_DATA!D17&lt;&gt;"",'DAP4'!C30&lt;&gt;"4a",'DAP4'!C30&lt;&gt;"4b"),ZAKL_DATA!D17,"")</f>
        <v/>
      </c>
      <c r="G21" t="s">
        <v>2180</v>
      </c>
      <c r="I21" s="261" t="s">
        <v>413</v>
      </c>
      <c r="J21" s="316">
        <f>'DAP2'!E18</f>
        <v>0</v>
      </c>
      <c r="K21" s="268" t="s">
        <v>2169</v>
      </c>
      <c r="R21" t="str">
        <f t="shared" ref="R21:R23" si="0">IF(ISNUMBER(W21),IF(VALUE(W21)&gt;99999,VALUE(W21),IF(VALUE(W21)&gt;9999,VALUE(W21)*10,IF(VALUE(W21)&gt;999,VALUE(W21)*100,IF(VALUE(W21)&gt;99,VALUE(W21)*1000,IF(VALUE(W21)&gt;9,VALUE(W21)*10000,VALUE(W21)*100000))))),"")</f>
        <v/>
      </c>
      <c r="S21" s="316" t="str">
        <f>IF('1Př1'!F32&lt;&gt;0,'1Př1'!F32,"")</f>
        <v/>
      </c>
      <c r="T21" t="str">
        <f>IF(AND('1Př1'!D32&lt;&gt;0,'1Př1'!D32&lt;&gt;""),100*'1Př1'!D32,"")</f>
        <v/>
      </c>
      <c r="U21" s="316" t="str">
        <f>IF(ISNUMBER(W21),'1Př1'!H32,"")</f>
        <v/>
      </c>
      <c r="W21" t="e">
        <f>UPPER(VLOOKUP('1Př1'!A32,FU!N3:O718,2,FALSE))</f>
        <v>#N/A</v>
      </c>
    </row>
    <row r="22" spans="1:23" ht="14.25">
      <c r="A22" s="261" t="s">
        <v>297</v>
      </c>
      <c r="B22" s="316">
        <f>'DAP3'!E4</f>
        <v>0</v>
      </c>
      <c r="C22" s="268" t="s">
        <v>2169</v>
      </c>
      <c r="E22" s="261" t="s">
        <v>367</v>
      </c>
      <c r="F22" s="262" t="str">
        <f>IF(AND(ZAKL_DATA!D4&lt;&gt;"",ZAKL_DATA!D15&lt;&gt;"",'DAP4'!C30&lt;&gt;"4a",'DAP4'!C30&lt;&gt;"4b"),ZAKL_DATA!D15,"")</f>
        <v/>
      </c>
      <c r="G22" t="s">
        <v>2180</v>
      </c>
      <c r="R22" t="str">
        <f t="shared" si="0"/>
        <v/>
      </c>
      <c r="S22" s="316" t="str">
        <f>IF('1Př1'!F33&lt;&gt;0,'1Př1'!F33,"")</f>
        <v/>
      </c>
      <c r="T22" t="str">
        <f>IF(AND('1Př1'!D33&lt;&gt;0,'1Př1'!D33&lt;&gt;""),100*'1Př1'!D33,"")</f>
        <v/>
      </c>
      <c r="U22" s="316" t="str">
        <f>IF(ISNUMBER(W22),'1Př1'!H33,"")</f>
        <v/>
      </c>
      <c r="W22" t="e">
        <f>UPPER(VLOOKUP('1Př1'!A33,FU!N3:O718,2,FALSE))</f>
        <v>#N/A</v>
      </c>
    </row>
    <row r="23" spans="1:23" ht="14.25">
      <c r="A23" s="261" t="s">
        <v>298</v>
      </c>
      <c r="B23" s="316">
        <f>'DAP3'!E2</f>
        <v>30840</v>
      </c>
      <c r="C23" s="268" t="s">
        <v>2169</v>
      </c>
      <c r="E23" s="261" t="s">
        <v>368</v>
      </c>
      <c r="F23" s="314" t="str">
        <f>IF(ZAKL_DATA!B5&lt;&gt;"",ZAKL_DATA!B5,"")</f>
        <v/>
      </c>
      <c r="G23" t="s">
        <v>2169</v>
      </c>
      <c r="R23" t="str">
        <f t="shared" si="0"/>
        <v/>
      </c>
      <c r="S23" s="316" t="str">
        <f>IF('1Př1'!F34&lt;&gt;0,'1Př1'!F34,"")</f>
        <v/>
      </c>
      <c r="T23" t="str">
        <f>IF(AND('1Př1'!D34&lt;&gt;0,'1Př1'!D34&lt;&gt;""),100*'1Př1'!D34,"")</f>
        <v/>
      </c>
      <c r="U23" s="316" t="str">
        <f>IF(ISNUMBER(W23),'1Př1'!H34,"")</f>
        <v/>
      </c>
      <c r="W23" t="e">
        <f>UPPER(VLOOKUP('1Př1'!A34,FU!N3:O718,2,FALSE))</f>
        <v>#N/A</v>
      </c>
    </row>
    <row r="24" spans="1:23" ht="14.25">
      <c r="A24" s="261" t="s">
        <v>299</v>
      </c>
      <c r="B24" s="316">
        <f>'DAP3'!E3</f>
        <v>0</v>
      </c>
      <c r="C24" s="268" t="s">
        <v>2169</v>
      </c>
      <c r="E24" s="261" t="s">
        <v>369</v>
      </c>
      <c r="F24" s="314" t="str">
        <f>IF(ZAKL_DATA!B19&lt;&gt;"",ZAKL_DATA!B19,"")</f>
        <v/>
      </c>
      <c r="G24" t="s">
        <v>2169</v>
      </c>
      <c r="K24" t="e">
        <f>LEN(LEFT('DAP3'!#REF!,(FIND(" ",'DAP3'!#REF!,1))))</f>
        <v>#REF!</v>
      </c>
    </row>
    <row r="25" spans="1:23" ht="14.25">
      <c r="A25" s="261" t="s">
        <v>300</v>
      </c>
      <c r="B25" s="316">
        <f>'DAP3'!E5</f>
        <v>0</v>
      </c>
      <c r="C25" s="268" t="s">
        <v>2169</v>
      </c>
      <c r="E25" s="261" t="s">
        <v>370</v>
      </c>
      <c r="F25" s="314" t="str">
        <f>IF(ZAKL_DATA!B9&lt;&gt;"",ZAKL_DATA!B9,"")</f>
        <v/>
      </c>
      <c r="G25" t="s">
        <v>2169</v>
      </c>
      <c r="K25" t="e">
        <f>FIND(" ",'DAP3'!#REF!,LEN(LEFT('DAP3'!#REF!,(FIND(" ",'DAP3'!#REF!,1))))+1)-1</f>
        <v>#REF!</v>
      </c>
      <c r="L25" t="e">
        <f>LEN('DAP3'!#REF!)-LEN(LEFT('DAP3'!#REF!,(FIND(" ",'DAP3'!#REF!,1))))</f>
        <v>#REF!</v>
      </c>
      <c r="R25" t="s">
        <v>2169</v>
      </c>
      <c r="S25" t="s">
        <v>2169</v>
      </c>
      <c r="T25" t="s">
        <v>2169</v>
      </c>
      <c r="U25" t="s">
        <v>2169</v>
      </c>
    </row>
    <row r="26" spans="1:23" ht="14.25">
      <c r="A26" s="261" t="s">
        <v>301</v>
      </c>
      <c r="B26" s="316">
        <f>'DAP3'!E6</f>
        <v>0</v>
      </c>
      <c r="C26" s="268" t="s">
        <v>2169</v>
      </c>
      <c r="E26" s="261" t="s">
        <v>371</v>
      </c>
      <c r="F26" s="314" t="str">
        <f>IF(ZAKL_DATA!B6&lt;&gt;"",ZAKL_DATA!B6,"")</f>
        <v/>
      </c>
      <c r="G26" t="s">
        <v>2169</v>
      </c>
      <c r="K26" t="e">
        <f>LEFT('DAP3'!#REF!,(FIND(" ",'DAP3'!#REF!,1))-1)</f>
        <v>#REF!</v>
      </c>
      <c r="L26" t="e">
        <f>FIND(" ",'DAP3'!#REF!,LEN(LEFT('DAP3'!#REF!,(FIND(" ",'DAP3'!#REF!,1))))+1)-LEN(LEFT('DAP3'!#REF!,(FIND(" ",'DAP3'!#REF!,1))))</f>
        <v>#REF!</v>
      </c>
    </row>
    <row r="27" spans="1:23" ht="14.25">
      <c r="A27" s="261" t="s">
        <v>302</v>
      </c>
      <c r="B27" s="316">
        <f>'DAP3'!E7</f>
        <v>0</v>
      </c>
      <c r="C27" s="268" t="s">
        <v>2169</v>
      </c>
      <c r="E27" s="261" t="s">
        <v>372</v>
      </c>
      <c r="F27" s="262"/>
      <c r="G27" s="268" t="s">
        <v>2173</v>
      </c>
      <c r="K27" t="e">
        <f>MID('DAP3'!#REF!,FIND(" ",'DAP3'!#REF!,LEN(LEFT('DAP3'!#REF!,(FIND(" ",'DAP3'!#REF!,1))))+1)+1,LEN('DAP3'!#REF!)-LEN(LEFT('DAP3'!#REF!,(FIND(" ",'DAP3'!#REF!,1))))+1)</f>
        <v>#REF!</v>
      </c>
    </row>
    <row r="28" spans="1:23" ht="14.25">
      <c r="A28" s="261" t="s">
        <v>303</v>
      </c>
      <c r="B28" s="316">
        <f>'DAP3'!D42</f>
        <v>0</v>
      </c>
      <c r="C28" s="268" t="s">
        <v>2169</v>
      </c>
      <c r="E28" s="261" t="s">
        <v>373</v>
      </c>
      <c r="F28" s="314" t="str">
        <f>IF(AND(ZAKL_DATA!B20&lt;&gt;"ČESKÁ REPUBLIKA",ZAKL_DATA!B20&lt;&gt;""), VLOOKUP(ZAKL_DATA!B20,FU!J3:K253,2,FALSE), "")</f>
        <v/>
      </c>
      <c r="G28" s="268" t="s">
        <v>2169</v>
      </c>
    </row>
    <row r="29" spans="1:23" ht="14.25">
      <c r="A29" s="261" t="s">
        <v>304</v>
      </c>
      <c r="B29" s="316"/>
      <c r="C29" s="268" t="s">
        <v>2172</v>
      </c>
      <c r="E29" s="261" t="s">
        <v>374</v>
      </c>
      <c r="F29" s="314" t="str">
        <f>IF(ZAKL_DATA!B7&lt;&gt;"",ZAKL_DATA!B7,"")</f>
        <v/>
      </c>
      <c r="G29" s="268" t="s">
        <v>2169</v>
      </c>
    </row>
    <row r="30" spans="1:23" ht="14.25">
      <c r="A30" s="261" t="s">
        <v>305</v>
      </c>
      <c r="B30" s="316" t="str">
        <f>IF(AND('DAP3'!D33&lt;&gt;"",'DAP3'!D33&lt;&gt;0),'DAP3'!D33,"")</f>
        <v/>
      </c>
      <c r="C30" s="268" t="s">
        <v>2169</v>
      </c>
      <c r="E30" s="261" t="s">
        <v>375</v>
      </c>
      <c r="F30" s="314" t="str">
        <f>IF(ZAKL_DATA!B16&lt;&gt;"",ZAKL_DATA!B16,"")</f>
        <v/>
      </c>
      <c r="G30" s="268" t="s">
        <v>2169</v>
      </c>
      <c r="I30" t="s">
        <v>437</v>
      </c>
      <c r="M30" t="s">
        <v>459</v>
      </c>
    </row>
    <row r="31" spans="1:23" ht="14.25">
      <c r="A31" s="261" t="s">
        <v>306</v>
      </c>
      <c r="B31" s="316" t="str">
        <f>IF(AND('DAP3'!D36&lt;&gt;"",'DAP3'!D36&lt;&gt;0),'DAP3'!D36,"")</f>
        <v/>
      </c>
      <c r="C31" s="268" t="s">
        <v>2169</v>
      </c>
      <c r="E31" s="261" t="s">
        <v>376</v>
      </c>
      <c r="F31" s="314" t="str">
        <f>IF(ISNUMBER('DAP1'!I39),'DAP1'!I39,"")</f>
        <v/>
      </c>
      <c r="I31" s="261" t="s">
        <v>438</v>
      </c>
      <c r="J31">
        <f>'DAP4'!K25</f>
        <v>0</v>
      </c>
      <c r="K31" t="s">
        <v>2169</v>
      </c>
      <c r="M31" s="261" t="s">
        <v>460</v>
      </c>
      <c r="N31" t="e">
        <f>IF(VALUE(O31)&gt;99999,VALUE(O31),IF(VALUE(O31)&gt;9999,VALUE(O31)*10,IF(VALUE(O31)&gt;999,VALUE(O31)*100,IF(VALUE(O31)&gt;99,VALUE(O31)*1000,IF(VALUE(O31)&gt;9,VALUE(O31)*10000,VALUE(O31)*100000)))))</f>
        <v>#N/A</v>
      </c>
      <c r="O31" t="e">
        <f>UPPER(VLOOKUP(ZAKL_DATA!B29,FU!N3:O1425,2,FALSE))</f>
        <v>#N/A</v>
      </c>
    </row>
    <row r="32" spans="1:23" ht="14.25">
      <c r="A32" s="261" t="s">
        <v>307</v>
      </c>
      <c r="B32" s="316">
        <f>'DAP3'!D31</f>
        <v>0</v>
      </c>
      <c r="C32" s="268" t="s">
        <v>2169</v>
      </c>
      <c r="E32" s="261" t="s">
        <v>377</v>
      </c>
      <c r="I32" s="261" t="s">
        <v>439</v>
      </c>
      <c r="J32">
        <f>'DAP4'!K10</f>
        <v>0</v>
      </c>
      <c r="K32" t="s">
        <v>2169</v>
      </c>
      <c r="M32" s="261" t="s">
        <v>461</v>
      </c>
      <c r="N32" s="316">
        <f>'1Př1'!F35</f>
        <v>0</v>
      </c>
      <c r="O32" s="268" t="s">
        <v>2169</v>
      </c>
    </row>
    <row r="33" spans="1:19" ht="14.25">
      <c r="A33" s="261" t="s">
        <v>308</v>
      </c>
      <c r="B33" s="316" t="str">
        <f>IF(AND('DAP3'!D35&lt;&gt;"",'DAP3'!D35&lt;&gt;0),'DAP3'!D35,"")</f>
        <v/>
      </c>
      <c r="C33" s="268" t="s">
        <v>2169</v>
      </c>
      <c r="E33" s="261" t="s">
        <v>378</v>
      </c>
      <c r="F33" s="314" t="str">
        <f>IF(ISNUMBER(FIND("/",'DAP1'!L38)),MID('DAP1'!L38,(FIND("/",'DAP1'!L38,1))+1,LEN('DAP1'!L38)),"")</f>
        <v/>
      </c>
      <c r="I33" s="261" t="s">
        <v>440</v>
      </c>
      <c r="J33">
        <f>'DAP4'!K18</f>
        <v>0</v>
      </c>
      <c r="K33" t="s">
        <v>2169</v>
      </c>
      <c r="M33" s="261" t="s">
        <v>462</v>
      </c>
      <c r="N33" s="316">
        <f>'1Př1'!H35</f>
        <v>0</v>
      </c>
      <c r="O33" s="268" t="s">
        <v>2169</v>
      </c>
    </row>
    <row r="34" spans="1:19" ht="14.25">
      <c r="A34" s="261" t="s">
        <v>309</v>
      </c>
      <c r="B34" s="316" t="str">
        <f>IF(AND('DAP3'!D38&lt;&gt;"",'DAP3'!D38&lt;&gt;0),'DAP3'!D38,"")</f>
        <v/>
      </c>
      <c r="C34" s="268" t="s">
        <v>2169</v>
      </c>
      <c r="E34" s="261" t="s">
        <v>379</v>
      </c>
      <c r="F34" t="str">
        <f>IF(IF(ISNUMBER(FIND("/",'DAP1'!L38)),LEFT('DAP1'!L38,(FIND("/",'DAP1'!L38,1))-1),'DAP1'!L38)&lt;&gt;0,IF(ISNUMBER(FIND("/",'DAP1'!L38)),LEFT('DAP1'!L38,(FIND("/",'DAP1'!L38,1))-1),'DAP1'!L38),"")</f>
        <v/>
      </c>
      <c r="I34" s="261" t="s">
        <v>441</v>
      </c>
      <c r="K34" s="268" t="s">
        <v>2368</v>
      </c>
      <c r="M34" s="261" t="s">
        <v>463</v>
      </c>
      <c r="N34" s="314" t="str">
        <f>IF('1Př2'!F3&lt;&gt;0,TEXT('1Př2'!F3,"DD.MM.RRRR"),"")</f>
        <v/>
      </c>
      <c r="O34" s="268" t="s">
        <v>2169</v>
      </c>
    </row>
    <row r="35" spans="1:19" ht="14.25">
      <c r="A35" s="261" t="s">
        <v>310</v>
      </c>
      <c r="B35" s="316">
        <f>'DAP3'!D24</f>
        <v>0</v>
      </c>
      <c r="C35" s="268" t="s">
        <v>2169</v>
      </c>
      <c r="E35" s="261" t="s">
        <v>380</v>
      </c>
      <c r="F35" s="314" t="str">
        <f>IF('DAP1'!F39&lt;&gt;"",'DAP1'!F39,"")</f>
        <v/>
      </c>
      <c r="I35" s="261" t="s">
        <v>442</v>
      </c>
      <c r="J35">
        <f>'DAP4'!K19</f>
        <v>0</v>
      </c>
      <c r="K35" t="s">
        <v>2169</v>
      </c>
      <c r="M35" s="261" t="s">
        <v>464</v>
      </c>
      <c r="N35" s="314" t="str">
        <f>IF('1Př2'!C3&lt;&gt;0,TEXT('1Př2'!C3,"DD.MM.RRRR"),"")</f>
        <v/>
      </c>
      <c r="O35" s="268" t="s">
        <v>2169</v>
      </c>
    </row>
    <row r="36" spans="1:19" ht="14.25">
      <c r="A36" s="261" t="s">
        <v>311</v>
      </c>
      <c r="B36" s="317">
        <f>'DAP2'!F37</f>
        <v>0</v>
      </c>
      <c r="C36" s="268" t="s">
        <v>2169</v>
      </c>
      <c r="E36" s="261" t="s">
        <v>381</v>
      </c>
      <c r="F36" s="314" t="str">
        <f>IF(ISNUMBER(FIND("@",'DAP1'!I39)),'DAP1'!I39,"")</f>
        <v/>
      </c>
      <c r="I36" s="261" t="s">
        <v>443</v>
      </c>
      <c r="J36">
        <f>'DAP4'!K15</f>
        <v>0</v>
      </c>
      <c r="K36" t="s">
        <v>2169</v>
      </c>
      <c r="M36" s="261" t="s">
        <v>465</v>
      </c>
      <c r="N36" s="314" t="str">
        <f>IF('1Př2'!E3&lt;&gt;0,TEXT('1Př2'!E3,"DD.MM.RRRR"),"")</f>
        <v/>
      </c>
      <c r="O36" s="268" t="s">
        <v>2169</v>
      </c>
    </row>
    <row r="37" spans="1:19" ht="14.25">
      <c r="A37" s="261" t="s">
        <v>312</v>
      </c>
      <c r="B37" s="316">
        <f>'DAP3'!D43</f>
        <v>0</v>
      </c>
      <c r="C37" s="268" t="s">
        <v>2169</v>
      </c>
      <c r="E37" s="261" t="s">
        <v>382</v>
      </c>
      <c r="F37" s="314" t="str">
        <f>IF('DAP1'!B38&lt;&gt;"",'DAP1'!B38,"")</f>
        <v/>
      </c>
      <c r="I37" s="261" t="s">
        <v>444</v>
      </c>
      <c r="J37">
        <f>'DAP4'!K16</f>
        <v>0</v>
      </c>
      <c r="K37" t="s">
        <v>2169</v>
      </c>
      <c r="M37" s="261" t="s">
        <v>466</v>
      </c>
      <c r="N37" s="314" t="str">
        <f>IF('1Př2'!A3&lt;&gt;0,TEXT('1Př2'!A3,"DD.MM.RRRR"),"")</f>
        <v/>
      </c>
      <c r="O37" s="268" t="s">
        <v>2169</v>
      </c>
    </row>
    <row r="38" spans="1:19" ht="14.25">
      <c r="A38" s="261"/>
      <c r="B38" s="316" t="e">
        <f>IF(#REF!&lt;&gt;"",IF(#REF!&gt;0,"P","Z"),"")</f>
        <v>#REF!</v>
      </c>
      <c r="C38" s="268" t="s">
        <v>2169</v>
      </c>
      <c r="E38" s="261" t="s">
        <v>383</v>
      </c>
      <c r="F38" s="314" t="str">
        <f>IF('DAP1'!B39&lt;&gt;"",'DAP1'!B39,"")</f>
        <v/>
      </c>
      <c r="I38" s="261" t="s">
        <v>445</v>
      </c>
      <c r="J38">
        <f>'DAP4'!K12</f>
        <v>0</v>
      </c>
      <c r="K38" t="s">
        <v>2169</v>
      </c>
      <c r="M38" s="261" t="s">
        <v>467</v>
      </c>
      <c r="N38" s="316">
        <f>'1Př1'!A27</f>
        <v>0</v>
      </c>
      <c r="O38" s="268" t="s">
        <v>2373</v>
      </c>
    </row>
    <row r="39" spans="1:19" ht="14.25">
      <c r="A39" s="261" t="s">
        <v>314</v>
      </c>
      <c r="B39" s="316">
        <f>'DAP3'!D45</f>
        <v>0</v>
      </c>
      <c r="C39" s="268" t="s">
        <v>2169</v>
      </c>
      <c r="E39" s="261" t="s">
        <v>384</v>
      </c>
      <c r="F39" s="314" t="str">
        <f>IF('DAP1'!G38&lt;&gt;"",'DAP1'!G35,"")</f>
        <v/>
      </c>
      <c r="I39" s="261" t="s">
        <v>446</v>
      </c>
      <c r="K39" s="268" t="s">
        <v>2172</v>
      </c>
      <c r="M39" s="261" t="s">
        <v>468</v>
      </c>
      <c r="N39" s="316">
        <f>'1Př1'!F14</f>
        <v>0</v>
      </c>
      <c r="O39" s="268" t="s">
        <v>2169</v>
      </c>
    </row>
    <row r="40" spans="1:19" ht="14.25">
      <c r="A40" s="261" t="s">
        <v>315</v>
      </c>
      <c r="B40" s="316">
        <f>'DAP3'!D43</f>
        <v>0</v>
      </c>
      <c r="C40" s="268" t="s">
        <v>2169</v>
      </c>
      <c r="E40" s="261" t="s">
        <v>385</v>
      </c>
      <c r="F40" s="262" t="str">
        <f>IF(AND(LEN('DAP4'!A34)&gt;6,ISNUMBER(SEARCH(".",'DAP4'!A34))),'DAP4'!A34,"")</f>
        <v/>
      </c>
      <c r="G40" s="268" t="s">
        <v>2180</v>
      </c>
      <c r="I40" s="261" t="s">
        <v>447</v>
      </c>
      <c r="J40">
        <f>'DAP4'!K11</f>
        <v>0</v>
      </c>
      <c r="K40" s="268" t="s">
        <v>2169</v>
      </c>
      <c r="M40" s="261" t="s">
        <v>469</v>
      </c>
      <c r="N40" s="316">
        <f>'1Př1'!E27</f>
        <v>0</v>
      </c>
      <c r="O40" s="268" t="s">
        <v>2169</v>
      </c>
      <c r="Q40" t="s">
        <v>489</v>
      </c>
      <c r="R40" s="261" t="s">
        <v>513</v>
      </c>
      <c r="S40" s="459" t="s">
        <v>511</v>
      </c>
    </row>
    <row r="41" spans="1:19" ht="14.25">
      <c r="A41" s="261" t="s">
        <v>316</v>
      </c>
      <c r="B41" s="316" t="str">
        <f>IF(AND('DAP3'!D44&lt;&gt;"",'DAP3'!D44&lt;&gt;0),'DAP3'!D44,"")</f>
        <v/>
      </c>
      <c r="C41" s="268" t="s">
        <v>2169</v>
      </c>
      <c r="E41" s="261" t="s">
        <v>386</v>
      </c>
      <c r="F41" s="262" t="str">
        <f>IF(AND(LEN('DAP4'!A34)&lt;=4,'DAP4'!A34&lt;&gt;""),'DAP4'!A34,"")</f>
        <v/>
      </c>
      <c r="G41" s="268" t="s">
        <v>2180</v>
      </c>
      <c r="I41" s="261" t="s">
        <v>448</v>
      </c>
      <c r="J41">
        <f>'DAP4'!K20</f>
        <v>0</v>
      </c>
      <c r="K41" s="268" t="s">
        <v>2169</v>
      </c>
      <c r="M41" s="261" t="s">
        <v>470</v>
      </c>
      <c r="N41" s="316">
        <f>'1Př1'!I27</f>
        <v>0</v>
      </c>
      <c r="O41" s="268" t="s">
        <v>2169</v>
      </c>
      <c r="R41" s="316" t="str">
        <f>IF('1Př2'!F20&lt;&gt;"",'1Př2'!F20,"")</f>
        <v/>
      </c>
      <c r="S41" s="262" t="str">
        <f>IF('1Př2'!B20&lt;&gt;"",'1Př2'!B20,"")</f>
        <v/>
      </c>
    </row>
    <row r="42" spans="1:19" ht="14.25">
      <c r="A42" s="261" t="s">
        <v>317</v>
      </c>
      <c r="B42" s="316">
        <f>'DAP3'!E8</f>
        <v>0</v>
      </c>
      <c r="C42" s="268" t="s">
        <v>2169</v>
      </c>
      <c r="E42" s="261" t="s">
        <v>387</v>
      </c>
      <c r="F42" s="262" t="str">
        <f>IF(AND(LEN('DAP4'!A34)&lt;9,LEN('DAP4'!A34)&gt;5),'DAP4'!A34,"")</f>
        <v/>
      </c>
      <c r="G42" s="268" t="s">
        <v>2180</v>
      </c>
      <c r="I42" s="261" t="s">
        <v>449</v>
      </c>
      <c r="J42">
        <f>'DAP4'!K9</f>
        <v>0</v>
      </c>
      <c r="K42" s="268" t="s">
        <v>2169</v>
      </c>
      <c r="M42" s="261" t="s">
        <v>471</v>
      </c>
      <c r="N42" s="316">
        <f>'1Př1'!F22</f>
        <v>0</v>
      </c>
      <c r="O42" s="268" t="s">
        <v>2169</v>
      </c>
      <c r="R42" s="316" t="str">
        <f>IF('1Př2'!F21&lt;&gt;"",'1Př2'!F21,"")</f>
        <v/>
      </c>
      <c r="S42" s="262" t="str">
        <f>IF('1Př2'!B21&lt;&gt;"",'1Př2'!B21,"")</f>
        <v/>
      </c>
    </row>
    <row r="43" spans="1:19" ht="14.25">
      <c r="A43" s="261" t="s">
        <v>318</v>
      </c>
      <c r="B43" s="316">
        <f>'DAP3'!D46</f>
        <v>0</v>
      </c>
      <c r="C43" s="268" t="s">
        <v>2169</v>
      </c>
      <c r="E43" s="261" t="s">
        <v>388</v>
      </c>
      <c r="F43" s="262" t="str">
        <f>IF(AND(OR(F40&lt;&gt;"",F41&lt;&gt;""),ZAKL_DATA!D20&lt;&gt;""),ZAKL_DATA!D20,"")</f>
        <v/>
      </c>
      <c r="G43" s="268" t="s">
        <v>2180</v>
      </c>
      <c r="I43" s="261" t="s">
        <v>450</v>
      </c>
      <c r="J43">
        <f>'DAP4'!K13</f>
        <v>0</v>
      </c>
      <c r="K43" s="268" t="s">
        <v>2169</v>
      </c>
      <c r="M43" s="261" t="s">
        <v>472</v>
      </c>
      <c r="N43" s="316">
        <f>'1Př1'!F17</f>
        <v>0</v>
      </c>
      <c r="O43" s="268" t="s">
        <v>2169</v>
      </c>
      <c r="R43" s="316" t="str">
        <f>IF('1Př2'!F22&lt;&gt;"",'1Př2'!F22,"")</f>
        <v/>
      </c>
      <c r="S43" s="262" t="str">
        <f>IF('1Př2'!B22&lt;&gt;"",'1Př2'!B22,"")</f>
        <v/>
      </c>
    </row>
    <row r="44" spans="1:19" ht="14.25">
      <c r="A44" s="261" t="s">
        <v>319</v>
      </c>
      <c r="B44" s="316">
        <f>'DAP3'!D41</f>
        <v>0</v>
      </c>
      <c r="C44" s="268" t="s">
        <v>2169</v>
      </c>
      <c r="E44" s="261" t="s">
        <v>389</v>
      </c>
      <c r="F44" s="262" t="str">
        <f>IF('DAP4'!C30&lt;&gt;0,'DAP4'!C30,"")</f>
        <v/>
      </c>
      <c r="G44" s="268" t="s">
        <v>2180</v>
      </c>
      <c r="I44" s="261" t="s">
        <v>451</v>
      </c>
      <c r="J44">
        <f>'DAP4'!K6</f>
        <v>0</v>
      </c>
      <c r="K44" s="268" t="s">
        <v>2169</v>
      </c>
      <c r="M44" s="261" t="s">
        <v>473</v>
      </c>
      <c r="N44" s="316">
        <f>'1Př1'!F19</f>
        <v>0</v>
      </c>
      <c r="O44" s="268" t="s">
        <v>2169</v>
      </c>
      <c r="R44" s="316" t="str">
        <f>IF('1Př2'!F23&lt;&gt;"",'1Př2'!F23,"")</f>
        <v/>
      </c>
      <c r="S44" s="262" t="str">
        <f>IF('1Př2'!B23&lt;&gt;"",'1Př2'!B23,"")</f>
        <v/>
      </c>
    </row>
    <row r="45" spans="1:19" ht="14.25">
      <c r="A45" s="261" t="s">
        <v>320</v>
      </c>
      <c r="B45" s="316">
        <f>'DAP3'!D40</f>
        <v>0</v>
      </c>
      <c r="C45" s="268" t="s">
        <v>2169</v>
      </c>
      <c r="E45" s="261" t="s">
        <v>390</v>
      </c>
      <c r="F45" s="262" t="str">
        <f>'DAP4'!A32</f>
        <v xml:space="preserve">  </v>
      </c>
      <c r="G45" s="268" t="s">
        <v>2180</v>
      </c>
      <c r="I45" s="261" t="s">
        <v>452</v>
      </c>
      <c r="J45">
        <v>0</v>
      </c>
      <c r="K45" s="321" t="s">
        <v>2372</v>
      </c>
      <c r="M45" s="261" t="s">
        <v>474</v>
      </c>
      <c r="N45" s="316">
        <f>'1Př1'!F11</f>
        <v>0</v>
      </c>
      <c r="O45" s="268" t="s">
        <v>2169</v>
      </c>
    </row>
    <row r="46" spans="1:19" ht="14.25">
      <c r="A46" s="261" t="s">
        <v>321</v>
      </c>
      <c r="B46" s="316">
        <f>'DAP3'!D48</f>
        <v>0</v>
      </c>
      <c r="C46" s="268" t="s">
        <v>2169</v>
      </c>
      <c r="E46" s="261" t="s">
        <v>391</v>
      </c>
      <c r="F46" s="262" t="str">
        <f>IF(AND(OR(F40&lt;&gt;"",F41&lt;&gt;""),ZAKL_DATA!D21&lt;&gt;""),ZAKL_DATA!D21,"")</f>
        <v/>
      </c>
      <c r="G46" s="268" t="s">
        <v>2180</v>
      </c>
      <c r="I46" s="261" t="s">
        <v>453</v>
      </c>
      <c r="J46" t="str">
        <f>IF((ABS('6Př'!E20)+ABS('6Př'!F20))&lt;&gt;0,"1","0")</f>
        <v>0</v>
      </c>
      <c r="M46" s="261" t="s">
        <v>475</v>
      </c>
      <c r="N46" s="316">
        <f>'1Př1'!F16</f>
        <v>0</v>
      </c>
      <c r="O46" s="268" t="s">
        <v>2169</v>
      </c>
      <c r="R46" s="268" t="s">
        <v>2169</v>
      </c>
      <c r="S46" s="268" t="s">
        <v>2169</v>
      </c>
    </row>
    <row r="47" spans="1:19" ht="14.25">
      <c r="A47" s="261" t="s">
        <v>322</v>
      </c>
      <c r="B47" s="316" t="str">
        <f>IF(AND('DAP3'!D34&lt;&gt;"",'DAP3'!D34&lt;&gt;0),'DAP3'!D34,"")</f>
        <v/>
      </c>
      <c r="C47" s="268" t="s">
        <v>2169</v>
      </c>
      <c r="E47" s="261" t="s">
        <v>392</v>
      </c>
      <c r="F47" s="262" t="str">
        <f>IF(OR('DAP4'!C30="4a",'DAP4'!C30="4b"), "F",IF(OR('DAP4'!C30="4c",'DAP4'!C30="4d"),"P",""))</f>
        <v/>
      </c>
      <c r="G47" s="268" t="s">
        <v>2180</v>
      </c>
      <c r="I47" s="261" t="s">
        <v>454</v>
      </c>
      <c r="J47">
        <f>IF('DAP4'!K26&lt;&gt;"",'DAP4'!K26,"")</f>
        <v>0</v>
      </c>
      <c r="M47" s="261" t="s">
        <v>476</v>
      </c>
      <c r="N47" s="316">
        <f>'1Př1'!F15</f>
        <v>0</v>
      </c>
      <c r="O47" s="268" t="s">
        <v>2169</v>
      </c>
    </row>
    <row r="48" spans="1:19" ht="14.25">
      <c r="A48" s="261" t="s">
        <v>323</v>
      </c>
      <c r="B48" s="316" t="str">
        <f>IF(AND('DAP3'!D37&lt;&gt;"",'DAP3'!D37&lt;&gt;0),'DAP3'!D37,"")</f>
        <v/>
      </c>
      <c r="C48" s="268" t="s">
        <v>2169</v>
      </c>
      <c r="I48" s="261" t="s">
        <v>455</v>
      </c>
      <c r="J48" s="314">
        <f>'DAP4'!K4</f>
        <v>0</v>
      </c>
      <c r="K48" s="268" t="s">
        <v>2169</v>
      </c>
      <c r="M48" s="261" t="s">
        <v>477</v>
      </c>
      <c r="N48" s="316">
        <f>'1Př1'!F12</f>
        <v>0</v>
      </c>
      <c r="O48" s="268" t="s">
        <v>2169</v>
      </c>
    </row>
    <row r="49" spans="1:22" ht="14.25">
      <c r="A49" s="261" t="s">
        <v>324</v>
      </c>
      <c r="B49" s="314" t="str">
        <f>IF('DAP1'!F41&lt;&gt;"",'DAP1'!F41,"")</f>
        <v/>
      </c>
      <c r="C49" s="268" t="s">
        <v>2169</v>
      </c>
      <c r="I49" s="261" t="s">
        <v>456</v>
      </c>
      <c r="J49" s="314">
        <f>'DAP4'!K5</f>
        <v>0</v>
      </c>
      <c r="K49" s="268" t="s">
        <v>2169</v>
      </c>
      <c r="M49" s="261" t="s">
        <v>478</v>
      </c>
      <c r="N49" s="316">
        <f>'1Př1'!F18</f>
        <v>0</v>
      </c>
      <c r="O49" s="268" t="s">
        <v>2169</v>
      </c>
    </row>
    <row r="50" spans="1:22" ht="14.25">
      <c r="A50" s="261" t="s">
        <v>325</v>
      </c>
      <c r="B50">
        <f>'DAP3'!D5</f>
        <v>0</v>
      </c>
      <c r="C50" s="268" t="s">
        <v>2169</v>
      </c>
      <c r="E50" s="261" t="s">
        <v>2367</v>
      </c>
      <c r="F50" s="262" t="e">
        <f>IF(#REF!&lt;&gt;"",IF(#REF!&gt;0,"P","Z"),"")</f>
        <v>#REF!</v>
      </c>
      <c r="I50" s="261" t="s">
        <v>457</v>
      </c>
      <c r="J50">
        <f>'DAP4'!K22</f>
        <v>0</v>
      </c>
      <c r="K50" s="268" t="s">
        <v>2169</v>
      </c>
      <c r="M50" s="261" t="s">
        <v>479</v>
      </c>
      <c r="N50" s="316">
        <f>'1Př1'!F20</f>
        <v>0</v>
      </c>
      <c r="O50" s="268" t="s">
        <v>2169</v>
      </c>
      <c r="Q50" t="s">
        <v>515</v>
      </c>
      <c r="R50" s="261" t="s">
        <v>516</v>
      </c>
      <c r="S50" s="459" t="s">
        <v>514</v>
      </c>
    </row>
    <row r="51" spans="1:22" ht="14.25">
      <c r="A51" s="261" t="s">
        <v>2278</v>
      </c>
      <c r="B51">
        <f>'DAP3'!F21</f>
        <v>0</v>
      </c>
      <c r="C51" s="268" t="s">
        <v>2169</v>
      </c>
      <c r="E51" s="261" t="s">
        <v>2367</v>
      </c>
      <c r="F51" s="262" t="e">
        <f>IF(#REF!&lt;&gt;"",IF(#REF!&gt;0,"P","Z"),"")</f>
        <v>#REF!</v>
      </c>
      <c r="I51" s="261" t="s">
        <v>458</v>
      </c>
      <c r="J51">
        <f>'DAP4'!K21</f>
        <v>0</v>
      </c>
      <c r="K51" s="268" t="s">
        <v>2169</v>
      </c>
      <c r="M51" s="261" t="s">
        <v>480</v>
      </c>
      <c r="N51" s="316">
        <f>'1Př1'!F23</f>
        <v>0</v>
      </c>
      <c r="O51" s="268" t="s">
        <v>2169</v>
      </c>
      <c r="R51" t="str">
        <f>IF('1Př2'!F26&lt;&gt;"",'1Př2'!F26,"")</f>
        <v/>
      </c>
      <c r="S51" s="314" t="str">
        <f>IF('1Př2'!B26&lt;&gt;"",'1Př2'!B26,"")</f>
        <v/>
      </c>
    </row>
    <row r="52" spans="1:22" ht="14.25">
      <c r="A52" s="261" t="s">
        <v>2279</v>
      </c>
      <c r="B52">
        <f>'DAP3'!G21</f>
        <v>0</v>
      </c>
      <c r="C52" s="268" t="s">
        <v>2169</v>
      </c>
      <c r="E52" s="261" t="s">
        <v>2367</v>
      </c>
      <c r="F52" s="262" t="e">
        <f>IF(#REF!&lt;&gt;"",IF(#REF!&gt;0,"P","Z"),"")</f>
        <v>#REF!</v>
      </c>
      <c r="I52" s="261" t="s">
        <v>2288</v>
      </c>
      <c r="J52" t="str">
        <f>IF('DAP4'!K17&lt;&gt;"",'DAP4'!K17,"")</f>
        <v/>
      </c>
      <c r="K52" s="329"/>
      <c r="M52" s="261" t="s">
        <v>481</v>
      </c>
      <c r="N52" s="316" t="e">
        <f>'1Př1'!#REF!</f>
        <v>#REF!</v>
      </c>
      <c r="O52" s="268" t="s">
        <v>2169</v>
      </c>
      <c r="R52" t="str">
        <f>IF('1Př2'!F27&lt;&gt;"",'1Př2'!F27,"")</f>
        <v/>
      </c>
      <c r="S52" s="262" t="str">
        <f>IF('1Př2'!B27&lt;&gt;"",'1Př2'!B27,"")</f>
        <v/>
      </c>
    </row>
    <row r="53" spans="1:22" ht="14.25">
      <c r="A53" s="261" t="s">
        <v>326</v>
      </c>
      <c r="B53">
        <f>'DAP3'!D6</f>
        <v>0</v>
      </c>
      <c r="C53" s="268" t="s">
        <v>2169</v>
      </c>
      <c r="I53" s="261" t="s">
        <v>2466</v>
      </c>
      <c r="J53">
        <f>'DAP4'!K24</f>
        <v>0</v>
      </c>
      <c r="M53" s="261" t="s">
        <v>482</v>
      </c>
      <c r="N53">
        <f>'1Př2'!G3</f>
        <v>12</v>
      </c>
      <c r="O53" s="268" t="s">
        <v>2169</v>
      </c>
      <c r="R53" t="str">
        <f>IF('1Př2'!F28&lt;&gt;"",'1Př2'!F28,"")</f>
        <v/>
      </c>
      <c r="S53" s="262" t="str">
        <f>IF('1Př2'!B28&lt;&gt;"",'1Př2'!B28,"")</f>
        <v/>
      </c>
    </row>
    <row r="54" spans="1:22" ht="14.25">
      <c r="A54" s="261" t="s">
        <v>327</v>
      </c>
      <c r="B54">
        <f>'DAP3'!D4</f>
        <v>0</v>
      </c>
      <c r="C54" s="268" t="s">
        <v>2169</v>
      </c>
      <c r="I54" s="261" t="s">
        <v>2467</v>
      </c>
      <c r="J54">
        <f>'DAP4'!K7</f>
        <v>0</v>
      </c>
      <c r="M54" s="261" t="s">
        <v>483</v>
      </c>
      <c r="N54" s="316">
        <f>'1Př1'!F30</f>
        <v>0</v>
      </c>
      <c r="O54" s="268" t="s">
        <v>2169</v>
      </c>
      <c r="R54" t="str">
        <f>IF('1Př2'!F29&lt;&gt;"",'1Př2'!F29,"")</f>
        <v/>
      </c>
      <c r="S54" s="262" t="str">
        <f>IF('1Př2'!B29&lt;&gt;"",'1Př2'!B29,"")</f>
        <v/>
      </c>
    </row>
    <row r="55" spans="1:22" ht="14.25">
      <c r="A55" s="261" t="s">
        <v>328</v>
      </c>
      <c r="B55">
        <f>'DAP3'!D8</f>
        <v>0</v>
      </c>
      <c r="C55" s="268" t="s">
        <v>2169</v>
      </c>
      <c r="I55" s="261" t="s">
        <v>2535</v>
      </c>
      <c r="J55">
        <f>'DAP4'!K16</f>
        <v>0</v>
      </c>
      <c r="M55" s="261" t="s">
        <v>484</v>
      </c>
      <c r="N55" s="320" t="str">
        <f>IF(AND('1Př1'!E30*100&lt;&gt;0,'1Př1'!E30&lt;&gt;""),'1Př1'!E30*100,"")</f>
        <v/>
      </c>
      <c r="O55" s="268" t="s">
        <v>2169</v>
      </c>
    </row>
    <row r="56" spans="1:22" ht="14.25">
      <c r="A56" s="261" t="s">
        <v>329</v>
      </c>
      <c r="B56">
        <f>'DAP3'!D3</f>
        <v>0</v>
      </c>
      <c r="C56" s="268" t="s">
        <v>2169</v>
      </c>
      <c r="I56" s="261" t="s">
        <v>2536</v>
      </c>
      <c r="J56">
        <f>'DAP4'!K14</f>
        <v>0</v>
      </c>
      <c r="M56" s="261" t="s">
        <v>485</v>
      </c>
      <c r="N56" s="316">
        <f>'1Př1'!H30</f>
        <v>0</v>
      </c>
      <c r="O56" s="268" t="s">
        <v>2169</v>
      </c>
      <c r="R56" s="268" t="s">
        <v>2169</v>
      </c>
      <c r="S56" s="268" t="s">
        <v>2169</v>
      </c>
    </row>
    <row r="57" spans="1:22" ht="14.25">
      <c r="A57" s="261" t="s">
        <v>330</v>
      </c>
      <c r="B57">
        <f>'DAP3'!D7</f>
        <v>0</v>
      </c>
      <c r="C57" s="268" t="s">
        <v>2169</v>
      </c>
      <c r="I57" s="261" t="s">
        <v>2537</v>
      </c>
      <c r="J57">
        <f>'DAP4'!K15</f>
        <v>0</v>
      </c>
      <c r="M57" s="261" t="s">
        <v>486</v>
      </c>
      <c r="N57" s="314">
        <f>IF(AND('1Př1'!C8&lt;&gt;"",'1Př1'!G8=""),1,IF(AND('1Př1'!C8="",'1Př1'!G8&lt;&gt;""),2,""))</f>
        <v>1</v>
      </c>
      <c r="O57" s="268" t="s">
        <v>2169</v>
      </c>
    </row>
    <row r="58" spans="1:22" ht="14.25">
      <c r="A58" s="261" t="s">
        <v>331</v>
      </c>
      <c r="B58" s="314" t="str">
        <f>IF(ISNUMBER(FIND(" ",'DAP2'!C45)),MID('DAP2'!C45,(FIND(" ",'DAP2'!C45,1))+1,IF(ISNUMBER(FIND(" ",'DAP2'!C45,FIND(" ",'DAP2'!C45,1)+1)),FIND(" ",'DAP2'!C45,LEN(LEFT('DAP2'!C45,(FIND(" ",'DAP2'!C45,1))))+1)-LEN(LEFT('DAP2'!C45,(FIND(" ",'DAP2'!C45,1)))),LEN('DAP2'!C45)-LEN(LEFT('DAP2'!C45,(FIND(" ",'DAP2'!C45,1)))))),"")</f>
        <v/>
      </c>
      <c r="C58" s="268" t="s">
        <v>2169</v>
      </c>
      <c r="M58" s="261" t="s">
        <v>487</v>
      </c>
      <c r="N58" s="314" t="str">
        <f>IF('1Př1'!K8&lt;&gt;"","A","N")</f>
        <v>N</v>
      </c>
    </row>
    <row r="59" spans="1:22" ht="14.25">
      <c r="A59" s="261" t="s">
        <v>332</v>
      </c>
      <c r="B59" s="314" t="str">
        <f>IF(ISNUMBER(FIND(" ",'DAP2'!C45)),LEFT('DAP2'!C45,(FIND(" ",'DAP2'!C45,1))-1),"")</f>
        <v/>
      </c>
      <c r="C59" s="268" t="s">
        <v>2169</v>
      </c>
      <c r="M59" s="261" t="s">
        <v>2387</v>
      </c>
      <c r="N59" s="262" t="e">
        <f>IF('1Př1'!#REF!&lt;&gt;"","A","N")</f>
        <v>#REF!</v>
      </c>
    </row>
    <row r="60" spans="1:22" ht="14.25">
      <c r="A60" s="261" t="s">
        <v>333</v>
      </c>
      <c r="B60" s="314" t="str">
        <f>IF('DAP2'!H45&lt;&gt;"",'DAP2'!H45,"")</f>
        <v/>
      </c>
      <c r="C60" s="268" t="s">
        <v>2169</v>
      </c>
      <c r="E60" t="s">
        <v>493</v>
      </c>
      <c r="I60" t="s">
        <v>530</v>
      </c>
      <c r="N60" t="str">
        <f>IF(OR(N57="2",N58="A"),"A","N")</f>
        <v>N</v>
      </c>
      <c r="Q60" t="s">
        <v>518</v>
      </c>
      <c r="R60" s="460" t="s">
        <v>517</v>
      </c>
      <c r="S60" s="459" t="s">
        <v>519</v>
      </c>
      <c r="T60" s="459" t="s">
        <v>520</v>
      </c>
      <c r="U60" s="264" t="s">
        <v>521</v>
      </c>
      <c r="V60" s="264" t="s">
        <v>522</v>
      </c>
    </row>
    <row r="61" spans="1:22" ht="14.25">
      <c r="A61" s="261" t="s">
        <v>334</v>
      </c>
      <c r="B61" s="314" t="str">
        <f>IF(ISNUMBER(FIND(" ",'DAP2'!C45,FIND(" ",'DAP2'!C45,1)+1)),MID('DAP2'!C45,FIND(" ",'DAP2'!C45,LEN(LEFT('DAP2'!C45,(FIND(" ",'DAP2'!C45,1))))+1)+1,LEN('DAP2'!C45)-LEN(LEFT('DAP2'!C45,(FIND(" ",'DAP2'!C45,1))))+1),"")</f>
        <v/>
      </c>
      <c r="C61" s="268" t="s">
        <v>2169</v>
      </c>
      <c r="E61" s="261" t="s">
        <v>494</v>
      </c>
      <c r="F61" s="316">
        <f>IF(OR(N57=2,N58="A"),"",'1Př2'!F7)</f>
        <v>0</v>
      </c>
      <c r="G61" t="s">
        <v>2169</v>
      </c>
      <c r="I61" s="261" t="s">
        <v>537</v>
      </c>
      <c r="J61" s="316">
        <f>'2Př'!G11</f>
        <v>0</v>
      </c>
      <c r="K61" s="268" t="s">
        <v>2169</v>
      </c>
      <c r="R61" s="314" t="str">
        <f>IF('1Př2'!E33&lt;&gt;"",MID('1Př2'!E33,3,LEN('1Př2'!E33)-2),"")</f>
        <v/>
      </c>
      <c r="S61" s="314" t="str">
        <f>IF('1Př2'!B33&lt;&gt;"",'1Př2'!B33,"")</f>
        <v/>
      </c>
      <c r="T61" s="262" t="str">
        <f>IF('1Př2'!F33&lt;&gt;"",'1Př2'!F33*100,"")</f>
        <v/>
      </c>
      <c r="U61" t="str">
        <f>IF('1Př2'!G33&lt;&gt;"",'1Př2'!G33*100,"")</f>
        <v/>
      </c>
      <c r="V61" s="268" t="str">
        <f>IF('1Př2'!C33&lt;&gt;"",'1Př2'!C33,"")</f>
        <v/>
      </c>
    </row>
    <row r="62" spans="1:22" ht="14.25">
      <c r="A62" s="261" t="s">
        <v>335</v>
      </c>
      <c r="B62" s="314" t="str">
        <f>IF(AND('DAP1'!J17&lt;&gt;"",'DAP1'!L17=""),"A",IF(AND('DAP1'!J17="",'DAP1'!L17&lt;&gt;""),"N",""))</f>
        <v>N</v>
      </c>
      <c r="C62" s="268" t="s">
        <v>2169</v>
      </c>
      <c r="E62" s="261" t="s">
        <v>495</v>
      </c>
      <c r="F62" s="316">
        <f>IF(OR(N57=2,N58="A"),"",'1Př2'!F10)</f>
        <v>0</v>
      </c>
      <c r="G62" t="s">
        <v>2169</v>
      </c>
      <c r="I62" s="261" t="s">
        <v>538</v>
      </c>
      <c r="J62" s="316">
        <f>'2Př'!G33</f>
        <v>0</v>
      </c>
      <c r="K62" s="268" t="s">
        <v>2169</v>
      </c>
      <c r="R62" s="262" t="str">
        <f>IF('1Př2'!E34&lt;&gt;"",MID('1Př2'!E34,3,LEN('1Př2'!E34)-2),"")</f>
        <v/>
      </c>
      <c r="S62" s="262" t="str">
        <f>IF('1Př2'!B34&lt;&gt;"",'1Př2'!B34,"")</f>
        <v/>
      </c>
      <c r="T62" s="262" t="str">
        <f>IF('1Př2'!F34&lt;&gt;"",'1Př2'!F34*100,"")</f>
        <v/>
      </c>
      <c r="U62" t="str">
        <f>IF('1Př2'!G34&lt;&gt;"",'1Př2'!G34*100,"")</f>
        <v/>
      </c>
      <c r="V62" t="str">
        <f>IF('1Př2'!C34&lt;&gt;"",'1Př2'!C34,"")</f>
        <v/>
      </c>
    </row>
    <row r="63" spans="1:22" ht="14.25">
      <c r="A63" s="261" t="s">
        <v>336</v>
      </c>
      <c r="B63" s="314" t="str">
        <f>IF(AND('DAP1'!F43&lt;&gt;"",'DAP1'!H43=""),"A",IF(AND('DAP1'!F43="",'DAP1'!H43&lt;&gt;""),"N",""))</f>
        <v>N</v>
      </c>
      <c r="C63" s="268" t="s">
        <v>2169</v>
      </c>
      <c r="E63" s="261" t="s">
        <v>496</v>
      </c>
      <c r="F63" s="316">
        <f>IF(OR(N57=2,N58="A"),"",'1Př2'!F11)</f>
        <v>0</v>
      </c>
      <c r="G63" t="s">
        <v>2169</v>
      </c>
      <c r="I63" s="261" t="s">
        <v>539</v>
      </c>
      <c r="J63" s="316">
        <f>'2Př'!G10</f>
        <v>0</v>
      </c>
      <c r="K63" s="268" t="s">
        <v>2169</v>
      </c>
      <c r="R63" s="262" t="str">
        <f>IF('1Př2'!E35&lt;&gt;"",MID('1Př2'!E35,3,LEN('1Př2'!E35)-2),"")</f>
        <v/>
      </c>
      <c r="S63" s="262" t="str">
        <f>IF('1Př2'!B35&lt;&gt;"",'1Př2'!B35,"")</f>
        <v/>
      </c>
      <c r="T63" s="262" t="str">
        <f>IF('1Př2'!F35&lt;&gt;"",'1Př2'!F35*100,"")</f>
        <v/>
      </c>
      <c r="U63" t="str">
        <f>IF('1Př2'!G35&lt;&gt;"",'1Př2'!G35*100,"")</f>
        <v/>
      </c>
      <c r="V63" t="str">
        <f>IF('1Př2'!C35&lt;&gt;"",'1Př2'!C35,"")</f>
        <v/>
      </c>
    </row>
    <row r="64" spans="1:22" ht="14.25">
      <c r="A64" s="261" t="s">
        <v>337</v>
      </c>
      <c r="B64">
        <f>'DAP1'!F24</f>
        <v>2025</v>
      </c>
      <c r="C64" s="268" t="s">
        <v>2169</v>
      </c>
      <c r="E64" s="261" t="s">
        <v>497</v>
      </c>
      <c r="F64" s="316">
        <f>IF(OR(N57=2,N58="A"),"",'1Př2'!F8)</f>
        <v>0</v>
      </c>
      <c r="G64" t="s">
        <v>2169</v>
      </c>
      <c r="I64" s="261" t="s">
        <v>540</v>
      </c>
      <c r="J64" s="316">
        <f>'2Př'!H18</f>
        <v>0</v>
      </c>
      <c r="K64" s="268" t="s">
        <v>2169</v>
      </c>
    </row>
    <row r="65" spans="1:22" ht="14.25">
      <c r="A65" s="261" t="s">
        <v>338</v>
      </c>
      <c r="B65" s="316">
        <f>'DAP2'!F43</f>
        <v>0</v>
      </c>
      <c r="C65" s="268" t="s">
        <v>2169</v>
      </c>
      <c r="E65" s="261" t="s">
        <v>498</v>
      </c>
      <c r="F65" s="316">
        <f>IF(OR(N57=2,N58="A"),"",'1Př2'!F9)</f>
        <v>0</v>
      </c>
      <c r="G65" t="s">
        <v>2169</v>
      </c>
      <c r="I65" s="261" t="s">
        <v>541</v>
      </c>
      <c r="J65" s="316">
        <f>'2Př'!C18</f>
        <v>0</v>
      </c>
      <c r="K65" s="268" t="s">
        <v>2169</v>
      </c>
      <c r="R65" s="268" t="s">
        <v>2169</v>
      </c>
      <c r="S65" s="268" t="s">
        <v>2169</v>
      </c>
      <c r="T65" s="268" t="s">
        <v>2169</v>
      </c>
      <c r="U65" s="268" t="s">
        <v>2169</v>
      </c>
      <c r="V65" s="268" t="s">
        <v>2169</v>
      </c>
    </row>
    <row r="66" spans="1:22" ht="14.25">
      <c r="A66" s="261" t="s">
        <v>339</v>
      </c>
      <c r="B66" s="262"/>
      <c r="C66" s="268" t="s">
        <v>2172</v>
      </c>
      <c r="E66" s="261" t="s">
        <v>499</v>
      </c>
      <c r="F66" s="316">
        <f>IF(OR(N57=2,N58="A"),"",'1Př2'!F12)</f>
        <v>0</v>
      </c>
      <c r="G66" t="s">
        <v>2169</v>
      </c>
      <c r="I66" s="261" t="s">
        <v>542</v>
      </c>
      <c r="J66" s="316">
        <f>'2Př'!G13</f>
        <v>0</v>
      </c>
      <c r="K66" s="268" t="s">
        <v>2169</v>
      </c>
    </row>
    <row r="67" spans="1:22" ht="14.25">
      <c r="A67" s="261" t="s">
        <v>340</v>
      </c>
      <c r="B67" s="316">
        <f>'DAP3'!E11</f>
        <v>30840</v>
      </c>
      <c r="E67" s="261" t="s">
        <v>500</v>
      </c>
      <c r="F67" s="316">
        <f>IF(OR(N57=2,N58="A"),"",'1Př2'!F13)</f>
        <v>0</v>
      </c>
      <c r="G67" t="s">
        <v>2169</v>
      </c>
      <c r="I67" s="261" t="s">
        <v>543</v>
      </c>
      <c r="J67" s="316">
        <f>'2Př'!G15</f>
        <v>0</v>
      </c>
      <c r="K67" s="268" t="s">
        <v>2169</v>
      </c>
    </row>
    <row r="68" spans="1:22" ht="14.25">
      <c r="A68" s="261" t="s">
        <v>341</v>
      </c>
      <c r="B68" s="314" t="str">
        <f>IF(CONCATENATE('DAP1'!J28,'DAP1'!B28)&lt;&gt;"00",CONCATENATE('DAP1'!J28," ",'DAP1'!B28),"")</f>
        <v/>
      </c>
      <c r="C68" s="321" t="s">
        <v>2169</v>
      </c>
      <c r="E68" s="261" t="s">
        <v>501</v>
      </c>
      <c r="F68" s="316">
        <f>IF(OR(N57=2,N58="A"),"",'1Př2'!F14)</f>
        <v>0</v>
      </c>
      <c r="G68" t="s">
        <v>2169</v>
      </c>
      <c r="I68" s="261" t="s">
        <v>544</v>
      </c>
      <c r="J68" s="316">
        <f>'2Př'!G34</f>
        <v>0</v>
      </c>
      <c r="K68" s="268" t="s">
        <v>2169</v>
      </c>
    </row>
    <row r="69" spans="1:22" ht="14.25">
      <c r="A69" s="261" t="s">
        <v>342</v>
      </c>
      <c r="B69" s="262" t="e">
        <f>IF(#REF!&lt;&gt;"",IF(#REF!&gt;0,"P","Z"),"")</f>
        <v>#REF!</v>
      </c>
      <c r="C69" s="321" t="s">
        <v>2177</v>
      </c>
      <c r="E69" s="261" t="s">
        <v>502</v>
      </c>
      <c r="F69" s="316">
        <f>IF(OR(N57=2,N58="A"),"",'1Př2'!C16)</f>
        <v>0</v>
      </c>
      <c r="G69" t="s">
        <v>2169</v>
      </c>
      <c r="I69" s="261" t="s">
        <v>545</v>
      </c>
      <c r="J69" s="316">
        <f>'2Př'!G12</f>
        <v>0</v>
      </c>
      <c r="K69" s="268" t="s">
        <v>2169</v>
      </c>
    </row>
    <row r="70" spans="1:22" ht="14.25">
      <c r="A70" s="261" t="s">
        <v>343</v>
      </c>
      <c r="B70">
        <v>500</v>
      </c>
      <c r="C70" s="321" t="s">
        <v>2170</v>
      </c>
      <c r="E70" s="261" t="s">
        <v>503</v>
      </c>
      <c r="F70" s="316">
        <f>IF(OR(N57=2,N58="A"),"",'1Př2'!G7)</f>
        <v>0</v>
      </c>
      <c r="G70" t="s">
        <v>2169</v>
      </c>
      <c r="I70" s="261" t="s">
        <v>546</v>
      </c>
      <c r="J70" s="316">
        <f>'2Př'!G35</f>
        <v>0</v>
      </c>
      <c r="K70" s="268" t="s">
        <v>2169</v>
      </c>
      <c r="M70" t="s">
        <v>555</v>
      </c>
      <c r="Q70" t="s">
        <v>523</v>
      </c>
      <c r="R70" s="460" t="s">
        <v>524</v>
      </c>
      <c r="S70" s="459" t="s">
        <v>525</v>
      </c>
      <c r="T70" s="264" t="s">
        <v>526</v>
      </c>
      <c r="U70" s="459" t="s">
        <v>527</v>
      </c>
    </row>
    <row r="71" spans="1:22" ht="14.25">
      <c r="A71" s="261" t="s">
        <v>344</v>
      </c>
      <c r="B71" s="314" t="str">
        <f>CONCATENATE("31.12.",'DAP1'!F24)</f>
        <v>31.12.2025</v>
      </c>
      <c r="E71" s="261" t="s">
        <v>504</v>
      </c>
      <c r="F71" s="316">
        <f>IF(OR(N57=2,N58="A"),"",'1Př2'!G10)</f>
        <v>0</v>
      </c>
      <c r="G71" t="s">
        <v>2169</v>
      </c>
      <c r="I71" s="261" t="s">
        <v>547</v>
      </c>
      <c r="J71" s="316">
        <f>'2Př'!G16</f>
        <v>0</v>
      </c>
      <c r="K71" s="268" t="s">
        <v>2169</v>
      </c>
      <c r="M71" s="261" t="s">
        <v>563</v>
      </c>
      <c r="N71" s="317">
        <f>'3Př'!F30</f>
        <v>0</v>
      </c>
      <c r="O71" s="268" t="s">
        <v>2169</v>
      </c>
      <c r="R71" s="314" t="str">
        <f>IF('1Př2'!F39&lt;&gt;"",IF(OR(ISNUMBER('1Př2'!F39),ISNUMBER(FIND("/",('1Př2'!F39)))),'1Př2'!F39,MID('1Př2'!F39,3,(LEN('1Př2'!F39)-2))),"")</f>
        <v/>
      </c>
      <c r="S71" s="314" t="str">
        <f>IF('1Př2'!B39&lt;&gt;"",'1Př2'!B39,"")</f>
        <v/>
      </c>
      <c r="T71" t="str">
        <f>IF('1Př2'!G39&lt;&gt;"",('1Př2'!G39)*100,"")</f>
        <v/>
      </c>
      <c r="U71" s="314" t="str">
        <f>IF('1Př2'!D39&lt;&gt;"",'1Př2'!D39,"")</f>
        <v/>
      </c>
    </row>
    <row r="72" spans="1:22" ht="14.25">
      <c r="A72" s="261" t="s">
        <v>345</v>
      </c>
      <c r="B72" s="314" t="str">
        <f>CONCATENATE("01.01.",'DAP1'!F24)</f>
        <v>01.01.2025</v>
      </c>
      <c r="E72" s="261" t="s">
        <v>505</v>
      </c>
      <c r="F72" s="316">
        <f>IF(OR(N57=2,N58="A"),"",'1Př2'!G11)</f>
        <v>0</v>
      </c>
      <c r="G72" t="s">
        <v>2169</v>
      </c>
      <c r="I72" s="261" t="s">
        <v>548</v>
      </c>
      <c r="J72" s="316">
        <f>'2Př'!G14</f>
        <v>0</v>
      </c>
      <c r="K72" s="268" t="s">
        <v>2169</v>
      </c>
      <c r="M72" s="261" t="s">
        <v>564</v>
      </c>
      <c r="N72" s="317">
        <f>'3Př'!F28</f>
        <v>0</v>
      </c>
      <c r="O72" s="268" t="s">
        <v>2169</v>
      </c>
      <c r="R72" s="262" t="str">
        <f>IF('1Př2'!F40&lt;&gt;"",IF(OR(ISNUMBER('1Př2'!F40),ISNUMBER(FIND("/",('1Př2'!F40)))),'1Př2'!F40,MID('1Př2'!F40,3,(LEN('1Př2'!F40)-2))),"")</f>
        <v/>
      </c>
      <c r="S72" s="262" t="str">
        <f>IF('1Př2'!B40&lt;&gt;"",'1Př2'!B40,"")</f>
        <v/>
      </c>
      <c r="T72" t="str">
        <f>IF('1Př2'!G40&lt;&gt;"",('1Př2'!G40)*100,"")</f>
        <v/>
      </c>
      <c r="U72" s="262" t="str">
        <f>IF('1Př2'!D40&lt;&gt;"",'1Př2'!D40,"")</f>
        <v/>
      </c>
    </row>
    <row r="73" spans="1:22" ht="14.25">
      <c r="A73" s="261" t="s">
        <v>2276</v>
      </c>
      <c r="B73">
        <f>'DAP3'!H21</f>
        <v>0</v>
      </c>
      <c r="E73" s="261" t="s">
        <v>506</v>
      </c>
      <c r="F73" s="316">
        <f>IF(OR(N57=2,N58="A"),"",'1Př2'!G8)</f>
        <v>0</v>
      </c>
      <c r="G73" t="s">
        <v>2169</v>
      </c>
      <c r="I73" s="261" t="s">
        <v>549</v>
      </c>
      <c r="J73" s="314" t="str">
        <f>IF('2Př'!J7&lt;&gt;"","A","N")</f>
        <v>N</v>
      </c>
      <c r="K73" s="268" t="s">
        <v>2169</v>
      </c>
      <c r="M73" s="261" t="s">
        <v>565</v>
      </c>
      <c r="N73" s="317">
        <f>'3Př'!F27</f>
        <v>0</v>
      </c>
      <c r="O73" s="268" t="s">
        <v>2169</v>
      </c>
    </row>
    <row r="74" spans="1:22" ht="14.25">
      <c r="A74" s="261" t="s">
        <v>2277</v>
      </c>
      <c r="B74">
        <f>'DAP3'!J21</f>
        <v>0</v>
      </c>
      <c r="E74" s="261" t="s">
        <v>507</v>
      </c>
      <c r="F74" s="316">
        <f>IF(OR(N57=2,N58="A"),"",'1Př2'!G9)</f>
        <v>0</v>
      </c>
      <c r="G74" t="s">
        <v>2169</v>
      </c>
      <c r="I74" s="261" t="s">
        <v>550</v>
      </c>
      <c r="J74" s="316">
        <f>'2Př'!G33</f>
        <v>0</v>
      </c>
      <c r="K74" s="268" t="s">
        <v>2169</v>
      </c>
      <c r="M74" s="261" t="s">
        <v>403</v>
      </c>
      <c r="N74" s="316">
        <f>'DAP2'!E15</f>
        <v>0</v>
      </c>
      <c r="R74" s="268" t="s">
        <v>2169</v>
      </c>
      <c r="S74" s="268" t="s">
        <v>2169</v>
      </c>
      <c r="T74" s="268" t="s">
        <v>2169</v>
      </c>
      <c r="U74" s="268" t="s">
        <v>2169</v>
      </c>
    </row>
    <row r="75" spans="1:22" ht="14.25">
      <c r="A75" t="s">
        <v>2280</v>
      </c>
      <c r="B75">
        <f>'DAP3'!I21</f>
        <v>0</v>
      </c>
      <c r="E75" s="261" t="s">
        <v>508</v>
      </c>
      <c r="F75" s="316">
        <f>IF(OR(N57=2,N58="A"),"",'1Př2'!G12)</f>
        <v>0</v>
      </c>
      <c r="G75" t="s">
        <v>2169</v>
      </c>
      <c r="I75" s="261" t="s">
        <v>551</v>
      </c>
      <c r="J75" s="316">
        <f>'2Př'!G35</f>
        <v>0</v>
      </c>
      <c r="K75" s="268" t="s">
        <v>2169</v>
      </c>
      <c r="M75" s="261" t="s">
        <v>404</v>
      </c>
      <c r="N75" s="316">
        <f>'DAP2'!E10</f>
        <v>0</v>
      </c>
    </row>
    <row r="76" spans="1:22" ht="14.25">
      <c r="A76" s="261" t="s">
        <v>2281</v>
      </c>
      <c r="B76">
        <f>'DAP3'!K21</f>
        <v>0</v>
      </c>
      <c r="E76" s="261" t="s">
        <v>509</v>
      </c>
      <c r="F76" s="316">
        <f>IF(OR(N57=2,N58="A"),"",'1Př2'!G13)</f>
        <v>0</v>
      </c>
      <c r="G76" t="s">
        <v>2169</v>
      </c>
      <c r="I76" s="261" t="s">
        <v>552</v>
      </c>
      <c r="J76" s="316">
        <f>'2Př'!G34</f>
        <v>0</v>
      </c>
      <c r="K76" s="268" t="s">
        <v>2169</v>
      </c>
      <c r="M76" s="261" t="s">
        <v>2468</v>
      </c>
      <c r="N76" s="316">
        <f>'3Př'!F10</f>
        <v>0</v>
      </c>
    </row>
    <row r="77" spans="1:22" ht="14.25">
      <c r="A77" s="261" t="s">
        <v>2282</v>
      </c>
      <c r="B77" s="314" t="str">
        <f>IF('DAP2'!H45&lt;&gt;"",CONCATENATE(MID('DAP2'!H45,5,2),".",IF(VALUE(MID('DAP2'!H45,3,2))&lt;13,MID('DAP2'!H45,3,2),MID('DAP2'!H45,3,2)-50),".",IF(MID('DAP2'!H45,1,2)&lt;"5","20","19"),MID('DAP2'!H45,1,2)),"")</f>
        <v/>
      </c>
      <c r="E77" s="261" t="s">
        <v>510</v>
      </c>
      <c r="F77" s="316">
        <f>IF(OR(N57=2,N58="A"),"",'1Př2'!G14)</f>
        <v>0</v>
      </c>
      <c r="G77" t="s">
        <v>2169</v>
      </c>
      <c r="I77" s="261" t="s">
        <v>553</v>
      </c>
      <c r="J77" s="314" t="str">
        <f>IF('2Př'!D7&lt;&gt;"","A","N")</f>
        <v>N</v>
      </c>
      <c r="K77" s="268" t="s">
        <v>2169</v>
      </c>
      <c r="M77" s="261" t="s">
        <v>2469</v>
      </c>
      <c r="N77" s="317">
        <f>'3Př'!F30</f>
        <v>0</v>
      </c>
    </row>
    <row r="78" spans="1:22" ht="14.25">
      <c r="A78" s="261" t="s">
        <v>2366</v>
      </c>
      <c r="B78" t="str">
        <f>IF('DAP3'!E10&lt;&gt;"",'DAP3'!E10,"")</f>
        <v/>
      </c>
      <c r="I78" s="261" t="s">
        <v>2388</v>
      </c>
      <c r="J78" s="262" t="e">
        <f>IF('2Př'!#REF!&lt;&gt;"","A","N")</f>
        <v>#REF!</v>
      </c>
      <c r="M78" s="261" t="s">
        <v>2470</v>
      </c>
      <c r="N78" s="447">
        <f>'3Př'!F12</f>
        <v>0</v>
      </c>
    </row>
    <row r="79" spans="1:22" ht="14.25">
      <c r="A79" s="261" t="s">
        <v>313</v>
      </c>
      <c r="B79" s="316">
        <f>'DAP3'!D46</f>
        <v>0</v>
      </c>
      <c r="M79" s="261" t="s">
        <v>2471</v>
      </c>
      <c r="N79" s="317">
        <f>'3Př'!F13</f>
        <v>0</v>
      </c>
    </row>
    <row r="80" spans="1:22" ht="14.25">
      <c r="A80" s="261" t="s">
        <v>2462</v>
      </c>
      <c r="B80" s="316">
        <f>'4Př'!F21</f>
        <v>0</v>
      </c>
      <c r="M80" s="261"/>
      <c r="Q80" t="s">
        <v>528</v>
      </c>
      <c r="R80" s="460" t="s">
        <v>531</v>
      </c>
      <c r="S80" s="459" t="s">
        <v>532</v>
      </c>
      <c r="T80" s="264" t="s">
        <v>533</v>
      </c>
      <c r="U80" s="459" t="s">
        <v>534</v>
      </c>
    </row>
    <row r="81" spans="1:21" ht="14.25">
      <c r="A81" s="261" t="s">
        <v>2463</v>
      </c>
      <c r="B81" s="316">
        <f>'DAP3'!D25+'DAP3'!D26</f>
        <v>0</v>
      </c>
      <c r="M81" s="261"/>
      <c r="R81" s="314" t="str">
        <f>IF('1Př2'!F44&lt;&gt;"",MID('1Př2'!F44,3,LEN('1Př2'!F44)-2),"")</f>
        <v/>
      </c>
      <c r="S81" s="314" t="str">
        <f>IF('1Př2'!B44&lt;&gt;"",'1Př2'!B44,"")</f>
        <v/>
      </c>
      <c r="T81" t="str">
        <f>IF('1Př2'!G44&lt;&gt;"",'1Př2'!G44*100,"")</f>
        <v/>
      </c>
      <c r="U81" s="314" t="str">
        <f>IF('1Př2'!D44&lt;&gt;"",'1Př2'!D44,"")</f>
        <v/>
      </c>
    </row>
    <row r="82" spans="1:21" ht="14.25">
      <c r="A82" s="261" t="s">
        <v>2464</v>
      </c>
      <c r="B82" s="316">
        <f>'DAP3'!D30</f>
        <v>0</v>
      </c>
    </row>
    <row r="83" spans="1:21" ht="14.25">
      <c r="A83" s="261" t="s">
        <v>2465</v>
      </c>
      <c r="B83" s="316">
        <f>'DAP3'!D31</f>
        <v>0</v>
      </c>
      <c r="R83" s="268" t="s">
        <v>2169</v>
      </c>
      <c r="S83" s="268" t="s">
        <v>2169</v>
      </c>
      <c r="T83" s="268" t="s">
        <v>2169</v>
      </c>
      <c r="U83" s="268" t="s">
        <v>2169</v>
      </c>
    </row>
    <row r="88" spans="1:21">
      <c r="A88" s="313" t="s">
        <v>586</v>
      </c>
    </row>
    <row r="89" spans="1:21" ht="14.25">
      <c r="A89" s="261" t="s">
        <v>587</v>
      </c>
      <c r="B89" s="262"/>
    </row>
    <row r="90" spans="1:21" ht="14.25">
      <c r="A90" s="261" t="s">
        <v>588</v>
      </c>
      <c r="B90" s="314" t="str">
        <f>IF('DAP4'!D55&lt;&gt;0,+CONCATENATE(ZAKL_DATA!B33),"")</f>
        <v/>
      </c>
      <c r="C90" s="268" t="s">
        <v>2180</v>
      </c>
      <c r="Q90" t="s">
        <v>529</v>
      </c>
      <c r="R90" s="460" t="s">
        <v>535</v>
      </c>
      <c r="S90" s="264" t="s">
        <v>536</v>
      </c>
    </row>
    <row r="91" spans="1:21" ht="14.25">
      <c r="A91" s="261" t="s">
        <v>589</v>
      </c>
      <c r="B91" s="262"/>
      <c r="R91" s="314" t="str">
        <f>IF('1Př2'!F47&lt;&gt;"",MID('1Př2'!F47,3,LEN('1Př2'!F47)-2),"")</f>
        <v/>
      </c>
      <c r="S91" t="str">
        <f>IF('1Př2'!G47&lt;&gt;"",'1Př2'!G47*100,"")</f>
        <v/>
      </c>
    </row>
    <row r="92" spans="1:21" ht="14.25">
      <c r="A92" s="261" t="s">
        <v>590</v>
      </c>
      <c r="B92" s="262"/>
    </row>
    <row r="93" spans="1:21" ht="14.25">
      <c r="A93" s="261" t="s">
        <v>591</v>
      </c>
      <c r="B93" t="str">
        <f>IF('DAP4'!D55&lt;&gt;0,'DAP4'!D55,"")</f>
        <v/>
      </c>
      <c r="C93" s="268" t="s">
        <v>2180</v>
      </c>
      <c r="R93" s="268" t="s">
        <v>2169</v>
      </c>
      <c r="S93" s="268" t="s">
        <v>2169</v>
      </c>
    </row>
    <row r="94" spans="1:21" ht="14.25">
      <c r="A94" s="261" t="s">
        <v>592</v>
      </c>
      <c r="B94" s="262"/>
    </row>
    <row r="95" spans="1:21" ht="14.25">
      <c r="A95" s="261" t="s">
        <v>593</v>
      </c>
      <c r="B95" s="314" t="str">
        <f>IF('DAP4'!D55&lt;&gt;0,ZAKL_DATA!B18,"")</f>
        <v/>
      </c>
      <c r="C95" s="268" t="s">
        <v>2180</v>
      </c>
    </row>
    <row r="96" spans="1:21" ht="14.25">
      <c r="A96" s="261" t="s">
        <v>594</v>
      </c>
      <c r="B96" s="262"/>
    </row>
    <row r="97" spans="1:23" ht="14.25">
      <c r="A97" s="261" t="s">
        <v>595</v>
      </c>
      <c r="B97" s="314" t="str">
        <f>IF('DAP4'!D55&lt;&gt;0,+CONCATENATE('DAP1'!B28," ",'DAP1'!J28),"")</f>
        <v/>
      </c>
      <c r="C97" s="268" t="s">
        <v>2180</v>
      </c>
    </row>
    <row r="98" spans="1:23" ht="14.25">
      <c r="A98" s="261" t="s">
        <v>596</v>
      </c>
      <c r="B98" s="262"/>
    </row>
    <row r="99" spans="1:23" ht="14.25">
      <c r="A99" s="261" t="s">
        <v>597</v>
      </c>
      <c r="B99" s="314" t="str">
        <f>IF('DAP4'!D55&lt;&gt;0,ZAKL_DATA!B19,"")</f>
        <v/>
      </c>
      <c r="C99" s="268" t="s">
        <v>2180</v>
      </c>
    </row>
    <row r="100" spans="1:23" ht="14.25">
      <c r="A100" s="261" t="s">
        <v>598</v>
      </c>
      <c r="B100" s="262"/>
      <c r="Q100" t="s">
        <v>554</v>
      </c>
      <c r="R100" s="460" t="s">
        <v>557</v>
      </c>
      <c r="S100" s="459" t="s">
        <v>558</v>
      </c>
      <c r="T100" s="459" t="s">
        <v>559</v>
      </c>
      <c r="U100" s="264" t="s">
        <v>560</v>
      </c>
      <c r="V100" s="264" t="s">
        <v>561</v>
      </c>
      <c r="W100" s="264" t="s">
        <v>562</v>
      </c>
    </row>
    <row r="101" spans="1:23" ht="14.25">
      <c r="A101" s="261" t="s">
        <v>599</v>
      </c>
      <c r="B101" s="314" t="str">
        <f>IF('DAP4'!D55&lt;&gt;0,ZAKL_DATA!B18,"")</f>
        <v/>
      </c>
      <c r="C101" s="268" t="s">
        <v>2180</v>
      </c>
      <c r="R101" s="314" t="str">
        <f>IF('2Př'!B24&lt;&gt;"",'2Př'!B24,"")</f>
        <v/>
      </c>
      <c r="S101" s="314" t="str">
        <f>IF('2Př'!J24&lt;&gt;"",'2Př'!J24,"")</f>
        <v/>
      </c>
      <c r="T101" s="314" t="str">
        <f>IF('2Př'!B24&lt;&gt;"",MID('2Př'!B24,1,1),"")</f>
        <v/>
      </c>
      <c r="U101" t="str">
        <f>IF(AND('2Př'!D24&lt;&gt;"",'2Př'!D24&lt;&gt;0),'2Př'!D24,"")</f>
        <v/>
      </c>
      <c r="V101">
        <f>IF('2Př'!H24&lt;&gt;"",'2Př'!H24,"")</f>
        <v>0</v>
      </c>
      <c r="W101" t="str">
        <f>IF(AND('2Př'!F24&lt;&gt;"",'2Př'!F24&lt;&gt;0),'2Př'!F24,"")</f>
        <v/>
      </c>
    </row>
    <row r="102" spans="1:23" ht="14.25">
      <c r="A102" s="261" t="s">
        <v>600</v>
      </c>
      <c r="B102" s="314" t="str">
        <f>IF('DAP4'!D55&lt;&gt;0,IF(ZAKL_DATA!B20&lt;&gt;"",VLOOKUP(ZAKL_DATA!B20,FU!J3:K253,2,FALSE),"CZ"),"")</f>
        <v/>
      </c>
      <c r="C102" s="268" t="s">
        <v>2180</v>
      </c>
      <c r="R102" s="262" t="str">
        <f>IF('2Př'!B25&lt;&gt;"",'2Př'!B25,"")</f>
        <v/>
      </c>
      <c r="S102" s="262" t="str">
        <f>IF('2Př'!J25&lt;&gt;"",'2Př'!J25,"")</f>
        <v/>
      </c>
      <c r="T102" s="262" t="str">
        <f>IF('2Př'!B25&lt;&gt;"",MID('2Př'!B25,1,1),"")</f>
        <v/>
      </c>
      <c r="U102" t="str">
        <f>IF(AND('2Př'!D25&lt;&gt;"",'2Př'!D25&lt;&gt;0),'2Př'!D25,"")</f>
        <v/>
      </c>
      <c r="V102">
        <f>IF('2Př'!H25&lt;&gt;"",'2Př'!H25,"")</f>
        <v>0</v>
      </c>
      <c r="W102" t="str">
        <f>IF(AND('2Př'!F25&lt;&gt;"",'2Př'!F25&lt;&gt;0),'2Př'!F25,"")</f>
        <v/>
      </c>
    </row>
    <row r="103" spans="1:23" ht="14.25">
      <c r="A103" s="261" t="s">
        <v>601</v>
      </c>
      <c r="B103" s="262"/>
      <c r="R103" s="262" t="str">
        <f>IF('2Př'!B26&lt;&gt;"",'2Př'!B26,"")</f>
        <v/>
      </c>
      <c r="S103" s="262" t="str">
        <f>IF('2Př'!J26&lt;&gt;"",'2Př'!J26,"")</f>
        <v/>
      </c>
      <c r="T103" s="262" t="str">
        <f>IF('2Př'!B26&lt;&gt;"",MID('2Př'!B26,1,1),"")</f>
        <v/>
      </c>
      <c r="U103" t="str">
        <f>IF(AND('2Př'!D26&lt;&gt;"",'2Př'!D26&lt;&gt;0),'2Př'!D26,"")</f>
        <v/>
      </c>
      <c r="V103">
        <f>IF('2Př'!H26&lt;&gt;"",'2Př'!H26,"")</f>
        <v>0</v>
      </c>
      <c r="W103" t="str">
        <f>IF(AND('2Př'!F26&lt;&gt;"",'2Př'!F26&lt;&gt;0),'2Př'!F26,"")</f>
        <v/>
      </c>
    </row>
    <row r="104" spans="1:23" ht="14.25">
      <c r="A104" s="261" t="s">
        <v>602</v>
      </c>
      <c r="B104" s="262"/>
      <c r="R104" s="262" t="str">
        <f>IF('2Př'!B27&lt;&gt;"",'2Př'!B27,"")</f>
        <v/>
      </c>
      <c r="S104" s="262" t="str">
        <f>IF('2Př'!J27&lt;&gt;"",'2Př'!J27,"")</f>
        <v/>
      </c>
      <c r="T104" s="262" t="str">
        <f>IF('2Př'!B27&lt;&gt;"",MID('2Př'!B27,1,1),"")</f>
        <v/>
      </c>
      <c r="U104" t="str">
        <f>IF(AND('2Př'!D27&lt;&gt;"",'2Př'!D27&lt;&gt;0),'2Př'!D27,"")</f>
        <v/>
      </c>
      <c r="V104">
        <f>IF('2Př'!H27&lt;&gt;"",'2Př'!H27,"")</f>
        <v>0</v>
      </c>
      <c r="W104" t="str">
        <f>IF(AND('2Př'!F27&lt;&gt;"",'2Př'!F27&lt;&gt;0),'2Př'!F27,"")</f>
        <v/>
      </c>
    </row>
    <row r="105" spans="1:23" ht="14.25">
      <c r="A105" s="261" t="s">
        <v>603</v>
      </c>
      <c r="B105" s="262" t="str">
        <f>IF('DAP4'!D55&lt;&gt;0,ZAKL_DATA!B16,"")</f>
        <v/>
      </c>
      <c r="C105" s="268" t="s">
        <v>2180</v>
      </c>
    </row>
    <row r="106" spans="1:23" ht="14.25">
      <c r="A106" s="261" t="s">
        <v>604</v>
      </c>
      <c r="B106" s="314" t="str">
        <f>IF('DAP4'!D55&lt;&gt;0,IF('DAP4'!G57&lt;&gt;"","U","A"),"")</f>
        <v/>
      </c>
      <c r="C106" s="268" t="s">
        <v>2180</v>
      </c>
      <c r="T106" s="268"/>
    </row>
    <row r="107" spans="1:23" ht="14.25">
      <c r="A107" s="261" t="s">
        <v>605</v>
      </c>
      <c r="B107" s="314" t="str">
        <f>IF('DAP4'!D55&lt;&gt;0,IF(ISNUMBER(FIND("-",ZAKL_DATA!B32)),MID(ZAKL_DATA!B32,(FIND("-",ZAKL_DATA!B32,1))+1,LEN(ZAKL_DATA!B32)),ZAKL_DATA!B32),"")</f>
        <v/>
      </c>
      <c r="C107" s="268" t="s">
        <v>2180</v>
      </c>
    </row>
    <row r="108" spans="1:23" ht="14.25">
      <c r="A108" s="261" t="s">
        <v>606</v>
      </c>
      <c r="C108" s="268" t="s">
        <v>2180</v>
      </c>
    </row>
    <row r="109" spans="1:23" ht="14.25">
      <c r="A109" s="261" t="s">
        <v>607</v>
      </c>
      <c r="B109" s="314" t="str">
        <f>IF('DAP4'!D55&lt;&gt;0,IF(ISNUMBER(FIND("/",ZAKL_DATA!B17)),MID(ZAKL_DATA!B17,(FIND("/",ZAKL_DATA!B17,1))+1,LEN(ZAKL_DATA!B17)),""),"")</f>
        <v/>
      </c>
      <c r="C109" s="268" t="s">
        <v>2180</v>
      </c>
    </row>
    <row r="110" spans="1:23" ht="14.25">
      <c r="A110" s="261" t="s">
        <v>608</v>
      </c>
      <c r="B110" t="str">
        <f>IF('DAP4'!D55&lt;&gt;0,IF(ISNUMBER(FIND("/",ZAKL_DATA!B17)),LEFT(ZAKL_DATA!B17,(FIND("/",ZAKL_DATA!B17,1))-1),ZAKL_DATA!B17),"")</f>
        <v/>
      </c>
      <c r="C110" s="268" t="s">
        <v>2180</v>
      </c>
      <c r="Q110" t="s">
        <v>556</v>
      </c>
      <c r="R110" s="460" t="s">
        <v>566</v>
      </c>
      <c r="S110" s="264" t="s">
        <v>567</v>
      </c>
      <c r="T110" s="459" t="s">
        <v>568</v>
      </c>
    </row>
    <row r="111" spans="1:23" ht="14.25">
      <c r="A111" s="261" t="s">
        <v>609</v>
      </c>
      <c r="B111" s="314" t="str">
        <f>IF('DAP4'!D55&lt;&gt;0,ZAKL_DATA!B4,"")</f>
        <v/>
      </c>
      <c r="C111" s="268" t="s">
        <v>2180</v>
      </c>
      <c r="R111" s="262"/>
      <c r="T111" s="262"/>
    </row>
    <row r="112" spans="1:23" ht="14.25">
      <c r="A112" s="261" t="s">
        <v>610</v>
      </c>
      <c r="B112" t="str">
        <f>IF('DAP4'!D55&lt;&gt;0,ZAKL_DATA!B33,"")</f>
        <v/>
      </c>
      <c r="C112" s="268" t="s">
        <v>2180</v>
      </c>
    </row>
    <row r="113" spans="1:28" ht="14.25">
      <c r="A113" s="261" t="s">
        <v>611</v>
      </c>
      <c r="B113" s="314" t="str">
        <f>IF('DAP4'!D55&lt;&gt;0,ZAKL_DATA!B34,"")</f>
        <v/>
      </c>
      <c r="C113" s="268" t="s">
        <v>2180</v>
      </c>
      <c r="Q113" s="268" t="s">
        <v>2178</v>
      </c>
      <c r="R113" s="319" t="s">
        <v>2174</v>
      </c>
      <c r="S113" s="315"/>
      <c r="T113" s="315"/>
    </row>
    <row r="114" spans="1:28" ht="14.25">
      <c r="A114" s="261" t="s">
        <v>612</v>
      </c>
      <c r="B114" s="314" t="str">
        <f>IF('DAP4'!D55&lt;&gt;0,ZAKL_DATA!B18,"")</f>
        <v/>
      </c>
      <c r="C114" s="268" t="s">
        <v>2180</v>
      </c>
    </row>
    <row r="115" spans="1:28" ht="14.25">
      <c r="A115" s="261" t="s">
        <v>613</v>
      </c>
      <c r="B115" t="str">
        <f>IF('DAP4'!D55&lt;&gt;0,IF(ISNUMBER(FIND("-",ZAKL_DATA!B32)),LEFT(ZAKL_DATA!B32,(FIND("-",ZAKL_DATA!B32,1))-1),""),"")</f>
        <v/>
      </c>
      <c r="C115" s="268" t="s">
        <v>2180</v>
      </c>
    </row>
    <row r="116" spans="1:28" ht="14.25">
      <c r="A116" s="261" t="s">
        <v>614</v>
      </c>
      <c r="B116" s="314" t="str">
        <f>IF('DAP4'!D55&lt;&gt;0,ZAKL_DATA!B5,"")</f>
        <v/>
      </c>
      <c r="C116" s="268" t="s">
        <v>2180</v>
      </c>
    </row>
    <row r="117" spans="1:28" ht="14.25">
      <c r="A117" s="261" t="s">
        <v>615</v>
      </c>
      <c r="B117" t="str">
        <f>IF('DAP4'!D55&lt;&gt;0,ZAKL_DATA!B19,"")</f>
        <v/>
      </c>
      <c r="C117" s="268" t="s">
        <v>2180</v>
      </c>
    </row>
    <row r="118" spans="1:28" ht="14.25">
      <c r="A118" s="261" t="s">
        <v>616</v>
      </c>
      <c r="B118" s="314" t="str">
        <f>IF('DAP4'!D55&lt;&gt;0,'DAP4'!H58,"")</f>
        <v/>
      </c>
      <c r="C118" s="268" t="s">
        <v>2180</v>
      </c>
    </row>
    <row r="119" spans="1:28" ht="14.25">
      <c r="A119" s="261" t="s">
        <v>617</v>
      </c>
      <c r="B119" s="314" t="str">
        <f>IF('DAP4'!D55&lt;&gt;0,ZAKL_DATA!B7,"")</f>
        <v/>
      </c>
      <c r="C119" s="268" t="s">
        <v>2180</v>
      </c>
    </row>
    <row r="120" spans="1:28" ht="14.25">
      <c r="A120" s="261" t="s">
        <v>618</v>
      </c>
      <c r="B120" s="314" t="str">
        <f>IF('DAP4'!D55&lt;&gt;0,ZAKL_DATA!B16,"")</f>
        <v/>
      </c>
      <c r="C120" s="268" t="s">
        <v>2180</v>
      </c>
      <c r="Q120" t="s">
        <v>569</v>
      </c>
      <c r="R120" s="261" t="s">
        <v>571</v>
      </c>
      <c r="S120" s="264" t="s">
        <v>572</v>
      </c>
      <c r="T120" s="264" t="s">
        <v>573</v>
      </c>
      <c r="U120" s="264" t="s">
        <v>574</v>
      </c>
      <c r="V120" s="264" t="s">
        <v>575</v>
      </c>
      <c r="W120" s="264" t="s">
        <v>576</v>
      </c>
      <c r="X120" s="264" t="s">
        <v>577</v>
      </c>
      <c r="Y120" s="459" t="s">
        <v>578</v>
      </c>
      <c r="Z120" s="264" t="s">
        <v>579</v>
      </c>
      <c r="AA120" s="264" t="s">
        <v>580</v>
      </c>
      <c r="AB120" s="458" t="s">
        <v>2531</v>
      </c>
    </row>
    <row r="121" spans="1:28">
      <c r="R121" s="317">
        <f>'3Př_a'!F17</f>
        <v>0</v>
      </c>
      <c r="S121" s="316">
        <f>'3Př_a'!F14</f>
        <v>0</v>
      </c>
      <c r="T121" s="316">
        <f>'3Př_a'!F12</f>
        <v>0</v>
      </c>
      <c r="U121" s="316">
        <f>'3Př_a'!F13</f>
        <v>0</v>
      </c>
      <c r="V121" s="317">
        <f>'3Př_a'!F16</f>
        <v>0</v>
      </c>
      <c r="W121" s="316">
        <f>'3Př_a'!F12</f>
        <v>0</v>
      </c>
      <c r="X121" s="316">
        <f>'3Př_a'!F13</f>
        <v>0</v>
      </c>
      <c r="Y121" s="314" t="str">
        <f>IF('3Př_a'!C8&lt;&gt;"",'3Př_a'!C8,"")</f>
        <v/>
      </c>
      <c r="Z121">
        <f>'3Př_a'!F15*100</f>
        <v>0</v>
      </c>
      <c r="AA121" s="317">
        <f>'3Př_a'!F18</f>
        <v>0</v>
      </c>
      <c r="AB121" s="317">
        <f>'3Př_a'!F14</f>
        <v>0</v>
      </c>
    </row>
    <row r="123" spans="1:28">
      <c r="T123" s="319" t="s">
        <v>2175</v>
      </c>
      <c r="U123" s="315"/>
    </row>
    <row r="124" spans="1:28">
      <c r="T124" s="268" t="s">
        <v>2179</v>
      </c>
    </row>
    <row r="130" spans="17:55" ht="14.25">
      <c r="Q130" t="s">
        <v>570</v>
      </c>
      <c r="R130" s="460" t="s">
        <v>581</v>
      </c>
      <c r="S130" s="264" t="s">
        <v>582</v>
      </c>
      <c r="T130" s="264" t="s">
        <v>583</v>
      </c>
      <c r="U130" s="264" t="s">
        <v>584</v>
      </c>
      <c r="V130" s="264" t="s">
        <v>585</v>
      </c>
    </row>
    <row r="131" spans="17:55">
      <c r="R131" s="314">
        <f>IF('6Př'!B12&lt;&gt;"",'6Př'!B12,"")</f>
        <v>2024</v>
      </c>
      <c r="S131">
        <f>IF('6Př'!C12&lt;&gt;"",'6Př'!C12,"")</f>
        <v>0</v>
      </c>
      <c r="T131">
        <f>IF('6Př'!D12&lt;&gt;"",'6Př'!D12,"")</f>
        <v>0</v>
      </c>
      <c r="U131">
        <f>IF('6Př'!E12&lt;&gt;"",'6Př'!E12,"")</f>
        <v>0</v>
      </c>
      <c r="V131">
        <f>IF('6Př'!F12&lt;&gt;"",'6Př'!F12,"")</f>
        <v>0</v>
      </c>
      <c r="X131" s="268" t="s">
        <v>2169</v>
      </c>
    </row>
    <row r="132" spans="17:55">
      <c r="R132" s="262" t="str">
        <f>IF('6Př'!B13&lt;&gt;"",'6Př'!B13,"")</f>
        <v/>
      </c>
      <c r="S132" t="str">
        <f>IF('6Př'!C13&lt;&gt;"",'6Př'!C13,"")</f>
        <v/>
      </c>
      <c r="T132" t="str">
        <f>IF('6Př'!D13&lt;&gt;"",'6Př'!D13,"")</f>
        <v/>
      </c>
      <c r="U132" t="str">
        <f>IF('6Př'!E13&lt;&gt;"",'6Př'!E13,"")</f>
        <v/>
      </c>
      <c r="V132">
        <f>IF('6Př'!F13&lt;&gt;"",'6Př'!F13,"")</f>
        <v>0</v>
      </c>
    </row>
    <row r="133" spans="17:55">
      <c r="R133" s="262" t="str">
        <f>IF('6Př'!B14&lt;&gt;"",'6Př'!B14,"")</f>
        <v/>
      </c>
      <c r="S133" t="str">
        <f>IF('6Př'!C14&lt;&gt;"",'6Př'!C14,"")</f>
        <v/>
      </c>
      <c r="T133" t="str">
        <f>IF('6Př'!D14&lt;&gt;"",'6Př'!D14,"")</f>
        <v/>
      </c>
      <c r="U133" t="str">
        <f>IF('6Př'!E14&lt;&gt;"",'6Př'!E14,"")</f>
        <v/>
      </c>
      <c r="V133">
        <f>IF('6Př'!F14&lt;&gt;"",'6Př'!F14,"")</f>
        <v>0</v>
      </c>
    </row>
    <row r="134" spans="17:55">
      <c r="R134" s="262" t="str">
        <f>IF('6Př'!B15&lt;&gt;"",'6Př'!B15,"")</f>
        <v/>
      </c>
      <c r="S134" t="str">
        <f>IF('6Př'!C15&lt;&gt;"",'6Př'!C15,"")</f>
        <v/>
      </c>
      <c r="T134" t="str">
        <f>IF('6Př'!D15&lt;&gt;"",'6Př'!D15,"")</f>
        <v/>
      </c>
      <c r="U134" t="str">
        <f>IF('6Př'!E15&lt;&gt;"",'6Př'!E15,"")</f>
        <v/>
      </c>
      <c r="V134">
        <f>IF('6Př'!F15&lt;&gt;"",'6Př'!F15,"")</f>
        <v>0</v>
      </c>
    </row>
    <row r="135" spans="17:55">
      <c r="R135" s="262" t="str">
        <f>IF('6Př'!B16&lt;&gt;"",'6Př'!B16,"")</f>
        <v/>
      </c>
      <c r="S135" t="str">
        <f>IF('6Př'!C16&lt;&gt;"",'6Př'!C16,"")</f>
        <v/>
      </c>
      <c r="T135" t="str">
        <f>IF('6Př'!D16&lt;&gt;"",'6Př'!D16,"")</f>
        <v/>
      </c>
      <c r="U135" t="str">
        <f>IF('6Př'!E16&lt;&gt;"",'6Př'!E16,"")</f>
        <v/>
      </c>
      <c r="V135">
        <f>IF('6Př'!F16&lt;&gt;"",'6Př'!F16,"")</f>
        <v>0</v>
      </c>
    </row>
    <row r="136" spans="17:55">
      <c r="R136" s="262" t="str">
        <f>IF('6Př'!B17&lt;&gt;"",'6Př'!B17,"")</f>
        <v/>
      </c>
      <c r="S136" t="str">
        <f>IF('6Př'!C17&lt;&gt;"",'6Př'!C17,"")</f>
        <v/>
      </c>
      <c r="T136" t="str">
        <f>IF('6Př'!D17&lt;&gt;"",'6Př'!D17,"")</f>
        <v/>
      </c>
      <c r="U136" t="str">
        <f>IF('6Př'!E17&lt;&gt;"",'6Př'!E17,"")</f>
        <v/>
      </c>
      <c r="V136">
        <f>IF('6Př'!F17&lt;&gt;"",'6Př'!F17,"")</f>
        <v>0</v>
      </c>
    </row>
    <row r="137" spans="17:55">
      <c r="R137" s="262" t="str">
        <f>IF('6Př'!B18&lt;&gt;"",'6Př'!B18,"")</f>
        <v/>
      </c>
      <c r="S137" t="str">
        <f>IF('6Př'!C18&lt;&gt;"",'6Př'!C18,"")</f>
        <v/>
      </c>
      <c r="T137" t="str">
        <f>IF('6Př'!D18&lt;&gt;"",'6Př'!D18,"")</f>
        <v/>
      </c>
      <c r="U137" t="str">
        <f>IF('6Př'!E18&lt;&gt;"",'6Př'!E18,"")</f>
        <v/>
      </c>
      <c r="V137">
        <f>IF('6Př'!F18&lt;&gt;"",'6Př'!F18,"")</f>
        <v>0</v>
      </c>
    </row>
    <row r="138" spans="17:55">
      <c r="R138" s="262" t="str">
        <f>IF('6Př'!B19&lt;&gt;"",'6Př'!B19,"")</f>
        <v/>
      </c>
      <c r="S138" t="str">
        <f>IF('6Př'!C19&lt;&gt;"",'6Př'!C19,"")</f>
        <v/>
      </c>
      <c r="T138" t="str">
        <f>IF('6Př'!D19&lt;&gt;"",'6Př'!D19,"")</f>
        <v/>
      </c>
      <c r="U138" t="str">
        <f>IF('6Př'!E19&lt;&gt;"",'6Př'!E19,"")</f>
        <v/>
      </c>
      <c r="V138">
        <f>IF('6Př'!F19&lt;&gt;"",'6Př'!F19,"")</f>
        <v>0</v>
      </c>
    </row>
    <row r="140" spans="17:55">
      <c r="R140" s="268" t="s">
        <v>2169</v>
      </c>
      <c r="S140" s="268" t="s">
        <v>2169</v>
      </c>
      <c r="T140" s="268" t="s">
        <v>2169</v>
      </c>
      <c r="U140" s="268" t="s">
        <v>2169</v>
      </c>
      <c r="V140" s="268" t="s">
        <v>2169</v>
      </c>
    </row>
    <row r="143" spans="17:55" ht="14.25">
      <c r="Q143" t="s">
        <v>619</v>
      </c>
      <c r="R143" s="261" t="s">
        <v>621</v>
      </c>
      <c r="S143" s="264" t="s">
        <v>622</v>
      </c>
      <c r="T143" s="264" t="s">
        <v>623</v>
      </c>
      <c r="U143" s="264" t="s">
        <v>624</v>
      </c>
      <c r="V143" s="264" t="s">
        <v>625</v>
      </c>
      <c r="W143" s="261" t="s">
        <v>2289</v>
      </c>
      <c r="AL143" s="261"/>
      <c r="AM143" s="261"/>
      <c r="AN143" s="261"/>
      <c r="AO143" s="261"/>
      <c r="AP143" s="261"/>
      <c r="AQ143" s="261"/>
      <c r="AR143" s="261"/>
      <c r="AS143" s="261"/>
      <c r="AT143" s="261"/>
      <c r="AU143" s="261"/>
      <c r="AV143" s="261"/>
      <c r="AW143" s="261"/>
      <c r="AX143" s="261"/>
      <c r="AY143" s="261"/>
      <c r="AZ143" s="261"/>
      <c r="BA143" s="261"/>
      <c r="BB143" s="261"/>
      <c r="BC143" s="261"/>
    </row>
    <row r="144" spans="17:55">
      <c r="R144" s="316"/>
    </row>
    <row r="146" spans="17:22">
      <c r="R146" s="319" t="s">
        <v>2176</v>
      </c>
      <c r="S146" s="315"/>
      <c r="T146" s="315"/>
      <c r="U146" s="315"/>
      <c r="V146" s="315"/>
    </row>
    <row r="153" spans="17:22" ht="14.25">
      <c r="Q153" t="s">
        <v>620</v>
      </c>
      <c r="R153" s="261" t="s">
        <v>626</v>
      </c>
      <c r="S153" s="459" t="s">
        <v>627</v>
      </c>
      <c r="T153" s="459" t="s">
        <v>628</v>
      </c>
      <c r="U153" s="264" t="s">
        <v>629</v>
      </c>
      <c r="V153" s="264" t="s">
        <v>630</v>
      </c>
    </row>
    <row r="154" spans="17:22">
      <c r="R154" t="str">
        <f>IF(Př_b!E10&lt;&gt;"",Př_b!E10,"")</f>
        <v/>
      </c>
      <c r="S154" s="314" t="str">
        <f>IF(AND(Př_b!B10&lt;&gt;"",Př_b!B10&lt;&gt;0),Př_b!B10,"")</f>
        <v/>
      </c>
      <c r="T154" s="314" t="str">
        <f>IF(AND(Př_b!C10&lt;&gt;"",Př_b!C10&lt;&gt;0),VLOOKUP(Př_b!C10,FU!$J$3:$K$253,2,FALSE),"")</f>
        <v/>
      </c>
      <c r="U154" t="str">
        <f>IF(Př_b!F10&lt;&gt;"",Př_b!F10,"")</f>
        <v/>
      </c>
      <c r="V154" s="268" t="str">
        <f>IF(Př_b!D10&lt;&gt;"",Př_b!D10,"")</f>
        <v/>
      </c>
    </row>
    <row r="155" spans="17:22">
      <c r="R155" t="str">
        <f>IF(Př_b!E11&lt;&gt;"",Př_b!E11,"")</f>
        <v/>
      </c>
      <c r="S155" s="262" t="str">
        <f>IF(AND(Př_b!B11&lt;&gt;"",Př_b!B11&lt;&gt;0),Př_b!B11,"")</f>
        <v/>
      </c>
      <c r="T155" s="262" t="str">
        <f>IF(AND(Př_b!C11&lt;&gt;"",Př_b!C11&lt;&gt;0),VLOOKUP(Př_b!C11,FU!$J$3:$K$253,2,FALSE),"")</f>
        <v/>
      </c>
      <c r="U155" t="str">
        <f>IF(Př_b!F11&lt;&gt;"",Př_b!F11,"")</f>
        <v/>
      </c>
      <c r="V155" t="str">
        <f>IF(Př_b!D11&lt;&gt;"",Př_b!D11,"")</f>
        <v/>
      </c>
    </row>
    <row r="156" spans="17:22">
      <c r="R156" t="str">
        <f>IF(Př_b!E12&lt;&gt;"",Př_b!E12,"")</f>
        <v/>
      </c>
      <c r="S156" s="262" t="str">
        <f>IF(AND(Př_b!B12&lt;&gt;"",Př_b!B12&lt;&gt;0),Př_b!B12,"")</f>
        <v/>
      </c>
      <c r="T156" s="262" t="str">
        <f>IF(AND(Př_b!C12&lt;&gt;"",Př_b!C12&lt;&gt;0),VLOOKUP(Př_b!C12,FU!$J$3:$K$253,2,FALSE),"")</f>
        <v/>
      </c>
      <c r="U156" t="str">
        <f>IF(Př_b!F12&lt;&gt;"",Př_b!F12,"")</f>
        <v/>
      </c>
      <c r="V156" t="str">
        <f>IF(Př_b!D12&lt;&gt;"",Př_b!D12,"")</f>
        <v/>
      </c>
    </row>
    <row r="157" spans="17:22">
      <c r="R157" t="str">
        <f>IF(Př_b!E13&lt;&gt;"",Př_b!E13,"")</f>
        <v/>
      </c>
      <c r="S157" s="262" t="str">
        <f>IF(AND(Př_b!B13&lt;&gt;"",Př_b!B13&lt;&gt;0),Př_b!B13,"")</f>
        <v/>
      </c>
      <c r="T157" s="262" t="str">
        <f>IF(AND(Př_b!C13&lt;&gt;"",Př_b!C13&lt;&gt;0),VLOOKUP(Př_b!C13,FU!$J$3:$K$253,2,FALSE),"")</f>
        <v/>
      </c>
      <c r="U157" t="str">
        <f>IF(Př_b!F13&lt;&gt;"",Př_b!F13,"")</f>
        <v/>
      </c>
      <c r="V157" t="str">
        <f>IF(Př_b!D13&lt;&gt;"",Př_b!D13,"")</f>
        <v/>
      </c>
    </row>
    <row r="158" spans="17:22">
      <c r="R158" t="str">
        <f>IF(Př_b!E14&lt;&gt;"",Př_b!E14,"")</f>
        <v/>
      </c>
      <c r="S158" s="262" t="str">
        <f>IF(AND(Př_b!B14&lt;&gt;"",Př_b!B14&lt;&gt;0),Př_b!B14,"")</f>
        <v/>
      </c>
      <c r="T158" s="262" t="str">
        <f>IF(AND(Př_b!C14&lt;&gt;"",Př_b!C14&lt;&gt;0),VLOOKUP(Př_b!C14,FU!$J$3:$K$253,2,FALSE),"")</f>
        <v/>
      </c>
      <c r="U158" t="str">
        <f>IF(Př_b!F14&lt;&gt;"",Př_b!F14,"")</f>
        <v/>
      </c>
      <c r="V158" t="str">
        <f>IF(Př_b!D14&lt;&gt;"",Př_b!D14,"")</f>
        <v/>
      </c>
    </row>
    <row r="159" spans="17:22">
      <c r="R159" t="str">
        <f>IF(Př_b!E15&lt;&gt;"",Př_b!E15,"")</f>
        <v/>
      </c>
      <c r="S159" s="262" t="str">
        <f>IF(AND(Př_b!B15&lt;&gt;"",Př_b!B15&lt;&gt;0),Př_b!B15,"")</f>
        <v/>
      </c>
      <c r="T159" s="262" t="str">
        <f>IF(AND(Př_b!C15&lt;&gt;"",Př_b!C15&lt;&gt;0),VLOOKUP(Př_b!C15,FU!$J$3:$K$253,2,FALSE),"")</f>
        <v/>
      </c>
      <c r="U159" t="str">
        <f>IF(Př_b!F15&lt;&gt;"",Př_b!F15,"")</f>
        <v/>
      </c>
      <c r="V159" t="str">
        <f>IF(Př_b!D15&lt;&gt;"",Př_b!D15,"")</f>
        <v/>
      </c>
    </row>
    <row r="160" spans="17:22">
      <c r="R160" t="str">
        <f>IF(Př_b!E16&lt;&gt;"",Př_b!E16,"")</f>
        <v/>
      </c>
      <c r="S160" s="262" t="str">
        <f>IF(AND(Př_b!B16&lt;&gt;"",Př_b!B16&lt;&gt;0),Př_b!B16,"")</f>
        <v/>
      </c>
      <c r="T160" s="262" t="str">
        <f>IF(AND(Př_b!C16&lt;&gt;"",Př_b!C16&lt;&gt;0),VLOOKUP(Př_b!C16,FU!$J$3:$K$253,2,FALSE),"")</f>
        <v/>
      </c>
      <c r="U160" t="str">
        <f>IF(Př_b!F16&lt;&gt;"",Př_b!F16,"")</f>
        <v/>
      </c>
      <c r="V160" t="str">
        <f>IF(Př_b!D16&lt;&gt;"",Př_b!D16,"")</f>
        <v/>
      </c>
    </row>
    <row r="161" spans="18:28">
      <c r="R161" t="str">
        <f>IF(Př_b!E17&lt;&gt;"",Př_b!E17,"")</f>
        <v/>
      </c>
      <c r="S161" s="262" t="str">
        <f>IF(AND(Př_b!B17&lt;&gt;"",Př_b!B17&lt;&gt;0),Př_b!B17,"")</f>
        <v/>
      </c>
      <c r="T161" s="262" t="str">
        <f>IF(AND(Př_b!C17&lt;&gt;"",Př_b!C17&lt;&gt;0),VLOOKUP(Př_b!C17,FU!$J$3:$K$253,2,FALSE),"")</f>
        <v/>
      </c>
      <c r="U161" t="str">
        <f>IF(Př_b!F17&lt;&gt;"",Př_b!F17,"")</f>
        <v/>
      </c>
      <c r="V161" t="str">
        <f>IF(Př_b!D17&lt;&gt;"",Př_b!D17,"")</f>
        <v/>
      </c>
    </row>
    <row r="162" spans="18:28">
      <c r="R162" t="str">
        <f>IF(Př_b!E18&lt;&gt;"",Př_b!E18,"")</f>
        <v/>
      </c>
      <c r="S162" s="262" t="str">
        <f>IF(AND(Př_b!B18&lt;&gt;"",Př_b!B18&lt;&gt;0),Př_b!B18,"")</f>
        <v/>
      </c>
      <c r="T162" s="262" t="str">
        <f>IF(AND(Př_b!C18&lt;&gt;"",Př_b!C18&lt;&gt;0),VLOOKUP(Př_b!C18,FU!$J$3:$K$253,2,FALSE),"")</f>
        <v/>
      </c>
      <c r="U162" t="str">
        <f>IF(Př_b!F18&lt;&gt;"",Př_b!F18,"")</f>
        <v/>
      </c>
      <c r="V162" t="str">
        <f>IF(Př_b!D18&lt;&gt;"",Př_b!D18,"")</f>
        <v/>
      </c>
    </row>
    <row r="163" spans="18:28">
      <c r="R163" t="str">
        <f>IF(Př_b!E19&lt;&gt;"",Př_b!E19,"")</f>
        <v/>
      </c>
      <c r="S163" s="262" t="str">
        <f>IF(AND(Př_b!B19&lt;&gt;"",Př_b!B19&lt;&gt;0),Př_b!B19,"")</f>
        <v/>
      </c>
      <c r="T163" s="262" t="str">
        <f>IF(AND(Př_b!C19&lt;&gt;"",Př_b!C19&lt;&gt;0),VLOOKUP(Př_b!C19,FU!$J$3:$K$253,2,FALSE),"")</f>
        <v/>
      </c>
      <c r="U163" t="str">
        <f>IF(Př_b!F19&lt;&gt;"",Př_b!F19,"")</f>
        <v/>
      </c>
      <c r="V163" t="str">
        <f>IF(Př_b!D19&lt;&gt;"",Př_b!D19,"")</f>
        <v/>
      </c>
    </row>
    <row r="164" spans="18:28">
      <c r="R164" t="str">
        <f>IF(Př_b!E20&lt;&gt;"",Př_b!E20,"")</f>
        <v/>
      </c>
      <c r="S164" s="262" t="str">
        <f>IF(AND(Př_b!B20&lt;&gt;"",Př_b!B20&lt;&gt;0),Př_b!B20,"")</f>
        <v/>
      </c>
      <c r="T164" s="262" t="str">
        <f>IF(AND(Př_b!C20&lt;&gt;"",Př_b!C20&lt;&gt;0),VLOOKUP(Př_b!C20,FU!$J$3:$K$253,2,FALSE),"")</f>
        <v/>
      </c>
      <c r="U164" t="str">
        <f>IF(Př_b!F20&lt;&gt;"",Př_b!F20,"")</f>
        <v/>
      </c>
      <c r="V164" t="str">
        <f>IF(Př_b!D20&lt;&gt;"",Př_b!D20,"")</f>
        <v/>
      </c>
    </row>
    <row r="165" spans="18:28">
      <c r="R165" t="str">
        <f>IF(Př_b!E21&lt;&gt;"",Př_b!E21,"")</f>
        <v/>
      </c>
      <c r="S165" s="262" t="str">
        <f>IF(AND(Př_b!B21&lt;&gt;"",Př_b!B21&lt;&gt;0),Př_b!B21,"")</f>
        <v/>
      </c>
      <c r="T165" s="262" t="str">
        <f>IF(AND(Př_b!C21&lt;&gt;"",Př_b!C21&lt;&gt;0),VLOOKUP(Př_b!C21,FU!$J$3:$K$253,2,FALSE),"")</f>
        <v/>
      </c>
      <c r="U165" t="str">
        <f>IF(Př_b!F21&lt;&gt;"",Př_b!F21,"")</f>
        <v/>
      </c>
      <c r="V165" t="str">
        <f>IF(Př_b!D21&lt;&gt;"",Př_b!D21,"")</f>
        <v/>
      </c>
    </row>
    <row r="166" spans="18:28">
      <c r="R166" t="str">
        <f>IF(Př_b!E22&lt;&gt;"",Př_b!E22,"")</f>
        <v/>
      </c>
      <c r="S166" s="262" t="str">
        <f>IF(AND(Př_b!B22&lt;&gt;"",Př_b!B22&lt;&gt;0),Př_b!B22,"")</f>
        <v/>
      </c>
      <c r="T166" s="262" t="str">
        <f>IF(AND(Př_b!C22&lt;&gt;"",Př_b!C22&lt;&gt;0),VLOOKUP(Př_b!C22,FU!$J$3:$K$253,2,FALSE),"")</f>
        <v/>
      </c>
      <c r="U166" t="str">
        <f>IF(Př_b!F22&lt;&gt;"",Př_b!F22,"")</f>
        <v/>
      </c>
      <c r="V166" t="str">
        <f>IF(Př_b!D22&lt;&gt;"",Př_b!D22,"")</f>
        <v/>
      </c>
    </row>
    <row r="167" spans="18:28">
      <c r="R167" t="str">
        <f>IF(Př_b!E23&lt;&gt;"",Př_b!E23,"")</f>
        <v/>
      </c>
      <c r="S167" s="262" t="str">
        <f>IF(AND(Př_b!B23&lt;&gt;"",Př_b!B23&lt;&gt;0),Př_b!B23,"")</f>
        <v/>
      </c>
      <c r="T167" s="262" t="str">
        <f>IF(AND(Př_b!C23&lt;&gt;"",Př_b!C23&lt;&gt;0),VLOOKUP(Př_b!C23,FU!$J$3:$K$253,2,FALSE),"")</f>
        <v/>
      </c>
      <c r="U167" t="str">
        <f>IF(Př_b!F23&lt;&gt;"",Př_b!F23,"")</f>
        <v/>
      </c>
      <c r="V167" t="str">
        <f>IF(Př_b!D23&lt;&gt;"",Př_b!D23,"")</f>
        <v/>
      </c>
    </row>
    <row r="168" spans="18:28">
      <c r="R168" t="str">
        <f>IF(Př_b!E24&lt;&gt;"",Př_b!E24,"")</f>
        <v/>
      </c>
      <c r="S168" s="262" t="str">
        <f>IF(AND(Př_b!B24&lt;&gt;"",Př_b!B24&lt;&gt;0),Př_b!B24,"")</f>
        <v/>
      </c>
      <c r="T168" s="262" t="str">
        <f>IF(AND(Př_b!C24&lt;&gt;"",Př_b!C24&lt;&gt;0),VLOOKUP(Př_b!C24,FU!$J$3:$K$253,2,FALSE),"")</f>
        <v/>
      </c>
      <c r="U168" t="str">
        <f>IF(Př_b!F24&lt;&gt;"",Př_b!F24,"")</f>
        <v/>
      </c>
      <c r="V168" t="str">
        <f>IF(Př_b!D24&lt;&gt;"",Př_b!D24,"")</f>
        <v/>
      </c>
    </row>
    <row r="169" spans="18:28">
      <c r="R169" t="str">
        <f>IF(Př_b!E25&lt;&gt;"",Př_b!E25,"")</f>
        <v/>
      </c>
      <c r="S169" s="262" t="str">
        <f>IF(AND(Př_b!B25&lt;&gt;"",Př_b!B25&lt;&gt;0),Př_b!B25,"")</f>
        <v/>
      </c>
      <c r="T169" s="262" t="str">
        <f>IF(AND(Př_b!C25&lt;&gt;"",Př_b!C25&lt;&gt;0),VLOOKUP(Př_b!C25,FU!$J$3:$K$253,2,FALSE),"")</f>
        <v/>
      </c>
      <c r="U169" t="str">
        <f>IF(Př_b!F25&lt;&gt;"",Př_b!F25,"")</f>
        <v/>
      </c>
      <c r="V169" t="str">
        <f>IF(Př_b!D25&lt;&gt;"",Př_b!D25,"")</f>
        <v/>
      </c>
    </row>
    <row r="171" spans="18:28">
      <c r="R171" s="268" t="s">
        <v>2169</v>
      </c>
      <c r="S171" s="268" t="s">
        <v>2169</v>
      </c>
      <c r="T171" s="268" t="s">
        <v>2169</v>
      </c>
      <c r="U171" s="268" t="s">
        <v>2169</v>
      </c>
      <c r="V171" s="268" t="s">
        <v>2169</v>
      </c>
    </row>
    <row r="176" spans="18:28">
      <c r="AB176">
        <v>1</v>
      </c>
    </row>
    <row r="177" spans="17:55" ht="14.25">
      <c r="Q177" t="s">
        <v>631</v>
      </c>
      <c r="R177" s="261" t="s">
        <v>633</v>
      </c>
      <c r="S177" s="264" t="s">
        <v>634</v>
      </c>
      <c r="T177" s="264" t="s">
        <v>635</v>
      </c>
      <c r="U177" s="264" t="s">
        <v>636</v>
      </c>
      <c r="V177" s="264" t="s">
        <v>637</v>
      </c>
      <c r="W177" s="264" t="s">
        <v>638</v>
      </c>
      <c r="Y177" s="268" t="s">
        <v>2369</v>
      </c>
      <c r="Z177" s="268" t="s">
        <v>2370</v>
      </c>
      <c r="AA177" s="268" t="s">
        <v>2371</v>
      </c>
      <c r="AB177" s="261" t="s">
        <v>633</v>
      </c>
      <c r="AC177" s="264" t="s">
        <v>634</v>
      </c>
      <c r="AD177" s="264" t="s">
        <v>639</v>
      </c>
      <c r="AE177" s="264" t="s">
        <v>640</v>
      </c>
      <c r="AI177" t="s">
        <v>632</v>
      </c>
      <c r="AJ177" s="261" t="s">
        <v>633</v>
      </c>
      <c r="AK177" s="264" t="s">
        <v>634</v>
      </c>
      <c r="AL177" s="264" t="s">
        <v>639</v>
      </c>
      <c r="AM177" s="264" t="s">
        <v>640</v>
      </c>
      <c r="AP177" t="s">
        <v>641</v>
      </c>
      <c r="AQ177" s="261" t="s">
        <v>633</v>
      </c>
      <c r="AR177" s="264" t="s">
        <v>634</v>
      </c>
      <c r="AS177" s="264" t="s">
        <v>639</v>
      </c>
      <c r="AT177" s="264" t="s">
        <v>640</v>
      </c>
      <c r="AV177" s="268" t="s">
        <v>2369</v>
      </c>
      <c r="AW177" s="268" t="s">
        <v>2370</v>
      </c>
      <c r="AX177" s="268" t="s">
        <v>2371</v>
      </c>
      <c r="AY177" t="s">
        <v>642</v>
      </c>
      <c r="AZ177" s="261" t="s">
        <v>633</v>
      </c>
      <c r="BA177" s="264" t="s">
        <v>634</v>
      </c>
      <c r="BB177" s="264" t="s">
        <v>639</v>
      </c>
      <c r="BC177" s="264" t="s">
        <v>640</v>
      </c>
    </row>
    <row r="178" spans="17:55">
      <c r="Q178">
        <v>1</v>
      </c>
      <c r="R178">
        <f t="shared" ref="R178:R209" si="1">$Q$178</f>
        <v>1</v>
      </c>
      <c r="S178" s="318" t="e">
        <f t="shared" ref="S178:S241" si="2">IF($B$38="P",Y178,IF($B$38="Z",IF(Z178&lt;&gt;"",Z178,""),IF($B$38="M",IF(AA178&lt;&gt;"",AA178,""),Y178)))</f>
        <v>#REF!</v>
      </c>
      <c r="T178" s="392" t="e">
        <f>IF($B$38="P",IF(#REF!&lt;&gt;"",#REF!,""),IF($B$38="Z",IF(#REF!&lt;&gt;"",#REF!,""),IF($B$38="M",IF(#REF!&lt;&gt;"",#REF!,""),"")))</f>
        <v>#REF!</v>
      </c>
      <c r="U178" s="392" t="e">
        <f>IF($B$38="P",IF(#REF!&lt;&gt;"",ABS(#REF!),""),IF($B$38="Z",IF(#REF!&lt;&gt;"",ABS(#REF!),""),IF($B$38="M",IF(#REF!&lt;&gt;"",ABS(#REF!),""),"")))</f>
        <v>#REF!</v>
      </c>
      <c r="V178" s="392" t="e">
        <f>IF($B$38="P",IF(#REF!&lt;&gt;"",#REF!,""),IF($B$38="Z",IF(#REF!&lt;&gt;"",#REF!,""),IF($B$38="M",IF(#REF!&lt;&gt;"",#REF!,""),"")))</f>
        <v>#REF!</v>
      </c>
      <c r="W178" s="392" t="e">
        <f>IF($B$38="P",IF(#REF!&lt;&gt;"",#REF!,""),IF($B$38="Z",IF(#REF!&lt;&gt;"",#REF!,""),IF($B$38="M",IF(#REF!&lt;&gt;"",#REF!,""),"")))</f>
        <v>#REF!</v>
      </c>
      <c r="Y178">
        <v>1</v>
      </c>
      <c r="Z178">
        <v>1</v>
      </c>
      <c r="AA178">
        <v>1</v>
      </c>
      <c r="AB178">
        <f t="shared" ref="AB178:AB209" si="3">$AB$176</f>
        <v>1</v>
      </c>
      <c r="AC178" s="318" t="e">
        <f>IF($B$38="P",AG178,IF(AH178&lt;&gt;"",AH178,""))</f>
        <v>#REF!</v>
      </c>
      <c r="AD178" s="392" t="e">
        <f>IF($B$38="P",IF(#REF!&lt;&gt;"",#REF!,""),IF(#REF!&lt;&gt;"",#REF!,""))</f>
        <v>#REF!</v>
      </c>
      <c r="AE178" s="392" t="e">
        <f>IF($B$38="P",IF(#REF!&lt;&gt;"",#REF!,""),IF(#REF!&lt;&gt;"",#REF!,""))</f>
        <v>#REF!</v>
      </c>
      <c r="AG178">
        <v>1</v>
      </c>
      <c r="AH178">
        <v>1</v>
      </c>
      <c r="AI178">
        <v>1</v>
      </c>
      <c r="AP178">
        <v>1</v>
      </c>
      <c r="AQ178">
        <f t="shared" ref="AQ178:AQ209" si="4">$AP$178</f>
        <v>1</v>
      </c>
      <c r="AR178" s="318" t="e">
        <f t="shared" ref="AR178:AR241" si="5">IF($B$38="P",AV178,IF($B$38="Z",IF(AW178&lt;&gt;"",AW178,""),IF($B$38="M",IF(AX178&lt;&gt;"",AX178,""),AV178)))</f>
        <v>#REF!</v>
      </c>
      <c r="AS178" s="392" t="e">
        <f>IF($B$38="P",IF(#REF!&lt;&gt;"",#REF!,""),IF($B$38="Z",IF(#REF!&lt;&gt;"",#REF!,""),IF($B$38="M",IF(#REF!&lt;&gt;"",#REF!,""),"")))</f>
        <v>#REF!</v>
      </c>
      <c r="AT178" s="392" t="e">
        <f>IF($B$38="P",IF(#REF!&lt;&gt;"",#REF!,""),IF($B$38="Z",IF(#REF!&lt;&gt;"",#REF!,""),IF($B$38="M",IF(#REF!&lt;&gt;"",#REF!,""),"")))</f>
        <v>#REF!</v>
      </c>
      <c r="AV178">
        <v>1</v>
      </c>
      <c r="AW178">
        <v>1</v>
      </c>
      <c r="AX178">
        <v>1</v>
      </c>
      <c r="AY178">
        <v>1</v>
      </c>
    </row>
    <row r="179" spans="17:55">
      <c r="R179">
        <f t="shared" si="1"/>
        <v>1</v>
      </c>
      <c r="S179" s="318" t="e">
        <f t="shared" si="2"/>
        <v>#REF!</v>
      </c>
      <c r="T179" s="392" t="e">
        <f>IF($B$38="P",IF(#REF!&lt;&gt;"",#REF!,""),IF($B$38="Z",IF(#REF!&lt;&gt;"",#REF!,""),IF($B$38="M",IF(#REF!&lt;&gt;"",#REF!,""),"")))</f>
        <v>#REF!</v>
      </c>
      <c r="U179" s="392" t="e">
        <f>IF($B$38="P",IF(#REF!&lt;&gt;"",ABS(#REF!),""),IF($B$38="Z",IF(#REF!&lt;&gt;"",ABS(#REF!),""),IF($B$38="M",IF(#REF!&lt;&gt;"",ABS(#REF!),""),"")))</f>
        <v>#REF!</v>
      </c>
      <c r="V179" s="392" t="e">
        <f>IF($B$38="P",IF(#REF!&lt;&gt;"",#REF!,""),IF($B$38="Z",IF(#REF!&lt;&gt;"",#REF!,""),IF($B$38="M",IF(#REF!&lt;&gt;"",#REF!,""),"")))</f>
        <v>#REF!</v>
      </c>
      <c r="W179" s="392" t="e">
        <f>IF($B$38="P",IF(#REF!&lt;&gt;"",#REF!,""),IF($B$38="Z",IF(#REF!&lt;&gt;"",#REF!,""),IF($B$38="M",IF(#REF!&lt;&gt;"",#REF!,""),"")))</f>
        <v>#REF!</v>
      </c>
      <c r="Y179">
        <v>2</v>
      </c>
      <c r="Z179">
        <v>2</v>
      </c>
      <c r="AA179">
        <v>2</v>
      </c>
      <c r="AB179">
        <f t="shared" si="3"/>
        <v>1</v>
      </c>
      <c r="AC179" s="318" t="e">
        <f t="shared" ref="AC179:AC233" si="6">IF($B$38="P",AG179,IF(AH179&lt;&gt;"",AH179,""))</f>
        <v>#REF!</v>
      </c>
      <c r="AD179" s="392" t="e">
        <f>IF($B$38="P",IF(#REF!&lt;&gt;"",#REF!,""),IF(#REF!&lt;&gt;"",#REF!,""))</f>
        <v>#REF!</v>
      </c>
      <c r="AE179" s="392" t="e">
        <f>IF($B$38="P",IF(#REF!&lt;&gt;"",#REF!,""),IF(#REF!&lt;&gt;"",#REF!,""))</f>
        <v>#REF!</v>
      </c>
      <c r="AG179">
        <v>2</v>
      </c>
      <c r="AH179">
        <v>2</v>
      </c>
      <c r="AQ179">
        <f t="shared" si="4"/>
        <v>1</v>
      </c>
      <c r="AR179" s="318" t="e">
        <f t="shared" si="5"/>
        <v>#REF!</v>
      </c>
      <c r="AS179" s="392" t="e">
        <f>IF($B$38="P",IF(#REF!&lt;&gt;"",#REF!,""),IF($B$38="Z",IF(#REF!&lt;&gt;"",#REF!,""),IF($B$38="M",IF(#REF!&lt;&gt;"",#REF!,""),"")))</f>
        <v>#REF!</v>
      </c>
      <c r="AT179" s="392" t="e">
        <f>IF($B$38="P",IF(#REF!&lt;&gt;"",#REF!,""),IF($B$38="Z",IF(#REF!&lt;&gt;"",#REF!,""),IF($B$38="M",IF(#REF!&lt;&gt;"",#REF!,""),"")))</f>
        <v>#REF!</v>
      </c>
      <c r="AV179">
        <v>2</v>
      </c>
      <c r="AW179">
        <v>2</v>
      </c>
      <c r="AX179">
        <v>2</v>
      </c>
    </row>
    <row r="180" spans="17:55">
      <c r="R180" s="268">
        <f t="shared" si="1"/>
        <v>1</v>
      </c>
      <c r="S180" s="318" t="e">
        <f t="shared" si="2"/>
        <v>#REF!</v>
      </c>
      <c r="T180" s="392" t="e">
        <f>IF($B$38="P",IF(#REF!&lt;&gt;"",#REF!,""),IF($B$38="Z",IF(#REF!&lt;&gt;"",#REF!,""),IF($B$38="M",IF(#REF!&lt;&gt;"",#REF!,""),"")))</f>
        <v>#REF!</v>
      </c>
      <c r="U180" s="392" t="e">
        <f>IF($B$38="P",IF(#REF!&lt;&gt;"",ABS(#REF!),""),IF($B$38="Z",IF(#REF!&lt;&gt;"",ABS(#REF!),""),IF($B$38="M",IF(#REF!&lt;&gt;"",ABS(#REF!),""),"")))</f>
        <v>#REF!</v>
      </c>
      <c r="V180" s="392" t="e">
        <f>IF($B$38="P",IF(#REF!&lt;&gt;"",#REF!,""),IF($B$38="Z",IF(#REF!&lt;&gt;"",#REF!,""),IF($B$38="M",IF(#REF!&lt;&gt;"",#REF!,""),"")))</f>
        <v>#REF!</v>
      </c>
      <c r="W180" s="392" t="e">
        <f>IF($B$38="P",IF(#REF!&lt;&gt;"",#REF!,""),IF($B$38="Z",IF(#REF!&lt;&gt;"",#REF!,""),IF($B$38="M",IF(#REF!&lt;&gt;"",#REF!,""),"")))</f>
        <v>#REF!</v>
      </c>
      <c r="Y180">
        <v>3</v>
      </c>
      <c r="Z180">
        <v>3</v>
      </c>
      <c r="AA180">
        <v>3</v>
      </c>
      <c r="AB180">
        <f t="shared" si="3"/>
        <v>1</v>
      </c>
      <c r="AC180" s="318" t="e">
        <f t="shared" si="6"/>
        <v>#REF!</v>
      </c>
      <c r="AD180" s="392" t="e">
        <f>IF($B$38="P",IF(#REF!&lt;&gt;"",#REF!,""),IF(#REF!&lt;&gt;"",#REF!,""))</f>
        <v>#REF!</v>
      </c>
      <c r="AE180" s="392" t="e">
        <f>IF($B$38="P",IF(#REF!&lt;&gt;"",#REF!,""),IF(#REF!&lt;&gt;"",#REF!,""))</f>
        <v>#REF!</v>
      </c>
      <c r="AG180">
        <v>3</v>
      </c>
      <c r="AH180">
        <v>3</v>
      </c>
      <c r="AQ180">
        <f t="shared" si="4"/>
        <v>1</v>
      </c>
      <c r="AR180" s="318" t="e">
        <f t="shared" si="5"/>
        <v>#REF!</v>
      </c>
      <c r="AS180" s="392" t="e">
        <f>IF($B$38="P",IF(#REF!&lt;&gt;"",#REF!,""),IF($B$38="Z",IF(#REF!&lt;&gt;"",#REF!,""),IF($B$38="M",IF(#REF!&lt;&gt;"",#REF!,""),"")))</f>
        <v>#REF!</v>
      </c>
      <c r="AT180" s="392" t="e">
        <f>IF($B$38="P",IF(#REF!&lt;&gt;"",#REF!,""),IF($B$38="Z",IF(#REF!&lt;&gt;"",#REF!,""),IF($B$38="M",IF(#REF!&lt;&gt;"",#REF!,""),"")))</f>
        <v>#REF!</v>
      </c>
      <c r="AV180">
        <v>3</v>
      </c>
      <c r="AW180">
        <v>3</v>
      </c>
      <c r="AX180">
        <v>24</v>
      </c>
    </row>
    <row r="181" spans="17:55">
      <c r="R181">
        <f t="shared" si="1"/>
        <v>1</v>
      </c>
      <c r="S181" s="318" t="e">
        <f t="shared" si="2"/>
        <v>#REF!</v>
      </c>
      <c r="T181" s="392" t="e">
        <f>IF($B$38="P",IF(#REF!&lt;&gt;"",#REF!,""),IF($B$38="Z",IF(#REF!&lt;&gt;"",#REF!,""),IF($B$38="M",IF(#REF!&lt;&gt;"",#REF!,""),"")))</f>
        <v>#REF!</v>
      </c>
      <c r="U181" s="392" t="e">
        <f>IF($B$38="P",IF(#REF!&lt;&gt;"",ABS(#REF!),""),IF($B$38="Z",IF(#REF!&lt;&gt;"",ABS(#REF!),""),IF($B$38="M",IF(#REF!&lt;&gt;"",ABS(#REF!),""),"")))</f>
        <v>#REF!</v>
      </c>
      <c r="V181" s="392" t="e">
        <f>IF($B$38="P",IF(#REF!&lt;&gt;"",#REF!,""),IF($B$38="Z",IF(#REF!&lt;&gt;"",#REF!,""),IF($B$38="M",IF(#REF!&lt;&gt;"",#REF!,""),"")))</f>
        <v>#REF!</v>
      </c>
      <c r="W181" s="392" t="e">
        <f>IF($B$38="P",IF(#REF!&lt;&gt;"",#REF!,""),IF($B$38="Z",IF(#REF!&lt;&gt;"",#REF!,""),IF($B$38="M",IF(#REF!&lt;&gt;"",#REF!,""),"")))</f>
        <v>#REF!</v>
      </c>
      <c r="Y181">
        <v>4</v>
      </c>
      <c r="Z181">
        <v>4</v>
      </c>
      <c r="AA181">
        <v>37</v>
      </c>
      <c r="AB181">
        <f t="shared" si="3"/>
        <v>1</v>
      </c>
      <c r="AC181" s="318" t="e">
        <f t="shared" si="6"/>
        <v>#REF!</v>
      </c>
      <c r="AD181" s="392" t="e">
        <f>IF($B$38="P",IF(#REF!&lt;&gt;"",#REF!,""),IF(#REF!&lt;&gt;"",#REF!,""))</f>
        <v>#REF!</v>
      </c>
      <c r="AE181" s="392" t="e">
        <f>IF($B$38="P",IF(#REF!&lt;&gt;"",#REF!,""),IF(#REF!&lt;&gt;"",#REF!,""))</f>
        <v>#REF!</v>
      </c>
      <c r="AG181">
        <v>4</v>
      </c>
      <c r="AH181">
        <v>7</v>
      </c>
      <c r="AQ181">
        <f t="shared" si="4"/>
        <v>1</v>
      </c>
      <c r="AR181" s="318" t="e">
        <f t="shared" si="5"/>
        <v>#REF!</v>
      </c>
      <c r="AS181" s="392" t="e">
        <f>IF($B$38="P",IF(#REF!&lt;&gt;"",#REF!,""),IF($B$38="Z",IF(#REF!&lt;&gt;"",#REF!,""),IF($B$38="M",IF(#REF!&lt;&gt;"",#REF!,""),"")))</f>
        <v>#REF!</v>
      </c>
      <c r="AT181" s="392" t="e">
        <f>IF($B$38="P",IF(#REF!&lt;&gt;"",#REF!,""),IF($B$38="Z",IF(#REF!&lt;&gt;"",#REF!,""),IF($B$38="M",IF(#REF!&lt;&gt;"",#REF!,""),"")))</f>
        <v>#REF!</v>
      </c>
      <c r="AV181">
        <v>4</v>
      </c>
      <c r="AW181">
        <v>7</v>
      </c>
      <c r="AX181">
        <v>25</v>
      </c>
    </row>
    <row r="182" spans="17:55">
      <c r="R182">
        <f t="shared" si="1"/>
        <v>1</v>
      </c>
      <c r="S182" s="318" t="e">
        <f t="shared" si="2"/>
        <v>#REF!</v>
      </c>
      <c r="T182" s="392" t="e">
        <f>IF($B$38="P",IF(#REF!&lt;&gt;"",#REF!,""),IF($B$38="Z",IF(#REF!&lt;&gt;"",#REF!,""),IF($B$38="M",IF(#REF!&lt;&gt;"",#REF!,""),"")))</f>
        <v>#REF!</v>
      </c>
      <c r="U182" s="392" t="e">
        <f>IF($B$38="P",IF(#REF!&lt;&gt;"",ABS(#REF!),""),IF($B$38="Z",IF(#REF!&lt;&gt;"",ABS(#REF!),""),IF($B$38="M",IF(#REF!&lt;&gt;"",ABS(#REF!),""),"")))</f>
        <v>#REF!</v>
      </c>
      <c r="V182" s="392" t="e">
        <f>IF($B$38="P",IF(#REF!&lt;&gt;"",#REF!,""),IF($B$38="Z",IF(#REF!&lt;&gt;"",#REF!,""),IF($B$38="M",IF(#REF!&lt;&gt;"",#REF!,""),"")))</f>
        <v>#REF!</v>
      </c>
      <c r="W182" s="392" t="e">
        <f>IF($B$38="P",IF(#REF!&lt;&gt;"",#REF!,""),IF($B$38="Z",IF(#REF!&lt;&gt;"",#REF!,""),IF($B$38="M",IF(#REF!&lt;&gt;"",#REF!,""),"")))</f>
        <v>#REF!</v>
      </c>
      <c r="Y182">
        <v>5</v>
      </c>
      <c r="Z182">
        <v>14</v>
      </c>
      <c r="AA182">
        <v>74</v>
      </c>
      <c r="AB182">
        <f t="shared" si="3"/>
        <v>1</v>
      </c>
      <c r="AC182" s="318" t="e">
        <f t="shared" si="6"/>
        <v>#REF!</v>
      </c>
      <c r="AD182" s="392" t="e">
        <f>IF($B$38="P",IF(#REF!&lt;&gt;"",#REF!,""),IF(#REF!&lt;&gt;"",#REF!,""))</f>
        <v>#REF!</v>
      </c>
      <c r="AE182" s="392" t="e">
        <f>IF($B$38="P",IF(#REF!&lt;&gt;"",#REF!,""),IF(#REF!&lt;&gt;"",#REF!,""))</f>
        <v>#REF!</v>
      </c>
      <c r="AG182">
        <v>5</v>
      </c>
      <c r="AH182">
        <v>8</v>
      </c>
      <c r="AQ182">
        <f t="shared" si="4"/>
        <v>1</v>
      </c>
      <c r="AR182" s="318" t="e">
        <f t="shared" si="5"/>
        <v>#REF!</v>
      </c>
      <c r="AS182" s="392" t="e">
        <f>IF($B$38="P",IF(#REF!&lt;&gt;"",#REF!,""),IF($B$38="Z",IF(#REF!&lt;&gt;"",#REF!,""),IF($B$38="M",IF(#REF!&lt;&gt;"",#REF!,""),"")))</f>
        <v>#REF!</v>
      </c>
      <c r="AT182" s="392" t="e">
        <f>IF($B$38="P",IF(#REF!&lt;&gt;"",#REF!,""),IF($B$38="Z",IF(#REF!&lt;&gt;"",#REF!,""),IF($B$38="M",IF(#REF!&lt;&gt;"",#REF!,""),"")))</f>
        <v>#REF!</v>
      </c>
      <c r="AV182">
        <v>5</v>
      </c>
      <c r="AW182">
        <v>15</v>
      </c>
      <c r="AX182">
        <v>30</v>
      </c>
    </row>
    <row r="183" spans="17:55">
      <c r="R183">
        <f t="shared" si="1"/>
        <v>1</v>
      </c>
      <c r="S183" s="318" t="e">
        <f t="shared" si="2"/>
        <v>#REF!</v>
      </c>
      <c r="T183" s="392" t="e">
        <f>IF($B$38="P",IF(#REF!&lt;&gt;"",#REF!,""),IF($B$38="Z",IF(#REF!&lt;&gt;"",#REF!,""),""))</f>
        <v>#REF!</v>
      </c>
      <c r="U183" s="392" t="e">
        <f>IF($B$38="P",IF(#REF!&lt;&gt;"",ABS(#REF!),""),IF($B$38="Z",IF(#REF!&lt;&gt;"",ABS(#REF!),""),""))</f>
        <v>#REF!</v>
      </c>
      <c r="V183" s="392" t="e">
        <f>IF($B$38="P",IF(#REF!&lt;&gt;"",#REF!,""),IF($B$38="Z",IF(#REF!&lt;&gt;"",#REF!,""),""))</f>
        <v>#REF!</v>
      </c>
      <c r="W183" s="392" t="e">
        <f>IF($B$38="P",IF(#REF!&lt;&gt;"",#REF!,""),IF($B$38="Z",IF(#REF!&lt;&gt;"",#REF!,""),""))</f>
        <v>#REF!</v>
      </c>
      <c r="Y183">
        <v>6</v>
      </c>
      <c r="Z183">
        <v>27</v>
      </c>
      <c r="AB183">
        <f t="shared" si="3"/>
        <v>1</v>
      </c>
      <c r="AC183" s="318" t="e">
        <f t="shared" si="6"/>
        <v>#REF!</v>
      </c>
      <c r="AD183" s="392" t="e">
        <f>IF($B$38="P",IF(#REF!&lt;&gt;"",#REF!,""),IF(#REF!&lt;&gt;"",#REF!,""))</f>
        <v>#REF!</v>
      </c>
      <c r="AE183" s="392" t="e">
        <f>IF($B$38="P",IF(#REF!&lt;&gt;"",#REF!,""),IF(#REF!&lt;&gt;"",#REF!,""))</f>
        <v>#REF!</v>
      </c>
      <c r="AG183">
        <v>6</v>
      </c>
      <c r="AH183">
        <v>9</v>
      </c>
      <c r="AQ183">
        <f t="shared" si="4"/>
        <v>1</v>
      </c>
      <c r="AR183" s="318" t="e">
        <f t="shared" si="5"/>
        <v>#REF!</v>
      </c>
      <c r="AS183" s="392" t="e">
        <f>IF($B$38="P",IF(#REF!&lt;&gt;"",#REF!,""),IF($B$38="Z",IF(#REF!&lt;&gt;"",#REF!,""),IF($B$38="M",IF(#REF!&lt;&gt;"",#REF!,""),"")))</f>
        <v>#REF!</v>
      </c>
      <c r="AT183" s="392" t="e">
        <f>IF($B$38="P",IF(#REF!&lt;&gt;"",#REF!,""),IF($B$38="Z",IF(#REF!&lt;&gt;"",#REF!,""),IF($B$38="M",IF(#REF!&lt;&gt;"",#REF!,""),"")))</f>
        <v>#REF!</v>
      </c>
      <c r="AV183">
        <v>6</v>
      </c>
      <c r="AW183">
        <v>18</v>
      </c>
      <c r="AX183">
        <v>64</v>
      </c>
    </row>
    <row r="184" spans="17:55">
      <c r="R184">
        <f t="shared" si="1"/>
        <v>1</v>
      </c>
      <c r="S184" s="318" t="e">
        <f t="shared" si="2"/>
        <v>#REF!</v>
      </c>
      <c r="T184" s="392" t="e">
        <f>IF($B$38="P",IF(#REF!&lt;&gt;"",#REF!,""),IF($B$38="Z",IF(#REF!&lt;&gt;"",#REF!,""),""))</f>
        <v>#REF!</v>
      </c>
      <c r="U184" s="392" t="e">
        <f>IF($B$38="P",IF(#REF!&lt;&gt;"",ABS(#REF!),""),IF($B$38="Z",IF(#REF!&lt;&gt;"",ABS(#REF!),""),""))</f>
        <v>#REF!</v>
      </c>
      <c r="V184" s="392" t="e">
        <f>IF($B$38="P",IF(#REF!&lt;&gt;"",#REF!,""),IF($B$38="Z",IF(#REF!&lt;&gt;"",#REF!,""),""))</f>
        <v>#REF!</v>
      </c>
      <c r="W184" s="392" t="e">
        <f>IF($B$38="P",IF(#REF!&lt;&gt;"",#REF!,""),IF($B$38="Z",IF(#REF!&lt;&gt;"",#REF!,""),""))</f>
        <v>#REF!</v>
      </c>
      <c r="Y184">
        <v>7</v>
      </c>
      <c r="Z184">
        <v>37</v>
      </c>
      <c r="AB184">
        <f t="shared" si="3"/>
        <v>1</v>
      </c>
      <c r="AC184" s="318" t="e">
        <f t="shared" si="6"/>
        <v>#REF!</v>
      </c>
      <c r="AD184" s="392" t="e">
        <f>IF($B$38="P",IF(#REF!&lt;&gt;"",#REF!,""),IF(#REF!&lt;&gt;"",#REF!,""))</f>
        <v>#REF!</v>
      </c>
      <c r="AE184" s="392" t="e">
        <f>IF($B$38="P",IF(#REF!&lt;&gt;"",#REF!,""),IF(#REF!&lt;&gt;"",#REF!,""))</f>
        <v>#REF!</v>
      </c>
      <c r="AG184">
        <v>7</v>
      </c>
      <c r="AH184">
        <v>14</v>
      </c>
      <c r="AQ184">
        <f t="shared" si="4"/>
        <v>1</v>
      </c>
      <c r="AR184" s="318" t="e">
        <f t="shared" si="5"/>
        <v>#REF!</v>
      </c>
      <c r="AS184" s="392" t="e">
        <f>IF($B$38="P",IF(#REF!&lt;&gt;"",#REF!,""),IF($B$38="Z",IF(#REF!&lt;&gt;"",#REF!,""),""))</f>
        <v>#REF!</v>
      </c>
      <c r="AT184" s="392" t="e">
        <f>IF($B$38="P",IF(#REF!&lt;&gt;"",#REF!,""),IF($B$38="Z",IF(#REF!&lt;&gt;"",#REF!,""),""))</f>
        <v>#REF!</v>
      </c>
      <c r="AV184">
        <v>7</v>
      </c>
      <c r="AW184">
        <v>22</v>
      </c>
    </row>
    <row r="185" spans="17:55">
      <c r="R185">
        <f t="shared" si="1"/>
        <v>1</v>
      </c>
      <c r="S185" s="318" t="e">
        <f t="shared" si="2"/>
        <v>#REF!</v>
      </c>
      <c r="T185" s="392" t="e">
        <f>IF($B$38="P",IF(#REF!&lt;&gt;"",#REF!,""),IF($B$38="Z",IF(#REF!&lt;&gt;"",#REF!,""),""))</f>
        <v>#REF!</v>
      </c>
      <c r="U185" s="392" t="e">
        <f>IF($B$38="P",IF(#REF!&lt;&gt;"",ABS(#REF!),""),IF($B$38="Z",IF(#REF!&lt;&gt;"",ABS(#REF!),""),""))</f>
        <v>#REF!</v>
      </c>
      <c r="V185" s="392" t="e">
        <f>IF($B$38="P",IF(#REF!&lt;&gt;"",#REF!,""),IF($B$38="Z",IF(#REF!&lt;&gt;"",#REF!,""),""))</f>
        <v>#REF!</v>
      </c>
      <c r="W185" s="392" t="e">
        <f>IF($B$38="P",IF(#REF!&lt;&gt;"",#REF!,""),IF($B$38="Z",IF(#REF!&lt;&gt;"",#REF!,""),""))</f>
        <v>#REF!</v>
      </c>
      <c r="Y185">
        <v>8</v>
      </c>
      <c r="Z185">
        <v>38</v>
      </c>
      <c r="AB185">
        <f t="shared" si="3"/>
        <v>1</v>
      </c>
      <c r="AC185" s="318" t="e">
        <f t="shared" si="6"/>
        <v>#REF!</v>
      </c>
      <c r="AD185" s="392" t="e">
        <f>IF($B$38="P",IF(#REF!&lt;&gt;"",#REF!,""),IF(#REF!&lt;&gt;"",#REF!,""))</f>
        <v>#REF!</v>
      </c>
      <c r="AE185" s="392" t="e">
        <f>IF($B$38="P",IF(#REF!&lt;&gt;"",#REF!,""),IF(#REF!&lt;&gt;"",#REF!,""))</f>
        <v>#REF!</v>
      </c>
      <c r="AG185">
        <v>8</v>
      </c>
      <c r="AH185">
        <v>20</v>
      </c>
      <c r="AQ185">
        <f t="shared" si="4"/>
        <v>1</v>
      </c>
      <c r="AR185" s="318" t="e">
        <f t="shared" si="5"/>
        <v>#REF!</v>
      </c>
      <c r="AS185" s="392" t="e">
        <f>IF($B$38="P",IF(#REF!&lt;&gt;"",#REF!,""),IF($B$38="Z",IF(#REF!&lt;&gt;"",#REF!,""),""))</f>
        <v>#REF!</v>
      </c>
      <c r="AT185" s="392" t="e">
        <f>IF($B$38="P",IF(#REF!&lt;&gt;"",#REF!,""),IF($B$38="Z",IF(#REF!&lt;&gt;"",#REF!,""),""))</f>
        <v>#REF!</v>
      </c>
      <c r="AV185">
        <v>8</v>
      </c>
      <c r="AW185">
        <v>23</v>
      </c>
    </row>
    <row r="186" spans="17:55">
      <c r="R186">
        <f t="shared" si="1"/>
        <v>1</v>
      </c>
      <c r="S186" s="318" t="e">
        <f t="shared" si="2"/>
        <v>#REF!</v>
      </c>
      <c r="T186" s="392" t="e">
        <f>IF($B$38="P",IF(#REF!&lt;&gt;"",#REF!,""),IF($B$38="Z",IF(#REF!&lt;&gt;"",#REF!,""),""))</f>
        <v>#REF!</v>
      </c>
      <c r="U186" s="392" t="e">
        <f>IF($B$38="P",IF(#REF!&lt;&gt;"",ABS(#REF!),""),IF($B$38="Z",IF(#REF!&lt;&gt;"",ABS(#REF!),""),""))</f>
        <v>#REF!</v>
      </c>
      <c r="V186" s="392" t="e">
        <f>IF($B$38="P",IF(#REF!&lt;&gt;"",#REF!,""),IF($B$38="Z",IF(#REF!&lt;&gt;"",#REF!,""),""))</f>
        <v>#REF!</v>
      </c>
      <c r="W186" s="392" t="e">
        <f>IF($B$38="P",IF(#REF!&lt;&gt;"",#REF!,""),IF($B$38="Z",IF(#REF!&lt;&gt;"",#REF!,""),""))</f>
        <v>#REF!</v>
      </c>
      <c r="Y186">
        <v>9</v>
      </c>
      <c r="Z186">
        <v>46</v>
      </c>
      <c r="AB186">
        <f t="shared" si="3"/>
        <v>1</v>
      </c>
      <c r="AC186" s="318" t="e">
        <f t="shared" si="6"/>
        <v>#REF!</v>
      </c>
      <c r="AD186" s="392" t="e">
        <f>IF($B$38="P",IF(#REF!&lt;&gt;"",#REF!,""),IF(#REF!&lt;&gt;"",#REF!,""))</f>
        <v>#REF!</v>
      </c>
      <c r="AE186" s="392" t="e">
        <f>IF($B$38="P",IF(#REF!&lt;&gt;"",#REF!,""),IF(#REF!&lt;&gt;"",#REF!,""))</f>
        <v>#REF!</v>
      </c>
      <c r="AG186">
        <v>9</v>
      </c>
      <c r="AH186">
        <v>24</v>
      </c>
      <c r="AQ186">
        <f t="shared" si="4"/>
        <v>1</v>
      </c>
      <c r="AR186" s="318" t="e">
        <f t="shared" si="5"/>
        <v>#REF!</v>
      </c>
      <c r="AS186" s="392" t="e">
        <f>IF($B$38="P",IF(#REF!&lt;&gt;"",#REF!,""),IF($B$38="Z",IF(#REF!&lt;&gt;"",#REF!,""),""))</f>
        <v>#REF!</v>
      </c>
      <c r="AT186" s="392" t="e">
        <f>IF($B$38="P",IF(#REF!&lt;&gt;"",#REF!,""),IF($B$38="Z",IF(#REF!&lt;&gt;"",#REF!,""),""))</f>
        <v>#REF!</v>
      </c>
      <c r="AV186">
        <v>9</v>
      </c>
      <c r="AW186">
        <v>24</v>
      </c>
    </row>
    <row r="187" spans="17:55">
      <c r="R187">
        <f t="shared" si="1"/>
        <v>1</v>
      </c>
      <c r="S187" s="318" t="e">
        <f t="shared" si="2"/>
        <v>#REF!</v>
      </c>
      <c r="T187" s="392" t="e">
        <f>IF($B$38="P",IF(#REF!&lt;&gt;"",#REF!,""),IF($B$38="Z",IF(#REF!&lt;&gt;"",#REF!,""),""))</f>
        <v>#REF!</v>
      </c>
      <c r="U187" s="392" t="e">
        <f>IF($B$38="P",IF(#REF!&lt;&gt;"",ABS(#REF!),""),IF($B$38="Z",IF(#REF!&lt;&gt;"",ABS(#REF!),""),""))</f>
        <v>#REF!</v>
      </c>
      <c r="V187" s="392" t="e">
        <f>IF($B$38="P",IF(#REF!&lt;&gt;"",#REF!,""),IF($B$38="Z",IF(#REF!&lt;&gt;"",#REF!,""),""))</f>
        <v>#REF!</v>
      </c>
      <c r="W187" s="392" t="e">
        <f>IF($B$38="P",IF(#REF!&lt;&gt;"",#REF!,""),IF($B$38="Z",IF(#REF!&lt;&gt;"",#REF!,""),""))</f>
        <v>#REF!</v>
      </c>
      <c r="Y187">
        <v>10</v>
      </c>
      <c r="Z187">
        <v>47</v>
      </c>
      <c r="AB187">
        <f t="shared" si="3"/>
        <v>1</v>
      </c>
      <c r="AC187" s="318" t="e">
        <f t="shared" si="6"/>
        <v>#REF!</v>
      </c>
      <c r="AD187" s="392" t="e">
        <f>IF($B$38="P",IF(#REF!&lt;&gt;"",#REF!,""),IF(#REF!&lt;&gt;"",#REF!,""))</f>
        <v>#REF!</v>
      </c>
      <c r="AE187" s="392" t="e">
        <f>IF($B$38="P",IF(#REF!&lt;&gt;"",#REF!,""),IF(#REF!&lt;&gt;"",#REF!,""))</f>
        <v>#REF!</v>
      </c>
      <c r="AG187">
        <v>10</v>
      </c>
      <c r="AH187">
        <v>30</v>
      </c>
      <c r="AQ187">
        <f t="shared" si="4"/>
        <v>1</v>
      </c>
      <c r="AR187" s="318" t="e">
        <f t="shared" si="5"/>
        <v>#REF!</v>
      </c>
      <c r="AS187" s="392" t="e">
        <f>IF($B$38="P",IF(#REF!&lt;&gt;"",#REF!,""),IF($B$38="Z",IF(#REF!&lt;&gt;"",#REF!,""),""))</f>
        <v>#REF!</v>
      </c>
      <c r="AT187" s="392" t="e">
        <f>IF($B$38="P",IF(#REF!&lt;&gt;"",#REF!,""),IF($B$38="Z",IF(#REF!&lt;&gt;"",#REF!,""),""))</f>
        <v>#REF!</v>
      </c>
      <c r="AV187">
        <v>10</v>
      </c>
      <c r="AW187">
        <v>25</v>
      </c>
    </row>
    <row r="188" spans="17:55">
      <c r="R188">
        <f t="shared" si="1"/>
        <v>1</v>
      </c>
      <c r="S188" s="318" t="e">
        <f t="shared" si="2"/>
        <v>#REF!</v>
      </c>
      <c r="T188" s="392" t="e">
        <f>IF($B$38="P",IF(#REF!&lt;&gt;"",#REF!,""),IF($B$38="Z",IF(#REF!&lt;&gt;"",#REF!,""),""))</f>
        <v>#REF!</v>
      </c>
      <c r="U188" s="392" t="e">
        <f>IF($B$38="P",IF(#REF!&lt;&gt;"",ABS(#REF!),""),IF($B$38="Z",IF(#REF!&lt;&gt;"",ABS(#REF!),""),""))</f>
        <v>#REF!</v>
      </c>
      <c r="V188" s="392" t="e">
        <f>IF($B$38="P",IF(#REF!&lt;&gt;"",#REF!,""),IF($B$38="Z",IF(#REF!&lt;&gt;"",#REF!,""),""))</f>
        <v>#REF!</v>
      </c>
      <c r="W188" s="392" t="e">
        <f>IF($B$38="P",IF(#REF!&lt;&gt;"",#REF!,""),IF($B$38="Z",IF(#REF!&lt;&gt;"",#REF!,""),""))</f>
        <v>#REF!</v>
      </c>
      <c r="Y188">
        <v>11</v>
      </c>
      <c r="Z188">
        <v>57</v>
      </c>
      <c r="AB188">
        <f t="shared" si="3"/>
        <v>1</v>
      </c>
      <c r="AC188" s="318" t="e">
        <f t="shared" si="6"/>
        <v>#REF!</v>
      </c>
      <c r="AD188" s="392" t="e">
        <f>IF($B$38="P",IF(#REF!&lt;&gt;"",#REF!,""),IF(#REF!&lt;&gt;"",#REF!,""))</f>
        <v>#REF!</v>
      </c>
      <c r="AE188" s="392" t="e">
        <f>IF($B$38="P",IF(#REF!&lt;&gt;"",#REF!,""),IF(#REF!&lt;&gt;"",#REF!,""))</f>
        <v>#REF!</v>
      </c>
      <c r="AG188">
        <v>11</v>
      </c>
      <c r="AH188">
        <v>31</v>
      </c>
      <c r="AQ188">
        <f t="shared" si="4"/>
        <v>1</v>
      </c>
      <c r="AR188" s="318" t="e">
        <f t="shared" si="5"/>
        <v>#REF!</v>
      </c>
      <c r="AS188" s="392" t="e">
        <f>IF($B$38="P",IF(#REF!&lt;&gt;"",#REF!,""),IF($B$38="Z",IF(#REF!&lt;&gt;"",#REF!,""),""))</f>
        <v>#REF!</v>
      </c>
      <c r="AT188" s="392" t="e">
        <f>IF($B$38="P",IF(#REF!&lt;&gt;"",#REF!,""),IF($B$38="Z",IF(#REF!&lt;&gt;"",#REF!,""),""))</f>
        <v>#REF!</v>
      </c>
      <c r="AV188">
        <v>11</v>
      </c>
      <c r="AW188">
        <v>30</v>
      </c>
    </row>
    <row r="189" spans="17:55">
      <c r="R189">
        <f t="shared" si="1"/>
        <v>1</v>
      </c>
      <c r="S189" s="318" t="e">
        <f t="shared" si="2"/>
        <v>#REF!</v>
      </c>
      <c r="T189" s="392" t="e">
        <f>IF($B$38="P",IF(#REF!&lt;&gt;"",#REF!,""),IF($B$38="Z",IF(#REF!&lt;&gt;"",#REF!,""),""))</f>
        <v>#REF!</v>
      </c>
      <c r="U189" s="392" t="e">
        <f>IF($B$38="P",IF(#REF!&lt;&gt;"",ABS(#REF!),""),IF($B$38="Z",IF(#REF!&lt;&gt;"",ABS(#REF!),""),""))</f>
        <v>#REF!</v>
      </c>
      <c r="V189" s="392" t="e">
        <f>IF($B$38="P",IF(#REF!&lt;&gt;"",#REF!,""),IF($B$38="Z",IF(#REF!&lt;&gt;"",#REF!,""),""))</f>
        <v>#REF!</v>
      </c>
      <c r="W189" s="392" t="e">
        <f>IF($B$38="P",IF(#REF!&lt;&gt;"",#REF!,""),IF($B$38="Z",IF(#REF!&lt;&gt;"",#REF!,""),""))</f>
        <v>#REF!</v>
      </c>
      <c r="Y189">
        <v>12</v>
      </c>
      <c r="Z189">
        <v>68</v>
      </c>
      <c r="AB189">
        <f t="shared" si="3"/>
        <v>1</v>
      </c>
      <c r="AC189" s="318" t="e">
        <f t="shared" si="6"/>
        <v>#REF!</v>
      </c>
      <c r="AD189" s="392" t="e">
        <f>IF($B$38="P",IF(#REF!&lt;&gt;"",#REF!,""),IF(#REF!&lt;&gt;"",#REF!,""))</f>
        <v>#REF!</v>
      </c>
      <c r="AE189" s="392" t="e">
        <f>IF($B$38="P",IF(#REF!&lt;&gt;"",#REF!,""),IF(#REF!&lt;&gt;"",#REF!,""))</f>
        <v>#REF!</v>
      </c>
      <c r="AG189">
        <v>12</v>
      </c>
      <c r="AH189">
        <v>34</v>
      </c>
      <c r="AQ189">
        <f t="shared" si="4"/>
        <v>1</v>
      </c>
      <c r="AR189" s="318" t="e">
        <f t="shared" si="5"/>
        <v>#REF!</v>
      </c>
      <c r="AS189" s="392" t="e">
        <f>IF($B$38="P",IF(#REF!&lt;&gt;"",#REF!,""),IF($B$38="Z",IF(#REF!&lt;&gt;"",#REF!,""),""))</f>
        <v>#REF!</v>
      </c>
      <c r="AT189" s="392" t="e">
        <f>IF($B$38="P",IF(#REF!&lt;&gt;"",#REF!,""),IF($B$38="Z",IF(#REF!&lt;&gt;"",#REF!,""),""))</f>
        <v>#REF!</v>
      </c>
      <c r="AV189">
        <v>12</v>
      </c>
      <c r="AW189">
        <v>31</v>
      </c>
    </row>
    <row r="190" spans="17:55">
      <c r="R190">
        <f t="shared" si="1"/>
        <v>1</v>
      </c>
      <c r="S190" s="318" t="e">
        <f t="shared" si="2"/>
        <v>#REF!</v>
      </c>
      <c r="T190" s="392" t="e">
        <f>IF($B$38="P",IF(#REF!&lt;&gt;"",#REF!,""),IF($B$38="Z",IF(#REF!&lt;&gt;"",#REF!,""),""))</f>
        <v>#REF!</v>
      </c>
      <c r="U190" s="392" t="e">
        <f>IF($B$38="P",IF(#REF!&lt;&gt;"",ABS(#REF!),""),IF($B$38="Z",IF(#REF!&lt;&gt;"",ABS(#REF!),""),""))</f>
        <v>#REF!</v>
      </c>
      <c r="V190" s="392" t="e">
        <f>IF($B$38="P",IF(#REF!&lt;&gt;"",#REF!,""),IF($B$38="Z",IF(#REF!&lt;&gt;"",#REF!,""),""))</f>
        <v>#REF!</v>
      </c>
      <c r="W190" s="392" t="e">
        <f>IF($B$38="P",IF(#REF!&lt;&gt;"",#REF!,""),IF($B$38="Z",IF(#REF!&lt;&gt;"",#REF!,""),""))</f>
        <v>#REF!</v>
      </c>
      <c r="Y190">
        <v>13</v>
      </c>
      <c r="Z190">
        <v>71</v>
      </c>
      <c r="AB190">
        <f t="shared" si="3"/>
        <v>1</v>
      </c>
      <c r="AC190" s="318" t="e">
        <f t="shared" si="6"/>
        <v>#REF!</v>
      </c>
      <c r="AD190" s="392" t="e">
        <f>IF($B$38="P",IF(#REF!&lt;&gt;"",#REF!,""),IF(#REF!&lt;&gt;"",#REF!,""))</f>
        <v>#REF!</v>
      </c>
      <c r="AE190" s="392" t="e">
        <f>IF($B$38="P",IF(#REF!&lt;&gt;"",#REF!,""),IF(#REF!&lt;&gt;"",#REF!,""))</f>
        <v>#REF!</v>
      </c>
      <c r="AG190">
        <v>13</v>
      </c>
      <c r="AH190">
        <v>35</v>
      </c>
      <c r="AQ190">
        <f t="shared" si="4"/>
        <v>1</v>
      </c>
      <c r="AR190" s="318" t="e">
        <f t="shared" si="5"/>
        <v>#REF!</v>
      </c>
      <c r="AS190" s="392" t="e">
        <f>IF($B$38="P",IF(#REF!&lt;&gt;"",#REF!,""),IF($B$38="Z",IF(#REF!&lt;&gt;"",#REF!,""),""))</f>
        <v>#REF!</v>
      </c>
      <c r="AT190" s="392" t="e">
        <f>IF($B$38="P",IF(#REF!&lt;&gt;"",#REF!,""),IF($B$38="Z",IF(#REF!&lt;&gt;"",#REF!,""),""))</f>
        <v>#REF!</v>
      </c>
      <c r="AV190">
        <v>13</v>
      </c>
      <c r="AW190">
        <v>46</v>
      </c>
    </row>
    <row r="191" spans="17:55">
      <c r="R191">
        <f t="shared" si="1"/>
        <v>1</v>
      </c>
      <c r="S191" s="318" t="e">
        <f t="shared" si="2"/>
        <v>#REF!</v>
      </c>
      <c r="T191" s="392" t="e">
        <f>IF($B$38="P",IF(#REF!&lt;&gt;"",#REF!,""),IF($B$38="Z",IF(#REF!&lt;&gt;"",#REF!,""),""))</f>
        <v>#REF!</v>
      </c>
      <c r="U191" s="392" t="e">
        <f>IF($B$38="P",IF(#REF!&lt;&gt;"",ABS(#REF!),""),IF($B$38="Z",IF(#REF!&lt;&gt;"",ABS(#REF!),""),""))</f>
        <v>#REF!</v>
      </c>
      <c r="V191" s="392" t="e">
        <f>IF($B$38="P",IF(#REF!&lt;&gt;"",#REF!,""),IF($B$38="Z",IF(#REF!&lt;&gt;"",#REF!,""),""))</f>
        <v>#REF!</v>
      </c>
      <c r="W191" s="392" t="e">
        <f>IF($B$38="P",IF(#REF!&lt;&gt;"",#REF!,""),IF($B$38="Z",IF(#REF!&lt;&gt;"",#REF!,""),""))</f>
        <v>#REF!</v>
      </c>
      <c r="Y191">
        <v>14</v>
      </c>
      <c r="Z191">
        <v>74</v>
      </c>
      <c r="AB191">
        <f t="shared" si="3"/>
        <v>1</v>
      </c>
      <c r="AC191" s="318" t="e">
        <f t="shared" si="6"/>
        <v>#REF!</v>
      </c>
      <c r="AD191" s="392" t="e">
        <f>IF($B$38="P",IF(#REF!&lt;&gt;"",#REF!,""),IF(#REF!&lt;&gt;"",#REF!,""))</f>
        <v>#REF!</v>
      </c>
      <c r="AE191" s="392" t="e">
        <f>IF($B$38="P",IF(#REF!&lt;&gt;"",#REF!,""),IF(#REF!&lt;&gt;"",#REF!,""))</f>
        <v>#REF!</v>
      </c>
      <c r="AG191">
        <v>14</v>
      </c>
      <c r="AH191">
        <v>38</v>
      </c>
      <c r="AQ191">
        <f t="shared" si="4"/>
        <v>1</v>
      </c>
      <c r="AR191" s="318" t="e">
        <f t="shared" si="5"/>
        <v>#REF!</v>
      </c>
      <c r="AS191" s="392" t="e">
        <f>IF($B$38="P",IF(#REF!&lt;&gt;"",#REF!,""),IF($B$38="Z",IF(#REF!&lt;&gt;"",#REF!,""),""))</f>
        <v>#REF!</v>
      </c>
      <c r="AT191" s="392" t="e">
        <f>IF($B$38="P",IF(#REF!&lt;&gt;"",#REF!,""),IF($B$38="Z",IF(#REF!&lt;&gt;"",#REF!,""),""))</f>
        <v>#REF!</v>
      </c>
      <c r="AV191">
        <v>14</v>
      </c>
      <c r="AW191">
        <v>64</v>
      </c>
    </row>
    <row r="192" spans="17:55">
      <c r="R192">
        <f t="shared" si="1"/>
        <v>1</v>
      </c>
      <c r="S192" s="318" t="e">
        <f t="shared" si="2"/>
        <v>#REF!</v>
      </c>
      <c r="T192" s="392" t="e">
        <f>IF($B$38="P",IF(#REF!&lt;&gt;"",#REF!,""),"")</f>
        <v>#REF!</v>
      </c>
      <c r="U192" s="392" t="e">
        <f>IF($B$38="P",IF(#REF!&lt;&gt;"",ABS(#REF!),""),"")</f>
        <v>#REF!</v>
      </c>
      <c r="V192" s="392" t="e">
        <f>IF($B$38="P",IF(#REF!&lt;&gt;"",#REF!,""),"")</f>
        <v>#REF!</v>
      </c>
      <c r="W192" s="392" t="e">
        <f>IF($B$38="P",IF(#REF!&lt;&gt;"",#REF!,""),"")</f>
        <v>#REF!</v>
      </c>
      <c r="Y192">
        <v>15</v>
      </c>
      <c r="AB192">
        <f t="shared" si="3"/>
        <v>1</v>
      </c>
      <c r="AC192" s="318" t="e">
        <f t="shared" si="6"/>
        <v>#REF!</v>
      </c>
      <c r="AD192" s="392" t="e">
        <f>IF($B$38="P",IF(#REF!&lt;&gt;"",#REF!,""),IF(#REF!&lt;&gt;"",#REF!,""))</f>
        <v>#REF!</v>
      </c>
      <c r="AE192" s="392" t="e">
        <f>IF($B$38="P",IF(#REF!&lt;&gt;"",#REF!,""),IF(#REF!&lt;&gt;"",#REF!,""))</f>
        <v>#REF!</v>
      </c>
      <c r="AG192">
        <v>15</v>
      </c>
      <c r="AH192">
        <v>39</v>
      </c>
      <c r="AQ192">
        <f t="shared" si="4"/>
        <v>1</v>
      </c>
      <c r="AR192" s="318" t="e">
        <f t="shared" si="5"/>
        <v>#REF!</v>
      </c>
      <c r="AS192" s="392" t="e">
        <f>IF($B$38="P",IF(#REF!&lt;&gt;"",#REF!,""),"")</f>
        <v>#REF!</v>
      </c>
      <c r="AT192" s="392" t="e">
        <f>IF($B$38="P",IF(#REF!&lt;&gt;"",#REF!,""),"")</f>
        <v>#REF!</v>
      </c>
      <c r="AV192">
        <v>15</v>
      </c>
      <c r="AW192" s="321"/>
    </row>
    <row r="193" spans="18:49">
      <c r="R193">
        <f t="shared" si="1"/>
        <v>1</v>
      </c>
      <c r="S193" s="318" t="e">
        <f t="shared" si="2"/>
        <v>#REF!</v>
      </c>
      <c r="T193" s="392" t="e">
        <f>IF($B$38="P",IF(#REF!&lt;&gt;"",#REF!,""),"")</f>
        <v>#REF!</v>
      </c>
      <c r="U193" s="392" t="e">
        <f>IF($B$38="P",IF(#REF!&lt;&gt;"",ABS(#REF!),""),"")</f>
        <v>#REF!</v>
      </c>
      <c r="V193" s="392" t="e">
        <f>IF($B$38="P",IF(#REF!&lt;&gt;"",#REF!,""),"")</f>
        <v>#REF!</v>
      </c>
      <c r="W193" s="392" t="e">
        <f>IF($B$38="P",IF(#REF!&lt;&gt;"",#REF!,""),"")</f>
        <v>#REF!</v>
      </c>
      <c r="Y193">
        <v>16</v>
      </c>
      <c r="AB193">
        <f t="shared" si="3"/>
        <v>1</v>
      </c>
      <c r="AC193" s="318" t="e">
        <f t="shared" si="6"/>
        <v>#REF!</v>
      </c>
      <c r="AD193" s="392" t="e">
        <f>IF($B$38="P",IF(#REF!&lt;&gt;"",#REF!,""),IF(#REF!&lt;&gt;"",#REF!,""))</f>
        <v>#REF!</v>
      </c>
      <c r="AE193" s="392" t="e">
        <f>IF($B$38="P",IF(#REF!&lt;&gt;"",#REF!,""),IF(#REF!&lt;&gt;"",#REF!,""))</f>
        <v>#REF!</v>
      </c>
      <c r="AG193">
        <v>16</v>
      </c>
      <c r="AH193">
        <v>42</v>
      </c>
      <c r="AQ193">
        <f t="shared" si="4"/>
        <v>1</v>
      </c>
      <c r="AR193" s="318" t="e">
        <f t="shared" si="5"/>
        <v>#REF!</v>
      </c>
      <c r="AS193" s="392" t="e">
        <f>IF($B$38="P",IF(#REF!&lt;&gt;"",#REF!,""),"")</f>
        <v>#REF!</v>
      </c>
      <c r="AT193" s="392" t="e">
        <f>IF($B$38="P",IF(#REF!&lt;&gt;"",#REF!,""),"")</f>
        <v>#REF!</v>
      </c>
      <c r="AV193">
        <v>16</v>
      </c>
      <c r="AW193" s="321"/>
    </row>
    <row r="194" spans="18:49">
      <c r="R194">
        <f t="shared" si="1"/>
        <v>1</v>
      </c>
      <c r="S194" s="318" t="e">
        <f t="shared" si="2"/>
        <v>#REF!</v>
      </c>
      <c r="T194" s="392" t="e">
        <f>IF($B$38="P",IF(#REF!&lt;&gt;"",#REF!,""),"")</f>
        <v>#REF!</v>
      </c>
      <c r="U194" s="392" t="e">
        <f>IF($B$38="P",IF(#REF!&lt;&gt;"",ABS(#REF!),""),"")</f>
        <v>#REF!</v>
      </c>
      <c r="V194" s="392" t="e">
        <f>IF($B$38="P",IF(#REF!&lt;&gt;"",#REF!,""),"")</f>
        <v>#REF!</v>
      </c>
      <c r="W194" s="392" t="e">
        <f>IF($B$38="P",IF(#REF!&lt;&gt;"",#REF!,""),"")</f>
        <v>#REF!</v>
      </c>
      <c r="Y194">
        <v>17</v>
      </c>
      <c r="AB194">
        <f t="shared" si="3"/>
        <v>1</v>
      </c>
      <c r="AC194" s="318" t="e">
        <f t="shared" si="6"/>
        <v>#REF!</v>
      </c>
      <c r="AD194" s="392" t="e">
        <f>IF($B$38="P",IF(#REF!&lt;&gt;"",#REF!,""),IF(#REF!&lt;&gt;"",#REF!,""))</f>
        <v>#REF!</v>
      </c>
      <c r="AE194" s="392" t="e">
        <f>IF($B$38="P",IF(#REF!&lt;&gt;"",#REF!,""),IF(#REF!&lt;&gt;"",#REF!,""))</f>
        <v>#REF!</v>
      </c>
      <c r="AG194">
        <v>17</v>
      </c>
      <c r="AH194">
        <v>43</v>
      </c>
      <c r="AQ194">
        <f t="shared" si="4"/>
        <v>1</v>
      </c>
      <c r="AR194" s="318" t="e">
        <f t="shared" si="5"/>
        <v>#REF!</v>
      </c>
      <c r="AS194" s="392" t="e">
        <f>IF($B$38="P",IF(#REF!&lt;&gt;"",#REF!,""),"")</f>
        <v>#REF!</v>
      </c>
      <c r="AT194" s="392" t="e">
        <f>IF($B$38="P",IF(#REF!&lt;&gt;"",#REF!,""),"")</f>
        <v>#REF!</v>
      </c>
      <c r="AV194">
        <v>17</v>
      </c>
      <c r="AW194" s="321"/>
    </row>
    <row r="195" spans="18:49">
      <c r="R195">
        <f t="shared" si="1"/>
        <v>1</v>
      </c>
      <c r="S195" s="318" t="e">
        <f t="shared" si="2"/>
        <v>#REF!</v>
      </c>
      <c r="T195" s="392" t="e">
        <f>IF($B$38="P",IF(#REF!&lt;&gt;"",#REF!,""),"")</f>
        <v>#REF!</v>
      </c>
      <c r="U195" s="392" t="e">
        <f>IF($B$38="P",IF(#REF!&lt;&gt;"",ABS(#REF!),""),"")</f>
        <v>#REF!</v>
      </c>
      <c r="V195" s="392" t="e">
        <f>IF($B$38="P",IF(#REF!&lt;&gt;"",#REF!,""),"")</f>
        <v>#REF!</v>
      </c>
      <c r="W195" s="392" t="e">
        <f>IF($B$38="P",IF(#REF!&lt;&gt;"",#REF!,""),"")</f>
        <v>#REF!</v>
      </c>
      <c r="Y195">
        <v>18</v>
      </c>
      <c r="AB195">
        <f t="shared" si="3"/>
        <v>1</v>
      </c>
      <c r="AC195" s="318" t="e">
        <f t="shared" si="6"/>
        <v>#REF!</v>
      </c>
      <c r="AD195" s="392" t="e">
        <f>IF($B$38="P",IF(#REF!&lt;&gt;"",#REF!,""),IF(#REF!&lt;&gt;"",#REF!,""))</f>
        <v>#REF!</v>
      </c>
      <c r="AE195" s="392" t="e">
        <f>IF($B$38="P",IF(#REF!&lt;&gt;"",#REF!,""),IF(#REF!&lt;&gt;"",#REF!,""))</f>
        <v>#REF!</v>
      </c>
      <c r="AG195">
        <v>18</v>
      </c>
      <c r="AH195">
        <v>46</v>
      </c>
      <c r="AQ195">
        <f t="shared" si="4"/>
        <v>1</v>
      </c>
      <c r="AR195" s="318" t="e">
        <f t="shared" si="5"/>
        <v>#REF!</v>
      </c>
      <c r="AS195" s="392" t="e">
        <f>IF($B$38="P",IF(#REF!&lt;&gt;"",#REF!,""),"")</f>
        <v>#REF!</v>
      </c>
      <c r="AT195" s="392" t="e">
        <f>IF($B$38="P",IF(#REF!&lt;&gt;"",#REF!,""),"")</f>
        <v>#REF!</v>
      </c>
      <c r="AV195">
        <v>18</v>
      </c>
      <c r="AW195" s="321"/>
    </row>
    <row r="196" spans="18:49">
      <c r="R196">
        <f t="shared" si="1"/>
        <v>1</v>
      </c>
      <c r="S196" s="318" t="e">
        <f t="shared" si="2"/>
        <v>#REF!</v>
      </c>
      <c r="T196" s="392" t="e">
        <f>IF($B$38="P",IF(#REF!&lt;&gt;"",#REF!,""),"")</f>
        <v>#REF!</v>
      </c>
      <c r="U196" s="392" t="e">
        <f>IF($B$38="P",IF(#REF!&lt;&gt;"",ABS(#REF!),""),"")</f>
        <v>#REF!</v>
      </c>
      <c r="V196" s="392" t="e">
        <f>IF($B$38="P",IF(#REF!&lt;&gt;"",#REF!,""),"")</f>
        <v>#REF!</v>
      </c>
      <c r="W196" s="392" t="e">
        <f>IF($B$38="P",IF(#REF!&lt;&gt;"",#REF!,""),"")</f>
        <v>#REF!</v>
      </c>
      <c r="Y196">
        <v>19</v>
      </c>
      <c r="AB196">
        <f t="shared" si="3"/>
        <v>1</v>
      </c>
      <c r="AC196" s="318" t="e">
        <f t="shared" si="6"/>
        <v>#REF!</v>
      </c>
      <c r="AD196" s="392" t="e">
        <f>IF($B$38="P",IF(#REF!&lt;&gt;"",#REF!,""),IF(#REF!&lt;&gt;"",#REF!,""))</f>
        <v>#REF!</v>
      </c>
      <c r="AE196" s="392" t="e">
        <f>IF($B$38="P",IF(#REF!&lt;&gt;"",#REF!,""),IF(#REF!&lt;&gt;"",#REF!,""))</f>
        <v>#REF!</v>
      </c>
      <c r="AG196">
        <v>19</v>
      </c>
      <c r="AH196">
        <v>47</v>
      </c>
      <c r="AQ196">
        <f t="shared" si="4"/>
        <v>1</v>
      </c>
      <c r="AR196" s="318" t="e">
        <f t="shared" si="5"/>
        <v>#REF!</v>
      </c>
      <c r="AS196" s="392" t="e">
        <f>IF($B$38="P",IF(#REF!&lt;&gt;"",#REF!,""),"")</f>
        <v>#REF!</v>
      </c>
      <c r="AT196" s="392" t="e">
        <f>IF($B$38="P",IF(#REF!&lt;&gt;"",#REF!,""),"")</f>
        <v>#REF!</v>
      </c>
      <c r="AV196">
        <v>19</v>
      </c>
      <c r="AW196" s="321"/>
    </row>
    <row r="197" spans="18:49">
      <c r="R197">
        <f t="shared" si="1"/>
        <v>1</v>
      </c>
      <c r="S197" s="318" t="e">
        <f t="shared" si="2"/>
        <v>#REF!</v>
      </c>
      <c r="T197" s="392" t="e">
        <f>IF($B$38="P",IF(#REF!&lt;&gt;"",#REF!,""),"")</f>
        <v>#REF!</v>
      </c>
      <c r="U197" s="392" t="e">
        <f>IF($B$38="P",IF(#REF!&lt;&gt;"",ABS(#REF!),""),"")</f>
        <v>#REF!</v>
      </c>
      <c r="V197" s="392" t="e">
        <f>IF($B$38="P",IF(#REF!&lt;&gt;"",#REF!,""),"")</f>
        <v>#REF!</v>
      </c>
      <c r="W197" s="392" t="e">
        <f>IF($B$38="P",IF(#REF!&lt;&gt;"",#REF!,""),"")</f>
        <v>#REF!</v>
      </c>
      <c r="Y197">
        <v>20</v>
      </c>
      <c r="AB197">
        <f t="shared" si="3"/>
        <v>1</v>
      </c>
      <c r="AC197" s="318" t="e">
        <f t="shared" si="6"/>
        <v>#REF!</v>
      </c>
      <c r="AD197" s="392" t="e">
        <f>IF($B$38="P",IF(#REF!&lt;&gt;"",#REF!,""),IF(#REF!&lt;&gt;"",#REF!,""))</f>
        <v>#REF!</v>
      </c>
      <c r="AE197" s="392" t="e">
        <f>IF($B$38="P",IF(#REF!&lt;&gt;"",#REF!,""),IF(#REF!&lt;&gt;"",#REF!,""))</f>
        <v>#REF!</v>
      </c>
      <c r="AG197">
        <v>20</v>
      </c>
      <c r="AH197">
        <v>48</v>
      </c>
      <c r="AQ197">
        <f t="shared" si="4"/>
        <v>1</v>
      </c>
      <c r="AR197" s="318" t="e">
        <f t="shared" si="5"/>
        <v>#REF!</v>
      </c>
      <c r="AS197" s="392" t="e">
        <f>IF($B$38="P",IF(#REF!&lt;&gt;"",#REF!,""),"")</f>
        <v>#REF!</v>
      </c>
      <c r="AT197" s="392" t="e">
        <f>IF($B$38="P",IF(#REF!&lt;&gt;"",#REF!,""),"")</f>
        <v>#REF!</v>
      </c>
      <c r="AV197">
        <v>20</v>
      </c>
      <c r="AW197" s="321"/>
    </row>
    <row r="198" spans="18:49">
      <c r="R198">
        <f t="shared" si="1"/>
        <v>1</v>
      </c>
      <c r="S198" s="318" t="e">
        <f t="shared" si="2"/>
        <v>#REF!</v>
      </c>
      <c r="T198" s="392" t="e">
        <f>IF($B$38="P",IF(#REF!&lt;&gt;"",#REF!,""),"")</f>
        <v>#REF!</v>
      </c>
      <c r="U198" s="392" t="e">
        <f>IF($B$38="P",IF(#REF!&lt;&gt;"",ABS(#REF!),""),"")</f>
        <v>#REF!</v>
      </c>
      <c r="V198" s="392" t="e">
        <f>IF($B$38="P",IF(#REF!&lt;&gt;"",#REF!,""),"")</f>
        <v>#REF!</v>
      </c>
      <c r="W198" s="392" t="e">
        <f>IF($B$38="P",IF(#REF!&lt;&gt;"",#REF!,""),"")</f>
        <v>#REF!</v>
      </c>
      <c r="Y198">
        <v>21</v>
      </c>
      <c r="AB198">
        <f t="shared" si="3"/>
        <v>1</v>
      </c>
      <c r="AC198" s="318" t="e">
        <f t="shared" si="6"/>
        <v>#REF!</v>
      </c>
      <c r="AD198" s="392" t="e">
        <f>IF($B$38="P",IF(#REF!&lt;&gt;"",#REF!,""),IF(#REF!&lt;&gt;"",#REF!,""))</f>
        <v>#REF!</v>
      </c>
      <c r="AE198" s="392" t="e">
        <f>IF($B$38="P",IF(#REF!&lt;&gt;"",#REF!,""),IF(#REF!&lt;&gt;"",#REF!,""))</f>
        <v>#REF!</v>
      </c>
      <c r="AG198">
        <v>21</v>
      </c>
      <c r="AH198">
        <v>49</v>
      </c>
      <c r="AQ198">
        <f t="shared" si="4"/>
        <v>1</v>
      </c>
      <c r="AR198" s="318" t="e">
        <f t="shared" si="5"/>
        <v>#REF!</v>
      </c>
      <c r="AS198" s="392" t="e">
        <f>IF($B$38="P",IF(#REF!&lt;&gt;"",#REF!,""),"")</f>
        <v>#REF!</v>
      </c>
      <c r="AT198" s="392" t="e">
        <f>IF($B$38="P",IF(#REF!&lt;&gt;"",#REF!,""),"")</f>
        <v>#REF!</v>
      </c>
      <c r="AV198">
        <v>21</v>
      </c>
      <c r="AW198" s="321"/>
    </row>
    <row r="199" spans="18:49">
      <c r="R199">
        <f t="shared" si="1"/>
        <v>1</v>
      </c>
      <c r="S199" s="318" t="e">
        <f t="shared" si="2"/>
        <v>#REF!</v>
      </c>
      <c r="T199" s="392" t="e">
        <f>IF($B$38="P",IF(#REF!&lt;&gt;"",#REF!,""),"")</f>
        <v>#REF!</v>
      </c>
      <c r="U199" s="392" t="e">
        <f>IF($B$38="P",IF(#REF!&lt;&gt;"",ABS(#REF!),""),"")</f>
        <v>#REF!</v>
      </c>
      <c r="V199" s="392" t="e">
        <f>IF($B$38="P",IF(#REF!&lt;&gt;"",#REF!,""),"")</f>
        <v>#REF!</v>
      </c>
      <c r="W199" s="392" t="e">
        <f>IF($B$38="P",IF(#REF!&lt;&gt;"",#REF!,""),"")</f>
        <v>#REF!</v>
      </c>
      <c r="Y199">
        <v>22</v>
      </c>
      <c r="AB199">
        <f t="shared" si="3"/>
        <v>1</v>
      </c>
      <c r="AC199" s="318" t="e">
        <f t="shared" si="6"/>
        <v>#REF!</v>
      </c>
      <c r="AD199" s="392" t="e">
        <f>IF($B$38="P",IF(#REF!&lt;&gt;"",#REF!,""),IF(#REF!&lt;&gt;"",#REF!,""))</f>
        <v>#REF!</v>
      </c>
      <c r="AE199" s="392" t="e">
        <f>IF($B$38="P",IF(#REF!&lt;&gt;"",#REF!,""),IF(#REF!&lt;&gt;"",#REF!,""))</f>
        <v>#REF!</v>
      </c>
      <c r="AG199">
        <v>22</v>
      </c>
      <c r="AH199">
        <v>50</v>
      </c>
      <c r="AQ199">
        <f t="shared" si="4"/>
        <v>1</v>
      </c>
      <c r="AR199" s="318" t="e">
        <f t="shared" si="5"/>
        <v>#REF!</v>
      </c>
      <c r="AS199" s="392" t="e">
        <f>IF($B$38="P",IF(#REF!&lt;&gt;"",#REF!,""),"")</f>
        <v>#REF!</v>
      </c>
      <c r="AT199" s="392" t="e">
        <f>IF($B$38="P",IF(#REF!&lt;&gt;"",#REF!,""),"")</f>
        <v>#REF!</v>
      </c>
      <c r="AV199">
        <v>22</v>
      </c>
      <c r="AW199" s="321"/>
    </row>
    <row r="200" spans="18:49">
      <c r="R200">
        <f t="shared" si="1"/>
        <v>1</v>
      </c>
      <c r="S200" s="318" t="e">
        <f t="shared" si="2"/>
        <v>#REF!</v>
      </c>
      <c r="T200" s="392" t="e">
        <f>IF($B$38="P",IF(#REF!&lt;&gt;"",#REF!,""),"")</f>
        <v>#REF!</v>
      </c>
      <c r="U200" s="392" t="e">
        <f>IF($B$38="P",IF(#REF!&lt;&gt;"",ABS(#REF!),""),"")</f>
        <v>#REF!</v>
      </c>
      <c r="V200" s="392" t="e">
        <f>IF($B$38="P",IF(#REF!&lt;&gt;"",#REF!,""),"")</f>
        <v>#REF!</v>
      </c>
      <c r="W200" s="392" t="e">
        <f>IF($B$38="P",IF(#REF!&lt;&gt;"",#REF!,""),"")</f>
        <v>#REF!</v>
      </c>
      <c r="Y200">
        <v>23</v>
      </c>
      <c r="AB200">
        <f t="shared" si="3"/>
        <v>1</v>
      </c>
      <c r="AC200" s="318" t="e">
        <f t="shared" si="6"/>
        <v>#REF!</v>
      </c>
      <c r="AD200" s="392" t="e">
        <f>IF($B$38="P",IF(#REF!&lt;&gt;"",#REF!,""),IF(#REF!&lt;&gt;"",#REF!,""))</f>
        <v>#REF!</v>
      </c>
      <c r="AE200" s="392" t="e">
        <f>IF($B$38="P",IF(#REF!&lt;&gt;"",#REF!,""),IF(#REF!&lt;&gt;"",#REF!,""))</f>
        <v>#REF!</v>
      </c>
      <c r="AG200">
        <v>23</v>
      </c>
      <c r="AH200">
        <v>53</v>
      </c>
      <c r="AQ200">
        <f t="shared" si="4"/>
        <v>1</v>
      </c>
      <c r="AR200" s="318" t="e">
        <f t="shared" si="5"/>
        <v>#REF!</v>
      </c>
      <c r="AS200" s="392" t="e">
        <f>IF($B$38="P",IF(#REF!&lt;&gt;"",#REF!,""),"")</f>
        <v>#REF!</v>
      </c>
      <c r="AT200" s="392" t="e">
        <f>IF($B$38="P",IF(#REF!&lt;&gt;"",#REF!,""),"")</f>
        <v>#REF!</v>
      </c>
      <c r="AV200">
        <v>23</v>
      </c>
      <c r="AW200" s="321"/>
    </row>
    <row r="201" spans="18:49">
      <c r="R201">
        <f t="shared" si="1"/>
        <v>1</v>
      </c>
      <c r="S201" s="318" t="e">
        <f t="shared" si="2"/>
        <v>#REF!</v>
      </c>
      <c r="T201" s="392" t="e">
        <f>IF($B$38="P",IF(#REF!&lt;&gt;"",#REF!,""),"")</f>
        <v>#REF!</v>
      </c>
      <c r="U201" s="392" t="e">
        <f>IF($B$38="P",IF(#REF!&lt;&gt;"",ABS(#REF!),""),"")</f>
        <v>#REF!</v>
      </c>
      <c r="V201" s="392" t="e">
        <f>IF($B$38="P",IF(#REF!&lt;&gt;"",#REF!,""),"")</f>
        <v>#REF!</v>
      </c>
      <c r="W201" s="392" t="e">
        <f>IF($B$38="P",IF(#REF!&lt;&gt;"",#REF!,""),"")</f>
        <v>#REF!</v>
      </c>
      <c r="Y201">
        <v>24</v>
      </c>
      <c r="AB201">
        <f t="shared" si="3"/>
        <v>1</v>
      </c>
      <c r="AC201" s="318" t="e">
        <f t="shared" si="6"/>
        <v>#REF!</v>
      </c>
      <c r="AD201" s="392" t="e">
        <f>IF($B$38="P",IF(#REF!&lt;&gt;"",#REF!,""),IF(#REF!&lt;&gt;"",#REF!,""))</f>
        <v>#REF!</v>
      </c>
      <c r="AE201" s="392" t="e">
        <f>IF($B$38="P",IF(#REF!&lt;&gt;"",#REF!,""),IF(#REF!&lt;&gt;"",#REF!,""))</f>
        <v>#REF!</v>
      </c>
      <c r="AG201">
        <v>24</v>
      </c>
      <c r="AH201">
        <v>54</v>
      </c>
      <c r="AQ201">
        <f t="shared" si="4"/>
        <v>1</v>
      </c>
      <c r="AR201" s="318" t="e">
        <f t="shared" si="5"/>
        <v>#REF!</v>
      </c>
      <c r="AS201" s="392" t="e">
        <f>IF($B$38="P",IF(#REF!&lt;&gt;"",#REF!,""),"")</f>
        <v>#REF!</v>
      </c>
      <c r="AT201" s="392" t="e">
        <f>IF($B$38="P",IF(#REF!&lt;&gt;"",#REF!,""),"")</f>
        <v>#REF!</v>
      </c>
      <c r="AV201">
        <v>24</v>
      </c>
      <c r="AW201" s="321"/>
    </row>
    <row r="202" spans="18:49">
      <c r="R202">
        <f t="shared" si="1"/>
        <v>1</v>
      </c>
      <c r="S202" s="318" t="e">
        <f t="shared" si="2"/>
        <v>#REF!</v>
      </c>
      <c r="T202" s="392" t="e">
        <f>IF($B$38="P",IF(#REF!&lt;&gt;"",#REF!,""),"")</f>
        <v>#REF!</v>
      </c>
      <c r="U202" s="392" t="e">
        <f>IF($B$38="P",IF(#REF!&lt;&gt;"",ABS(#REF!),""),"")</f>
        <v>#REF!</v>
      </c>
      <c r="V202" s="392" t="e">
        <f>IF($B$38="P",IF(#REF!&lt;&gt;"",#REF!,""),"")</f>
        <v>#REF!</v>
      </c>
      <c r="W202" s="392" t="e">
        <f>IF($B$38="P",IF(#REF!&lt;&gt;"",#REF!,""),"")</f>
        <v>#REF!</v>
      </c>
      <c r="Y202">
        <v>25</v>
      </c>
      <c r="AB202">
        <f t="shared" si="3"/>
        <v>1</v>
      </c>
      <c r="AC202" s="318" t="e">
        <f t="shared" si="6"/>
        <v>#REF!</v>
      </c>
      <c r="AD202" s="392" t="e">
        <f>IF($B$38="P",IF(#REF!&lt;&gt;"",#REF!,""),IF(#REF!&lt;&gt;"",#REF!,""))</f>
        <v>#REF!</v>
      </c>
      <c r="AE202" s="392" t="e">
        <f>IF($B$38="P",IF(#REF!&lt;&gt;"",#REF!,""),IF(#REF!&lt;&gt;"",#REF!,""))</f>
        <v>#REF!</v>
      </c>
      <c r="AG202">
        <v>25</v>
      </c>
      <c r="AH202">
        <v>55</v>
      </c>
      <c r="AQ202">
        <f t="shared" si="4"/>
        <v>1</v>
      </c>
      <c r="AR202" s="318" t="e">
        <f t="shared" si="5"/>
        <v>#REF!</v>
      </c>
      <c r="AS202" s="392" t="e">
        <f>IF($B$38="P",IF(#REF!&lt;&gt;"",#REF!,""),"")</f>
        <v>#REF!</v>
      </c>
      <c r="AT202" s="392" t="e">
        <f>IF($B$38="P",IF(#REF!&lt;&gt;"",#REF!,""),"")</f>
        <v>#REF!</v>
      </c>
      <c r="AV202">
        <v>25</v>
      </c>
      <c r="AW202" s="321"/>
    </row>
    <row r="203" spans="18:49">
      <c r="R203">
        <f t="shared" si="1"/>
        <v>1</v>
      </c>
      <c r="S203" s="318" t="e">
        <f t="shared" si="2"/>
        <v>#REF!</v>
      </c>
      <c r="T203" s="392" t="e">
        <f>IF($B$38="P",IF(#REF!&lt;&gt;"",#REF!,""),"")</f>
        <v>#REF!</v>
      </c>
      <c r="U203" s="392" t="e">
        <f>IF($B$38="P",IF(#REF!&lt;&gt;"",ABS(#REF!),""),"")</f>
        <v>#REF!</v>
      </c>
      <c r="V203" s="392" t="e">
        <f>IF($B$38="P",IF(#REF!&lt;&gt;"",#REF!,""),"")</f>
        <v>#REF!</v>
      </c>
      <c r="W203" s="392" t="e">
        <f>IF($B$38="P",IF(#REF!&lt;&gt;"",#REF!,""),"")</f>
        <v>#REF!</v>
      </c>
      <c r="Y203">
        <v>26</v>
      </c>
      <c r="AB203">
        <f t="shared" si="3"/>
        <v>1</v>
      </c>
      <c r="AC203" s="318" t="e">
        <f t="shared" si="6"/>
        <v>#REF!</v>
      </c>
      <c r="AD203" s="392" t="e">
        <f>IF($B$38="P",IF(#REF!&lt;&gt;"",#REF!,""),IF(#REF!&lt;&gt;"",#REF!,""))</f>
        <v>#REF!</v>
      </c>
      <c r="AE203" s="392" t="e">
        <f>IF($B$38="P",IF(#REF!&lt;&gt;"",#REF!,""),IF(#REF!&lt;&gt;"",#REF!,""))</f>
        <v>#REF!</v>
      </c>
      <c r="AG203">
        <v>26</v>
      </c>
      <c r="AH203">
        <v>56</v>
      </c>
      <c r="AQ203">
        <f t="shared" si="4"/>
        <v>1</v>
      </c>
      <c r="AR203" s="318" t="e">
        <f t="shared" si="5"/>
        <v>#REF!</v>
      </c>
      <c r="AS203" s="392" t="e">
        <f>IF($B$38="P",IF(#REF!&lt;&gt;"",#REF!,""),"")</f>
        <v>#REF!</v>
      </c>
      <c r="AT203" s="392" t="e">
        <f>IF($B$38="P",IF(#REF!&lt;&gt;"",#REF!,""),"")</f>
        <v>#REF!</v>
      </c>
      <c r="AV203">
        <v>26</v>
      </c>
      <c r="AW203" s="321"/>
    </row>
    <row r="204" spans="18:49">
      <c r="R204">
        <f t="shared" si="1"/>
        <v>1</v>
      </c>
      <c r="S204" s="318" t="e">
        <f t="shared" si="2"/>
        <v>#REF!</v>
      </c>
      <c r="T204" s="392" t="e">
        <f>IF($B$38="P",IF(#REF!&lt;&gt;"",#REF!,""),"")</f>
        <v>#REF!</v>
      </c>
      <c r="U204" s="392" t="e">
        <f>IF($B$38="P",IF(#REF!&lt;&gt;"",ABS(#REF!),""),"")</f>
        <v>#REF!</v>
      </c>
      <c r="V204" s="392" t="e">
        <f>IF($B$38="P",IF(#REF!&lt;&gt;"",#REF!,""),"")</f>
        <v>#REF!</v>
      </c>
      <c r="W204" s="392" t="e">
        <f>IF($B$38="P",IF(#REF!&lt;&gt;"",#REF!,""),"")</f>
        <v>#REF!</v>
      </c>
      <c r="Y204">
        <v>27</v>
      </c>
      <c r="AB204">
        <f t="shared" si="3"/>
        <v>1</v>
      </c>
      <c r="AC204" s="318" t="e">
        <f t="shared" si="6"/>
        <v>#REF!</v>
      </c>
      <c r="AD204" s="392" t="e">
        <f>IF($B$38="P",IF(#REF!&lt;&gt;"",#REF!,""),"")</f>
        <v>#REF!</v>
      </c>
      <c r="AE204" s="392" t="e">
        <f>IF($B$38="P",IF(#REF!&lt;&gt;"",#REF!,""),"")</f>
        <v>#REF!</v>
      </c>
      <c r="AG204">
        <v>27</v>
      </c>
      <c r="AQ204">
        <f t="shared" si="4"/>
        <v>1</v>
      </c>
      <c r="AR204" s="318" t="e">
        <f t="shared" si="5"/>
        <v>#REF!</v>
      </c>
      <c r="AS204" s="392" t="e">
        <f>IF($B$38="P",IF(#REF!&lt;&gt;"",#REF!,""),"")</f>
        <v>#REF!</v>
      </c>
      <c r="AT204" s="392" t="e">
        <f>IF($B$38="P",IF(#REF!&lt;&gt;"",#REF!,""),"")</f>
        <v>#REF!</v>
      </c>
      <c r="AV204">
        <v>27</v>
      </c>
      <c r="AW204" s="321"/>
    </row>
    <row r="205" spans="18:49">
      <c r="R205">
        <f t="shared" si="1"/>
        <v>1</v>
      </c>
      <c r="S205" s="318" t="e">
        <f t="shared" si="2"/>
        <v>#REF!</v>
      </c>
      <c r="T205" s="392" t="e">
        <f>IF($B$38="P",IF(#REF!&lt;&gt;"",#REF!,""),"")</f>
        <v>#REF!</v>
      </c>
      <c r="U205" s="392" t="e">
        <f>IF($B$38="P",IF(#REF!&lt;&gt;"",ABS(#REF!),""),"")</f>
        <v>#REF!</v>
      </c>
      <c r="V205" s="392" t="e">
        <f>IF($B$38="P",IF(#REF!&lt;&gt;"",#REF!,""),"")</f>
        <v>#REF!</v>
      </c>
      <c r="W205" s="392" t="e">
        <f>IF($B$38="P",IF(#REF!&lt;&gt;"",#REF!,""),"")</f>
        <v>#REF!</v>
      </c>
      <c r="Y205">
        <v>28</v>
      </c>
      <c r="AB205">
        <f t="shared" si="3"/>
        <v>1</v>
      </c>
      <c r="AC205" s="318" t="e">
        <f t="shared" si="6"/>
        <v>#REF!</v>
      </c>
      <c r="AD205" s="392" t="e">
        <f>IF($B$38="P",IF(#REF!&lt;&gt;"",#REF!,""),"")</f>
        <v>#REF!</v>
      </c>
      <c r="AE205" s="392" t="e">
        <f>IF($B$38="P",IF(#REF!&lt;&gt;"",#REF!,""),"")</f>
        <v>#REF!</v>
      </c>
      <c r="AG205">
        <v>28</v>
      </c>
      <c r="AQ205">
        <f t="shared" si="4"/>
        <v>1</v>
      </c>
      <c r="AR205" s="318" t="e">
        <f t="shared" si="5"/>
        <v>#REF!</v>
      </c>
      <c r="AS205" s="392" t="e">
        <f>IF($B$38="P",IF(#REF!&lt;&gt;"",#REF!,""),"")</f>
        <v>#REF!</v>
      </c>
      <c r="AT205" s="392" t="e">
        <f>IF($B$38="P",IF(#REF!&lt;&gt;"",#REF!,""),"")</f>
        <v>#REF!</v>
      </c>
      <c r="AV205">
        <v>28</v>
      </c>
      <c r="AW205" s="321"/>
    </row>
    <row r="206" spans="18:49">
      <c r="R206">
        <f t="shared" si="1"/>
        <v>1</v>
      </c>
      <c r="S206" s="318" t="e">
        <f t="shared" si="2"/>
        <v>#REF!</v>
      </c>
      <c r="T206" s="392" t="e">
        <f>IF($B$38="P",IF(#REF!&lt;&gt;"",#REF!,""),"")</f>
        <v>#REF!</v>
      </c>
      <c r="U206" s="392" t="e">
        <f>IF($B$38="P",IF(#REF!&lt;&gt;"",ABS(#REF!),""),"")</f>
        <v>#REF!</v>
      </c>
      <c r="V206" s="392" t="e">
        <f>IF($B$38="P",IF(#REF!&lt;&gt;"",#REF!,""),"")</f>
        <v>#REF!</v>
      </c>
      <c r="W206" s="392" t="e">
        <f>IF($B$38="P",IF(#REF!&lt;&gt;"",#REF!,""),"")</f>
        <v>#REF!</v>
      </c>
      <c r="Y206">
        <v>29</v>
      </c>
      <c r="AB206">
        <f t="shared" si="3"/>
        <v>1</v>
      </c>
      <c r="AC206" s="318" t="e">
        <f t="shared" si="6"/>
        <v>#REF!</v>
      </c>
      <c r="AD206" s="392" t="e">
        <f>IF($B$38="P",IF(#REF!&lt;&gt;"",#REF!,""),"")</f>
        <v>#REF!</v>
      </c>
      <c r="AE206" s="392" t="e">
        <f>IF($B$38="P",IF(#REF!&lt;&gt;"",#REF!,""),"")</f>
        <v>#REF!</v>
      </c>
      <c r="AG206">
        <v>29</v>
      </c>
      <c r="AQ206">
        <f t="shared" si="4"/>
        <v>1</v>
      </c>
      <c r="AR206" s="318" t="e">
        <f t="shared" si="5"/>
        <v>#REF!</v>
      </c>
      <c r="AS206" s="392" t="e">
        <f>IF($B$38="P",IF(#REF!&lt;&gt;"",#REF!,""),"")</f>
        <v>#REF!</v>
      </c>
      <c r="AT206" s="392" t="e">
        <f>IF($B$38="P",IF(#REF!&lt;&gt;"",#REF!,""),"")</f>
        <v>#REF!</v>
      </c>
      <c r="AV206">
        <v>29</v>
      </c>
      <c r="AW206" s="321"/>
    </row>
    <row r="207" spans="18:49">
      <c r="R207">
        <f t="shared" si="1"/>
        <v>1</v>
      </c>
      <c r="S207" s="318" t="e">
        <f t="shared" si="2"/>
        <v>#REF!</v>
      </c>
      <c r="T207" s="392" t="e">
        <f>IF($B$38="P",IF(#REF!&lt;&gt;"",#REF!,""),"")</f>
        <v>#REF!</v>
      </c>
      <c r="U207" s="392" t="e">
        <f>IF($B$38="P",IF(#REF!&lt;&gt;"",ABS(#REF!),""),"")</f>
        <v>#REF!</v>
      </c>
      <c r="V207" s="392" t="e">
        <f>IF($B$38="P",IF(#REF!&lt;&gt;"",#REF!,""),"")</f>
        <v>#REF!</v>
      </c>
      <c r="W207" s="392" t="e">
        <f>IF($B$38="P",IF(#REF!&lt;&gt;"",#REF!,""),"")</f>
        <v>#REF!</v>
      </c>
      <c r="Y207">
        <v>30</v>
      </c>
      <c r="AB207">
        <f t="shared" si="3"/>
        <v>1</v>
      </c>
      <c r="AC207" s="318" t="e">
        <f t="shared" si="6"/>
        <v>#REF!</v>
      </c>
      <c r="AD207" s="392" t="e">
        <f>IF($B$38="P",IF(#REF!&lt;&gt;"",#REF!,""),"")</f>
        <v>#REF!</v>
      </c>
      <c r="AE207" s="392" t="e">
        <f>IF($B$38="P",IF(#REF!&lt;&gt;"",#REF!,""),"")</f>
        <v>#REF!</v>
      </c>
      <c r="AG207">
        <v>30</v>
      </c>
      <c r="AQ207">
        <f t="shared" si="4"/>
        <v>1</v>
      </c>
      <c r="AR207" s="318" t="e">
        <f t="shared" si="5"/>
        <v>#REF!</v>
      </c>
      <c r="AS207" s="392" t="e">
        <f>IF($B$38="P",IF(#REF!&lt;&gt;"",#REF!,""),"")</f>
        <v>#REF!</v>
      </c>
      <c r="AT207" s="392" t="e">
        <f>IF($B$38="P",IF(#REF!&lt;&gt;"",#REF!,""),"")</f>
        <v>#REF!</v>
      </c>
      <c r="AV207">
        <v>30</v>
      </c>
      <c r="AW207" s="321"/>
    </row>
    <row r="208" spans="18:49">
      <c r="R208">
        <f t="shared" si="1"/>
        <v>1</v>
      </c>
      <c r="S208" s="318" t="e">
        <f t="shared" si="2"/>
        <v>#REF!</v>
      </c>
      <c r="T208" s="392" t="e">
        <f>IF($B$38="P",IF(#REF!&lt;&gt;"",#REF!,""),"")</f>
        <v>#REF!</v>
      </c>
      <c r="U208" s="392" t="e">
        <f>IF($B$38="P",IF(#REF!&lt;&gt;"",ABS(#REF!),""),"")</f>
        <v>#REF!</v>
      </c>
      <c r="V208" s="392" t="e">
        <f>IF($B$38="P",IF(#REF!&lt;&gt;"",#REF!,""),"")</f>
        <v>#REF!</v>
      </c>
      <c r="W208" s="392" t="e">
        <f>IF($B$38="P",IF(#REF!&lt;&gt;"",#REF!,""),"")</f>
        <v>#REF!</v>
      </c>
      <c r="Y208">
        <v>31</v>
      </c>
      <c r="AB208">
        <f t="shared" si="3"/>
        <v>1</v>
      </c>
      <c r="AC208" s="318" t="e">
        <f t="shared" si="6"/>
        <v>#REF!</v>
      </c>
      <c r="AD208" s="392" t="e">
        <f>IF($B$38="P",IF(#REF!&lt;&gt;"",#REF!,""),"")</f>
        <v>#REF!</v>
      </c>
      <c r="AE208" s="392" t="e">
        <f>IF($B$38="P",IF(#REF!&lt;&gt;"",#REF!,""),"")</f>
        <v>#REF!</v>
      </c>
      <c r="AG208">
        <v>31</v>
      </c>
      <c r="AQ208">
        <f t="shared" si="4"/>
        <v>1</v>
      </c>
      <c r="AR208" s="318" t="e">
        <f t="shared" si="5"/>
        <v>#REF!</v>
      </c>
      <c r="AS208" s="392" t="e">
        <f>IF($B$38="P",IF(#REF!&lt;&gt;"",#REF!,""),"")</f>
        <v>#REF!</v>
      </c>
      <c r="AT208" s="392" t="e">
        <f>IF($B$38="P",IF(#REF!&lt;&gt;"",#REF!,""),"")</f>
        <v>#REF!</v>
      </c>
      <c r="AV208">
        <v>31</v>
      </c>
      <c r="AW208" s="321"/>
    </row>
    <row r="209" spans="18:49">
      <c r="R209">
        <f t="shared" si="1"/>
        <v>1</v>
      </c>
      <c r="S209" s="318" t="e">
        <f t="shared" si="2"/>
        <v>#REF!</v>
      </c>
      <c r="T209" s="392" t="e">
        <f>IF($B$38="P",IF(#REF!&lt;&gt;"",#REF!,""),"")</f>
        <v>#REF!</v>
      </c>
      <c r="U209" s="392" t="e">
        <f>IF($B$38="P",IF(#REF!&lt;&gt;"",ABS(#REF!),""),"")</f>
        <v>#REF!</v>
      </c>
      <c r="V209" s="392" t="e">
        <f>IF($B$38="P",IF(#REF!&lt;&gt;"",#REF!,""),"")</f>
        <v>#REF!</v>
      </c>
      <c r="W209" s="392" t="e">
        <f>IF($B$38="P",IF(#REF!&lt;&gt;"",#REF!,""),"")</f>
        <v>#REF!</v>
      </c>
      <c r="Y209">
        <v>32</v>
      </c>
      <c r="AB209">
        <f t="shared" si="3"/>
        <v>1</v>
      </c>
      <c r="AC209" s="318" t="e">
        <f t="shared" si="6"/>
        <v>#REF!</v>
      </c>
      <c r="AD209" s="392" t="e">
        <f>IF($B$38="P",IF(#REF!&lt;&gt;"",#REF!,""),"")</f>
        <v>#REF!</v>
      </c>
      <c r="AE209" s="392" t="e">
        <f>IF($B$38="P",IF(#REF!&lt;&gt;"",#REF!,""),"")</f>
        <v>#REF!</v>
      </c>
      <c r="AG209">
        <v>32</v>
      </c>
      <c r="AQ209">
        <f t="shared" si="4"/>
        <v>1</v>
      </c>
      <c r="AR209" s="318" t="e">
        <f t="shared" si="5"/>
        <v>#REF!</v>
      </c>
      <c r="AS209" s="392" t="e">
        <f>IF($B$38="P",IF(#REF!&lt;&gt;"",#REF!,""),"")</f>
        <v>#REF!</v>
      </c>
      <c r="AT209" s="392" t="e">
        <f>IF($B$38="P",IF(#REF!&lt;&gt;"",#REF!,""),"")</f>
        <v>#REF!</v>
      </c>
      <c r="AV209">
        <v>32</v>
      </c>
      <c r="AW209" s="321"/>
    </row>
    <row r="210" spans="18:49">
      <c r="R210">
        <f t="shared" ref="R210:R243" si="7">$Q$178</f>
        <v>1</v>
      </c>
      <c r="S210" s="318" t="e">
        <f t="shared" si="2"/>
        <v>#REF!</v>
      </c>
      <c r="T210" s="392" t="e">
        <f>IF($B$38="P",IF(#REF!&lt;&gt;"",#REF!,""),"")</f>
        <v>#REF!</v>
      </c>
      <c r="U210" s="392" t="e">
        <f>IF($B$38="P",IF(#REF!&lt;&gt;"",ABS(#REF!),""),"")</f>
        <v>#REF!</v>
      </c>
      <c r="V210" s="392" t="e">
        <f>IF($B$38="P",IF(#REF!&lt;&gt;"",#REF!,""),"")</f>
        <v>#REF!</v>
      </c>
      <c r="W210" s="392" t="e">
        <f>IF($B$38="P",IF(#REF!&lt;&gt;"",#REF!,""),"")</f>
        <v>#REF!</v>
      </c>
      <c r="Y210">
        <v>33</v>
      </c>
      <c r="AB210">
        <f t="shared" ref="AB210:AB233" si="8">$AB$176</f>
        <v>1</v>
      </c>
      <c r="AC210" s="318" t="e">
        <f t="shared" si="6"/>
        <v>#REF!</v>
      </c>
      <c r="AD210" s="392" t="e">
        <f>IF($B$38="P",IF(#REF!&lt;&gt;"",#REF!,""),"")</f>
        <v>#REF!</v>
      </c>
      <c r="AE210" s="392" t="e">
        <f>IF($B$38="P",IF(#REF!&lt;&gt;"",#REF!,""),"")</f>
        <v>#REF!</v>
      </c>
      <c r="AG210">
        <v>33</v>
      </c>
      <c r="AQ210">
        <f t="shared" ref="AQ210:AQ235" si="9">$AP$178</f>
        <v>1</v>
      </c>
      <c r="AR210" s="318" t="e">
        <f t="shared" si="5"/>
        <v>#REF!</v>
      </c>
      <c r="AS210" s="392" t="e">
        <f>IF($B$38="P",IF(#REF!&lt;&gt;"",#REF!,""),"")</f>
        <v>#REF!</v>
      </c>
      <c r="AT210" s="392" t="e">
        <f>IF($B$38="P",IF(#REF!&lt;&gt;"",#REF!,""),"")</f>
        <v>#REF!</v>
      </c>
      <c r="AV210">
        <v>33</v>
      </c>
      <c r="AW210" s="321"/>
    </row>
    <row r="211" spans="18:49">
      <c r="R211">
        <f t="shared" si="7"/>
        <v>1</v>
      </c>
      <c r="S211" s="318" t="e">
        <f t="shared" si="2"/>
        <v>#REF!</v>
      </c>
      <c r="T211" s="392" t="e">
        <f>IF($B$38="P",IF(#REF!&lt;&gt;"",#REF!,""),"")</f>
        <v>#REF!</v>
      </c>
      <c r="U211" s="392" t="e">
        <f>IF($B$38="P",IF(#REF!&lt;&gt;"",ABS(#REF!),""),"")</f>
        <v>#REF!</v>
      </c>
      <c r="V211" s="392" t="e">
        <f>IF($B$38="P",IF(#REF!&lt;&gt;"",#REF!,""),"")</f>
        <v>#REF!</v>
      </c>
      <c r="W211" s="392" t="e">
        <f>IF($B$38="P",IF(#REF!&lt;&gt;"",#REF!,""),"")</f>
        <v>#REF!</v>
      </c>
      <c r="Y211">
        <v>34</v>
      </c>
      <c r="AB211">
        <f t="shared" si="8"/>
        <v>1</v>
      </c>
      <c r="AC211" s="318" t="e">
        <f t="shared" si="6"/>
        <v>#REF!</v>
      </c>
      <c r="AD211" s="392" t="e">
        <f>IF($B$38="P",IF(#REF!&lt;&gt;"",#REF!,""),"")</f>
        <v>#REF!</v>
      </c>
      <c r="AE211" s="392" t="e">
        <f>IF($B$38="P",IF(#REF!&lt;&gt;"",#REF!,""),"")</f>
        <v>#REF!</v>
      </c>
      <c r="AG211">
        <v>34</v>
      </c>
      <c r="AQ211">
        <f t="shared" si="9"/>
        <v>1</v>
      </c>
      <c r="AR211" s="318" t="e">
        <f t="shared" si="5"/>
        <v>#REF!</v>
      </c>
      <c r="AS211" s="392" t="e">
        <f>IF($B$38="P",IF(#REF!&lt;&gt;"",#REF!,""),"")</f>
        <v>#REF!</v>
      </c>
      <c r="AT211" s="392" t="e">
        <f>IF($B$38="P",IF(#REF!&lt;&gt;"",#REF!,""),"")</f>
        <v>#REF!</v>
      </c>
      <c r="AV211">
        <v>34</v>
      </c>
      <c r="AW211" s="321"/>
    </row>
    <row r="212" spans="18:49">
      <c r="R212">
        <f t="shared" si="7"/>
        <v>1</v>
      </c>
      <c r="S212" s="318" t="e">
        <f t="shared" si="2"/>
        <v>#REF!</v>
      </c>
      <c r="T212" s="392" t="e">
        <f>IF($B$38="P",IF(#REF!&lt;&gt;"",#REF!,""),"")</f>
        <v>#REF!</v>
      </c>
      <c r="U212" s="392" t="e">
        <f>IF($B$38="P",IF(#REF!&lt;&gt;"",ABS(#REF!),""),"")</f>
        <v>#REF!</v>
      </c>
      <c r="V212" s="392" t="e">
        <f>IF($B$38="P",IF(#REF!&lt;&gt;"",#REF!,""),"")</f>
        <v>#REF!</v>
      </c>
      <c r="W212" s="392" t="e">
        <f>IF($B$38="P",IF(#REF!&lt;&gt;"",#REF!,""),"")</f>
        <v>#REF!</v>
      </c>
      <c r="Y212">
        <v>35</v>
      </c>
      <c r="AB212">
        <f t="shared" si="8"/>
        <v>1</v>
      </c>
      <c r="AC212" s="318" t="e">
        <f t="shared" si="6"/>
        <v>#REF!</v>
      </c>
      <c r="AD212" s="392" t="e">
        <f>IF($B$38="P",IF(#REF!&lt;&gt;"",#REF!,""),"")</f>
        <v>#REF!</v>
      </c>
      <c r="AE212" s="392" t="e">
        <f>IF($B$38="P",IF(#REF!&lt;&gt;"",#REF!,""),"")</f>
        <v>#REF!</v>
      </c>
      <c r="AG212">
        <v>35</v>
      </c>
      <c r="AQ212">
        <f t="shared" si="9"/>
        <v>1</v>
      </c>
      <c r="AR212" s="318" t="e">
        <f t="shared" si="5"/>
        <v>#REF!</v>
      </c>
      <c r="AS212" s="392" t="e">
        <f>IF($B$38="P",IF(#REF!&lt;&gt;"",#REF!,""),"")</f>
        <v>#REF!</v>
      </c>
      <c r="AT212" s="392" t="e">
        <f>IF($B$38="P",IF(#REF!&lt;&gt;"",#REF!,""),"")</f>
        <v>#REF!</v>
      </c>
      <c r="AV212">
        <v>35</v>
      </c>
      <c r="AW212" s="321"/>
    </row>
    <row r="213" spans="18:49">
      <c r="R213">
        <f t="shared" si="7"/>
        <v>1</v>
      </c>
      <c r="S213" s="318" t="e">
        <f t="shared" si="2"/>
        <v>#REF!</v>
      </c>
      <c r="T213" s="392" t="e">
        <f>IF($B$38="P",IF(#REF!&lt;&gt;"",#REF!,""),"")</f>
        <v>#REF!</v>
      </c>
      <c r="U213" s="392" t="e">
        <f>IF($B$38="P",IF(#REF!&lt;&gt;"",ABS(#REF!),""),"")</f>
        <v>#REF!</v>
      </c>
      <c r="V213" s="392" t="e">
        <f>IF($B$38="P",IF(#REF!&lt;&gt;"",#REF!,""),"")</f>
        <v>#REF!</v>
      </c>
      <c r="W213" s="392" t="e">
        <f>IF($B$38="P",IF(#REF!&lt;&gt;"",#REF!,""),"")</f>
        <v>#REF!</v>
      </c>
      <c r="Y213">
        <v>36</v>
      </c>
      <c r="AB213">
        <f t="shared" si="8"/>
        <v>1</v>
      </c>
      <c r="AC213" s="318" t="e">
        <f t="shared" si="6"/>
        <v>#REF!</v>
      </c>
      <c r="AD213" s="392" t="e">
        <f>IF($B$38="P",IF(#REF!&lt;&gt;"",#REF!,""),"")</f>
        <v>#REF!</v>
      </c>
      <c r="AE213" s="392" t="e">
        <f>IF($B$38="P",IF(#REF!&lt;&gt;"",#REF!,""),"")</f>
        <v>#REF!</v>
      </c>
      <c r="AG213">
        <v>36</v>
      </c>
      <c r="AQ213">
        <f t="shared" si="9"/>
        <v>1</v>
      </c>
      <c r="AR213" s="318" t="e">
        <f t="shared" si="5"/>
        <v>#REF!</v>
      </c>
      <c r="AS213" s="392" t="e">
        <f>IF($B$38="P",IF(#REF!&lt;&gt;"",#REF!,""),"")</f>
        <v>#REF!</v>
      </c>
      <c r="AT213" s="392" t="e">
        <f>IF($B$38="P",IF(#REF!&lt;&gt;"",#REF!,""),"")</f>
        <v>#REF!</v>
      </c>
      <c r="AV213">
        <v>36</v>
      </c>
      <c r="AW213" s="321"/>
    </row>
    <row r="214" spans="18:49">
      <c r="R214">
        <f t="shared" si="7"/>
        <v>1</v>
      </c>
      <c r="S214" s="318" t="e">
        <f t="shared" si="2"/>
        <v>#REF!</v>
      </c>
      <c r="T214" s="392" t="e">
        <f>IF($B$38="P",IF(#REF!&lt;&gt;"",#REF!,""),"")</f>
        <v>#REF!</v>
      </c>
      <c r="U214" s="392" t="e">
        <f>IF($B$38="P",IF(#REF!&lt;&gt;"",ABS(#REF!),""),"")</f>
        <v>#REF!</v>
      </c>
      <c r="V214" s="392" t="e">
        <f>IF($B$38="P",IF(#REF!&lt;&gt;"",#REF!,""),"")</f>
        <v>#REF!</v>
      </c>
      <c r="W214" s="392" t="e">
        <f>IF($B$38="P",IF(#REF!&lt;&gt;"",#REF!,""),"")</f>
        <v>#REF!</v>
      </c>
      <c r="Y214">
        <v>37</v>
      </c>
      <c r="AB214">
        <f t="shared" si="8"/>
        <v>1</v>
      </c>
      <c r="AC214" s="318" t="e">
        <f t="shared" si="6"/>
        <v>#REF!</v>
      </c>
      <c r="AD214" s="392" t="e">
        <f>IF($B$38="P",IF(#REF!&lt;&gt;"",#REF!,""),"")</f>
        <v>#REF!</v>
      </c>
      <c r="AE214" s="392" t="e">
        <f>IF($B$38="P",IF(#REF!&lt;&gt;"",#REF!,""),"")</f>
        <v>#REF!</v>
      </c>
      <c r="AG214">
        <v>37</v>
      </c>
      <c r="AQ214">
        <f t="shared" si="9"/>
        <v>1</v>
      </c>
      <c r="AR214" s="318" t="e">
        <f t="shared" si="5"/>
        <v>#REF!</v>
      </c>
      <c r="AS214" s="392" t="e">
        <f>IF($B$38="P",IF(#REF!&lt;&gt;"",#REF!,""),"")</f>
        <v>#REF!</v>
      </c>
      <c r="AT214" s="392" t="e">
        <f>IF($B$38="P",IF(#REF!&lt;&gt;"",#REF!,""),"")</f>
        <v>#REF!</v>
      </c>
      <c r="AV214">
        <v>37</v>
      </c>
      <c r="AW214" s="321"/>
    </row>
    <row r="215" spans="18:49">
      <c r="R215">
        <f t="shared" si="7"/>
        <v>1</v>
      </c>
      <c r="S215" s="318" t="e">
        <f t="shared" si="2"/>
        <v>#REF!</v>
      </c>
      <c r="T215" s="392" t="e">
        <f>IF($B$38="P",IF(#REF!&lt;&gt;"",#REF!,""),"")</f>
        <v>#REF!</v>
      </c>
      <c r="U215" s="392" t="e">
        <f>IF($B$38="P",IF(#REF!&lt;&gt;"",ABS(#REF!),""),"")</f>
        <v>#REF!</v>
      </c>
      <c r="V215" s="392" t="e">
        <f>IF($B$38="P",IF(#REF!&lt;&gt;"",#REF!,""),"")</f>
        <v>#REF!</v>
      </c>
      <c r="W215" s="392" t="e">
        <f>IF($B$38="P",IF(#REF!&lt;&gt;"",#REF!,""),"")</f>
        <v>#REF!</v>
      </c>
      <c r="Y215">
        <v>38</v>
      </c>
      <c r="AB215">
        <f t="shared" si="8"/>
        <v>1</v>
      </c>
      <c r="AC215" s="318" t="e">
        <f t="shared" si="6"/>
        <v>#REF!</v>
      </c>
      <c r="AD215" s="392" t="e">
        <f>IF($B$38="P",IF(#REF!&lt;&gt;"",#REF!,""),"")</f>
        <v>#REF!</v>
      </c>
      <c r="AE215" s="392" t="e">
        <f>IF($B$38="P",IF(#REF!&lt;&gt;"",#REF!,""),"")</f>
        <v>#REF!</v>
      </c>
      <c r="AG215">
        <v>38</v>
      </c>
      <c r="AQ215">
        <f t="shared" si="9"/>
        <v>1</v>
      </c>
      <c r="AR215" s="318" t="e">
        <f t="shared" si="5"/>
        <v>#REF!</v>
      </c>
      <c r="AS215" s="392" t="e">
        <f>IF($B$38="P",IF(#REF!&lt;&gt;"",#REF!,""),"")</f>
        <v>#REF!</v>
      </c>
      <c r="AT215" s="392" t="e">
        <f>IF($B$38="P",IF(#REF!&lt;&gt;"",#REF!,""),"")</f>
        <v>#REF!</v>
      </c>
      <c r="AV215">
        <v>38</v>
      </c>
      <c r="AW215" s="321"/>
    </row>
    <row r="216" spans="18:49">
      <c r="R216">
        <f t="shared" si="7"/>
        <v>1</v>
      </c>
      <c r="S216" s="318" t="e">
        <f t="shared" si="2"/>
        <v>#REF!</v>
      </c>
      <c r="T216" s="392" t="e">
        <f>IF($B$38="P",IF(#REF!&lt;&gt;"",#REF!,""),"")</f>
        <v>#REF!</v>
      </c>
      <c r="U216" s="392" t="e">
        <f>IF($B$38="P",IF(#REF!&lt;&gt;"",ABS(#REF!),""),"")</f>
        <v>#REF!</v>
      </c>
      <c r="V216" s="392" t="e">
        <f>IF($B$38="P",IF(#REF!&lt;&gt;"",#REF!,""),"")</f>
        <v>#REF!</v>
      </c>
      <c r="W216" s="392" t="e">
        <f>IF($B$38="P",IF(#REF!&lt;&gt;"",#REF!,""),"")</f>
        <v>#REF!</v>
      </c>
      <c r="Y216">
        <v>39</v>
      </c>
      <c r="AB216">
        <f t="shared" si="8"/>
        <v>1</v>
      </c>
      <c r="AC216" s="318" t="e">
        <f t="shared" si="6"/>
        <v>#REF!</v>
      </c>
      <c r="AD216" s="392" t="e">
        <f>IF($B$38="P",IF(#REF!&lt;&gt;"",#REF!,""),"")</f>
        <v>#REF!</v>
      </c>
      <c r="AE216" s="392" t="e">
        <f>IF($B$38="P",IF(#REF!&lt;&gt;"",#REF!,""),"")</f>
        <v>#REF!</v>
      </c>
      <c r="AG216">
        <v>39</v>
      </c>
      <c r="AQ216">
        <f t="shared" si="9"/>
        <v>1</v>
      </c>
      <c r="AR216" s="318" t="e">
        <f t="shared" si="5"/>
        <v>#REF!</v>
      </c>
      <c r="AS216" s="392" t="e">
        <f>IF($B$38="P",IF(#REF!&lt;&gt;"",#REF!,""),"")</f>
        <v>#REF!</v>
      </c>
      <c r="AT216" s="392" t="e">
        <f>IF($B$38="P",IF(#REF!&lt;&gt;"",#REF!,""),"")</f>
        <v>#REF!</v>
      </c>
      <c r="AV216">
        <v>39</v>
      </c>
      <c r="AW216" s="321"/>
    </row>
    <row r="217" spans="18:49">
      <c r="R217">
        <f t="shared" si="7"/>
        <v>1</v>
      </c>
      <c r="S217" s="318" t="e">
        <f t="shared" si="2"/>
        <v>#REF!</v>
      </c>
      <c r="T217" s="392" t="e">
        <f>IF($B$38="P",IF(#REF!&lt;&gt;"",#REF!,""),"")</f>
        <v>#REF!</v>
      </c>
      <c r="U217" s="392" t="e">
        <f>IF($B$38="P",IF(#REF!&lt;&gt;"",ABS(#REF!),""),"")</f>
        <v>#REF!</v>
      </c>
      <c r="V217" s="392" t="e">
        <f>IF($B$38="P",IF(#REF!&lt;&gt;"",#REF!,""),"")</f>
        <v>#REF!</v>
      </c>
      <c r="W217" s="392" t="e">
        <f>IF($B$38="P",IF(#REF!&lt;&gt;"",#REF!,""),"")</f>
        <v>#REF!</v>
      </c>
      <c r="Y217">
        <v>40</v>
      </c>
      <c r="AB217">
        <f t="shared" si="8"/>
        <v>1</v>
      </c>
      <c r="AC217" s="318" t="e">
        <f t="shared" si="6"/>
        <v>#REF!</v>
      </c>
      <c r="AD217" s="392" t="e">
        <f>IF($B$38="P",IF(#REF!&lt;&gt;"",#REF!,""),"")</f>
        <v>#REF!</v>
      </c>
      <c r="AE217" s="392" t="e">
        <f>IF($B$38="P",IF(#REF!&lt;&gt;"",#REF!,""),"")</f>
        <v>#REF!</v>
      </c>
      <c r="AG217">
        <v>40</v>
      </c>
      <c r="AQ217">
        <f t="shared" si="9"/>
        <v>1</v>
      </c>
      <c r="AR217" s="318" t="e">
        <f t="shared" si="5"/>
        <v>#REF!</v>
      </c>
      <c r="AS217" s="392" t="e">
        <f>IF($B$38="P",IF(#REF!&lt;&gt;"",#REF!,""),"")</f>
        <v>#REF!</v>
      </c>
      <c r="AT217" s="392" t="e">
        <f>IF($B$38="P",IF(#REF!&lt;&gt;"",#REF!,""),"")</f>
        <v>#REF!</v>
      </c>
      <c r="AV217">
        <v>40</v>
      </c>
      <c r="AW217" s="321"/>
    </row>
    <row r="218" spans="18:49">
      <c r="R218">
        <f t="shared" si="7"/>
        <v>1</v>
      </c>
      <c r="S218" s="318" t="e">
        <f t="shared" si="2"/>
        <v>#REF!</v>
      </c>
      <c r="T218" s="392" t="e">
        <f>IF($B$38="P",IF(#REF!&lt;&gt;"",#REF!,""),"")</f>
        <v>#REF!</v>
      </c>
      <c r="U218" s="392" t="e">
        <f>IF($B$38="P",IF(#REF!&lt;&gt;"",ABS(#REF!),""),"")</f>
        <v>#REF!</v>
      </c>
      <c r="V218" s="392" t="e">
        <f>IF($B$38="P",IF(#REF!&lt;&gt;"",#REF!,""),"")</f>
        <v>#REF!</v>
      </c>
      <c r="W218" s="392" t="e">
        <f>IF($B$38="P",IF(#REF!&lt;&gt;"",#REF!,""),"")</f>
        <v>#REF!</v>
      </c>
      <c r="Y218">
        <v>41</v>
      </c>
      <c r="AB218">
        <f t="shared" si="8"/>
        <v>1</v>
      </c>
      <c r="AC218" s="318" t="e">
        <f t="shared" si="6"/>
        <v>#REF!</v>
      </c>
      <c r="AD218" s="392" t="e">
        <f>IF($B$38="P",IF(#REF!&lt;&gt;"",#REF!,""),"")</f>
        <v>#REF!</v>
      </c>
      <c r="AE218" s="392" t="e">
        <f>IF($B$38="P",IF(#REF!&lt;&gt;"",#REF!,""),"")</f>
        <v>#REF!</v>
      </c>
      <c r="AF218" s="268"/>
      <c r="AG218">
        <v>41</v>
      </c>
      <c r="AQ218">
        <f t="shared" si="9"/>
        <v>1</v>
      </c>
      <c r="AR218" s="318" t="e">
        <f t="shared" si="5"/>
        <v>#REF!</v>
      </c>
      <c r="AS218" s="392" t="e">
        <f>IF($B$38="P",IF(#REF!&lt;&gt;"",#REF!,""),"")</f>
        <v>#REF!</v>
      </c>
      <c r="AT218" s="392" t="e">
        <f>IF($B$38="P",IF(#REF!&lt;&gt;"",#REF!,""),"")</f>
        <v>#REF!</v>
      </c>
      <c r="AV218">
        <v>41</v>
      </c>
      <c r="AW218" s="321"/>
    </row>
    <row r="219" spans="18:49">
      <c r="R219">
        <f t="shared" si="7"/>
        <v>1</v>
      </c>
      <c r="S219" s="318" t="e">
        <f t="shared" si="2"/>
        <v>#REF!</v>
      </c>
      <c r="T219" s="392" t="e">
        <f>IF($B$38="P",IF(#REF!&lt;&gt;"",#REF!,""),"")</f>
        <v>#REF!</v>
      </c>
      <c r="U219" s="392" t="e">
        <f>IF($B$38="P",IF(#REF!&lt;&gt;"",ABS(#REF!),""),"")</f>
        <v>#REF!</v>
      </c>
      <c r="V219" s="392" t="e">
        <f>IF($B$38="P",IF(#REF!&lt;&gt;"",#REF!,""),"")</f>
        <v>#REF!</v>
      </c>
      <c r="W219" s="392" t="e">
        <f>IF($B$38="P",IF(#REF!&lt;&gt;"",#REF!,""),"")</f>
        <v>#REF!</v>
      </c>
      <c r="Y219">
        <v>42</v>
      </c>
      <c r="AB219">
        <f t="shared" si="8"/>
        <v>1</v>
      </c>
      <c r="AC219" s="318" t="e">
        <f t="shared" si="6"/>
        <v>#REF!</v>
      </c>
      <c r="AD219" s="392" t="e">
        <f>IF($B$38="P",IF(#REF!&lt;&gt;"",#REF!,""),"")</f>
        <v>#REF!</v>
      </c>
      <c r="AE219" s="392" t="e">
        <f>IF($B$38="P",IF(#REF!&lt;&gt;"",#REF!,""),"")</f>
        <v>#REF!</v>
      </c>
      <c r="AF219" s="321"/>
      <c r="AG219">
        <v>42</v>
      </c>
      <c r="AQ219">
        <f t="shared" si="9"/>
        <v>1</v>
      </c>
      <c r="AR219" s="318" t="e">
        <f t="shared" si="5"/>
        <v>#REF!</v>
      </c>
      <c r="AS219" s="392" t="e">
        <f>IF($B$38="P",IF(#REF!&lt;&gt;"",#REF!,""),"")</f>
        <v>#REF!</v>
      </c>
      <c r="AT219" s="392" t="e">
        <f>IF($B$38="P",IF(#REF!&lt;&gt;"",#REF!,""),"")</f>
        <v>#REF!</v>
      </c>
      <c r="AV219">
        <v>42</v>
      </c>
      <c r="AW219" s="321"/>
    </row>
    <row r="220" spans="18:49">
      <c r="R220">
        <f t="shared" si="7"/>
        <v>1</v>
      </c>
      <c r="S220" s="318" t="e">
        <f t="shared" si="2"/>
        <v>#REF!</v>
      </c>
      <c r="T220" s="392" t="e">
        <f>IF($B$38="P",IF(#REF!&lt;&gt;"",#REF!,""),"")</f>
        <v>#REF!</v>
      </c>
      <c r="U220" s="392" t="e">
        <f>IF($B$38="P",IF(#REF!&lt;&gt;"",ABS(#REF!),""),"")</f>
        <v>#REF!</v>
      </c>
      <c r="V220" s="392" t="e">
        <f>IF($B$38="P",IF(#REF!&lt;&gt;"",#REF!,""),"")</f>
        <v>#REF!</v>
      </c>
      <c r="W220" s="392" t="e">
        <f>IF($B$38="P",IF(#REF!&lt;&gt;"",#REF!,""),"")</f>
        <v>#REF!</v>
      </c>
      <c r="Y220">
        <v>43</v>
      </c>
      <c r="AB220">
        <f t="shared" si="8"/>
        <v>1</v>
      </c>
      <c r="AC220" s="318" t="e">
        <f t="shared" si="6"/>
        <v>#REF!</v>
      </c>
      <c r="AD220" s="392" t="e">
        <f>IF($B$38="P",IF(#REF!&lt;&gt;"",#REF!,""),"")</f>
        <v>#REF!</v>
      </c>
      <c r="AE220" s="392" t="e">
        <f>IF($B$38="P",IF(#REF!&lt;&gt;"",#REF!,""),"")</f>
        <v>#REF!</v>
      </c>
      <c r="AF220" s="321"/>
      <c r="AG220">
        <v>43</v>
      </c>
      <c r="AQ220">
        <f t="shared" si="9"/>
        <v>1</v>
      </c>
      <c r="AR220" s="318" t="e">
        <f t="shared" si="5"/>
        <v>#REF!</v>
      </c>
      <c r="AS220" s="392" t="e">
        <f>IF($B$38="P",IF(#REF!&lt;&gt;"",#REF!,""),"")</f>
        <v>#REF!</v>
      </c>
      <c r="AT220" s="392" t="e">
        <f>IF($B$38="P",IF(#REF!&lt;&gt;"",#REF!,""),"")</f>
        <v>#REF!</v>
      </c>
      <c r="AV220">
        <v>43</v>
      </c>
      <c r="AW220" s="321"/>
    </row>
    <row r="221" spans="18:49">
      <c r="R221">
        <f t="shared" si="7"/>
        <v>1</v>
      </c>
      <c r="S221" s="318" t="e">
        <f t="shared" si="2"/>
        <v>#REF!</v>
      </c>
      <c r="T221" s="392" t="e">
        <f>IF($B$38="P",IF(#REF!&lt;&gt;"",#REF!,""),"")</f>
        <v>#REF!</v>
      </c>
      <c r="U221" s="392" t="e">
        <f>IF($B$38="P",IF(#REF!&lt;&gt;"",ABS(#REF!),""),"")</f>
        <v>#REF!</v>
      </c>
      <c r="V221" s="392" t="e">
        <f>IF($B$38="P",IF(#REF!&lt;&gt;"",#REF!,""),"")</f>
        <v>#REF!</v>
      </c>
      <c r="W221" s="392" t="e">
        <f>IF($B$38="P",IF(#REF!&lt;&gt;"",#REF!,""),"")</f>
        <v>#REF!</v>
      </c>
      <c r="Y221">
        <v>44</v>
      </c>
      <c r="AB221">
        <f t="shared" si="8"/>
        <v>1</v>
      </c>
      <c r="AC221" s="318" t="e">
        <f t="shared" si="6"/>
        <v>#REF!</v>
      </c>
      <c r="AD221" s="392" t="e">
        <f>IF($B$38="P",IF(#REF!&lt;&gt;"",#REF!,""),"")</f>
        <v>#REF!</v>
      </c>
      <c r="AE221" s="392" t="e">
        <f>IF($B$38="P",IF(#REF!&lt;&gt;"",#REF!,""),"")</f>
        <v>#REF!</v>
      </c>
      <c r="AF221" s="321"/>
      <c r="AG221">
        <v>44</v>
      </c>
      <c r="AQ221">
        <f t="shared" si="9"/>
        <v>1</v>
      </c>
      <c r="AR221" s="318" t="e">
        <f t="shared" si="5"/>
        <v>#REF!</v>
      </c>
      <c r="AS221" s="392" t="e">
        <f>IF($B$38="P",IF(#REF!&lt;&gt;"",#REF!,""),"")</f>
        <v>#REF!</v>
      </c>
      <c r="AT221" s="392" t="e">
        <f>IF($B$38="P",IF(#REF!&lt;&gt;"",#REF!,""),"")</f>
        <v>#REF!</v>
      </c>
      <c r="AV221">
        <v>44</v>
      </c>
      <c r="AW221" s="321"/>
    </row>
    <row r="222" spans="18:49">
      <c r="R222">
        <f t="shared" si="7"/>
        <v>1</v>
      </c>
      <c r="S222" s="318" t="e">
        <f t="shared" si="2"/>
        <v>#REF!</v>
      </c>
      <c r="T222" s="392" t="e">
        <f>IF($B$38="P",IF(#REF!&lt;&gt;"",#REF!,""),"")</f>
        <v>#REF!</v>
      </c>
      <c r="U222" s="392" t="e">
        <f>IF($B$38="P",IF(#REF!&lt;&gt;"",ABS(#REF!),""),"")</f>
        <v>#REF!</v>
      </c>
      <c r="V222" s="392" t="e">
        <f>IF($B$38="P",IF(#REF!&lt;&gt;"",#REF!,""),"")</f>
        <v>#REF!</v>
      </c>
      <c r="W222" s="392" t="e">
        <f>IF($B$38="P",IF(#REF!&lt;&gt;"",#REF!,""),"")</f>
        <v>#REF!</v>
      </c>
      <c r="Y222">
        <v>45</v>
      </c>
      <c r="AB222">
        <f t="shared" si="8"/>
        <v>1</v>
      </c>
      <c r="AC222" s="318" t="e">
        <f t="shared" si="6"/>
        <v>#REF!</v>
      </c>
      <c r="AD222" s="392" t="e">
        <f>IF($B$38="P",IF(#REF!&lt;&gt;"",#REF!,""),"")</f>
        <v>#REF!</v>
      </c>
      <c r="AE222" s="392" t="e">
        <f>IF($B$38="P",IF(#REF!&lt;&gt;"",#REF!,""),"")</f>
        <v>#REF!</v>
      </c>
      <c r="AF222" s="321"/>
      <c r="AG222">
        <v>45</v>
      </c>
      <c r="AQ222">
        <f t="shared" si="9"/>
        <v>1</v>
      </c>
      <c r="AR222" s="318" t="e">
        <f t="shared" si="5"/>
        <v>#REF!</v>
      </c>
      <c r="AS222" s="392" t="e">
        <f>IF($B$38="P",IF(#REF!&lt;&gt;"",#REF!,""),"")</f>
        <v>#REF!</v>
      </c>
      <c r="AT222" s="392" t="e">
        <f>IF($B$38="P",IF(#REF!&lt;&gt;"",#REF!,""),"")</f>
        <v>#REF!</v>
      </c>
      <c r="AV222">
        <v>45</v>
      </c>
      <c r="AW222" s="321"/>
    </row>
    <row r="223" spans="18:49">
      <c r="R223">
        <f t="shared" si="7"/>
        <v>1</v>
      </c>
      <c r="S223" s="318" t="e">
        <f t="shared" si="2"/>
        <v>#REF!</v>
      </c>
      <c r="T223" s="392" t="e">
        <f>IF($B$38="P",IF(#REF!&lt;&gt;"",#REF!,""),"")</f>
        <v>#REF!</v>
      </c>
      <c r="U223" s="392" t="e">
        <f>IF($B$38="P",IF(#REF!&lt;&gt;"",ABS(#REF!),""),"")</f>
        <v>#REF!</v>
      </c>
      <c r="V223" s="392" t="e">
        <f>IF($B$38="P",IF(#REF!&lt;&gt;"",#REF!,""),"")</f>
        <v>#REF!</v>
      </c>
      <c r="W223" s="392" t="e">
        <f>IF($B$38="P",IF(#REF!&lt;&gt;"",#REF!,""),"")</f>
        <v>#REF!</v>
      </c>
      <c r="Y223">
        <v>46</v>
      </c>
      <c r="AB223">
        <f t="shared" si="8"/>
        <v>1</v>
      </c>
      <c r="AC223" s="318" t="e">
        <f t="shared" si="6"/>
        <v>#REF!</v>
      </c>
      <c r="AD223" s="392" t="e">
        <f>IF($B$38="P",IF(#REF!&lt;&gt;"",#REF!,""),"")</f>
        <v>#REF!</v>
      </c>
      <c r="AE223" s="392" t="e">
        <f>IF($B$38="P",IF(#REF!&lt;&gt;"",#REF!,""),"")</f>
        <v>#REF!</v>
      </c>
      <c r="AF223" s="321"/>
      <c r="AG223">
        <v>46</v>
      </c>
      <c r="AQ223">
        <f t="shared" si="9"/>
        <v>1</v>
      </c>
      <c r="AR223" s="318" t="e">
        <f t="shared" si="5"/>
        <v>#REF!</v>
      </c>
      <c r="AS223" s="392" t="e">
        <f>IF($B$38="P",IF(#REF!&lt;&gt;"",#REF!,""),"")</f>
        <v>#REF!</v>
      </c>
      <c r="AT223" s="392" t="e">
        <f>IF($B$38="P",IF(#REF!&lt;&gt;"",#REF!,""),"")</f>
        <v>#REF!</v>
      </c>
      <c r="AV223">
        <v>46</v>
      </c>
      <c r="AW223" s="321"/>
    </row>
    <row r="224" spans="18:49">
      <c r="R224">
        <f t="shared" si="7"/>
        <v>1</v>
      </c>
      <c r="S224" s="318" t="e">
        <f t="shared" si="2"/>
        <v>#REF!</v>
      </c>
      <c r="T224" s="392" t="e">
        <f>IF($B$38="P",IF(#REF!&lt;&gt;"",#REF!,""),"")</f>
        <v>#REF!</v>
      </c>
      <c r="U224" s="392" t="e">
        <f>IF($B$38="P",IF(#REF!&lt;&gt;"",ABS(#REF!),""),"")</f>
        <v>#REF!</v>
      </c>
      <c r="V224" s="392" t="e">
        <f>IF($B$38="P",IF(#REF!&lt;&gt;"",#REF!,""),"")</f>
        <v>#REF!</v>
      </c>
      <c r="W224" s="392" t="e">
        <f>IF($B$38="P",IF(#REF!&lt;&gt;"",#REF!,""),"")</f>
        <v>#REF!</v>
      </c>
      <c r="Y224">
        <v>47</v>
      </c>
      <c r="AB224">
        <f t="shared" si="8"/>
        <v>1</v>
      </c>
      <c r="AC224" s="318" t="e">
        <f t="shared" si="6"/>
        <v>#REF!</v>
      </c>
      <c r="AD224" s="392" t="e">
        <f>IF($B$38="P",IF(#REF!&lt;&gt;"",#REF!,""),"")</f>
        <v>#REF!</v>
      </c>
      <c r="AE224" s="392" t="e">
        <f>IF($B$38="P",IF(#REF!&lt;&gt;"",#REF!,""),"")</f>
        <v>#REF!</v>
      </c>
      <c r="AF224" s="321"/>
      <c r="AG224">
        <v>47</v>
      </c>
      <c r="AQ224">
        <f t="shared" si="9"/>
        <v>1</v>
      </c>
      <c r="AR224" s="318" t="e">
        <f t="shared" si="5"/>
        <v>#REF!</v>
      </c>
      <c r="AS224" s="392" t="e">
        <f>IF($B$38="P",IF(#REF!&lt;&gt;"",#REF!,""),"")</f>
        <v>#REF!</v>
      </c>
      <c r="AT224" s="392" t="e">
        <f>IF($B$38="P",IF(#REF!&lt;&gt;"",#REF!,""),"")</f>
        <v>#REF!</v>
      </c>
      <c r="AV224">
        <v>47</v>
      </c>
      <c r="AW224" s="321"/>
    </row>
    <row r="225" spans="18:49">
      <c r="R225">
        <f t="shared" si="7"/>
        <v>1</v>
      </c>
      <c r="S225" s="318" t="e">
        <f t="shared" si="2"/>
        <v>#REF!</v>
      </c>
      <c r="T225" s="392" t="e">
        <f>IF($B$38="P",IF(#REF!&lt;&gt;"",#REF!,""),"")</f>
        <v>#REF!</v>
      </c>
      <c r="U225" s="392" t="e">
        <f>IF($B$38="P",IF(#REF!&lt;&gt;"",ABS(#REF!),""),"")</f>
        <v>#REF!</v>
      </c>
      <c r="V225" s="392" t="e">
        <f>IF($B$38="P",IF(#REF!&lt;&gt;"",#REF!,""),"")</f>
        <v>#REF!</v>
      </c>
      <c r="W225" s="392" t="e">
        <f>IF($B$38="P",IF(#REF!&lt;&gt;"",#REF!,""),"")</f>
        <v>#REF!</v>
      </c>
      <c r="Y225">
        <v>48</v>
      </c>
      <c r="AB225">
        <f t="shared" si="8"/>
        <v>1</v>
      </c>
      <c r="AC225" s="318" t="e">
        <f t="shared" si="6"/>
        <v>#REF!</v>
      </c>
      <c r="AD225" s="392" t="e">
        <f>IF($B$38="P",IF(#REF!&lt;&gt;"",#REF!,""),"")</f>
        <v>#REF!</v>
      </c>
      <c r="AE225" s="392" t="e">
        <f>IF($B$38="P",IF(#REF!&lt;&gt;"",#REF!,""),"")</f>
        <v>#REF!</v>
      </c>
      <c r="AF225" s="321"/>
      <c r="AG225">
        <v>48</v>
      </c>
      <c r="AQ225">
        <f t="shared" si="9"/>
        <v>1</v>
      </c>
      <c r="AR225" s="318" t="e">
        <f t="shared" si="5"/>
        <v>#REF!</v>
      </c>
      <c r="AS225" s="392" t="e">
        <f>IF($B$38="P",IF(#REF!&lt;&gt;"",#REF!,""),"")</f>
        <v>#REF!</v>
      </c>
      <c r="AT225" s="392" t="e">
        <f>IF($B$38="P",IF(#REF!&lt;&gt;"",#REF!,""),"")</f>
        <v>#REF!</v>
      </c>
      <c r="AV225">
        <v>48</v>
      </c>
      <c r="AW225" s="321"/>
    </row>
    <row r="226" spans="18:49">
      <c r="R226">
        <f t="shared" si="7"/>
        <v>1</v>
      </c>
      <c r="S226" s="318" t="e">
        <f t="shared" si="2"/>
        <v>#REF!</v>
      </c>
      <c r="T226" s="392" t="e">
        <f>IF($B$38="P",IF(#REF!&lt;&gt;"",#REF!,""),"")</f>
        <v>#REF!</v>
      </c>
      <c r="U226" s="392" t="e">
        <f>IF($B$38="P",IF(#REF!&lt;&gt;"",ABS(#REF!),""),"")</f>
        <v>#REF!</v>
      </c>
      <c r="V226" s="392" t="e">
        <f>IF($B$38="P",IF(#REF!&lt;&gt;"",#REF!,""),"")</f>
        <v>#REF!</v>
      </c>
      <c r="W226" s="392" t="e">
        <f>IF($B$38="P",IF(#REF!&lt;&gt;"",#REF!,""),"")</f>
        <v>#REF!</v>
      </c>
      <c r="Y226">
        <v>49</v>
      </c>
      <c r="AB226">
        <f t="shared" si="8"/>
        <v>1</v>
      </c>
      <c r="AC226" s="318" t="e">
        <f t="shared" si="6"/>
        <v>#REF!</v>
      </c>
      <c r="AD226" s="392" t="e">
        <f>IF($B$38="P",IF(#REF!&lt;&gt;"",#REF!,""),"")</f>
        <v>#REF!</v>
      </c>
      <c r="AE226" s="392" t="e">
        <f>IF($B$38="P",IF(#REF!&lt;&gt;"",#REF!,""),"")</f>
        <v>#REF!</v>
      </c>
      <c r="AF226" s="321"/>
      <c r="AG226">
        <v>49</v>
      </c>
      <c r="AQ226">
        <f t="shared" si="9"/>
        <v>1</v>
      </c>
      <c r="AR226" s="318" t="e">
        <f t="shared" si="5"/>
        <v>#REF!</v>
      </c>
      <c r="AS226" s="392" t="e">
        <f>IF($B$38="P",IF(#REF!&lt;&gt;"",#REF!,""),"")</f>
        <v>#REF!</v>
      </c>
      <c r="AT226" s="392" t="e">
        <f>IF($B$38="P",IF(#REF!&lt;&gt;"",#REF!,""),"")</f>
        <v>#REF!</v>
      </c>
      <c r="AV226">
        <v>49</v>
      </c>
      <c r="AW226" s="321"/>
    </row>
    <row r="227" spans="18:49">
      <c r="R227">
        <f t="shared" si="7"/>
        <v>1</v>
      </c>
      <c r="S227" s="318" t="e">
        <f t="shared" si="2"/>
        <v>#REF!</v>
      </c>
      <c r="T227" s="392" t="e">
        <f>IF($B$38="P",IF(#REF!&lt;&gt;"",#REF!,""),"")</f>
        <v>#REF!</v>
      </c>
      <c r="U227" s="392" t="e">
        <f>IF($B$38="P",IF(#REF!&lt;&gt;"",ABS(#REF!),""),"")</f>
        <v>#REF!</v>
      </c>
      <c r="V227" s="392" t="e">
        <f>IF($B$38="P",IF(#REF!&lt;&gt;"",#REF!,""),"")</f>
        <v>#REF!</v>
      </c>
      <c r="W227" s="392" t="e">
        <f>IF($B$38="P",IF(#REF!&lt;&gt;"",#REF!,""),"")</f>
        <v>#REF!</v>
      </c>
      <c r="Y227">
        <v>50</v>
      </c>
      <c r="AB227">
        <f t="shared" si="8"/>
        <v>1</v>
      </c>
      <c r="AC227" s="318" t="e">
        <f t="shared" si="6"/>
        <v>#REF!</v>
      </c>
      <c r="AD227" s="392" t="e">
        <f>IF($B$38="P",IF(#REF!&lt;&gt;"",#REF!,""),"")</f>
        <v>#REF!</v>
      </c>
      <c r="AE227" s="392" t="e">
        <f>IF($B$38="P",IF(#REF!&lt;&gt;"",#REF!,""),"")</f>
        <v>#REF!</v>
      </c>
      <c r="AF227" s="321"/>
      <c r="AG227">
        <v>50</v>
      </c>
      <c r="AQ227">
        <f t="shared" si="9"/>
        <v>1</v>
      </c>
      <c r="AR227" s="318" t="e">
        <f t="shared" si="5"/>
        <v>#REF!</v>
      </c>
      <c r="AS227" s="392" t="e">
        <f>IF($B$38="P",IF(#REF!&lt;&gt;"",#REF!,""),"")</f>
        <v>#REF!</v>
      </c>
      <c r="AT227" s="392" t="e">
        <f>IF($B$38="P",IF(#REF!&lt;&gt;"",#REF!,""),"")</f>
        <v>#REF!</v>
      </c>
      <c r="AV227">
        <v>50</v>
      </c>
      <c r="AW227" s="321"/>
    </row>
    <row r="228" spans="18:49">
      <c r="R228">
        <f t="shared" si="7"/>
        <v>1</v>
      </c>
      <c r="S228" s="318" t="e">
        <f t="shared" si="2"/>
        <v>#REF!</v>
      </c>
      <c r="T228" s="392" t="e">
        <f>IF($B$38="P",IF(#REF!&lt;&gt;"",#REF!,""),"")</f>
        <v>#REF!</v>
      </c>
      <c r="U228" s="392" t="e">
        <f>IF($B$38="P",IF(#REF!&lt;&gt;"",ABS(#REF!),""),"")</f>
        <v>#REF!</v>
      </c>
      <c r="V228" s="392" t="e">
        <f>IF($B$38="P",IF(#REF!&lt;&gt;"",#REF!,""),"")</f>
        <v>#REF!</v>
      </c>
      <c r="W228" s="392" t="e">
        <f>IF($B$38="P",IF(#REF!&lt;&gt;"",#REF!,""),"")</f>
        <v>#REF!</v>
      </c>
      <c r="Y228">
        <v>51</v>
      </c>
      <c r="AB228">
        <f t="shared" si="8"/>
        <v>1</v>
      </c>
      <c r="AC228" s="318" t="e">
        <f t="shared" si="6"/>
        <v>#REF!</v>
      </c>
      <c r="AD228" s="392" t="e">
        <f>IF($B$38="P",IF(#REF!&lt;&gt;"",#REF!,""),"")</f>
        <v>#REF!</v>
      </c>
      <c r="AE228" s="392" t="e">
        <f>IF($B$38="P",IF(#REF!&lt;&gt;"",#REF!,""),"")</f>
        <v>#REF!</v>
      </c>
      <c r="AF228" s="321"/>
      <c r="AG228">
        <v>51</v>
      </c>
      <c r="AQ228">
        <f t="shared" si="9"/>
        <v>1</v>
      </c>
      <c r="AR228" s="318" t="e">
        <f t="shared" si="5"/>
        <v>#REF!</v>
      </c>
      <c r="AS228" s="392" t="e">
        <f>IF($B$38="P",IF(#REF!&lt;&gt;"",#REF!,""),"")</f>
        <v>#REF!</v>
      </c>
      <c r="AT228" s="392" t="e">
        <f>IF($B$38="P",IF(#REF!&lt;&gt;"",#REF!,""),"")</f>
        <v>#REF!</v>
      </c>
      <c r="AV228">
        <v>51</v>
      </c>
      <c r="AW228" s="321"/>
    </row>
    <row r="229" spans="18:49">
      <c r="R229">
        <f t="shared" si="7"/>
        <v>1</v>
      </c>
      <c r="S229" s="318" t="e">
        <f t="shared" si="2"/>
        <v>#REF!</v>
      </c>
      <c r="T229" s="392" t="e">
        <f>IF($B$38="P",IF(#REF!&lt;&gt;"",#REF!,""),"")</f>
        <v>#REF!</v>
      </c>
      <c r="U229" s="392" t="e">
        <f>IF($B$38="P",IF(#REF!&lt;&gt;"",ABS(#REF!),""),"")</f>
        <v>#REF!</v>
      </c>
      <c r="V229" s="392" t="e">
        <f>IF($B$38="P",IF(#REF!&lt;&gt;"",#REF!,""),"")</f>
        <v>#REF!</v>
      </c>
      <c r="W229" s="392" t="e">
        <f>IF($B$38="P",IF(#REF!&lt;&gt;"",#REF!,""),"")</f>
        <v>#REF!</v>
      </c>
      <c r="Y229">
        <v>52</v>
      </c>
      <c r="AB229">
        <f t="shared" si="8"/>
        <v>1</v>
      </c>
      <c r="AC229" s="318" t="e">
        <f t="shared" si="6"/>
        <v>#REF!</v>
      </c>
      <c r="AD229" s="392" t="e">
        <f>IF($B$38="P",IF(#REF!&lt;&gt;"",#REF!,""),"")</f>
        <v>#REF!</v>
      </c>
      <c r="AE229" s="392" t="e">
        <f>IF($B$38="P",IF(#REF!&lt;&gt;"",#REF!,""),"")</f>
        <v>#REF!</v>
      </c>
      <c r="AF229" s="321"/>
      <c r="AG229">
        <v>52</v>
      </c>
      <c r="AQ229">
        <f t="shared" si="9"/>
        <v>1</v>
      </c>
      <c r="AR229" s="318" t="e">
        <f t="shared" si="5"/>
        <v>#REF!</v>
      </c>
      <c r="AS229" s="392" t="e">
        <f>IF($B$38="P",IF(#REF!&lt;&gt;"",#REF!,""),"")</f>
        <v>#REF!</v>
      </c>
      <c r="AT229" s="392" t="e">
        <f>IF($B$38="P",IF(#REF!&lt;&gt;"",#REF!,""),"")</f>
        <v>#REF!</v>
      </c>
      <c r="AV229">
        <v>52</v>
      </c>
      <c r="AW229" s="321"/>
    </row>
    <row r="230" spans="18:49">
      <c r="R230">
        <f t="shared" si="7"/>
        <v>1</v>
      </c>
      <c r="S230" s="318" t="e">
        <f t="shared" si="2"/>
        <v>#REF!</v>
      </c>
      <c r="T230" s="392" t="e">
        <f>IF($B$38="P",IF(#REF!&lt;&gt;"",#REF!,""),"")</f>
        <v>#REF!</v>
      </c>
      <c r="U230" s="392" t="e">
        <f>IF($B$38="P",IF(#REF!&lt;&gt;"",ABS(#REF!),""),"")</f>
        <v>#REF!</v>
      </c>
      <c r="V230" s="392" t="e">
        <f>IF($B$38="P",IF(#REF!&lt;&gt;"",#REF!,""),"")</f>
        <v>#REF!</v>
      </c>
      <c r="W230" s="392" t="e">
        <f>IF($B$38="P",IF(#REF!&lt;&gt;"",#REF!,""),"")</f>
        <v>#REF!</v>
      </c>
      <c r="Y230">
        <v>53</v>
      </c>
      <c r="AB230">
        <f t="shared" si="8"/>
        <v>1</v>
      </c>
      <c r="AC230" s="318" t="e">
        <f t="shared" si="6"/>
        <v>#REF!</v>
      </c>
      <c r="AD230" s="392" t="e">
        <f>IF($B$38="P",IF(#REF!&lt;&gt;"",#REF!,""),"")</f>
        <v>#REF!</v>
      </c>
      <c r="AE230" s="392" t="e">
        <f>IF($B$38="P",IF(#REF!&lt;&gt;"",#REF!,""),"")</f>
        <v>#REF!</v>
      </c>
      <c r="AF230" s="321"/>
      <c r="AG230">
        <v>53</v>
      </c>
      <c r="AQ230">
        <f t="shared" si="9"/>
        <v>1</v>
      </c>
      <c r="AR230" s="318" t="e">
        <f t="shared" si="5"/>
        <v>#REF!</v>
      </c>
      <c r="AS230" s="392" t="e">
        <f>IF($B$38="P",IF(#REF!&lt;&gt;"",#REF!,""),"")</f>
        <v>#REF!</v>
      </c>
      <c r="AT230" s="392" t="e">
        <f>IF($B$38="P",IF(#REF!&lt;&gt;"",#REF!,""),"")</f>
        <v>#REF!</v>
      </c>
      <c r="AV230">
        <v>53</v>
      </c>
      <c r="AW230" s="321"/>
    </row>
    <row r="231" spans="18:49">
      <c r="R231">
        <f t="shared" si="7"/>
        <v>1</v>
      </c>
      <c r="S231" s="318" t="e">
        <f t="shared" si="2"/>
        <v>#REF!</v>
      </c>
      <c r="T231" s="392" t="e">
        <f>IF($B$38="P",IF(#REF!&lt;&gt;"",#REF!,""),"")</f>
        <v>#REF!</v>
      </c>
      <c r="U231" s="392" t="e">
        <f>IF($B$38="P",IF(#REF!&lt;&gt;"",ABS(#REF!),""),"")</f>
        <v>#REF!</v>
      </c>
      <c r="V231" s="392" t="e">
        <f>IF($B$38="P",IF(#REF!&lt;&gt;"",#REF!,""),"")</f>
        <v>#REF!</v>
      </c>
      <c r="W231" s="392" t="e">
        <f>IF($B$38="P",IF(#REF!&lt;&gt;"",#REF!,""),"")</f>
        <v>#REF!</v>
      </c>
      <c r="Y231">
        <v>54</v>
      </c>
      <c r="AB231">
        <f t="shared" si="8"/>
        <v>1</v>
      </c>
      <c r="AC231" s="318" t="e">
        <f t="shared" si="6"/>
        <v>#REF!</v>
      </c>
      <c r="AD231" s="392" t="e">
        <f>IF($B$38="P",IF(#REF!&lt;&gt;"",#REF!,""),"")</f>
        <v>#REF!</v>
      </c>
      <c r="AE231" s="392" t="e">
        <f>IF($B$38="P",IF(#REF!&lt;&gt;"",#REF!,""),"")</f>
        <v>#REF!</v>
      </c>
      <c r="AF231" s="321"/>
      <c r="AG231">
        <v>54</v>
      </c>
      <c r="AQ231">
        <f t="shared" si="9"/>
        <v>1</v>
      </c>
      <c r="AR231" s="318" t="e">
        <f t="shared" si="5"/>
        <v>#REF!</v>
      </c>
      <c r="AS231" s="392" t="e">
        <f>IF($B$38="P",IF(#REF!&lt;&gt;"",#REF!,""),"")</f>
        <v>#REF!</v>
      </c>
      <c r="AT231" s="392" t="e">
        <f>IF($B$38="P",IF(#REF!&lt;&gt;"",#REF!,""),"")</f>
        <v>#REF!</v>
      </c>
      <c r="AV231">
        <v>54</v>
      </c>
      <c r="AW231" s="321"/>
    </row>
    <row r="232" spans="18:49">
      <c r="R232">
        <f t="shared" si="7"/>
        <v>1</v>
      </c>
      <c r="S232" s="318" t="e">
        <f t="shared" si="2"/>
        <v>#REF!</v>
      </c>
      <c r="T232" s="392" t="e">
        <f>IF($B$38="P",IF(#REF!&lt;&gt;"",#REF!,""),"")</f>
        <v>#REF!</v>
      </c>
      <c r="U232" s="392" t="e">
        <f>IF($B$38="P",IF(#REF!&lt;&gt;"",ABS(#REF!),""),"")</f>
        <v>#REF!</v>
      </c>
      <c r="V232" s="392" t="e">
        <f>IF($B$38="P",IF(#REF!&lt;&gt;"",#REF!,""),"")</f>
        <v>#REF!</v>
      </c>
      <c r="W232" s="392" t="e">
        <f>IF($B$38="P",IF(#REF!&lt;&gt;"",#REF!,""),"")</f>
        <v>#REF!</v>
      </c>
      <c r="Y232">
        <v>55</v>
      </c>
      <c r="AB232">
        <f t="shared" si="8"/>
        <v>1</v>
      </c>
      <c r="AC232" s="318" t="e">
        <f t="shared" si="6"/>
        <v>#REF!</v>
      </c>
      <c r="AD232" s="392" t="e">
        <f>IF($B$38="P",IF(#REF!&lt;&gt;"",#REF!,""),"")</f>
        <v>#REF!</v>
      </c>
      <c r="AE232" s="392" t="e">
        <f>IF($B$38="P",IF(#REF!&lt;&gt;"",#REF!,""),"")</f>
        <v>#REF!</v>
      </c>
      <c r="AF232" s="321"/>
      <c r="AG232">
        <v>55</v>
      </c>
      <c r="AQ232">
        <f t="shared" si="9"/>
        <v>1</v>
      </c>
      <c r="AR232" s="318" t="e">
        <f t="shared" si="5"/>
        <v>#REF!</v>
      </c>
      <c r="AS232" s="392" t="e">
        <f>IF($B$38="P",IF(#REF!&lt;&gt;"",#REF!,""),"")</f>
        <v>#REF!</v>
      </c>
      <c r="AT232" s="392" t="e">
        <f>IF($B$38="P",IF(#REF!&lt;&gt;"",#REF!,""),"")</f>
        <v>#REF!</v>
      </c>
      <c r="AV232">
        <v>55</v>
      </c>
      <c r="AW232" s="321"/>
    </row>
    <row r="233" spans="18:49">
      <c r="R233">
        <f t="shared" si="7"/>
        <v>1</v>
      </c>
      <c r="S233" s="318" t="e">
        <f t="shared" si="2"/>
        <v>#REF!</v>
      </c>
      <c r="T233" s="392" t="e">
        <f>IF($B$38="P",IF(#REF!&lt;&gt;"",#REF!,""),"")</f>
        <v>#REF!</v>
      </c>
      <c r="U233" s="392" t="e">
        <f>IF($B$38="P",IF(#REF!&lt;&gt;"",ABS(#REF!),""),"")</f>
        <v>#REF!</v>
      </c>
      <c r="V233" s="392" t="e">
        <f>IF($B$38="P",IF(#REF!&lt;&gt;"",#REF!,""),"")</f>
        <v>#REF!</v>
      </c>
      <c r="W233" s="392" t="e">
        <f>IF($B$38="P",IF(#REF!&lt;&gt;"",#REF!,""),"")</f>
        <v>#REF!</v>
      </c>
      <c r="Y233">
        <v>56</v>
      </c>
      <c r="AB233">
        <f t="shared" si="8"/>
        <v>1</v>
      </c>
      <c r="AC233" s="318" t="e">
        <f t="shared" si="6"/>
        <v>#REF!</v>
      </c>
      <c r="AD233" s="392" t="e">
        <f>IF($B$38="P",IF(#REF!&lt;&gt;"",#REF!,""),"")</f>
        <v>#REF!</v>
      </c>
      <c r="AE233" s="392" t="e">
        <f>IF($B$38="P",IF(#REF!&lt;&gt;"",#REF!,""),"")</f>
        <v>#REF!</v>
      </c>
      <c r="AF233" s="321"/>
      <c r="AG233">
        <v>56</v>
      </c>
      <c r="AQ233">
        <f t="shared" si="9"/>
        <v>1</v>
      </c>
      <c r="AR233" s="318" t="e">
        <f t="shared" si="5"/>
        <v>#REF!</v>
      </c>
      <c r="AS233" s="392" t="e">
        <f>IF($B$38="P",IF(#REF!&lt;&gt;"",#REF!,""),"")</f>
        <v>#REF!</v>
      </c>
      <c r="AT233" s="392" t="e">
        <f>IF($B$38="P",IF(#REF!&lt;&gt;"",#REF!,""),"")</f>
        <v>#REF!</v>
      </c>
      <c r="AV233">
        <v>56</v>
      </c>
      <c r="AW233" s="321"/>
    </row>
    <row r="234" spans="18:49">
      <c r="R234">
        <f t="shared" si="7"/>
        <v>1</v>
      </c>
      <c r="S234" s="318" t="e">
        <f t="shared" si="2"/>
        <v>#REF!</v>
      </c>
      <c r="T234" s="392" t="e">
        <f>IF($B$38="P",IF(#REF!&lt;&gt;"",#REF!,""),"")</f>
        <v>#REF!</v>
      </c>
      <c r="U234" s="392" t="e">
        <f>IF($B$38="P",IF(#REF!&lt;&gt;"",ABS(#REF!),""),"")</f>
        <v>#REF!</v>
      </c>
      <c r="V234" s="392" t="e">
        <f>IF($B$38="P",IF(#REF!&lt;&gt;"",#REF!,""),"")</f>
        <v>#REF!</v>
      </c>
      <c r="W234" s="392" t="e">
        <f>IF($B$38="P",IF(#REF!&lt;&gt;"",#REF!,""),"")</f>
        <v>#REF!</v>
      </c>
      <c r="Y234">
        <v>57</v>
      </c>
      <c r="AD234" s="316"/>
      <c r="AE234" s="316"/>
      <c r="AF234" s="321"/>
      <c r="AG234" s="321"/>
      <c r="AH234" s="321"/>
      <c r="AQ234">
        <f t="shared" si="9"/>
        <v>1</v>
      </c>
      <c r="AR234" s="318" t="e">
        <f t="shared" si="5"/>
        <v>#REF!</v>
      </c>
      <c r="AS234" s="392" t="e">
        <f>IF($B$38="P",IF(#REF!&lt;&gt;"",#REF!,""),"")</f>
        <v>#REF!</v>
      </c>
      <c r="AT234" s="392" t="e">
        <f>IF($B$38="P",IF(#REF!&lt;&gt;"",#REF!,""),"")</f>
        <v>#REF!</v>
      </c>
      <c r="AV234">
        <v>57</v>
      </c>
      <c r="AW234" s="321"/>
    </row>
    <row r="235" spans="18:49">
      <c r="R235">
        <f t="shared" si="7"/>
        <v>1</v>
      </c>
      <c r="S235" s="318" t="e">
        <f t="shared" si="2"/>
        <v>#REF!</v>
      </c>
      <c r="T235" s="392" t="e">
        <f>IF($B$38="P",IF(#REF!&lt;&gt;"",#REF!,""),"")</f>
        <v>#REF!</v>
      </c>
      <c r="U235" s="392" t="e">
        <f>IF($B$38="P",IF(#REF!&lt;&gt;"",ABS(#REF!),""),"")</f>
        <v>#REF!</v>
      </c>
      <c r="V235" s="392" t="e">
        <f>IF($B$38="P",IF(#REF!&lt;&gt;"",#REF!,""),"")</f>
        <v>#REF!</v>
      </c>
      <c r="W235" s="392" t="e">
        <f>IF($B$38="P",IF(#REF!&lt;&gt;"",#REF!,""),"")</f>
        <v>#REF!</v>
      </c>
      <c r="Y235">
        <v>58</v>
      </c>
      <c r="AD235" s="316"/>
      <c r="AE235" s="316"/>
      <c r="AF235" s="321"/>
      <c r="AG235" s="321"/>
      <c r="AH235" s="321"/>
      <c r="AQ235">
        <f t="shared" si="9"/>
        <v>1</v>
      </c>
      <c r="AR235" s="318" t="e">
        <f t="shared" si="5"/>
        <v>#REF!</v>
      </c>
      <c r="AS235" s="392" t="e">
        <f>IF($B$38="P",IF(#REF!&lt;&gt;"",#REF!,""),"")</f>
        <v>#REF!</v>
      </c>
      <c r="AT235" s="392" t="e">
        <f>IF($B$38="P",IF(#REF!&lt;&gt;"",#REF!,""),"")</f>
        <v>#REF!</v>
      </c>
      <c r="AV235">
        <v>58</v>
      </c>
      <c r="AW235" s="321"/>
    </row>
    <row r="236" spans="18:49">
      <c r="R236">
        <f t="shared" si="7"/>
        <v>1</v>
      </c>
      <c r="S236" s="318" t="e">
        <f t="shared" si="2"/>
        <v>#REF!</v>
      </c>
      <c r="T236" s="392" t="e">
        <f>IF($B$38="P",IF(#REF!&lt;&gt;"",#REF!,""),"")</f>
        <v>#REF!</v>
      </c>
      <c r="U236" s="392" t="e">
        <f>IF($B$38="P",IF(#REF!&lt;&gt;"",ABS(#REF!),""),"")</f>
        <v>#REF!</v>
      </c>
      <c r="V236" s="392" t="e">
        <f>IF($B$38="P",IF(#REF!&lt;&gt;"",#REF!,""),"")</f>
        <v>#REF!</v>
      </c>
      <c r="W236" s="392" t="e">
        <f>IF($B$38="P",IF(#REF!&lt;&gt;"",#REF!,""),"")</f>
        <v>#REF!</v>
      </c>
      <c r="Y236">
        <v>59</v>
      </c>
      <c r="AD236" s="316"/>
      <c r="AE236" s="316"/>
      <c r="AF236" s="321"/>
      <c r="AG236" s="321"/>
      <c r="AH236" s="321"/>
      <c r="AQ236" s="316">
        <f t="shared" ref="AQ236:AQ243" si="10">$AP$178</f>
        <v>1</v>
      </c>
      <c r="AR236" s="318" t="e">
        <f t="shared" si="5"/>
        <v>#REF!</v>
      </c>
      <c r="AS236" s="392" t="e">
        <f>IF($B$38="P",IF(#REF!&lt;&gt;"",#REF!,""),"")</f>
        <v>#REF!</v>
      </c>
      <c r="AT236" s="392" t="e">
        <f>IF($B$38="P",IF(#REF!&lt;&gt;"",#REF!,""),"")</f>
        <v>#REF!</v>
      </c>
      <c r="AV236">
        <v>59</v>
      </c>
      <c r="AW236" s="321"/>
    </row>
    <row r="237" spans="18:49">
      <c r="R237">
        <f t="shared" si="7"/>
        <v>1</v>
      </c>
      <c r="S237" s="318" t="e">
        <f t="shared" si="2"/>
        <v>#REF!</v>
      </c>
      <c r="T237" s="392" t="e">
        <f>IF($B$38="P",IF(#REF!&lt;&gt;"",#REF!,""),"")</f>
        <v>#REF!</v>
      </c>
      <c r="U237" s="392" t="e">
        <f>IF($B$38="P",IF(#REF!&lt;&gt;"",ABS(#REF!),""),"")</f>
        <v>#REF!</v>
      </c>
      <c r="V237" s="392" t="e">
        <f>IF($B$38="P",IF(#REF!&lt;&gt;"",#REF!,""),"")</f>
        <v>#REF!</v>
      </c>
      <c r="W237" s="392" t="e">
        <f>IF($B$38="P",IF(#REF!&lt;&gt;"",#REF!,""),"")</f>
        <v>#REF!</v>
      </c>
      <c r="Y237">
        <v>60</v>
      </c>
      <c r="AD237" s="316"/>
      <c r="AE237" s="316"/>
      <c r="AF237" s="321"/>
      <c r="AG237" s="321"/>
      <c r="AH237" s="321"/>
      <c r="AQ237" s="316">
        <f t="shared" si="10"/>
        <v>1</v>
      </c>
      <c r="AR237" s="318" t="e">
        <f t="shared" si="5"/>
        <v>#REF!</v>
      </c>
      <c r="AS237" s="392" t="e">
        <f>IF($B$38="P",IF(#REF!&lt;&gt;"",#REF!,""),"")</f>
        <v>#REF!</v>
      </c>
      <c r="AT237" s="392" t="e">
        <f>IF($B$38="P",IF(#REF!&lt;&gt;"",#REF!,""),"")</f>
        <v>#REF!</v>
      </c>
      <c r="AV237">
        <v>60</v>
      </c>
      <c r="AW237" s="321"/>
    </row>
    <row r="238" spans="18:49">
      <c r="R238">
        <f t="shared" si="7"/>
        <v>1</v>
      </c>
      <c r="S238" s="318" t="e">
        <f t="shared" si="2"/>
        <v>#REF!</v>
      </c>
      <c r="T238" s="392" t="e">
        <f>IF($B$38="P",IF(#REF!&lt;&gt;"",#REF!,""),"")</f>
        <v>#REF!</v>
      </c>
      <c r="U238" s="392" t="e">
        <f>IF($B$38="P",IF(#REF!&lt;&gt;"",ABS(#REF!),""),"")</f>
        <v>#REF!</v>
      </c>
      <c r="V238" s="392" t="e">
        <f>IF($B$38="P",IF(#REF!&lt;&gt;"",#REF!,""),"")</f>
        <v>#REF!</v>
      </c>
      <c r="W238" s="392" t="e">
        <f>IF($B$38="P",IF(#REF!&lt;&gt;"",#REF!,""),"")</f>
        <v>#REF!</v>
      </c>
      <c r="Y238">
        <v>61</v>
      </c>
      <c r="AD238" s="316"/>
      <c r="AE238" s="316"/>
      <c r="AF238" s="321"/>
      <c r="AG238" s="321"/>
      <c r="AH238" s="321"/>
      <c r="AQ238" s="316">
        <f t="shared" si="10"/>
        <v>1</v>
      </c>
      <c r="AR238" s="318" t="e">
        <f t="shared" si="5"/>
        <v>#REF!</v>
      </c>
      <c r="AS238" s="392" t="e">
        <f>IF($B$38="P",IF(#REF!&lt;&gt;"",#REF!,""),"")</f>
        <v>#REF!</v>
      </c>
      <c r="AT238" s="392" t="e">
        <f>IF($B$38="P",IF(#REF!&lt;&gt;"",#REF!,""),"")</f>
        <v>#REF!</v>
      </c>
      <c r="AV238">
        <v>61</v>
      </c>
      <c r="AW238" s="321"/>
    </row>
    <row r="239" spans="18:49">
      <c r="R239">
        <f t="shared" si="7"/>
        <v>1</v>
      </c>
      <c r="S239" s="318" t="e">
        <f t="shared" si="2"/>
        <v>#REF!</v>
      </c>
      <c r="T239" s="392" t="e">
        <f>IF($B$38="P",IF(#REF!&lt;&gt;"",#REF!,""),"")</f>
        <v>#REF!</v>
      </c>
      <c r="U239" s="392" t="e">
        <f>IF($B$38="P",IF(#REF!&lt;&gt;"",ABS(#REF!),""),"")</f>
        <v>#REF!</v>
      </c>
      <c r="V239" s="392" t="e">
        <f>IF($B$38="P",IF(#REF!&lt;&gt;"",#REF!,""),"")</f>
        <v>#REF!</v>
      </c>
      <c r="W239" s="392" t="e">
        <f>IF($B$38="P",IF(#REF!&lt;&gt;"",#REF!,""),"")</f>
        <v>#REF!</v>
      </c>
      <c r="Y239">
        <v>62</v>
      </c>
      <c r="AQ239" s="316">
        <f t="shared" si="10"/>
        <v>1</v>
      </c>
      <c r="AR239" s="318" t="e">
        <f t="shared" si="5"/>
        <v>#REF!</v>
      </c>
      <c r="AS239" s="392" t="e">
        <f>IF($B$38="P",IF(#REF!&lt;&gt;"",#REF!,""),"")</f>
        <v>#REF!</v>
      </c>
      <c r="AT239" s="392" t="e">
        <f>IF($B$38="P",IF(#REF!&lt;&gt;"",#REF!,""),"")</f>
        <v>#REF!</v>
      </c>
      <c r="AV239">
        <v>62</v>
      </c>
      <c r="AW239" s="321"/>
    </row>
    <row r="240" spans="18:49">
      <c r="R240">
        <f t="shared" si="7"/>
        <v>1</v>
      </c>
      <c r="S240" s="318" t="e">
        <f t="shared" si="2"/>
        <v>#REF!</v>
      </c>
      <c r="T240" s="392" t="e">
        <f>IF($B$38="P",IF(#REF!&lt;&gt;"",#REF!,""),"")</f>
        <v>#REF!</v>
      </c>
      <c r="U240" s="392" t="e">
        <f>IF($B$38="P",IF(#REF!&lt;&gt;"",ABS(#REF!),""),"")</f>
        <v>#REF!</v>
      </c>
      <c r="V240" s="392" t="e">
        <f>IF($B$38="P",IF(#REF!&lt;&gt;"",#REF!,""),"")</f>
        <v>#REF!</v>
      </c>
      <c r="W240" s="392" t="e">
        <f>IF($B$38="P",IF(#REF!&lt;&gt;"",#REF!,""),"")</f>
        <v>#REF!</v>
      </c>
      <c r="Y240">
        <v>63</v>
      </c>
      <c r="AQ240" s="316">
        <f t="shared" si="10"/>
        <v>1</v>
      </c>
      <c r="AR240" s="318" t="e">
        <f t="shared" si="5"/>
        <v>#REF!</v>
      </c>
      <c r="AS240" s="392" t="e">
        <f>IF($B$38="P",IF(#REF!&lt;&gt;"",#REF!,""),"")</f>
        <v>#REF!</v>
      </c>
      <c r="AT240" s="392" t="e">
        <f>IF($B$38="P",IF(#REF!&lt;&gt;"",#REF!,""),"")</f>
        <v>#REF!</v>
      </c>
      <c r="AV240">
        <v>63</v>
      </c>
      <c r="AW240" s="321"/>
    </row>
    <row r="241" spans="18:49">
      <c r="R241">
        <f t="shared" si="7"/>
        <v>1</v>
      </c>
      <c r="S241" s="318" t="e">
        <f t="shared" si="2"/>
        <v>#REF!</v>
      </c>
      <c r="T241" s="392" t="e">
        <f>IF($B$38="P",IF(#REF!&lt;&gt;"",#REF!,""),"")</f>
        <v>#REF!</v>
      </c>
      <c r="U241" s="392" t="e">
        <f>IF($B$38="P",IF(#REF!&lt;&gt;"",ABS(#REF!),""),"")</f>
        <v>#REF!</v>
      </c>
      <c r="V241" s="392" t="e">
        <f>IF($B$38="P",IF(#REF!&lt;&gt;"",#REF!,""),"")</f>
        <v>#REF!</v>
      </c>
      <c r="W241" s="392" t="e">
        <f>IF($B$38="P",IF(#REF!&lt;&gt;"",#REF!,""),"")</f>
        <v>#REF!</v>
      </c>
      <c r="Y241">
        <v>64</v>
      </c>
      <c r="AQ241" s="316">
        <f t="shared" si="10"/>
        <v>1</v>
      </c>
      <c r="AR241" s="318" t="e">
        <f t="shared" si="5"/>
        <v>#REF!</v>
      </c>
      <c r="AS241" s="392" t="e">
        <f>IF($B$38="P",IF(#REF!&lt;&gt;"",#REF!,""),"")</f>
        <v>#REF!</v>
      </c>
      <c r="AT241" s="392" t="e">
        <f>IF($B$38="P",IF(#REF!&lt;&gt;"",#REF!,""),"")</f>
        <v>#REF!</v>
      </c>
      <c r="AV241">
        <v>64</v>
      </c>
      <c r="AW241" s="321"/>
    </row>
    <row r="242" spans="18:49">
      <c r="R242">
        <f t="shared" si="7"/>
        <v>1</v>
      </c>
      <c r="S242" s="318" t="e">
        <f t="shared" ref="S242:S254" si="11">IF($B$38="P",Y242,IF($B$38="Z",IF(Z242&lt;&gt;"",Z242,""),IF($B$38="M",IF(AA242&lt;&gt;"",AA242,""),Y242)))</f>
        <v>#REF!</v>
      </c>
      <c r="T242" s="392" t="e">
        <f>IF($B$38="P",IF(#REF!&lt;&gt;"",#REF!,""),"")</f>
        <v>#REF!</v>
      </c>
      <c r="U242" s="392" t="e">
        <f>IF($B$38="P",IF(#REF!&lt;&gt;"",ABS(#REF!),""),"")</f>
        <v>#REF!</v>
      </c>
      <c r="V242" s="392" t="e">
        <f>IF($B$38="P",IF(#REF!&lt;&gt;"",#REF!,""),"")</f>
        <v>#REF!</v>
      </c>
      <c r="W242" s="392" t="e">
        <f>IF($B$38="P",IF(#REF!&lt;&gt;"",#REF!,""),"")</f>
        <v>#REF!</v>
      </c>
      <c r="Y242">
        <v>65</v>
      </c>
      <c r="AQ242" s="316">
        <f t="shared" si="10"/>
        <v>1</v>
      </c>
      <c r="AR242" s="318" t="e">
        <f t="shared" ref="AR242:AR243" si="12">IF($B$38="P",AV242,IF($B$38="Z",IF(AW242&lt;&gt;"",AW242,""),IF($B$38="M",IF(AX242&lt;&gt;"",AX242,""),AV242)))</f>
        <v>#REF!</v>
      </c>
      <c r="AS242" s="392" t="e">
        <f>IF($B$38="P",IF(#REF!&lt;&gt;"",#REF!,""),"")</f>
        <v>#REF!</v>
      </c>
      <c r="AT242" s="392" t="e">
        <f>IF($B$38="P",IF(#REF!&lt;&gt;"",#REF!,""),"")</f>
        <v>#REF!</v>
      </c>
      <c r="AV242">
        <v>65</v>
      </c>
      <c r="AW242" s="321"/>
    </row>
    <row r="243" spans="18:49">
      <c r="R243">
        <f t="shared" si="7"/>
        <v>1</v>
      </c>
      <c r="S243" s="318" t="e">
        <f t="shared" si="11"/>
        <v>#REF!</v>
      </c>
      <c r="T243" s="392" t="e">
        <f>IF($B$38="P",IF(#REF!&lt;&gt;"",#REF!,""),"")</f>
        <v>#REF!</v>
      </c>
      <c r="U243" s="392" t="e">
        <f>IF($B$38="P",IF(#REF!&lt;&gt;"",ABS(#REF!),""),"")</f>
        <v>#REF!</v>
      </c>
      <c r="V243" s="392" t="e">
        <f>IF($B$38="P",IF(#REF!&lt;&gt;"",#REF!,""),"")</f>
        <v>#REF!</v>
      </c>
      <c r="W243" s="392" t="e">
        <f>IF($B$38="P",IF(#REF!&lt;&gt;"",#REF!,""),"")</f>
        <v>#REF!</v>
      </c>
      <c r="Y243">
        <v>66</v>
      </c>
      <c r="AQ243" s="316">
        <f t="shared" si="10"/>
        <v>1</v>
      </c>
      <c r="AR243" s="318" t="e">
        <f t="shared" si="12"/>
        <v>#REF!</v>
      </c>
      <c r="AS243" s="392" t="e">
        <f>IF($B$38="P",IF(#REF!&lt;&gt;"",#REF!,""),"")</f>
        <v>#REF!</v>
      </c>
      <c r="AT243" s="392" t="e">
        <f>IF($B$38="P",IF(#REF!&lt;&gt;"",#REF!,""),"")</f>
        <v>#REF!</v>
      </c>
      <c r="AV243">
        <v>66</v>
      </c>
      <c r="AW243" s="321"/>
    </row>
    <row r="244" spans="18:49">
      <c r="R244">
        <f t="shared" ref="R244:R254" si="13">$Q$178</f>
        <v>1</v>
      </c>
      <c r="S244" s="318" t="e">
        <f t="shared" si="11"/>
        <v>#REF!</v>
      </c>
      <c r="T244" s="392" t="e">
        <f>IF($B$38="P",IF(#REF!&lt;&gt;"",#REF!,""),"")</f>
        <v>#REF!</v>
      </c>
      <c r="U244" s="392" t="e">
        <f>IF($B$38="P",IF(#REF!&lt;&gt;"",ABS(#REF!),""),"")</f>
        <v>#REF!</v>
      </c>
      <c r="V244" s="392" t="e">
        <f>IF($B$38="P",IF(#REF!&lt;&gt;"",#REF!,""),"")</f>
        <v>#REF!</v>
      </c>
      <c r="W244" s="392" t="e">
        <f>IF($B$38="P",IF(#REF!&lt;&gt;"",#REF!,""),"")</f>
        <v>#REF!</v>
      </c>
      <c r="Y244">
        <v>67</v>
      </c>
    </row>
    <row r="245" spans="18:49">
      <c r="R245">
        <f t="shared" si="13"/>
        <v>1</v>
      </c>
      <c r="S245" s="318" t="e">
        <f t="shared" si="11"/>
        <v>#REF!</v>
      </c>
      <c r="T245" s="392" t="e">
        <f>IF($B$38="P",IF(#REF!&lt;&gt;"",#REF!,""),"")</f>
        <v>#REF!</v>
      </c>
      <c r="U245" s="392" t="e">
        <f>IF($B$38="P",IF(#REF!&lt;&gt;"",ABS(#REF!),""),"")</f>
        <v>#REF!</v>
      </c>
      <c r="V245" s="392" t="e">
        <f>IF($B$38="P",IF(#REF!&lt;&gt;"",#REF!,""),"")</f>
        <v>#REF!</v>
      </c>
      <c r="W245" s="392" t="e">
        <f>IF($B$38="P",IF(#REF!&lt;&gt;"",#REF!,""),"")</f>
        <v>#REF!</v>
      </c>
      <c r="Y245">
        <v>68</v>
      </c>
    </row>
    <row r="246" spans="18:49">
      <c r="R246">
        <f t="shared" si="13"/>
        <v>1</v>
      </c>
      <c r="S246" s="318" t="e">
        <f t="shared" si="11"/>
        <v>#REF!</v>
      </c>
      <c r="T246" s="392" t="e">
        <f>IF($B$38="P",IF(#REF!&lt;&gt;"",#REF!,""),"")</f>
        <v>#REF!</v>
      </c>
      <c r="U246" s="392" t="e">
        <f>IF($B$38="P",IF(#REF!&lt;&gt;"",ABS(#REF!),""),"")</f>
        <v>#REF!</v>
      </c>
      <c r="V246" s="392" t="e">
        <f>IF($B$38="P",IF(#REF!&lt;&gt;"",#REF!,""),"")</f>
        <v>#REF!</v>
      </c>
      <c r="W246" s="392" t="e">
        <f>IF($B$38="P",IF(#REF!&lt;&gt;"",#REF!,""),"")</f>
        <v>#REF!</v>
      </c>
      <c r="Y246">
        <v>69</v>
      </c>
    </row>
    <row r="247" spans="18:49">
      <c r="R247">
        <f t="shared" si="13"/>
        <v>1</v>
      </c>
      <c r="S247" s="318" t="e">
        <f t="shared" si="11"/>
        <v>#REF!</v>
      </c>
      <c r="T247" s="392" t="e">
        <f>IF($B$38="P",IF(#REF!&lt;&gt;"",#REF!,""),"")</f>
        <v>#REF!</v>
      </c>
      <c r="U247" s="392" t="e">
        <f>IF($B$38="P",IF(#REF!&lt;&gt;"",ABS(#REF!),""),"")</f>
        <v>#REF!</v>
      </c>
      <c r="V247" s="392" t="e">
        <f>IF($B$38="P",IF(#REF!&lt;&gt;"",#REF!,""),"")</f>
        <v>#REF!</v>
      </c>
      <c r="W247" s="392" t="e">
        <f>IF($B$38="P",IF(#REF!&lt;&gt;"",#REF!,""),"")</f>
        <v>#REF!</v>
      </c>
      <c r="Y247">
        <v>70</v>
      </c>
    </row>
    <row r="248" spans="18:49">
      <c r="R248">
        <f t="shared" si="13"/>
        <v>1</v>
      </c>
      <c r="S248" s="318" t="e">
        <f t="shared" si="11"/>
        <v>#REF!</v>
      </c>
      <c r="T248" s="392" t="e">
        <f>IF($B$38="P",IF(#REF!&lt;&gt;"",#REF!,""),"")</f>
        <v>#REF!</v>
      </c>
      <c r="U248" s="392" t="e">
        <f>IF($B$38="P",IF(#REF!&lt;&gt;"",ABS(#REF!),""),"")</f>
        <v>#REF!</v>
      </c>
      <c r="V248" s="392" t="e">
        <f>IF($B$38="P",IF(#REF!&lt;&gt;"",#REF!,""),"")</f>
        <v>#REF!</v>
      </c>
      <c r="W248" s="392" t="e">
        <f>IF($B$38="P",IF(#REF!&lt;&gt;"",#REF!,""),"")</f>
        <v>#REF!</v>
      </c>
      <c r="Y248">
        <v>71</v>
      </c>
    </row>
    <row r="249" spans="18:49">
      <c r="R249">
        <f t="shared" si="13"/>
        <v>1</v>
      </c>
      <c r="S249" s="318" t="e">
        <f t="shared" si="11"/>
        <v>#REF!</v>
      </c>
      <c r="T249" s="392" t="e">
        <f>IF($B$38="P",IF(#REF!&lt;&gt;"",#REF!,""),"")</f>
        <v>#REF!</v>
      </c>
      <c r="U249" s="392" t="e">
        <f>IF($B$38="P",IF(#REF!&lt;&gt;"",ABS(#REF!),""),"")</f>
        <v>#REF!</v>
      </c>
      <c r="V249" s="392" t="e">
        <f>IF($B$38="P",IF(#REF!&lt;&gt;"",#REF!,""),"")</f>
        <v>#REF!</v>
      </c>
      <c r="W249" s="392" t="e">
        <f>IF($B$38="P",IF(#REF!&lt;&gt;"",#REF!,""),"")</f>
        <v>#REF!</v>
      </c>
      <c r="Y249">
        <v>72</v>
      </c>
    </row>
    <row r="250" spans="18:49">
      <c r="R250">
        <f t="shared" si="13"/>
        <v>1</v>
      </c>
      <c r="S250" s="318" t="e">
        <f t="shared" si="11"/>
        <v>#REF!</v>
      </c>
      <c r="T250" s="392" t="e">
        <f>IF($B$38="P",IF(#REF!&lt;&gt;"",#REF!,""),"")</f>
        <v>#REF!</v>
      </c>
      <c r="U250" s="392" t="e">
        <f>IF($B$38="P",IF(#REF!&lt;&gt;"",ABS(#REF!),""),"")</f>
        <v>#REF!</v>
      </c>
      <c r="V250" s="392" t="e">
        <f>IF($B$38="P",IF(#REF!&lt;&gt;"",#REF!,""),"")</f>
        <v>#REF!</v>
      </c>
      <c r="W250" s="392" t="e">
        <f>IF($B$38="P",IF(#REF!&lt;&gt;"",#REF!,""),"")</f>
        <v>#REF!</v>
      </c>
      <c r="Y250">
        <v>73</v>
      </c>
    </row>
    <row r="251" spans="18:49">
      <c r="R251">
        <f t="shared" si="13"/>
        <v>1</v>
      </c>
      <c r="S251" s="318" t="e">
        <f t="shared" si="11"/>
        <v>#REF!</v>
      </c>
      <c r="T251" s="392" t="e">
        <f>IF($B$38="P",IF(#REF!&lt;&gt;"",#REF!,""),"")</f>
        <v>#REF!</v>
      </c>
      <c r="U251" s="392" t="e">
        <f>IF($B$38="P",IF(#REF!&lt;&gt;"",ABS(#REF!),""),"")</f>
        <v>#REF!</v>
      </c>
      <c r="V251" s="392" t="e">
        <f>IF($B$38="P",IF(#REF!&lt;&gt;"",#REF!,""),"")</f>
        <v>#REF!</v>
      </c>
      <c r="W251" s="392" t="e">
        <f>IF($B$38="P",IF(#REF!&lt;&gt;"",#REF!,""),"")</f>
        <v>#REF!</v>
      </c>
      <c r="Y251">
        <v>74</v>
      </c>
    </row>
    <row r="252" spans="18:49">
      <c r="R252">
        <f t="shared" si="13"/>
        <v>1</v>
      </c>
      <c r="S252" s="318" t="e">
        <f t="shared" si="11"/>
        <v>#REF!</v>
      </c>
      <c r="T252" s="392" t="e">
        <f>IF($B$38="P",IF(#REF!&lt;&gt;"",#REF!,""),"")</f>
        <v>#REF!</v>
      </c>
      <c r="U252" s="392" t="e">
        <f>IF($B$38="P",IF(#REF!&lt;&gt;"",ABS(#REF!),""),"")</f>
        <v>#REF!</v>
      </c>
      <c r="V252" s="392" t="e">
        <f>IF($B$38="P",IF(#REF!&lt;&gt;"",#REF!,""),"")</f>
        <v>#REF!</v>
      </c>
      <c r="W252" s="392" t="e">
        <f>IF($B$38="P",IF(#REF!&lt;&gt;"",#REF!,""),"")</f>
        <v>#REF!</v>
      </c>
      <c r="Y252">
        <v>75</v>
      </c>
    </row>
    <row r="253" spans="18:49">
      <c r="R253">
        <f t="shared" si="13"/>
        <v>1</v>
      </c>
      <c r="S253" s="318" t="e">
        <f t="shared" si="11"/>
        <v>#REF!</v>
      </c>
      <c r="T253" s="392" t="e">
        <f>IF($B$38="P",IF(#REF!&lt;&gt;"",#REF!,""),"")</f>
        <v>#REF!</v>
      </c>
      <c r="U253" s="392" t="e">
        <f>IF($B$38="P",IF(#REF!&lt;&gt;"",ABS(#REF!),""),"")</f>
        <v>#REF!</v>
      </c>
      <c r="V253" s="392" t="e">
        <f>IF($B$38="P",IF(#REF!&lt;&gt;"",#REF!,""),"")</f>
        <v>#REF!</v>
      </c>
      <c r="W253" s="392" t="e">
        <f>IF($B$38="P",IF(#REF!&lt;&gt;"",#REF!,""),"")</f>
        <v>#REF!</v>
      </c>
      <c r="Y253">
        <v>76</v>
      </c>
    </row>
    <row r="254" spans="18:49">
      <c r="R254">
        <f t="shared" si="13"/>
        <v>1</v>
      </c>
      <c r="S254" s="318" t="e">
        <f t="shared" si="11"/>
        <v>#REF!</v>
      </c>
      <c r="T254" s="392" t="e">
        <f>IF($B$38="P",IF(#REF!&lt;&gt;"",#REF!,""),"")</f>
        <v>#REF!</v>
      </c>
      <c r="U254" s="392" t="e">
        <f>IF($B$38="P",IF(#REF!&lt;&gt;"",ABS(#REF!),""),"")</f>
        <v>#REF!</v>
      </c>
      <c r="V254" s="392" t="e">
        <f>IF($B$38="P",IF(#REF!&lt;&gt;"",#REF!,""),"")</f>
        <v>#REF!</v>
      </c>
      <c r="W254" s="392" t="e">
        <f>IF($B$38="P",IF(#REF!&lt;&gt;"",#REF!,""),"")</f>
        <v>#REF!</v>
      </c>
      <c r="Y254">
        <v>77</v>
      </c>
    </row>
    <row r="271" spans="17:24" ht="14.25">
      <c r="Q271" t="s">
        <v>643</v>
      </c>
      <c r="R271" s="261" t="s">
        <v>633</v>
      </c>
      <c r="S271" s="264" t="s">
        <v>634</v>
      </c>
      <c r="T271" s="264" t="s">
        <v>635</v>
      </c>
      <c r="U271" s="264" t="s">
        <v>636</v>
      </c>
      <c r="V271" s="264" t="s">
        <v>637</v>
      </c>
      <c r="W271" s="264" t="s">
        <v>638</v>
      </c>
      <c r="X271" s="264" t="s">
        <v>645</v>
      </c>
    </row>
    <row r="272" spans="17:24">
      <c r="X272" s="262"/>
    </row>
    <row r="281" spans="17:22" ht="14.25">
      <c r="Q281" t="s">
        <v>644</v>
      </c>
      <c r="R281" s="261" t="s">
        <v>633</v>
      </c>
      <c r="S281" s="264" t="s">
        <v>634</v>
      </c>
      <c r="T281" s="264" t="s">
        <v>639</v>
      </c>
      <c r="U281" s="264" t="s">
        <v>640</v>
      </c>
      <c r="V281" s="264" t="s">
        <v>645</v>
      </c>
    </row>
    <row r="282" spans="17:22">
      <c r="V282" s="262"/>
    </row>
    <row r="291" spans="17:21" ht="14.25">
      <c r="Q291" t="s">
        <v>650</v>
      </c>
      <c r="R291" s="261" t="s">
        <v>646</v>
      </c>
      <c r="S291" s="264" t="s">
        <v>647</v>
      </c>
      <c r="T291" s="264" t="s">
        <v>648</v>
      </c>
      <c r="U291" s="459" t="s">
        <v>649</v>
      </c>
    </row>
    <row r="292" spans="17:21">
      <c r="R292" t="str">
        <f>IF('2Př'!C30&lt;&gt;"",MID('2Př'!C30,FIND("-",'2Př'!C30,1)+1,FIND("/",'2Př'!C30,1)-FIND("-",'2Př'!C30,1)-1),"")</f>
        <v/>
      </c>
      <c r="S292" t="str">
        <f>IF('2Př'!C30&lt;&gt;"",MID('2Př'!C30,FIND("-",'2Př'!C30,3)+1,LEN('2Př'!C30)-FIND("-",'2Př'!C30,3)),"")</f>
        <v/>
      </c>
      <c r="T292" t="str">
        <f>IF('2Př'!C30&lt;&gt;"",MID('2Př'!C30,FIND("/",'2Př'!C30,1)+1,4),"")</f>
        <v/>
      </c>
      <c r="U292" s="314" t="str">
        <f>IF('2Př'!C30&lt;&gt;"",LEFT('2Př'!C30,1),"")</f>
        <v/>
      </c>
    </row>
    <row r="294" spans="17:21">
      <c r="R294" s="268" t="s">
        <v>2169</v>
      </c>
      <c r="S294" s="268" t="s">
        <v>2169</v>
      </c>
      <c r="T294" s="268" t="s">
        <v>2169</v>
      </c>
      <c r="U294" s="268" t="s">
        <v>2169</v>
      </c>
    </row>
    <row r="301" spans="17:21" ht="14.25">
      <c r="Q301" t="s">
        <v>651</v>
      </c>
      <c r="R301" s="263" t="s">
        <v>652</v>
      </c>
      <c r="S301" s="265" t="s">
        <v>653</v>
      </c>
      <c r="T301" s="265" t="s">
        <v>654</v>
      </c>
      <c r="U301" s="265" t="s">
        <v>655</v>
      </c>
    </row>
    <row r="302" spans="17:21">
      <c r="S302" s="262"/>
      <c r="T302" s="262"/>
      <c r="U302" s="262"/>
    </row>
    <row r="311" spans="17:22">
      <c r="Q311" t="s">
        <v>656</v>
      </c>
      <c r="R311" t="s">
        <v>652</v>
      </c>
      <c r="S311" t="s">
        <v>653</v>
      </c>
      <c r="T311" t="s">
        <v>654</v>
      </c>
      <c r="U311" t="s">
        <v>655</v>
      </c>
      <c r="V311" t="s">
        <v>657</v>
      </c>
    </row>
    <row r="312" spans="17:22">
      <c r="S312" s="262"/>
      <c r="T312" s="262"/>
      <c r="U312" s="262"/>
      <c r="V312" s="262"/>
    </row>
  </sheetData>
  <sheetProtection algorithmName="SHA-512" hashValue="mAenZFESeKku88gp01tLdouGkcI1qG9BUiMolIIZJ6PWinz7f8bzC631TEF3RAYCEVrNBOPIcjmonBvV0884lg==" saltValue="x3ArrNizNM2AXZvHH61BRQ==" spinCount="100000" sheet="1" objects="1" scenarios="1"/>
  <pageMargins left="2.3958333333333335" right="0.7" top="0.78740157499999996" bottom="0.78740157499999996" header="0.3" footer="0.3"/>
  <pageSetup paperSize="9" orientation="portrait" r:id="rId1"/>
  <tableParts count="24">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List19">
    <tabColor theme="0"/>
    <pageSetUpPr fitToPage="1"/>
  </sheetPr>
  <dimension ref="A1:BU601"/>
  <sheetViews>
    <sheetView workbookViewId="0">
      <selection activeCell="D2" sqref="D2:E3"/>
    </sheetView>
  </sheetViews>
  <sheetFormatPr defaultColWidth="9.140625" defaultRowHeight="12.75"/>
  <cols>
    <col min="1" max="1" width="4.42578125" style="436" bestFit="1" customWidth="1"/>
    <col min="2" max="2" width="10" style="436" customWidth="1"/>
    <col min="3" max="3" width="36.140625" style="436" customWidth="1"/>
    <col min="4" max="11" width="7.7109375" style="436" customWidth="1"/>
    <col min="12" max="73" width="9.140625" style="435"/>
    <col min="74" max="16384" width="9.140625" style="436"/>
  </cols>
  <sheetData>
    <row r="1" spans="1:73" ht="30" customHeight="1" thickBot="1">
      <c r="A1" s="1245" t="s">
        <v>2461</v>
      </c>
      <c r="B1" s="1245"/>
      <c r="C1" s="1246"/>
      <c r="D1" s="1246"/>
      <c r="E1" s="1246"/>
      <c r="F1" s="1246"/>
      <c r="G1" s="1246"/>
      <c r="H1" s="1246"/>
      <c r="I1" s="1246"/>
      <c r="J1" s="1246"/>
      <c r="K1" s="1246"/>
    </row>
    <row r="2" spans="1:73" ht="22.5" customHeight="1">
      <c r="A2" s="1247"/>
      <c r="B2" s="1250" t="s">
        <v>2202</v>
      </c>
      <c r="C2" s="1251"/>
      <c r="D2" s="1250" t="s">
        <v>129</v>
      </c>
      <c r="E2" s="1254"/>
      <c r="F2" s="1255" t="s">
        <v>2200</v>
      </c>
      <c r="G2" s="1256"/>
      <c r="H2" s="1255" t="s">
        <v>2201</v>
      </c>
      <c r="I2" s="1256"/>
      <c r="J2" s="1255" t="s">
        <v>2274</v>
      </c>
      <c r="K2" s="1257"/>
      <c r="BQ2" s="436"/>
      <c r="BR2" s="436"/>
      <c r="BS2" s="436"/>
      <c r="BT2" s="436"/>
      <c r="BU2" s="436"/>
    </row>
    <row r="3" spans="1:73" ht="21.95" customHeight="1">
      <c r="A3" s="1248"/>
      <c r="B3" s="1252"/>
      <c r="C3" s="1253"/>
      <c r="D3" s="1252"/>
      <c r="E3" s="1253"/>
      <c r="F3" s="437" t="s">
        <v>2272</v>
      </c>
      <c r="G3" s="437" t="s">
        <v>2273</v>
      </c>
      <c r="H3" s="437" t="s">
        <v>2272</v>
      </c>
      <c r="I3" s="437" t="s">
        <v>2273</v>
      </c>
      <c r="J3" s="437" t="s">
        <v>2272</v>
      </c>
      <c r="K3" s="438" t="s">
        <v>2273</v>
      </c>
      <c r="BQ3" s="436"/>
      <c r="BR3" s="436"/>
      <c r="BS3" s="436"/>
      <c r="BT3" s="436"/>
      <c r="BU3" s="436"/>
    </row>
    <row r="4" spans="1:73" ht="12" customHeight="1">
      <c r="A4" s="1249"/>
      <c r="B4" s="1258">
        <v>1</v>
      </c>
      <c r="C4" s="1259"/>
      <c r="D4" s="1258">
        <v>2</v>
      </c>
      <c r="E4" s="1258"/>
      <c r="F4" s="1260">
        <v>3</v>
      </c>
      <c r="G4" s="1261"/>
      <c r="H4" s="1260">
        <v>4</v>
      </c>
      <c r="I4" s="1261"/>
      <c r="J4" s="1260">
        <v>5</v>
      </c>
      <c r="K4" s="1262"/>
      <c r="BQ4" s="436"/>
      <c r="BR4" s="436"/>
      <c r="BS4" s="436"/>
      <c r="BT4" s="436"/>
      <c r="BU4" s="436"/>
    </row>
    <row r="5" spans="1:73" ht="18" customHeight="1">
      <c r="A5" s="439">
        <v>5</v>
      </c>
      <c r="B5" s="1238" t="s">
        <v>123</v>
      </c>
      <c r="C5" s="1239"/>
      <c r="D5" s="1240"/>
      <c r="E5" s="1244"/>
      <c r="F5" s="440"/>
      <c r="G5" s="440"/>
      <c r="H5" s="440"/>
      <c r="I5" s="440"/>
      <c r="J5" s="441"/>
      <c r="K5" s="442"/>
      <c r="BQ5" s="436"/>
      <c r="BR5" s="436"/>
      <c r="BS5" s="436"/>
      <c r="BT5" s="436"/>
      <c r="BU5" s="436"/>
    </row>
    <row r="6" spans="1:73" ht="18" customHeight="1">
      <c r="A6" s="439">
        <v>6</v>
      </c>
      <c r="B6" s="1238" t="s">
        <v>123</v>
      </c>
      <c r="C6" s="1239"/>
      <c r="D6" s="1240"/>
      <c r="E6" s="1240"/>
      <c r="F6" s="440"/>
      <c r="G6" s="440"/>
      <c r="H6" s="440"/>
      <c r="I6" s="440"/>
      <c r="J6" s="441"/>
      <c r="K6" s="442"/>
      <c r="BQ6" s="436"/>
      <c r="BR6" s="436"/>
      <c r="BS6" s="436"/>
      <c r="BT6" s="436"/>
      <c r="BU6" s="436"/>
    </row>
    <row r="7" spans="1:73" ht="18" customHeight="1">
      <c r="A7" s="439">
        <v>7</v>
      </c>
      <c r="B7" s="1238" t="s">
        <v>123</v>
      </c>
      <c r="C7" s="1239"/>
      <c r="D7" s="1240"/>
      <c r="E7" s="1240"/>
      <c r="F7" s="440"/>
      <c r="G7" s="440"/>
      <c r="H7" s="440"/>
      <c r="I7" s="440"/>
      <c r="J7" s="441"/>
      <c r="K7" s="442"/>
      <c r="BQ7" s="436"/>
      <c r="BR7" s="436"/>
      <c r="BS7" s="436"/>
      <c r="BT7" s="436"/>
      <c r="BU7" s="436"/>
    </row>
    <row r="8" spans="1:73" ht="18" customHeight="1">
      <c r="A8" s="439">
        <v>8</v>
      </c>
      <c r="B8" s="1238" t="s">
        <v>123</v>
      </c>
      <c r="C8" s="1239"/>
      <c r="D8" s="1240"/>
      <c r="E8" s="1240"/>
      <c r="F8" s="440"/>
      <c r="G8" s="440"/>
      <c r="H8" s="440"/>
      <c r="I8" s="440"/>
      <c r="J8" s="441"/>
      <c r="K8" s="442"/>
      <c r="BQ8" s="436"/>
      <c r="BR8" s="436"/>
      <c r="BS8" s="436"/>
      <c r="BT8" s="436"/>
      <c r="BU8" s="436"/>
    </row>
    <row r="9" spans="1:73" ht="18" customHeight="1">
      <c r="A9" s="439">
        <v>9</v>
      </c>
      <c r="B9" s="1238" t="s">
        <v>123</v>
      </c>
      <c r="C9" s="1239"/>
      <c r="D9" s="1240"/>
      <c r="E9" s="1240"/>
      <c r="F9" s="440"/>
      <c r="G9" s="440"/>
      <c r="H9" s="440"/>
      <c r="I9" s="440"/>
      <c r="J9" s="441"/>
      <c r="K9" s="442"/>
      <c r="BQ9" s="436"/>
      <c r="BR9" s="436"/>
      <c r="BS9" s="436"/>
      <c r="BT9" s="436"/>
      <c r="BU9" s="436"/>
    </row>
    <row r="10" spans="1:73" ht="18" customHeight="1">
      <c r="A10" s="439">
        <v>10</v>
      </c>
      <c r="B10" s="1238" t="s">
        <v>123</v>
      </c>
      <c r="C10" s="1239"/>
      <c r="D10" s="1240"/>
      <c r="E10" s="1240"/>
      <c r="F10" s="440"/>
      <c r="G10" s="440"/>
      <c r="H10" s="440"/>
      <c r="I10" s="440"/>
      <c r="J10" s="441"/>
      <c r="K10" s="442"/>
      <c r="BQ10" s="436"/>
      <c r="BR10" s="436"/>
      <c r="BS10" s="436"/>
      <c r="BT10" s="436"/>
      <c r="BU10" s="436"/>
    </row>
    <row r="11" spans="1:73" ht="18" customHeight="1">
      <c r="A11" s="439">
        <v>11</v>
      </c>
      <c r="B11" s="1238" t="s">
        <v>123</v>
      </c>
      <c r="C11" s="1239"/>
      <c r="D11" s="1240"/>
      <c r="E11" s="1240"/>
      <c r="F11" s="440"/>
      <c r="G11" s="440"/>
      <c r="H11" s="440"/>
      <c r="I11" s="440"/>
      <c r="J11" s="441"/>
      <c r="K11" s="442"/>
      <c r="BQ11" s="436"/>
      <c r="BR11" s="436"/>
      <c r="BS11" s="436"/>
      <c r="BT11" s="436"/>
      <c r="BU11" s="436"/>
    </row>
    <row r="12" spans="1:73" ht="18" customHeight="1">
      <c r="A12" s="439">
        <v>12</v>
      </c>
      <c r="B12" s="1238" t="s">
        <v>123</v>
      </c>
      <c r="C12" s="1239"/>
      <c r="D12" s="1240"/>
      <c r="E12" s="1240"/>
      <c r="F12" s="440"/>
      <c r="G12" s="440"/>
      <c r="H12" s="440"/>
      <c r="I12" s="440"/>
      <c r="J12" s="441"/>
      <c r="K12" s="442"/>
      <c r="BQ12" s="436"/>
      <c r="BR12" s="436"/>
      <c r="BS12" s="436"/>
      <c r="BT12" s="436"/>
      <c r="BU12" s="436"/>
    </row>
    <row r="13" spans="1:73" ht="15.95" customHeight="1" thickBot="1">
      <c r="A13" s="443"/>
      <c r="B13" s="1241" t="s">
        <v>52</v>
      </c>
      <c r="C13" s="1242"/>
      <c r="D13" s="1243"/>
      <c r="E13" s="1243"/>
      <c r="F13" s="444">
        <f t="shared" ref="F13:K13" si="0">+SUM(F5:F12)</f>
        <v>0</v>
      </c>
      <c r="G13" s="444">
        <f t="shared" si="0"/>
        <v>0</v>
      </c>
      <c r="H13" s="444">
        <f t="shared" si="0"/>
        <v>0</v>
      </c>
      <c r="I13" s="444">
        <f t="shared" si="0"/>
        <v>0</v>
      </c>
      <c r="J13" s="444">
        <f t="shared" si="0"/>
        <v>0</v>
      </c>
      <c r="K13" s="445">
        <f t="shared" si="0"/>
        <v>0</v>
      </c>
      <c r="BU13" s="436"/>
    </row>
    <row r="14" spans="1:73" s="435" customFormat="1" ht="99.95" customHeight="1">
      <c r="A14" s="1235"/>
      <c r="B14" s="1235"/>
      <c r="C14" s="1236"/>
      <c r="D14" s="1236"/>
      <c r="E14" s="1236"/>
      <c r="F14" s="1236"/>
      <c r="G14" s="1236"/>
      <c r="H14" s="1236"/>
      <c r="I14" s="1236"/>
      <c r="J14" s="1236"/>
      <c r="K14" s="1236"/>
    </row>
    <row r="15" spans="1:73" s="435" customFormat="1" ht="99.95" customHeight="1">
      <c r="A15" s="1237"/>
      <c r="B15" s="1237"/>
      <c r="C15" s="1237"/>
      <c r="D15" s="1237"/>
      <c r="E15" s="1237"/>
      <c r="F15" s="1237"/>
      <c r="G15" s="1237"/>
      <c r="H15" s="1237"/>
      <c r="I15" s="1237"/>
      <c r="J15" s="1237"/>
      <c r="K15" s="1237"/>
    </row>
    <row r="16" spans="1:73" s="435" customFormat="1"/>
    <row r="17" s="435" customFormat="1"/>
    <row r="18" s="435" customFormat="1"/>
    <row r="19" s="435" customFormat="1"/>
    <row r="20" s="435" customFormat="1"/>
    <row r="21" s="435" customFormat="1"/>
    <row r="22" s="435" customFormat="1"/>
    <row r="23" s="435" customFormat="1"/>
    <row r="24" s="435" customFormat="1"/>
    <row r="25" s="435" customFormat="1"/>
    <row r="26" s="435" customFormat="1"/>
    <row r="27" s="435" customFormat="1"/>
    <row r="28" s="435" customFormat="1"/>
    <row r="29" s="435" customFormat="1"/>
    <row r="30" s="435" customFormat="1"/>
    <row r="31" s="435" customFormat="1"/>
    <row r="32" s="435" customFormat="1"/>
    <row r="33" s="435" customFormat="1"/>
    <row r="34" s="435" customFormat="1"/>
    <row r="35" s="435" customFormat="1"/>
    <row r="36" s="435" customFormat="1"/>
    <row r="37" s="435" customFormat="1"/>
    <row r="38" s="435" customFormat="1"/>
    <row r="39" s="435" customFormat="1"/>
    <row r="40" s="435" customFormat="1"/>
    <row r="41" s="435" customFormat="1"/>
    <row r="42" s="435" customFormat="1"/>
    <row r="43" s="435" customFormat="1"/>
    <row r="44" s="435" customFormat="1"/>
    <row r="45" s="435" customFormat="1"/>
    <row r="46" s="435" customFormat="1"/>
    <row r="47" s="435" customFormat="1"/>
    <row r="48" s="435" customFormat="1"/>
    <row r="49" s="435" customFormat="1"/>
    <row r="50" s="435" customFormat="1"/>
    <row r="51" s="435" customFormat="1"/>
    <row r="52" s="435" customFormat="1"/>
    <row r="53" s="435" customFormat="1"/>
    <row r="54" s="435" customFormat="1"/>
    <row r="55" s="435" customFormat="1"/>
    <row r="56" s="435" customFormat="1"/>
    <row r="57" s="435" customFormat="1"/>
    <row r="58" s="435" customFormat="1"/>
    <row r="59" s="435" customFormat="1"/>
    <row r="60" s="435" customFormat="1"/>
    <row r="61" s="435" customFormat="1"/>
    <row r="62" s="435" customFormat="1"/>
    <row r="63" s="435" customFormat="1"/>
    <row r="64" s="435" customFormat="1"/>
    <row r="65" s="435" customFormat="1"/>
    <row r="66" s="435" customFormat="1"/>
    <row r="67" s="435" customFormat="1"/>
    <row r="68" s="435" customFormat="1"/>
    <row r="69" s="435" customFormat="1"/>
    <row r="70" s="435" customFormat="1"/>
    <row r="71" s="435" customFormat="1"/>
    <row r="72" s="435" customFormat="1"/>
    <row r="73" s="435" customFormat="1"/>
    <row r="74" s="435" customFormat="1"/>
    <row r="75" s="435" customFormat="1"/>
    <row r="76" s="435" customFormat="1"/>
    <row r="77" s="435" customFormat="1"/>
    <row r="78" s="435" customFormat="1"/>
    <row r="79" s="435" customFormat="1"/>
    <row r="80" s="435" customFormat="1"/>
    <row r="81" s="435" customFormat="1"/>
    <row r="82" s="435" customFormat="1"/>
    <row r="83" s="435" customFormat="1"/>
    <row r="84" s="435" customFormat="1"/>
    <row r="85" s="435" customFormat="1"/>
    <row r="86" s="435" customFormat="1"/>
    <row r="87" s="435" customFormat="1"/>
    <row r="88" s="435" customFormat="1"/>
    <row r="89" s="435" customFormat="1"/>
    <row r="90" s="435" customFormat="1"/>
    <row r="91" s="435" customFormat="1"/>
    <row r="92" s="435" customFormat="1"/>
    <row r="93" s="435" customFormat="1"/>
    <row r="94" s="435" customFormat="1"/>
    <row r="95" s="435" customFormat="1"/>
    <row r="96" s="435" customFormat="1"/>
    <row r="97" s="435" customFormat="1"/>
    <row r="98" s="435" customFormat="1"/>
    <row r="99" s="435" customFormat="1"/>
    <row r="100" s="435" customFormat="1"/>
    <row r="101" s="435" customFormat="1"/>
    <row r="102" s="435" customFormat="1"/>
    <row r="103" s="435" customFormat="1"/>
    <row r="104" s="435" customFormat="1"/>
    <row r="105" s="435" customFormat="1"/>
    <row r="106" s="435" customFormat="1"/>
    <row r="107" s="435" customFormat="1"/>
    <row r="108" s="435" customFormat="1"/>
    <row r="109" s="435" customFormat="1"/>
    <row r="110" s="435" customFormat="1"/>
    <row r="111" s="435" customFormat="1"/>
    <row r="112" s="435" customFormat="1"/>
    <row r="113" s="435" customFormat="1"/>
    <row r="114" s="435" customFormat="1"/>
    <row r="115" s="435" customFormat="1"/>
    <row r="116" s="435" customFormat="1"/>
    <row r="117" s="435" customFormat="1"/>
    <row r="118" s="435" customFormat="1"/>
    <row r="119" s="435" customFormat="1"/>
    <row r="120" s="435" customFormat="1"/>
    <row r="121" s="435" customFormat="1"/>
    <row r="122" s="435" customFormat="1"/>
    <row r="123" s="435" customFormat="1"/>
    <row r="124" s="435" customFormat="1"/>
    <row r="125" s="435" customFormat="1"/>
    <row r="126" s="435" customFormat="1"/>
    <row r="127" s="435" customFormat="1"/>
    <row r="128" s="435" customFormat="1"/>
    <row r="129" s="435" customFormat="1"/>
    <row r="130" s="435" customFormat="1"/>
    <row r="131" s="435" customFormat="1"/>
    <row r="132" s="435" customFormat="1"/>
    <row r="133" s="435" customFormat="1"/>
    <row r="134" s="435" customFormat="1"/>
    <row r="135" s="435" customFormat="1"/>
    <row r="136" s="435" customFormat="1"/>
    <row r="137" s="435" customFormat="1"/>
    <row r="138" s="435" customFormat="1"/>
    <row r="139" s="435" customFormat="1"/>
    <row r="140" s="435" customFormat="1"/>
    <row r="141" s="435" customFormat="1"/>
    <row r="142" s="435" customFormat="1"/>
    <row r="143" s="435" customFormat="1"/>
    <row r="144" s="435" customFormat="1"/>
    <row r="145" s="435" customFormat="1"/>
    <row r="146" s="435" customFormat="1"/>
    <row r="147" s="435" customFormat="1"/>
    <row r="148" s="435" customFormat="1"/>
    <row r="149" s="435" customFormat="1"/>
    <row r="150" s="435" customFormat="1"/>
    <row r="151" s="435" customFormat="1"/>
    <row r="152" s="435" customFormat="1"/>
    <row r="153" s="435" customFormat="1"/>
    <row r="154" s="435" customFormat="1"/>
    <row r="155" s="435" customFormat="1"/>
    <row r="156" s="435" customFormat="1"/>
    <row r="157" s="435" customFormat="1"/>
    <row r="158" s="435" customFormat="1"/>
    <row r="159" s="435" customFormat="1"/>
    <row r="160" s="435" customFormat="1"/>
    <row r="161" s="435" customFormat="1"/>
    <row r="162" s="435" customFormat="1"/>
    <row r="163" s="435" customFormat="1"/>
    <row r="164" s="435" customFormat="1"/>
    <row r="165" s="435" customFormat="1"/>
    <row r="166" s="435" customFormat="1"/>
    <row r="167" s="435" customFormat="1"/>
    <row r="168" s="435" customFormat="1"/>
    <row r="169" s="435" customFormat="1"/>
    <row r="170" s="435" customFormat="1"/>
    <row r="171" s="435" customFormat="1"/>
    <row r="172" s="435" customFormat="1"/>
    <row r="173" s="435" customFormat="1"/>
    <row r="174" s="435" customFormat="1"/>
    <row r="175" s="435" customFormat="1"/>
    <row r="176" s="435" customFormat="1"/>
    <row r="177" s="435" customFormat="1"/>
    <row r="178" s="435" customFormat="1"/>
    <row r="179" s="435" customFormat="1"/>
    <row r="180" s="435" customFormat="1"/>
    <row r="181" s="435" customFormat="1"/>
    <row r="182" s="435" customFormat="1"/>
    <row r="183" s="435" customFormat="1"/>
    <row r="184" s="435" customFormat="1"/>
    <row r="185" s="435" customFormat="1"/>
    <row r="186" s="435" customFormat="1"/>
    <row r="187" s="435" customFormat="1"/>
    <row r="188" s="435" customFormat="1"/>
    <row r="189" s="435" customFormat="1"/>
    <row r="190" s="435" customFormat="1"/>
    <row r="191" s="435" customFormat="1"/>
    <row r="192" s="435" customFormat="1"/>
    <row r="193" s="435" customFormat="1"/>
    <row r="194" s="435" customFormat="1"/>
    <row r="195" s="435" customFormat="1"/>
    <row r="196" s="435" customFormat="1"/>
    <row r="197" s="435" customFormat="1"/>
    <row r="198" s="435" customFormat="1"/>
    <row r="199" s="435" customFormat="1"/>
    <row r="200" s="435" customFormat="1"/>
    <row r="201" s="435" customFormat="1"/>
    <row r="202" s="435" customFormat="1"/>
    <row r="203" s="435" customFormat="1"/>
    <row r="204" s="435" customFormat="1"/>
    <row r="205" s="435" customFormat="1"/>
    <row r="206" s="435" customFormat="1"/>
    <row r="207" s="435" customFormat="1"/>
    <row r="208" s="435" customFormat="1"/>
    <row r="209" s="435" customFormat="1"/>
    <row r="210" s="435" customFormat="1"/>
    <row r="211" s="435" customFormat="1"/>
    <row r="212" s="435" customFormat="1"/>
    <row r="213" s="435" customFormat="1"/>
    <row r="214" s="435" customFormat="1"/>
    <row r="215" s="435" customFormat="1"/>
    <row r="216" s="435" customFormat="1"/>
    <row r="217" s="435" customFormat="1"/>
    <row r="218" s="435" customFormat="1"/>
    <row r="219" s="435" customFormat="1"/>
    <row r="220" s="435" customFormat="1"/>
    <row r="221" s="435" customFormat="1"/>
    <row r="222" s="435" customFormat="1"/>
    <row r="223" s="435" customFormat="1"/>
    <row r="224" s="435" customFormat="1"/>
    <row r="225" s="435" customFormat="1"/>
    <row r="226" s="435" customFormat="1"/>
    <row r="227" s="435" customFormat="1"/>
    <row r="228" s="435" customFormat="1"/>
    <row r="229" s="435" customFormat="1"/>
    <row r="230" s="435" customFormat="1"/>
    <row r="231" s="435" customFormat="1"/>
    <row r="232" s="435" customFormat="1"/>
    <row r="233" s="435" customFormat="1"/>
    <row r="234" s="435" customFormat="1"/>
    <row r="235" s="435" customFormat="1"/>
    <row r="236" s="435" customFormat="1"/>
    <row r="237" s="435" customFormat="1"/>
    <row r="238" s="435" customFormat="1"/>
    <row r="239" s="435" customFormat="1"/>
    <row r="240" s="435" customFormat="1"/>
    <row r="241" s="435" customFormat="1"/>
    <row r="242" s="435" customFormat="1"/>
    <row r="243" s="435" customFormat="1"/>
    <row r="244" s="435" customFormat="1"/>
    <row r="245" s="435" customFormat="1"/>
    <row r="246" s="435" customFormat="1"/>
    <row r="247" s="435" customFormat="1"/>
    <row r="248" s="435" customFormat="1"/>
    <row r="249" s="435" customFormat="1"/>
    <row r="250" s="435" customFormat="1"/>
    <row r="251" s="435" customFormat="1"/>
    <row r="252" s="435" customFormat="1"/>
    <row r="253" s="435" customFormat="1"/>
    <row r="254" s="435" customFormat="1"/>
    <row r="255" s="435" customFormat="1"/>
    <row r="256" s="435" customFormat="1"/>
    <row r="257" s="435" customFormat="1"/>
    <row r="258" s="435" customFormat="1"/>
    <row r="259" s="435" customFormat="1"/>
    <row r="260" s="435" customFormat="1"/>
    <row r="261" s="435" customFormat="1"/>
    <row r="262" s="435" customFormat="1"/>
    <row r="263" s="435" customFormat="1"/>
    <row r="264" s="435" customFormat="1"/>
    <row r="265" s="435" customFormat="1"/>
    <row r="266" s="435" customFormat="1"/>
    <row r="267" s="435" customFormat="1"/>
    <row r="268" s="435" customFormat="1"/>
    <row r="269" s="435" customFormat="1"/>
    <row r="270" s="435" customFormat="1"/>
    <row r="271" s="435" customFormat="1"/>
    <row r="272" s="435" customFormat="1"/>
    <row r="273" s="435" customFormat="1"/>
    <row r="274" s="435" customFormat="1"/>
    <row r="275" s="435" customFormat="1"/>
    <row r="276" s="435" customFormat="1"/>
    <row r="277" s="435" customFormat="1"/>
    <row r="278" s="435" customFormat="1"/>
    <row r="279" s="435" customFormat="1"/>
    <row r="280" s="435" customFormat="1"/>
    <row r="281" s="435" customFormat="1"/>
    <row r="282" s="435" customFormat="1"/>
    <row r="283" s="435" customFormat="1"/>
    <row r="284" s="435" customFormat="1"/>
    <row r="285" s="435" customFormat="1"/>
    <row r="286" s="435" customFormat="1"/>
    <row r="287" s="435" customFormat="1"/>
    <row r="288" s="435" customFormat="1"/>
    <row r="289" s="435" customFormat="1"/>
    <row r="290" s="435" customFormat="1"/>
    <row r="291" s="435" customFormat="1"/>
    <row r="292" s="435" customFormat="1"/>
    <row r="293" s="435" customFormat="1"/>
    <row r="294" s="435" customFormat="1"/>
    <row r="295" s="435" customFormat="1"/>
    <row r="296" s="435" customFormat="1"/>
    <row r="297" s="435" customFormat="1"/>
    <row r="298" s="435" customFormat="1"/>
    <row r="299" s="435" customFormat="1"/>
    <row r="300" s="435" customFormat="1"/>
    <row r="301" s="435" customFormat="1"/>
    <row r="302" s="435" customFormat="1"/>
    <row r="303" s="435" customFormat="1"/>
    <row r="304" s="435" customFormat="1"/>
    <row r="305" s="435" customFormat="1"/>
    <row r="306" s="435" customFormat="1"/>
    <row r="307" s="435" customFormat="1"/>
    <row r="308" s="435" customFormat="1"/>
    <row r="309" s="435" customFormat="1"/>
    <row r="310" s="435" customFormat="1"/>
    <row r="311" s="435" customFormat="1"/>
    <row r="312" s="435" customFormat="1"/>
    <row r="313" s="435" customFormat="1"/>
    <row r="314" s="435" customFormat="1"/>
    <row r="315" s="435" customFormat="1"/>
    <row r="316" s="435" customFormat="1"/>
    <row r="317" s="435" customFormat="1"/>
    <row r="318" s="435" customFormat="1"/>
    <row r="319" s="435" customFormat="1"/>
    <row r="320" s="435" customFormat="1"/>
    <row r="321" s="435" customFormat="1"/>
    <row r="322" s="435" customFormat="1"/>
    <row r="323" s="435" customFormat="1"/>
    <row r="324" s="435" customFormat="1"/>
    <row r="325" s="435" customFormat="1"/>
    <row r="326" s="435" customFormat="1"/>
    <row r="327" s="435" customFormat="1"/>
    <row r="328" s="435" customFormat="1"/>
    <row r="329" s="435" customFormat="1"/>
    <row r="330" s="435" customFormat="1"/>
    <row r="331" s="435" customFormat="1"/>
    <row r="332" s="435" customFormat="1"/>
    <row r="333" s="435" customFormat="1"/>
    <row r="334" s="435" customFormat="1"/>
    <row r="335" s="435" customFormat="1"/>
    <row r="336" s="435" customFormat="1"/>
    <row r="337" s="435" customFormat="1"/>
    <row r="338" s="435" customFormat="1"/>
    <row r="339" s="435" customFormat="1"/>
    <row r="340" s="435" customFormat="1"/>
    <row r="341" s="435" customFormat="1"/>
    <row r="342" s="435" customFormat="1"/>
    <row r="343" s="435" customFormat="1"/>
    <row r="344" s="435" customFormat="1"/>
    <row r="345" s="435" customFormat="1"/>
    <row r="346" s="435" customFormat="1"/>
    <row r="347" s="435" customFormat="1"/>
    <row r="348" s="435" customFormat="1"/>
    <row r="349" s="435" customFormat="1"/>
    <row r="350" s="435" customFormat="1"/>
    <row r="351" s="435" customFormat="1"/>
    <row r="352" s="435" customFormat="1"/>
    <row r="353" s="435" customFormat="1"/>
    <row r="354" s="435" customFormat="1"/>
    <row r="355" s="435" customFormat="1"/>
    <row r="356" s="435" customFormat="1"/>
    <row r="357" s="435" customFormat="1"/>
    <row r="358" s="435" customFormat="1"/>
    <row r="359" s="435" customFormat="1"/>
    <row r="360" s="435" customFormat="1"/>
    <row r="361" s="435" customFormat="1"/>
    <row r="362" s="435" customFormat="1"/>
    <row r="363" s="435" customFormat="1"/>
    <row r="364" s="435" customFormat="1"/>
    <row r="365" s="435" customFormat="1"/>
    <row r="366" s="435" customFormat="1"/>
    <row r="367" s="435" customFormat="1"/>
    <row r="368" s="435" customFormat="1"/>
    <row r="369" s="435" customFormat="1"/>
    <row r="370" s="435" customFormat="1"/>
    <row r="371" s="435" customFormat="1"/>
    <row r="372" s="435" customFormat="1"/>
    <row r="373" s="435" customFormat="1"/>
    <row r="374" s="435" customFormat="1"/>
    <row r="375" s="435" customFormat="1"/>
    <row r="376" s="435" customFormat="1"/>
    <row r="377" s="435" customFormat="1"/>
    <row r="378" s="435" customFormat="1"/>
    <row r="379" s="435" customFormat="1"/>
    <row r="380" s="435" customFormat="1"/>
    <row r="381" s="435" customFormat="1"/>
    <row r="382" s="435" customFormat="1"/>
    <row r="383" s="435" customFormat="1"/>
    <row r="384" s="435" customFormat="1"/>
    <row r="385" s="435" customFormat="1"/>
    <row r="386" s="435" customFormat="1"/>
    <row r="387" s="435" customFormat="1"/>
    <row r="388" s="435" customFormat="1"/>
    <row r="389" s="435" customFormat="1"/>
    <row r="390" s="435" customFormat="1"/>
    <row r="391" s="435" customFormat="1"/>
    <row r="392" s="435" customFormat="1"/>
    <row r="393" s="435" customFormat="1"/>
    <row r="394" s="435" customFormat="1"/>
    <row r="395" s="435" customFormat="1"/>
    <row r="396" s="435" customFormat="1"/>
    <row r="397" s="435" customFormat="1"/>
    <row r="398" s="435" customFormat="1"/>
    <row r="399" s="435" customFormat="1"/>
    <row r="400" s="435" customFormat="1"/>
    <row r="401" s="435" customFormat="1"/>
    <row r="402" s="435" customFormat="1"/>
    <row r="403" s="435" customFormat="1"/>
    <row r="404" s="435" customFormat="1"/>
    <row r="405" s="435" customFormat="1"/>
    <row r="406" s="435" customFormat="1"/>
    <row r="407" s="435" customFormat="1"/>
    <row r="408" s="435" customFormat="1"/>
    <row r="409" s="435" customFormat="1"/>
    <row r="410" s="435" customFormat="1"/>
    <row r="411" s="435" customFormat="1"/>
    <row r="412" s="435" customFormat="1"/>
    <row r="413" s="435" customFormat="1"/>
    <row r="414" s="435" customFormat="1"/>
    <row r="415" s="435" customFormat="1"/>
    <row r="416" s="435" customFormat="1"/>
    <row r="417" s="435" customFormat="1"/>
    <row r="418" s="435" customFormat="1"/>
    <row r="419" s="435" customFormat="1"/>
    <row r="420" s="435" customFormat="1"/>
    <row r="421" s="435" customFormat="1"/>
    <row r="422" s="435" customFormat="1"/>
    <row r="423" s="435" customFormat="1"/>
    <row r="424" s="435" customFormat="1"/>
    <row r="425" s="435" customFormat="1"/>
    <row r="426" s="435" customFormat="1"/>
    <row r="427" s="435" customFormat="1"/>
    <row r="428" s="435" customFormat="1"/>
    <row r="429" s="435" customFormat="1"/>
    <row r="430" s="435" customFormat="1"/>
    <row r="431" s="435" customFormat="1"/>
    <row r="432" s="435" customFormat="1"/>
    <row r="433" s="435" customFormat="1"/>
    <row r="434" s="435" customFormat="1"/>
    <row r="435" s="435" customFormat="1"/>
    <row r="436" s="435" customFormat="1"/>
    <row r="437" s="435" customFormat="1"/>
    <row r="438" s="435" customFormat="1"/>
    <row r="439" s="435" customFormat="1"/>
    <row r="440" s="435" customFormat="1"/>
    <row r="441" s="435" customFormat="1"/>
    <row r="442" s="435" customFormat="1"/>
    <row r="443" s="435" customFormat="1"/>
    <row r="444" s="435" customFormat="1"/>
    <row r="445" s="435" customFormat="1"/>
    <row r="446" s="435" customFormat="1"/>
    <row r="447" s="435" customFormat="1"/>
    <row r="448" s="435" customFormat="1"/>
    <row r="449" s="435" customFormat="1"/>
    <row r="450" s="435" customFormat="1"/>
    <row r="451" s="435" customFormat="1"/>
    <row r="452" s="435" customFormat="1"/>
    <row r="453" s="435" customFormat="1"/>
    <row r="454" s="435" customFormat="1"/>
    <row r="455" s="435" customFormat="1"/>
    <row r="456" s="435" customFormat="1"/>
    <row r="457" s="435" customFormat="1"/>
    <row r="458" s="435" customFormat="1"/>
    <row r="459" s="435" customFormat="1"/>
    <row r="460" s="435" customFormat="1"/>
    <row r="461" s="435" customFormat="1"/>
    <row r="462" s="435" customFormat="1"/>
    <row r="463" s="435" customFormat="1"/>
    <row r="464" s="435" customFormat="1"/>
    <row r="465" s="435" customFormat="1"/>
    <row r="466" s="435" customFormat="1"/>
    <row r="467" s="435" customFormat="1"/>
    <row r="468" s="435" customFormat="1"/>
    <row r="469" s="435" customFormat="1"/>
    <row r="470" s="435" customFormat="1"/>
    <row r="471" s="435" customFormat="1"/>
    <row r="472" s="435" customFormat="1"/>
    <row r="473" s="435" customFormat="1"/>
    <row r="474" s="435" customFormat="1"/>
    <row r="475" s="435" customFormat="1"/>
    <row r="476" s="435" customFormat="1"/>
    <row r="477" s="435" customFormat="1"/>
    <row r="478" s="435" customFormat="1"/>
    <row r="479" s="435" customFormat="1"/>
    <row r="480" s="435" customFormat="1"/>
    <row r="481" s="435" customFormat="1"/>
    <row r="482" s="435" customFormat="1"/>
    <row r="483" s="435" customFormat="1"/>
    <row r="484" s="435" customFormat="1"/>
    <row r="485" s="435" customFormat="1"/>
    <row r="486" s="435" customFormat="1"/>
    <row r="487" s="435" customFormat="1"/>
    <row r="488" s="435" customFormat="1"/>
    <row r="489" s="435" customFormat="1"/>
    <row r="490" s="435" customFormat="1"/>
    <row r="491" s="435" customFormat="1"/>
    <row r="492" s="435" customFormat="1"/>
    <row r="493" s="435" customFormat="1"/>
    <row r="494" s="435" customFormat="1"/>
    <row r="495" s="435" customFormat="1"/>
    <row r="496" s="435" customFormat="1"/>
    <row r="497" s="435" customFormat="1"/>
    <row r="498" s="435" customFormat="1"/>
    <row r="499" s="435" customFormat="1"/>
    <row r="500" s="435" customFormat="1"/>
    <row r="501" s="435" customFormat="1"/>
    <row r="502" s="435" customFormat="1"/>
    <row r="503" s="435" customFormat="1"/>
    <row r="504" s="435" customFormat="1"/>
    <row r="505" s="435" customFormat="1"/>
    <row r="506" s="435" customFormat="1"/>
    <row r="507" s="435" customFormat="1"/>
    <row r="508" s="435" customFormat="1"/>
    <row r="509" s="435" customFormat="1"/>
    <row r="510" s="435" customFormat="1"/>
    <row r="511" s="435" customFormat="1"/>
    <row r="512" s="435" customFormat="1"/>
    <row r="513" s="435" customFormat="1"/>
    <row r="514" s="435" customFormat="1"/>
    <row r="515" s="435" customFormat="1"/>
    <row r="516" s="435" customFormat="1"/>
    <row r="517" s="435" customFormat="1"/>
    <row r="518" s="435" customFormat="1"/>
    <row r="519" s="435" customFormat="1"/>
    <row r="520" s="435" customFormat="1"/>
    <row r="521" s="435" customFormat="1"/>
    <row r="522" s="435" customFormat="1"/>
    <row r="523" s="435" customFormat="1"/>
    <row r="524" s="435" customFormat="1"/>
    <row r="525" s="435" customFormat="1"/>
    <row r="526" s="435" customFormat="1"/>
    <row r="527" s="435" customFormat="1"/>
    <row r="528" s="435" customFormat="1"/>
    <row r="529" s="435" customFormat="1"/>
    <row r="530" s="435" customFormat="1"/>
    <row r="531" s="435" customFormat="1"/>
    <row r="532" s="435" customFormat="1"/>
    <row r="533" s="435" customFormat="1"/>
    <row r="534" s="435" customFormat="1"/>
    <row r="535" s="435" customFormat="1"/>
    <row r="536" s="435" customFormat="1"/>
    <row r="537" s="435" customFormat="1"/>
    <row r="538" s="435" customFormat="1"/>
    <row r="539" s="435" customFormat="1"/>
    <row r="540" s="435" customFormat="1"/>
    <row r="541" s="435" customFormat="1"/>
    <row r="542" s="435" customFormat="1"/>
    <row r="543" s="435" customFormat="1"/>
    <row r="544" s="435" customFormat="1"/>
    <row r="545" s="435" customFormat="1"/>
    <row r="546" s="435" customFormat="1"/>
    <row r="547" s="435" customFormat="1"/>
    <row r="548" s="435" customFormat="1"/>
    <row r="549" s="435" customFormat="1"/>
    <row r="550" s="435" customFormat="1"/>
    <row r="551" s="435" customFormat="1"/>
    <row r="552" s="435" customFormat="1"/>
    <row r="553" s="435" customFormat="1"/>
    <row r="554" s="435" customFormat="1"/>
    <row r="555" s="435" customFormat="1"/>
    <row r="556" s="435" customFormat="1"/>
    <row r="557" s="435" customFormat="1"/>
    <row r="558" s="435" customFormat="1"/>
    <row r="559" s="435" customFormat="1"/>
    <row r="560" s="435" customFormat="1"/>
    <row r="561" s="435" customFormat="1"/>
    <row r="562" s="435" customFormat="1"/>
    <row r="563" s="435" customFormat="1"/>
    <row r="564" s="435" customFormat="1"/>
    <row r="565" s="435" customFormat="1"/>
    <row r="566" s="435" customFormat="1"/>
    <row r="567" s="435" customFormat="1"/>
    <row r="568" s="435" customFormat="1"/>
    <row r="569" s="435" customFormat="1"/>
    <row r="570" s="435" customFormat="1"/>
    <row r="571" s="435" customFormat="1"/>
    <row r="572" s="435" customFormat="1"/>
    <row r="573" s="435" customFormat="1"/>
    <row r="574" s="435" customFormat="1"/>
    <row r="575" s="435" customFormat="1"/>
    <row r="576" s="435" customFormat="1"/>
    <row r="577" s="435" customFormat="1"/>
    <row r="578" s="435" customFormat="1"/>
    <row r="579" s="435" customFormat="1"/>
    <row r="580" s="435" customFormat="1"/>
    <row r="581" s="435" customFormat="1"/>
    <row r="582" s="435" customFormat="1"/>
    <row r="583" s="435" customFormat="1"/>
    <row r="584" s="435" customFormat="1"/>
    <row r="585" s="435" customFormat="1"/>
    <row r="586" s="435" customFormat="1"/>
    <row r="587" s="435" customFormat="1"/>
    <row r="588" s="435" customFormat="1"/>
    <row r="589" s="435" customFormat="1"/>
    <row r="590" s="435" customFormat="1"/>
    <row r="591" s="435" customFormat="1"/>
    <row r="592" s="435" customFormat="1"/>
    <row r="593" s="435" customFormat="1"/>
    <row r="594" s="435" customFormat="1"/>
    <row r="595" s="435" customFormat="1"/>
    <row r="596" s="435" customFormat="1"/>
    <row r="597" s="435" customFormat="1"/>
    <row r="598" s="435" customFormat="1"/>
    <row r="599" s="435" customFormat="1"/>
    <row r="600" s="435" customFormat="1"/>
    <row r="601" s="435" customFormat="1"/>
  </sheetData>
  <sheetProtection algorithmName="SHA-512" hashValue="9pFMhT8jtAxNchMzAzeOgAvPYMFsJTt894Op3cayZPgZuXvlRpD1nQbF1CVGVTGFCWgaA0R0hW8aMCkTPmSaAQ==" saltValue="SxIUI1ib0YoNkGRyzNtASw==" spinCount="100000" sheet="1" objects="1" scenarios="1"/>
  <mergeCells count="32">
    <mergeCell ref="A1:K1"/>
    <mergeCell ref="A2:A4"/>
    <mergeCell ref="B2:C3"/>
    <mergeCell ref="D2:E3"/>
    <mergeCell ref="F2:G2"/>
    <mergeCell ref="H2:I2"/>
    <mergeCell ref="J2:K2"/>
    <mergeCell ref="B4:C4"/>
    <mergeCell ref="D4:E4"/>
    <mergeCell ref="F4:G4"/>
    <mergeCell ref="H4:I4"/>
    <mergeCell ref="J4:K4"/>
    <mergeCell ref="B5:C5"/>
    <mergeCell ref="D5:E5"/>
    <mergeCell ref="B6:C6"/>
    <mergeCell ref="D6:E6"/>
    <mergeCell ref="B7:C7"/>
    <mergeCell ref="D7:E7"/>
    <mergeCell ref="B8:C8"/>
    <mergeCell ref="D8:E8"/>
    <mergeCell ref="B9:C9"/>
    <mergeCell ref="D9:E9"/>
    <mergeCell ref="B13:C13"/>
    <mergeCell ref="D13:E13"/>
    <mergeCell ref="A14:K14"/>
    <mergeCell ref="A15:K15"/>
    <mergeCell ref="B10:C10"/>
    <mergeCell ref="D10:E10"/>
    <mergeCell ref="B11:C11"/>
    <mergeCell ref="D11:E11"/>
    <mergeCell ref="B12:C12"/>
    <mergeCell ref="D12:E12"/>
  </mergeCells>
  <printOptions horizontalCentered="1"/>
  <pageMargins left="0.39370078740157483" right="0.39370078740157483" top="0.39370078740157483" bottom="0.19685039370078741" header="0.51181102362204722" footer="0.51181102362204722"/>
  <pageSetup paperSize="9" scale="86" orientation="portrait" r:id="rId1"/>
  <headerFooter alignWithMargins="0"/>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List20">
    <tabColor theme="0"/>
    <pageSetUpPr fitToPage="1"/>
  </sheetPr>
  <dimension ref="A1:L59"/>
  <sheetViews>
    <sheetView zoomScaleNormal="100" workbookViewId="0">
      <selection activeCell="A8" sqref="A8:G8"/>
    </sheetView>
  </sheetViews>
  <sheetFormatPr defaultColWidth="8.85546875" defaultRowHeight="12"/>
  <cols>
    <col min="1" max="1" width="6.140625" style="346" customWidth="1"/>
    <col min="2" max="4" width="16.7109375" style="346" customWidth="1"/>
    <col min="5" max="7" width="17.7109375" style="346" customWidth="1"/>
    <col min="8" max="16384" width="8.85546875" style="346"/>
  </cols>
  <sheetData>
    <row r="1" spans="1:7" ht="15" customHeight="1">
      <c r="A1" s="1287"/>
      <c r="B1" s="1287"/>
      <c r="C1" s="1287"/>
      <c r="D1" s="1287"/>
      <c r="E1" s="1287"/>
      <c r="F1" s="1287"/>
      <c r="G1" s="1287"/>
    </row>
    <row r="2" spans="1:7" ht="26.45" customHeight="1">
      <c r="A2" s="1288" t="s">
        <v>2291</v>
      </c>
      <c r="B2" s="1288"/>
      <c r="C2" s="1288"/>
      <c r="D2" s="1288"/>
      <c r="E2" s="1288"/>
      <c r="F2" s="1288"/>
      <c r="G2" s="1288"/>
    </row>
    <row r="3" spans="1:7" ht="15" customHeight="1">
      <c r="A3" s="1289" t="s">
        <v>2292</v>
      </c>
      <c r="B3" s="1289"/>
      <c r="C3" s="1289"/>
      <c r="D3" s="1289"/>
      <c r="E3" s="1289"/>
      <c r="F3" s="1289"/>
      <c r="G3" s="1289"/>
    </row>
    <row r="4" spans="1:7" ht="15" customHeight="1">
      <c r="A4" s="1289" t="s">
        <v>2354</v>
      </c>
      <c r="B4" s="1289"/>
      <c r="C4" s="1289"/>
      <c r="D4" s="1289"/>
      <c r="E4" s="1289"/>
      <c r="F4" s="1289"/>
      <c r="G4" s="1289"/>
    </row>
    <row r="5" spans="1:7" ht="15" customHeight="1">
      <c r="A5" s="1290" t="s">
        <v>2293</v>
      </c>
      <c r="B5" s="1290"/>
      <c r="C5" s="1290"/>
      <c r="D5" s="1290"/>
      <c r="E5" s="1290"/>
      <c r="F5" s="1290"/>
      <c r="G5" s="1290"/>
    </row>
    <row r="6" spans="1:7" ht="15" customHeight="1" thickBot="1">
      <c r="A6" s="1290"/>
      <c r="B6" s="1290"/>
      <c r="C6" s="1290"/>
      <c r="D6" s="1290"/>
      <c r="E6" s="1290"/>
      <c r="F6" s="1290"/>
      <c r="G6" s="1290"/>
    </row>
    <row r="7" spans="1:7" ht="15" customHeight="1">
      <c r="A7" s="1281" t="s">
        <v>2524</v>
      </c>
      <c r="B7" s="1282"/>
      <c r="C7" s="1282"/>
      <c r="D7" s="1282"/>
      <c r="E7" s="697"/>
      <c r="F7" s="697"/>
      <c r="G7" s="1300"/>
    </row>
    <row r="8" spans="1:7" ht="18" customHeight="1">
      <c r="A8" s="1297" t="s">
        <v>146</v>
      </c>
      <c r="B8" s="1298"/>
      <c r="C8" s="1298"/>
      <c r="D8" s="1298"/>
      <c r="E8" s="1298"/>
      <c r="F8" s="1298"/>
      <c r="G8" s="1299"/>
    </row>
    <row r="9" spans="1:7" ht="15" customHeight="1">
      <c r="A9" s="1291" t="s">
        <v>2294</v>
      </c>
      <c r="B9" s="1269"/>
      <c r="C9" s="1269"/>
      <c r="D9" s="1269"/>
      <c r="E9" s="1269"/>
      <c r="F9" s="1269"/>
      <c r="G9" s="1292"/>
    </row>
    <row r="10" spans="1:7" ht="18" customHeight="1">
      <c r="A10" s="1293"/>
      <c r="B10" s="1294"/>
      <c r="C10" s="1294"/>
      <c r="D10" s="1294"/>
      <c r="E10" s="1294"/>
      <c r="F10" s="1294"/>
      <c r="G10" s="1295"/>
    </row>
    <row r="11" spans="1:7" ht="15" customHeight="1">
      <c r="A11" s="1291" t="s">
        <v>2295</v>
      </c>
      <c r="B11" s="1269"/>
      <c r="C11" s="1269"/>
      <c r="D11" s="1269"/>
      <c r="E11" s="1269"/>
      <c r="F11" s="1269"/>
      <c r="G11" s="1292"/>
    </row>
    <row r="12" spans="1:7" ht="18" customHeight="1">
      <c r="A12" s="1293"/>
      <c r="B12" s="1294"/>
      <c r="C12" s="1294"/>
      <c r="D12" s="1294"/>
      <c r="E12" s="1294"/>
      <c r="F12" s="1294"/>
      <c r="G12" s="1295"/>
    </row>
    <row r="13" spans="1:7" ht="5.0999999999999996" customHeight="1" thickBot="1">
      <c r="A13" s="1301"/>
      <c r="B13" s="1302"/>
      <c r="C13" s="1302"/>
      <c r="D13" s="1097"/>
      <c r="E13" s="1097"/>
      <c r="F13" s="1097"/>
      <c r="G13" s="1303"/>
    </row>
    <row r="14" spans="1:7" ht="5.0999999999999996" customHeight="1">
      <c r="A14" s="1296"/>
      <c r="B14" s="1296"/>
      <c r="C14" s="1296"/>
      <c r="D14" s="1296"/>
      <c r="E14" s="1296"/>
      <c r="F14" s="1296"/>
      <c r="G14" s="1296"/>
    </row>
    <row r="15" spans="1:7" ht="18" customHeight="1">
      <c r="A15" s="1274" t="s">
        <v>2355</v>
      </c>
      <c r="B15" s="1274"/>
      <c r="C15" s="594"/>
      <c r="D15" s="594"/>
      <c r="E15" s="594"/>
      <c r="F15" s="387">
        <f>+'DAP1'!F24</f>
        <v>2025</v>
      </c>
      <c r="G15" s="379" t="s">
        <v>2356</v>
      </c>
    </row>
    <row r="16" spans="1:7" ht="5.0999999999999996" customHeight="1" thickBot="1">
      <c r="A16" s="1275"/>
      <c r="B16" s="1275"/>
      <c r="C16" s="1276"/>
      <c r="D16" s="1276"/>
      <c r="E16" s="1276"/>
      <c r="F16" s="1276"/>
      <c r="G16" s="1276"/>
    </row>
    <row r="17" spans="1:11" ht="15" customHeight="1">
      <c r="A17" s="1281" t="s">
        <v>84</v>
      </c>
      <c r="B17" s="1282"/>
      <c r="C17" s="697"/>
      <c r="D17" s="697"/>
      <c r="E17" s="697"/>
      <c r="F17" s="1285" t="s">
        <v>83</v>
      </c>
      <c r="G17" s="1286"/>
    </row>
    <row r="18" spans="1:11" ht="18" customHeight="1">
      <c r="A18" s="1277" t="str">
        <f>+IF(ISBLANK('DAP2'!C45)," ",IF(EXACT(MID('DAP2'!C45,1,1)," ")," ",+MID('DAP2'!C45,1,+FIND(" ",'DAP2'!C45))))</f>
        <v xml:space="preserve"> </v>
      </c>
      <c r="B18" s="1278"/>
      <c r="C18" s="1279"/>
      <c r="D18" s="1280"/>
      <c r="E18" s="377"/>
      <c r="F18" s="1283" t="str">
        <f>+IF(ISBLANK('DAP2'!C45)," ",IF(EXACT(MID('DAP2'!C45,1,1)," ")," ",+MID('DAP2'!C45,+FIND(" ",'DAP2'!C45)+1,20)))</f>
        <v xml:space="preserve"> </v>
      </c>
      <c r="G18" s="1284"/>
    </row>
    <row r="19" spans="1:11" ht="15" customHeight="1">
      <c r="A19" s="1266" t="s">
        <v>129</v>
      </c>
      <c r="B19" s="1267"/>
      <c r="C19" s="1268"/>
      <c r="D19" s="1268"/>
      <c r="E19" s="1269" t="s">
        <v>2296</v>
      </c>
      <c r="F19" s="891"/>
      <c r="G19" s="1270"/>
    </row>
    <row r="20" spans="1:11" ht="18" customHeight="1">
      <c r="A20" s="1263" t="str">
        <f>+CONCATENATE('DAP2'!H45)</f>
        <v/>
      </c>
      <c r="B20" s="1264"/>
      <c r="C20" s="1265"/>
      <c r="D20" s="380"/>
      <c r="E20" s="1271" t="str">
        <f>+CONCATENATE(ZAKL_DATA!B16," ",ZAKL_DATA!B17,", ",ZAKL_DATA!B18)</f>
        <v xml:space="preserve"> , </v>
      </c>
      <c r="F20" s="1272"/>
      <c r="G20" s="1273"/>
    </row>
    <row r="21" spans="1:11" ht="15" customHeight="1">
      <c r="A21" s="1304"/>
      <c r="B21" s="1305"/>
      <c r="C21" s="891"/>
      <c r="D21" s="891"/>
      <c r="E21" s="891"/>
      <c r="F21" s="891"/>
      <c r="G21" s="1270"/>
    </row>
    <row r="22" spans="1:11" ht="18" customHeight="1">
      <c r="A22" s="1263"/>
      <c r="B22" s="1264"/>
      <c r="C22" s="1264"/>
      <c r="D22" s="1272"/>
      <c r="E22" s="1272"/>
      <c r="F22" s="1272"/>
      <c r="G22" s="1273"/>
    </row>
    <row r="23" spans="1:11" ht="15" customHeight="1">
      <c r="A23" s="1266"/>
      <c r="B23" s="1268"/>
      <c r="C23" s="1268"/>
      <c r="D23" s="1268"/>
      <c r="E23" s="1268"/>
      <c r="F23" s="1268"/>
      <c r="G23" s="388" t="s">
        <v>39</v>
      </c>
    </row>
    <row r="24" spans="1:11" ht="18" customHeight="1">
      <c r="A24" s="1263"/>
      <c r="B24" s="1264"/>
      <c r="C24" s="1279"/>
      <c r="D24" s="1279"/>
      <c r="E24" s="1280"/>
      <c r="F24" s="376"/>
      <c r="G24" s="386" t="str">
        <f>+CONCATENATE(ZAKL_DATA!B19)</f>
        <v/>
      </c>
    </row>
    <row r="25" spans="1:11" ht="9" customHeight="1" thickBot="1">
      <c r="A25" s="1313"/>
      <c r="B25" s="1314"/>
      <c r="C25" s="1314"/>
      <c r="D25" s="1314"/>
      <c r="E25" s="996"/>
      <c r="F25" s="996"/>
      <c r="G25" s="1315"/>
    </row>
    <row r="26" spans="1:11" ht="10.9" customHeight="1">
      <c r="A26" s="1287"/>
      <c r="B26" s="1287"/>
      <c r="C26" s="1287"/>
      <c r="D26" s="1287"/>
      <c r="E26" s="1287"/>
      <c r="F26" s="1287"/>
      <c r="G26" s="1287"/>
    </row>
    <row r="27" spans="1:11" ht="15" customHeight="1">
      <c r="A27" s="389" t="s">
        <v>2357</v>
      </c>
      <c r="B27" s="387">
        <f>+F15</f>
        <v>2025</v>
      </c>
      <c r="C27" s="381" t="s">
        <v>2360</v>
      </c>
      <c r="D27" s="1274" t="s">
        <v>2358</v>
      </c>
      <c r="E27" s="580"/>
      <c r="F27" s="580"/>
      <c r="G27" s="580"/>
    </row>
    <row r="28" spans="1:11" ht="15" customHeight="1" thickBot="1">
      <c r="A28" s="1275" t="s">
        <v>2359</v>
      </c>
      <c r="B28" s="1275"/>
      <c r="C28" s="1276"/>
      <c r="D28" s="1276"/>
      <c r="E28" s="1276"/>
      <c r="F28" s="1276"/>
      <c r="G28" s="1276"/>
      <c r="H28" s="347"/>
      <c r="I28" s="347"/>
      <c r="J28" s="347"/>
      <c r="K28" s="347"/>
    </row>
    <row r="29" spans="1:11" ht="25.9" customHeight="1">
      <c r="A29" s="348"/>
      <c r="B29" s="349" t="s">
        <v>84</v>
      </c>
      <c r="C29" s="349" t="s">
        <v>83</v>
      </c>
      <c r="D29" s="349" t="s">
        <v>129</v>
      </c>
      <c r="E29" s="378" t="s">
        <v>2200</v>
      </c>
      <c r="F29" s="378" t="s">
        <v>2201</v>
      </c>
      <c r="G29" s="350" t="s">
        <v>2361</v>
      </c>
      <c r="H29" s="351"/>
    </row>
    <row r="30" spans="1:11" ht="18" customHeight="1">
      <c r="A30" s="390">
        <v>1</v>
      </c>
      <c r="B30" s="382" t="str">
        <f>+IF(EXACT(MID('DAP3'!B17,1,1),"x")," ",(MID('DAP3'!B17,1,+FIND(" ",'DAP3'!B17))))</f>
        <v xml:space="preserve"> </v>
      </c>
      <c r="C30" s="352" t="str">
        <f>+IF(EXACT(MID('DAP3'!B17,1,1),"x")," ",(MID('DAP3'!B17,+FIND(" ",'DAP3'!B17)+1,20)))</f>
        <v xml:space="preserve"> </v>
      </c>
      <c r="D30" s="352" t="str">
        <f>+IF(EXACT(MID('DAP3'!C17,1,1),"X")," ",CONCATENATE('DAP3'!D17))</f>
        <v/>
      </c>
      <c r="E30" s="385"/>
      <c r="F30" s="385"/>
      <c r="G30" s="353"/>
    </row>
    <row r="31" spans="1:11" ht="18" customHeight="1">
      <c r="A31" s="390">
        <v>2</v>
      </c>
      <c r="B31" s="382" t="str">
        <f>+IF(EXACT(MID('DAP3'!B18,1,1),"x")," ",(MID('DAP3'!B18,1,+FIND(" ",'DAP3'!B18))))</f>
        <v xml:space="preserve"> </v>
      </c>
      <c r="C31" s="352" t="str">
        <f>+IF(EXACT(MID('DAP3'!B18,1,1),"x")," ",(MID('DAP3'!B18,+FIND(" ",'DAP3'!B18)+1,20)))</f>
        <v xml:space="preserve"> </v>
      </c>
      <c r="D31" s="352" t="str">
        <f>+IF(EXACT(MID('DAP3'!C18,1,1),"X")," ",CONCATENATE('DAP3'!D18))</f>
        <v/>
      </c>
      <c r="E31" s="385"/>
      <c r="F31" s="385"/>
      <c r="G31" s="353"/>
    </row>
    <row r="32" spans="1:11" ht="18" customHeight="1">
      <c r="A32" s="390">
        <v>3</v>
      </c>
      <c r="B32" s="382" t="str">
        <f>+IF(EXACT(MID('DAP3'!B19,1,1),"x")," ",(MID('DAP3'!B19,1,+FIND(" ",'DAP3'!B19))))</f>
        <v xml:space="preserve"> </v>
      </c>
      <c r="C32" s="352" t="str">
        <f>+IF(EXACT(MID('DAP3'!B19,1,1),"x")," ",(MID('DAP3'!B19,+FIND(" ",'DAP3'!B19)+1,20)))</f>
        <v xml:space="preserve"> </v>
      </c>
      <c r="D32" s="352" t="str">
        <f>+IF(EXACT(MID('DAP3'!C19,1,1),"X")," ",CONCATENATE('DAP3'!D19))</f>
        <v/>
      </c>
      <c r="E32" s="385"/>
      <c r="F32" s="385"/>
      <c r="G32" s="353"/>
    </row>
    <row r="33" spans="1:7" ht="18" customHeight="1">
      <c r="A33" s="390">
        <v>4</v>
      </c>
      <c r="B33" s="382" t="str">
        <f>+IF(EXACT(MID('DAP3'!B20,1,1),"x")," ",(MID('DAP3'!B20,1,+FIND(" ",'DAP3'!B20))))</f>
        <v xml:space="preserve"> </v>
      </c>
      <c r="C33" s="352" t="str">
        <f>+IF(EXACT(MID('DAP3'!B20,1,1),"x")," ",(MID('DAP3'!B20,+FIND(" ",'DAP3'!B20)+1,20)))</f>
        <v xml:space="preserve"> </v>
      </c>
      <c r="D33" s="352" t="str">
        <f>+IF(EXACT(MID('DAP3'!C20,1,1),"X")," ",CONCATENATE('DAP3'!D20))</f>
        <v/>
      </c>
      <c r="E33" s="385"/>
      <c r="F33" s="385"/>
      <c r="G33" s="353"/>
    </row>
    <row r="34" spans="1:7" ht="18" customHeight="1">
      <c r="A34" s="391" t="s">
        <v>2362</v>
      </c>
      <c r="B34" s="383"/>
      <c r="C34" s="354"/>
      <c r="D34" s="355"/>
      <c r="E34" s="355"/>
      <c r="F34" s="355"/>
      <c r="G34" s="353"/>
    </row>
    <row r="35" spans="1:7" ht="18" customHeight="1">
      <c r="A35" s="391" t="s">
        <v>2363</v>
      </c>
      <c r="B35" s="383"/>
      <c r="C35" s="354"/>
      <c r="D35" s="355"/>
      <c r="E35" s="355"/>
      <c r="F35" s="355"/>
      <c r="G35" s="353"/>
    </row>
    <row r="36" spans="1:7" ht="18" customHeight="1" thickBot="1">
      <c r="A36" s="457" t="s">
        <v>2525</v>
      </c>
      <c r="B36" s="384"/>
      <c r="C36" s="356"/>
      <c r="D36" s="357"/>
      <c r="E36" s="357"/>
      <c r="F36" s="357"/>
      <c r="G36" s="358"/>
    </row>
    <row r="37" spans="1:7" ht="15" customHeight="1">
      <c r="A37" s="1287"/>
      <c r="B37" s="1287"/>
      <c r="C37" s="1287"/>
      <c r="D37" s="1287"/>
      <c r="E37" s="1287"/>
      <c r="F37" s="1287"/>
      <c r="G37" s="1287"/>
    </row>
    <row r="38" spans="1:7" ht="15" customHeight="1">
      <c r="A38" s="1308" t="s">
        <v>2297</v>
      </c>
      <c r="B38" s="1308"/>
      <c r="C38" s="1308"/>
      <c r="D38" s="1308"/>
      <c r="E38" s="1308"/>
      <c r="F38" s="1308"/>
      <c r="G38" s="1308"/>
    </row>
    <row r="39" spans="1:7" ht="15" customHeight="1">
      <c r="A39" s="1319" t="s">
        <v>2526</v>
      </c>
      <c r="B39" s="891"/>
      <c r="C39" s="1309"/>
      <c r="D39" s="1310"/>
      <c r="E39" s="359" t="s">
        <v>2298</v>
      </c>
      <c r="F39" s="1309"/>
      <c r="G39" s="1310"/>
    </row>
    <row r="40" spans="1:7" ht="15" customHeight="1">
      <c r="A40" s="1296"/>
      <c r="B40" s="1296"/>
      <c r="C40" s="1296"/>
      <c r="D40" s="1296"/>
      <c r="E40" s="1296"/>
      <c r="F40" s="1296"/>
      <c r="G40" s="1296"/>
    </row>
    <row r="41" spans="1:7" ht="15" customHeight="1">
      <c r="A41" s="1269"/>
      <c r="B41" s="1269"/>
      <c r="C41" s="1269"/>
      <c r="D41" s="1269"/>
      <c r="E41" s="359" t="s">
        <v>2364</v>
      </c>
      <c r="F41" s="1311"/>
      <c r="G41" s="1312"/>
    </row>
    <row r="42" spans="1:7" ht="15" customHeight="1">
      <c r="A42" s="508"/>
      <c r="B42" s="508"/>
      <c r="C42" s="508"/>
      <c r="D42" s="508"/>
      <c r="E42" s="1296"/>
      <c r="F42" s="1296"/>
      <c r="G42" s="1296"/>
    </row>
    <row r="43" spans="1:7" ht="15" customHeight="1">
      <c r="A43" s="508"/>
      <c r="B43" s="508"/>
      <c r="C43" s="508"/>
      <c r="D43" s="508"/>
      <c r="E43" s="359" t="s">
        <v>2299</v>
      </c>
      <c r="F43" s="1306">
        <f ca="1">TODAY()</f>
        <v>46094</v>
      </c>
      <c r="G43" s="1307"/>
    </row>
    <row r="44" spans="1:7" ht="15" customHeight="1">
      <c r="A44" s="508"/>
      <c r="B44" s="508"/>
      <c r="C44" s="508"/>
      <c r="D44" s="508"/>
      <c r="E44" s="359"/>
      <c r="F44" s="360"/>
      <c r="G44" s="360"/>
    </row>
    <row r="45" spans="1:7" ht="15" customHeight="1">
      <c r="A45" s="508"/>
      <c r="B45" s="508"/>
      <c r="C45" s="508"/>
      <c r="D45" s="508"/>
      <c r="E45" s="1333" t="s">
        <v>2300</v>
      </c>
      <c r="F45" s="1334"/>
      <c r="G45" s="1334"/>
    </row>
    <row r="46" spans="1:7" ht="15" customHeight="1">
      <c r="A46" s="508"/>
      <c r="B46" s="508"/>
      <c r="C46" s="508"/>
      <c r="D46" s="508"/>
      <c r="E46" s="1320"/>
      <c r="F46" s="1321"/>
      <c r="G46" s="1322"/>
    </row>
    <row r="47" spans="1:7" ht="15" customHeight="1">
      <c r="A47" s="508"/>
      <c r="B47" s="508"/>
      <c r="C47" s="508"/>
      <c r="D47" s="508"/>
      <c r="E47" s="1323"/>
      <c r="F47" s="1324"/>
      <c r="G47" s="1325"/>
    </row>
    <row r="48" spans="1:7" ht="12" customHeight="1">
      <c r="A48" s="508"/>
      <c r="B48" s="508"/>
      <c r="C48" s="508"/>
      <c r="D48" s="508"/>
      <c r="E48" s="1323"/>
      <c r="F48" s="1324"/>
      <c r="G48" s="1325"/>
    </row>
    <row r="49" spans="1:12" ht="12" customHeight="1">
      <c r="A49" s="508"/>
      <c r="B49" s="508"/>
      <c r="C49" s="508"/>
      <c r="D49" s="508"/>
      <c r="E49" s="1326"/>
      <c r="F49" s="1327"/>
      <c r="G49" s="1328"/>
    </row>
    <row r="50" spans="1:12" ht="12" customHeight="1">
      <c r="A50" s="508"/>
      <c r="B50" s="508"/>
      <c r="C50" s="508"/>
      <c r="D50" s="508"/>
      <c r="E50" s="1329"/>
      <c r="F50" s="1329"/>
      <c r="G50" s="1329"/>
    </row>
    <row r="51" spans="1:12">
      <c r="A51" s="1287"/>
      <c r="B51" s="1287"/>
      <c r="C51" s="1287"/>
      <c r="D51" s="1287"/>
      <c r="E51" s="1287"/>
      <c r="F51" s="1287"/>
      <c r="G51" s="1287"/>
    </row>
    <row r="52" spans="1:12">
      <c r="A52" s="1331" t="s">
        <v>2527</v>
      </c>
      <c r="B52" s="1331"/>
      <c r="C52" s="1331"/>
      <c r="D52" s="1331"/>
      <c r="E52" s="1331"/>
      <c r="F52" s="1331"/>
      <c r="G52" s="1331"/>
    </row>
    <row r="53" spans="1:12">
      <c r="A53" s="1287"/>
      <c r="B53" s="1287"/>
      <c r="C53" s="1287"/>
      <c r="D53" s="1287"/>
      <c r="E53" s="1287"/>
      <c r="F53" s="1287"/>
      <c r="G53" s="1287"/>
    </row>
    <row r="54" spans="1:12">
      <c r="A54" s="1332"/>
      <c r="B54" s="1332"/>
      <c r="C54" s="1332"/>
      <c r="D54" s="1332"/>
      <c r="E54" s="1332"/>
      <c r="F54" s="1332"/>
      <c r="G54" s="1332"/>
    </row>
    <row r="55" spans="1:12" ht="15.75">
      <c r="A55" s="1330" t="s">
        <v>2528</v>
      </c>
      <c r="B55" s="1330"/>
      <c r="C55" s="1330"/>
      <c r="D55" s="1330"/>
      <c r="E55" s="1330"/>
      <c r="F55" s="1330"/>
      <c r="G55" s="1330"/>
      <c r="H55" s="361"/>
      <c r="I55" s="361"/>
      <c r="J55" s="361"/>
      <c r="K55" s="361"/>
      <c r="L55" s="361"/>
    </row>
    <row r="56" spans="1:12" ht="66.75" customHeight="1">
      <c r="A56" s="1316" t="s">
        <v>2365</v>
      </c>
      <c r="B56" s="1316"/>
      <c r="C56" s="1316"/>
      <c r="D56" s="1316"/>
      <c r="E56" s="1316"/>
      <c r="F56" s="1316"/>
      <c r="G56" s="1316"/>
      <c r="H56" s="362"/>
      <c r="I56" s="362"/>
      <c r="J56" s="362"/>
      <c r="K56" s="362"/>
      <c r="L56" s="362"/>
    </row>
    <row r="57" spans="1:12">
      <c r="A57" s="1316"/>
      <c r="B57" s="1316"/>
      <c r="C57" s="1316"/>
      <c r="D57" s="1316"/>
      <c r="E57" s="1316"/>
      <c r="F57" s="1316"/>
      <c r="G57" s="1316"/>
    </row>
    <row r="58" spans="1:12">
      <c r="A58" s="1317" t="s">
        <v>2529</v>
      </c>
      <c r="B58" s="1318"/>
      <c r="C58" s="1318"/>
      <c r="D58" s="1318"/>
      <c r="E58" s="1318"/>
      <c r="F58" s="1318"/>
      <c r="G58" s="1318"/>
    </row>
    <row r="59" spans="1:12">
      <c r="A59" s="1318"/>
      <c r="B59" s="1318"/>
      <c r="C59" s="1318"/>
      <c r="D59" s="1318"/>
      <c r="E59" s="1318"/>
      <c r="F59" s="1318"/>
      <c r="G59" s="1318"/>
    </row>
  </sheetData>
  <sheetProtection algorithmName="SHA-512" hashValue="MUdQUckTq/M2YJcjvVEeZAuFaWHBny2+G0o8dT/nE8r2y4tRKrwtdCwWjmS1B9JEBY3KrKeR5XlcbjiURtpL2w==" saltValue="tHaK5s0dikCrjrtBBjmTkA==" spinCount="100000" sheet="1" objects="1" scenarios="1"/>
  <mergeCells count="52">
    <mergeCell ref="A57:G57"/>
    <mergeCell ref="A58:G59"/>
    <mergeCell ref="A39:B39"/>
    <mergeCell ref="A41:D50"/>
    <mergeCell ref="E46:G49"/>
    <mergeCell ref="E50:G50"/>
    <mergeCell ref="A51:G51"/>
    <mergeCell ref="A55:G55"/>
    <mergeCell ref="A56:G56"/>
    <mergeCell ref="A52:G52"/>
    <mergeCell ref="A53:G53"/>
    <mergeCell ref="A54:G54"/>
    <mergeCell ref="E45:G45"/>
    <mergeCell ref="A21:G21"/>
    <mergeCell ref="A22:G22"/>
    <mergeCell ref="A26:G26"/>
    <mergeCell ref="A28:G28"/>
    <mergeCell ref="F43:G43"/>
    <mergeCell ref="A37:G37"/>
    <mergeCell ref="A38:G38"/>
    <mergeCell ref="C39:D39"/>
    <mergeCell ref="F39:G39"/>
    <mergeCell ref="A40:G40"/>
    <mergeCell ref="F41:G41"/>
    <mergeCell ref="E42:G42"/>
    <mergeCell ref="A23:F23"/>
    <mergeCell ref="A24:E24"/>
    <mergeCell ref="A25:G25"/>
    <mergeCell ref="D27:G27"/>
    <mergeCell ref="A10:G10"/>
    <mergeCell ref="A14:G14"/>
    <mergeCell ref="A4:G4"/>
    <mergeCell ref="A8:G8"/>
    <mergeCell ref="A7:G7"/>
    <mergeCell ref="A11:G11"/>
    <mergeCell ref="A12:G12"/>
    <mergeCell ref="A13:G13"/>
    <mergeCell ref="A1:G1"/>
    <mergeCell ref="A2:G2"/>
    <mergeCell ref="A3:G3"/>
    <mergeCell ref="A5:G6"/>
    <mergeCell ref="A9:G9"/>
    <mergeCell ref="A20:C20"/>
    <mergeCell ref="A19:D19"/>
    <mergeCell ref="E19:G19"/>
    <mergeCell ref="E20:G20"/>
    <mergeCell ref="A15:E15"/>
    <mergeCell ref="A16:G16"/>
    <mergeCell ref="A18:D18"/>
    <mergeCell ref="A17:E17"/>
    <mergeCell ref="F18:G18"/>
    <mergeCell ref="F17:G17"/>
  </mergeCells>
  <pageMargins left="0.19685039370078741" right="0.19685039370078741" top="0.39370078740157483" bottom="0.39370078740157483" header="0.31496062992125984" footer="0.31496062992125984"/>
  <pageSetup paperSize="9" scale="93"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List21">
    <tabColor theme="0"/>
  </sheetPr>
  <dimension ref="A1:F43"/>
  <sheetViews>
    <sheetView workbookViewId="0">
      <selection activeCell="A10" sqref="A10"/>
    </sheetView>
  </sheetViews>
  <sheetFormatPr defaultColWidth="8.85546875" defaultRowHeight="15"/>
  <cols>
    <col min="1" max="1" width="9.5703125" style="363" customWidth="1"/>
    <col min="2" max="2" width="17.28515625" style="363" customWidth="1"/>
    <col min="3" max="3" width="17.85546875" style="363" customWidth="1"/>
    <col min="4" max="4" width="16.28515625" style="363" customWidth="1"/>
    <col min="5" max="5" width="21.5703125" style="363" customWidth="1"/>
    <col min="6" max="6" width="16.7109375" style="363" customWidth="1"/>
    <col min="7" max="16384" width="8.85546875" style="363"/>
  </cols>
  <sheetData>
    <row r="1" spans="1:6" ht="18" customHeight="1">
      <c r="A1" s="1336"/>
      <c r="B1" s="1336"/>
      <c r="C1" s="1336"/>
      <c r="D1" s="1336"/>
      <c r="E1" s="1336"/>
    </row>
    <row r="2" spans="1:6" ht="27.6" customHeight="1">
      <c r="A2" s="1288" t="s">
        <v>2302</v>
      </c>
      <c r="B2" s="1288"/>
      <c r="C2" s="1288"/>
      <c r="D2" s="1288"/>
      <c r="E2" s="1288"/>
      <c r="F2" s="364"/>
    </row>
    <row r="3" spans="1:6" ht="18" customHeight="1">
      <c r="A3" s="1336"/>
      <c r="B3" s="1336"/>
      <c r="C3" s="1336"/>
      <c r="D3" s="1336"/>
      <c r="E3" s="1336"/>
    </row>
    <row r="4" spans="1:6" ht="18" customHeight="1">
      <c r="A4" s="1336"/>
      <c r="B4" s="1336"/>
      <c r="C4" s="1336"/>
      <c r="D4" s="1336"/>
      <c r="E4" s="1336"/>
    </row>
    <row r="5" spans="1:6" ht="18" customHeight="1">
      <c r="A5" s="365" t="s">
        <v>2303</v>
      </c>
      <c r="B5" s="1335" t="str">
        <f>+CONCATENATE('DAP2'!C45)</f>
        <v/>
      </c>
      <c r="C5" s="1335"/>
      <c r="D5" s="365" t="s">
        <v>34</v>
      </c>
      <c r="E5" s="366" t="str">
        <f>+CONCATENATE('DAP2'!H45)</f>
        <v/>
      </c>
    </row>
    <row r="6" spans="1:6" ht="18" customHeight="1">
      <c r="A6" s="1296"/>
      <c r="B6" s="1296"/>
      <c r="C6" s="1296"/>
      <c r="D6" s="1296"/>
      <c r="E6" s="1296"/>
    </row>
    <row r="7" spans="1:6" ht="18" customHeight="1">
      <c r="A7" s="365" t="s">
        <v>2304</v>
      </c>
      <c r="B7" s="1335" t="str">
        <f>+CONCATENATE(ZAKL_DATA!B16," ",ZAKL_DATA!B17,", ",ZAKL_DATA!B18,", PSČ ",ZAKL_DATA!B19)</f>
        <v xml:space="preserve"> , , PSČ </v>
      </c>
      <c r="C7" s="1335"/>
      <c r="D7" s="1335"/>
      <c r="E7" s="1335"/>
    </row>
    <row r="8" spans="1:6" ht="18" customHeight="1">
      <c r="A8" s="365"/>
      <c r="B8" s="365"/>
      <c r="C8" s="365"/>
      <c r="D8" s="365"/>
      <c r="E8" s="365"/>
    </row>
    <row r="9" spans="1:6" ht="18" customHeight="1">
      <c r="A9" s="1337" t="s">
        <v>2562</v>
      </c>
      <c r="B9" s="1337"/>
      <c r="C9" s="1337"/>
      <c r="D9" s="1337"/>
      <c r="E9" s="1337"/>
    </row>
    <row r="10" spans="1:6" ht="18" customHeight="1">
      <c r="A10" s="359"/>
      <c r="B10" s="367" t="s">
        <v>83</v>
      </c>
      <c r="C10" s="367" t="s">
        <v>84</v>
      </c>
      <c r="D10" s="367" t="s">
        <v>129</v>
      </c>
      <c r="E10" s="368"/>
    </row>
    <row r="11" spans="1:6" ht="18" customHeight="1">
      <c r="A11" s="359" t="s">
        <v>117</v>
      </c>
      <c r="B11" s="369" t="str">
        <f>+Potvr_ZAM!C30</f>
        <v xml:space="preserve"> </v>
      </c>
      <c r="C11" s="369" t="str">
        <f>+Potvr_ZAM!B30</f>
        <v xml:space="preserve"> </v>
      </c>
      <c r="D11" s="369" t="str">
        <f>+CONCATENATE(Potvr_ZAM!D30)</f>
        <v/>
      </c>
      <c r="E11" s="370"/>
    </row>
    <row r="12" spans="1:6" ht="18" customHeight="1">
      <c r="A12" s="359" t="s">
        <v>118</v>
      </c>
      <c r="B12" s="369" t="str">
        <f>+Potvr_ZAM!C31</f>
        <v xml:space="preserve"> </v>
      </c>
      <c r="C12" s="369" t="str">
        <f>+Potvr_ZAM!B31</f>
        <v xml:space="preserve"> </v>
      </c>
      <c r="D12" s="369" t="str">
        <f>+CONCATENATE(Potvr_ZAM!D31)</f>
        <v/>
      </c>
      <c r="E12" s="370"/>
    </row>
    <row r="13" spans="1:6" ht="18" customHeight="1">
      <c r="A13" s="359" t="s">
        <v>119</v>
      </c>
      <c r="B13" s="369" t="str">
        <f>+Potvr_ZAM!C32</f>
        <v xml:space="preserve"> </v>
      </c>
      <c r="C13" s="369" t="str">
        <f>+Potvr_ZAM!B32</f>
        <v xml:space="preserve"> </v>
      </c>
      <c r="D13" s="369" t="str">
        <f>+CONCATENATE(Potvr_ZAM!D32)</f>
        <v/>
      </c>
      <c r="E13" s="370"/>
    </row>
    <row r="14" spans="1:6" ht="18" customHeight="1">
      <c r="A14" s="359" t="s">
        <v>251</v>
      </c>
      <c r="B14" s="369" t="str">
        <f>+Potvr_ZAM!C33</f>
        <v xml:space="preserve"> </v>
      </c>
      <c r="C14" s="369" t="str">
        <f>+Potvr_ZAM!B33</f>
        <v xml:space="preserve"> </v>
      </c>
      <c r="D14" s="369" t="str">
        <f>+CONCATENATE(Potvr_ZAM!D33)</f>
        <v/>
      </c>
      <c r="E14" s="370"/>
    </row>
    <row r="15" spans="1:6" ht="18" customHeight="1">
      <c r="A15" s="359" t="s">
        <v>89</v>
      </c>
      <c r="B15" s="369" t="str">
        <f>+CONCATENATE(Potvr_ZAM!C34)</f>
        <v/>
      </c>
      <c r="C15" s="369" t="str">
        <f>+CONCATENATE(Potvr_ZAM!B34)</f>
        <v/>
      </c>
      <c r="D15" s="369" t="str">
        <f>+CONCATENATE(Potvr_ZAM!D34)</f>
        <v/>
      </c>
      <c r="E15" s="370"/>
    </row>
    <row r="16" spans="1:6" ht="18" customHeight="1">
      <c r="A16" s="359" t="s">
        <v>250</v>
      </c>
      <c r="B16" s="369" t="str">
        <f>+CONCATENATE(Potvr_ZAM!C35)</f>
        <v/>
      </c>
      <c r="C16" s="369" t="str">
        <f>+CONCATENATE(Potvr_ZAM!B35)</f>
        <v/>
      </c>
      <c r="D16" s="369" t="str">
        <f>+CONCATENATE(Potvr_ZAM!D35)</f>
        <v/>
      </c>
      <c r="E16" s="370"/>
    </row>
    <row r="17" spans="1:5" ht="18" customHeight="1">
      <c r="A17" s="359" t="s">
        <v>249</v>
      </c>
      <c r="B17" s="369" t="str">
        <f>+CONCATENATE(Potvr_ZAM!C36)</f>
        <v/>
      </c>
      <c r="C17" s="369" t="str">
        <f>+CONCATENATE(Potvr_ZAM!B36)</f>
        <v/>
      </c>
      <c r="D17" s="369" t="str">
        <f>+CONCATENATE(Potvr_ZAM!D36)</f>
        <v/>
      </c>
      <c r="E17" s="370"/>
    </row>
    <row r="18" spans="1:5" ht="18" customHeight="1">
      <c r="A18" s="1296"/>
      <c r="B18" s="1296"/>
      <c r="C18" s="1296"/>
      <c r="D18" s="1296"/>
      <c r="E18" s="1296"/>
    </row>
    <row r="19" spans="1:5" ht="18" customHeight="1">
      <c r="A19" s="1296"/>
      <c r="B19" s="1296"/>
      <c r="C19" s="1296"/>
      <c r="D19" s="1296"/>
      <c r="E19" s="1296"/>
    </row>
    <row r="20" spans="1:5" ht="18" customHeight="1">
      <c r="A20" s="365" t="s">
        <v>2185</v>
      </c>
      <c r="B20" s="371">
        <f ca="1">TODAY()</f>
        <v>46094</v>
      </c>
      <c r="C20" s="1296"/>
      <c r="D20" s="1296"/>
      <c r="E20" s="1296"/>
    </row>
    <row r="21" spans="1:5" ht="18" customHeight="1">
      <c r="A21" s="1296"/>
      <c r="B21" s="1296"/>
      <c r="C21" s="1296"/>
      <c r="D21" s="1338"/>
      <c r="E21" s="1338"/>
    </row>
    <row r="22" spans="1:5" ht="18" customHeight="1">
      <c r="A22" s="1296"/>
      <c r="B22" s="1296"/>
      <c r="C22" s="1296"/>
      <c r="D22" s="1335"/>
      <c r="E22" s="1335"/>
    </row>
    <row r="23" spans="1:5" ht="18" customHeight="1">
      <c r="A23" s="1296"/>
      <c r="B23" s="1296"/>
      <c r="C23" s="1296"/>
      <c r="D23" s="1339" t="s">
        <v>2305</v>
      </c>
      <c r="E23" s="1339"/>
    </row>
    <row r="24" spans="1:5" ht="18" customHeight="1">
      <c r="A24" s="372"/>
      <c r="B24" s="372"/>
      <c r="C24" s="372"/>
      <c r="D24" s="372"/>
      <c r="E24" s="372"/>
    </row>
    <row r="25" spans="1:5">
      <c r="A25" s="372"/>
      <c r="B25" s="372"/>
      <c r="C25" s="372"/>
      <c r="D25" s="372"/>
      <c r="E25" s="372"/>
    </row>
    <row r="26" spans="1:5">
      <c r="A26" s="372"/>
      <c r="B26" s="372"/>
      <c r="C26" s="372"/>
      <c r="D26" s="372"/>
      <c r="E26" s="372"/>
    </row>
    <row r="27" spans="1:5">
      <c r="A27" s="372"/>
      <c r="B27" s="372"/>
      <c r="C27" s="372"/>
      <c r="D27" s="372"/>
      <c r="E27" s="372"/>
    </row>
    <row r="28" spans="1:5">
      <c r="A28" s="372"/>
      <c r="B28" s="372"/>
      <c r="C28" s="372"/>
      <c r="D28" s="372"/>
      <c r="E28" s="372"/>
    </row>
    <row r="29" spans="1:5">
      <c r="A29" s="372"/>
      <c r="B29" s="372"/>
      <c r="C29" s="372"/>
      <c r="D29" s="372"/>
      <c r="E29" s="372"/>
    </row>
    <row r="30" spans="1:5">
      <c r="A30" s="372"/>
      <c r="B30" s="372"/>
      <c r="C30" s="372"/>
      <c r="D30" s="372"/>
      <c r="E30" s="372"/>
    </row>
    <row r="31" spans="1:5">
      <c r="A31" s="372"/>
      <c r="B31" s="372"/>
      <c r="C31" s="372"/>
      <c r="D31" s="372"/>
      <c r="E31" s="372"/>
    </row>
    <row r="32" spans="1:5">
      <c r="A32" s="372"/>
      <c r="B32" s="372"/>
      <c r="C32" s="372"/>
      <c r="D32" s="372"/>
      <c r="E32" s="372"/>
    </row>
    <row r="33" spans="1:5">
      <c r="A33" s="372"/>
      <c r="B33" s="372"/>
      <c r="C33" s="372"/>
      <c r="D33" s="372"/>
      <c r="E33" s="372"/>
    </row>
    <row r="34" spans="1:5">
      <c r="A34" s="372"/>
      <c r="B34" s="372"/>
      <c r="C34" s="372"/>
      <c r="D34" s="372"/>
      <c r="E34" s="372"/>
    </row>
    <row r="35" spans="1:5">
      <c r="A35" s="372"/>
      <c r="B35" s="372"/>
      <c r="C35" s="372"/>
      <c r="D35" s="372"/>
      <c r="E35" s="372"/>
    </row>
    <row r="36" spans="1:5">
      <c r="A36" s="372"/>
      <c r="B36" s="372"/>
      <c r="C36" s="372"/>
      <c r="D36" s="372"/>
      <c r="E36" s="372"/>
    </row>
    <row r="37" spans="1:5">
      <c r="A37" s="372"/>
      <c r="B37" s="372"/>
      <c r="C37" s="372"/>
      <c r="D37" s="372"/>
      <c r="E37" s="372"/>
    </row>
    <row r="38" spans="1:5">
      <c r="A38" s="372"/>
      <c r="B38" s="372"/>
      <c r="C38" s="372"/>
      <c r="D38" s="372"/>
      <c r="E38" s="372"/>
    </row>
    <row r="39" spans="1:5">
      <c r="A39" s="372"/>
      <c r="B39" s="372"/>
      <c r="C39" s="372"/>
      <c r="D39" s="372"/>
      <c r="E39" s="372"/>
    </row>
    <row r="40" spans="1:5">
      <c r="A40" s="372"/>
      <c r="B40" s="372"/>
      <c r="C40" s="372"/>
      <c r="D40" s="372"/>
      <c r="E40" s="372"/>
    </row>
    <row r="41" spans="1:5">
      <c r="A41" s="372"/>
      <c r="B41" s="372"/>
      <c r="C41" s="372"/>
      <c r="D41" s="372"/>
      <c r="E41" s="372"/>
    </row>
    <row r="42" spans="1:5">
      <c r="A42" s="372"/>
      <c r="B42" s="372"/>
      <c r="C42" s="372"/>
      <c r="D42" s="372"/>
      <c r="E42" s="372"/>
    </row>
    <row r="43" spans="1:5">
      <c r="A43" s="372"/>
      <c r="B43" s="372"/>
      <c r="C43" s="372"/>
      <c r="D43" s="372"/>
      <c r="E43" s="372"/>
    </row>
  </sheetData>
  <sheetProtection algorithmName="SHA-512" hashValue="WslnGnsdE09OPohaI/o2rQYx2p10Bqt5HhRK7OPK+OCd+Cfhj7VDoik5QYLsKaoQu9N7mV7TagXZDo91ngqgUA==" saltValue="wQqdKChAZAcLK8/gpBFTlw==" spinCount="100000" sheet="1" objects="1" scenarios="1"/>
  <mergeCells count="12">
    <mergeCell ref="A9:E9"/>
    <mergeCell ref="A18:E19"/>
    <mergeCell ref="C20:E20"/>
    <mergeCell ref="A21:C23"/>
    <mergeCell ref="D21:E22"/>
    <mergeCell ref="D23:E23"/>
    <mergeCell ref="B7:E7"/>
    <mergeCell ref="A1:E1"/>
    <mergeCell ref="A2:E2"/>
    <mergeCell ref="A3:E4"/>
    <mergeCell ref="B5:C5"/>
    <mergeCell ref="A6:E6"/>
  </mergeCells>
  <pageMargins left="0.59055118110236227" right="0.39370078740157483" top="0.39370078740157483" bottom="0.39370078740157483" header="0.31496062992125984" footer="0.31496062992125984"/>
  <pageSetup paperSize="9" orientation="portrait"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outlinePr summaryBelow="0" summaryRight="0"/>
    <pageSetUpPr autoPageBreaks="0"/>
  </sheetPr>
  <dimension ref="A1:AE321"/>
  <sheetViews>
    <sheetView showOutlineSymbols="0" workbookViewId="0">
      <selection activeCell="A2" sqref="A2:B2"/>
    </sheetView>
  </sheetViews>
  <sheetFormatPr defaultColWidth="9.140625" defaultRowHeight="12.75"/>
  <cols>
    <col min="1" max="1" width="41.28515625" style="2" customWidth="1"/>
    <col min="2" max="2" width="47.140625" style="2" customWidth="1"/>
    <col min="3" max="3" width="13" style="20" customWidth="1"/>
    <col min="4" max="4" width="10.140625" style="20" bestFit="1" customWidth="1"/>
    <col min="5" max="5" width="10.140625" style="20" hidden="1" customWidth="1"/>
    <col min="6" max="31" width="9.140625" style="20"/>
    <col min="32" max="16384" width="9.140625" style="2"/>
  </cols>
  <sheetData>
    <row r="1" spans="1:9" ht="18" customHeight="1">
      <c r="A1" s="1344" t="s">
        <v>2569</v>
      </c>
      <c r="B1" s="584"/>
      <c r="C1" s="22"/>
      <c r="D1" s="22"/>
    </row>
    <row r="2" spans="1:9" ht="18" customHeight="1" thickBot="1">
      <c r="A2" s="1345"/>
      <c r="B2" s="1345"/>
      <c r="C2" s="22"/>
      <c r="D2" s="22"/>
    </row>
    <row r="3" spans="1:9" ht="18" customHeight="1">
      <c r="A3" s="461" t="s">
        <v>2457</v>
      </c>
      <c r="B3" s="464" t="str">
        <f>+CONCATENATE(ZAKL_DATA!B5," ",ZAKL_DATA!B4," ",ZAKL_DATA!B7)</f>
        <v xml:space="preserve">  </v>
      </c>
      <c r="D3" s="22"/>
      <c r="I3" s="465"/>
    </row>
    <row r="4" spans="1:9" ht="18" customHeight="1">
      <c r="A4" s="462" t="s">
        <v>2247</v>
      </c>
      <c r="B4" s="466">
        <f>+'DAP3'!D30</f>
        <v>0</v>
      </c>
      <c r="D4" s="22"/>
    </row>
    <row r="5" spans="1:9" s="20" customFormat="1" ht="18" customHeight="1">
      <c r="A5" s="462" t="s">
        <v>2458</v>
      </c>
      <c r="B5" s="467">
        <f>+B4</f>
        <v>0</v>
      </c>
      <c r="C5" s="22"/>
      <c r="D5" s="468"/>
    </row>
    <row r="6" spans="1:9" s="20" customFormat="1" ht="18" customHeight="1" thickBot="1">
      <c r="A6" s="463" t="s">
        <v>2539</v>
      </c>
      <c r="B6" s="469">
        <f>IF(EXACT((LEFT(+'DAP1'!J17,1)),A31),+DATE(+'DAP1'!F24+1,6,30),DATE('DAP1'!F24+1,3,31))+1</f>
        <v>46113</v>
      </c>
      <c r="C6" s="22"/>
      <c r="D6" s="470"/>
      <c r="E6" s="470">
        <f>+DATE('DAP1'!F24,12,31)</f>
        <v>46022</v>
      </c>
    </row>
    <row r="7" spans="1:9" s="20" customFormat="1" ht="24.75" customHeight="1">
      <c r="A7" s="1346" t="s">
        <v>2540</v>
      </c>
      <c r="B7" s="1346"/>
      <c r="C7" s="22"/>
      <c r="D7" s="470"/>
      <c r="E7" s="470"/>
    </row>
    <row r="8" spans="1:9" s="20" customFormat="1" ht="35.25" customHeight="1">
      <c r="A8" s="1347" t="s">
        <v>2541</v>
      </c>
      <c r="B8" s="1347"/>
      <c r="C8" s="22"/>
      <c r="D8" s="470"/>
      <c r="E8" s="470"/>
    </row>
    <row r="9" spans="1:9" s="20" customFormat="1" ht="24.95" customHeight="1">
      <c r="A9" s="1347" t="s">
        <v>2542</v>
      </c>
      <c r="B9" s="1347"/>
      <c r="C9" s="22"/>
      <c r="D9" s="470"/>
      <c r="E9" s="470"/>
    </row>
    <row r="10" spans="1:9" s="20" customFormat="1" ht="36.950000000000003" customHeight="1" thickBot="1">
      <c r="A10" s="1347" t="s">
        <v>2543</v>
      </c>
      <c r="B10" s="1347"/>
      <c r="C10" s="22"/>
      <c r="D10" s="470"/>
      <c r="E10" s="470"/>
    </row>
    <row r="11" spans="1:9" s="20" customFormat="1" ht="18" customHeight="1" thickBot="1">
      <c r="A11" s="471" t="s">
        <v>2544</v>
      </c>
      <c r="B11" s="472" t="s">
        <v>2545</v>
      </c>
      <c r="C11" s="22"/>
      <c r="D11" s="473"/>
      <c r="E11" s="473"/>
    </row>
    <row r="12" spans="1:9" s="20" customFormat="1" ht="18" customHeight="1">
      <c r="A12" s="474">
        <f>+B6</f>
        <v>46113</v>
      </c>
      <c r="B12" s="475">
        <f>+'DAP3'!D48</f>
        <v>0</v>
      </c>
      <c r="C12" s="22"/>
      <c r="D12" s="22"/>
    </row>
    <row r="13" spans="1:9" s="20" customFormat="1" ht="18" customHeight="1">
      <c r="A13" s="476" t="str">
        <f>CONCATENATE("15.",IF(OR(MONTH(A12)=4,MONTH(A12)=7),MONTH(A12)+2,MONTH(A12)+1),".",IF(MONTH(A12)&gt;9,YEAR(A12)+1,YEAR(A12)))</f>
        <v>15.6.2026</v>
      </c>
      <c r="B13" s="477">
        <f>CEILING(IF(OR(MONTH(B6)=5,MONTH(B6)=4),+IF($B$5&gt;150000,INT($B$5/4/100+0.99)*100,0)+IF($B$5&gt;30000,INT($B$5*0.4/100+0.99)*100,0)*IF($B$5&gt;150000,0,1),+IF($B$5&gt;150000,INT($B$5/4/100+0.99)*100,0))*A100,100)</f>
        <v>0</v>
      </c>
      <c r="C13" s="22"/>
      <c r="D13" s="22"/>
      <c r="E13" s="478"/>
    </row>
    <row r="14" spans="1:9" s="20" customFormat="1" ht="18" customHeight="1">
      <c r="A14" s="476" t="str">
        <f>CONCATENATE("15.",IF(MONTH(A13)&gt;9,MONTH(A13)-9,MONTH(A13)+3),".",IF(MONTH(A13)&gt;9,YEAR(A13)+1,YEAR(A13)))</f>
        <v>15.9.2026</v>
      </c>
      <c r="B14" s="477">
        <f>CEILING(+IF(MONTH(B6)=7,+IF($B$5&gt;150000,INT($B$5/4/100+0.99)*100,0)+IF($B$5&gt;30000,INT($B$5*0.4/100+0.99)*100,0)*IF($B$5&gt;150000,0,1),+IF($B$5&gt;150000,INT($B$5/4/100+0.99)*100,0))*A100,100)</f>
        <v>0</v>
      </c>
      <c r="C14" s="22"/>
      <c r="D14" s="22"/>
    </row>
    <row r="15" spans="1:9" s="20" customFormat="1" ht="18" customHeight="1">
      <c r="A15" s="476" t="str">
        <f>CONCATENATE("15.",IF(MONTH(A14)&gt;9,MONTH(A14)-9,MONTH(A14)+3),".",IF(MONTH(A14)&gt;9,YEAR(A14)+1,YEAR(A14)))</f>
        <v>15.12.2026</v>
      </c>
      <c r="B15" s="477">
        <f>+B13</f>
        <v>0</v>
      </c>
      <c r="C15" s="22"/>
      <c r="D15" s="22"/>
    </row>
    <row r="16" spans="1:9" s="20" customFormat="1" ht="18" customHeight="1">
      <c r="A16" s="479" t="str">
        <f>CONCATENATE("15.",IF(MONTH(A15)&gt;9,MONTH(A15)-9,MONTH(A15)+3),".",IF(MONTH(A15)&gt;9,YEAR(A15)+1,YEAR(A15)),)</f>
        <v>15.3.2027</v>
      </c>
      <c r="B16" s="477">
        <f>+B14</f>
        <v>0</v>
      </c>
      <c r="C16" s="22"/>
      <c r="D16" s="468"/>
    </row>
    <row r="17" spans="1:2" s="20" customFormat="1" ht="18" customHeight="1" thickBot="1">
      <c r="A17" s="480" t="str">
        <f>CONCATENATE("15.",IF(MONTH(A16)&gt;9,MONTH(A16)-9,MONTH(A16)+3),".",IF(MONTH(A16)&gt;9,YEAR(A16)+1,YEAR(A16)))</f>
        <v>15.6.2027</v>
      </c>
      <c r="B17" s="481">
        <f>+B15</f>
        <v>0</v>
      </c>
    </row>
    <row r="18" spans="1:2" s="20" customFormat="1" ht="39" customHeight="1">
      <c r="A18" s="1340" t="s">
        <v>2459</v>
      </c>
      <c r="B18" s="1341"/>
    </row>
    <row r="19" spans="1:2" s="20" customFormat="1" ht="51.95" customHeight="1">
      <c r="A19" s="1342" t="str">
        <f>+'DAP1'!A46</f>
        <v>Formulář zpracovala ASPEKT HM, daňová, účetní a auditorská kancelář, www.danovapriznani.cz, business.center.cz</v>
      </c>
      <c r="B19" s="1343"/>
    </row>
    <row r="20" spans="1:2" s="20" customFormat="1">
      <c r="A20" s="1343"/>
      <c r="B20" s="1343"/>
    </row>
    <row r="21" spans="1:2" s="20" customFormat="1"/>
    <row r="22" spans="1:2" s="20" customFormat="1"/>
    <row r="23" spans="1:2" s="20" customFormat="1"/>
    <row r="24" spans="1:2" s="20" customFormat="1"/>
    <row r="25" spans="1:2" s="20" customFormat="1"/>
    <row r="26" spans="1:2" s="20" customFormat="1"/>
    <row r="27" spans="1:2" s="20" customFormat="1"/>
    <row r="28" spans="1:2" s="20" customFormat="1"/>
    <row r="29" spans="1:2" s="20" customFormat="1"/>
    <row r="30" spans="1:2" s="20" customFormat="1"/>
    <row r="31" spans="1:2" s="20" customFormat="1" hidden="1">
      <c r="A31" s="434" t="s">
        <v>208</v>
      </c>
    </row>
    <row r="32" spans="1:2" s="20" customFormat="1"/>
    <row r="33" s="20" customFormat="1"/>
    <row r="34" s="20" customFormat="1"/>
    <row r="35" s="20" customFormat="1"/>
    <row r="36" s="20" customFormat="1"/>
    <row r="37" s="20" customFormat="1"/>
    <row r="38" s="20" customFormat="1"/>
    <row r="39" s="20" customFormat="1"/>
    <row r="40" s="20" customFormat="1"/>
    <row r="41" s="20" customFormat="1"/>
    <row r="42" s="20" customFormat="1"/>
    <row r="43" s="20" customFormat="1"/>
    <row r="44" s="20" customFormat="1"/>
    <row r="45" s="20" customFormat="1"/>
    <row r="46" s="20" customFormat="1"/>
    <row r="47" s="20" customFormat="1"/>
    <row r="48" s="20" customFormat="1"/>
    <row r="49" s="20" customFormat="1"/>
    <row r="50" s="20" customFormat="1"/>
    <row r="51" s="20" customFormat="1"/>
    <row r="52" s="20" customFormat="1"/>
    <row r="53" s="20" customFormat="1"/>
    <row r="54" s="20" customFormat="1"/>
    <row r="55" s="20" customFormat="1"/>
    <row r="56" s="20" customFormat="1"/>
    <row r="57" s="20" customFormat="1"/>
    <row r="58" s="20" customFormat="1"/>
    <row r="59" s="20" customFormat="1"/>
    <row r="60" s="20" customFormat="1"/>
    <row r="61" s="20" customFormat="1"/>
    <row r="62" s="20" customFormat="1"/>
    <row r="63" s="20" customFormat="1"/>
    <row r="64" s="20" customFormat="1"/>
    <row r="65" s="20" customFormat="1"/>
    <row r="66" s="20" customFormat="1"/>
    <row r="67" s="20" customFormat="1"/>
    <row r="68" s="20" customFormat="1"/>
    <row r="69" s="20" customFormat="1"/>
    <row r="70" s="20" customFormat="1"/>
    <row r="71" s="20" customFormat="1"/>
    <row r="72" s="20" customFormat="1"/>
    <row r="73" s="20" customFormat="1"/>
    <row r="74" s="20" customFormat="1"/>
    <row r="75" s="20" customFormat="1"/>
    <row r="76" s="20" customFormat="1"/>
    <row r="77" s="20" customFormat="1"/>
    <row r="78" s="20" customFormat="1"/>
    <row r="79" s="20" customFormat="1"/>
    <row r="80" s="20" customFormat="1"/>
    <row r="81" s="20" customFormat="1"/>
    <row r="82" s="20" customFormat="1"/>
    <row r="83" s="20" customFormat="1"/>
    <row r="84" s="20" customFormat="1"/>
    <row r="85" s="20" customFormat="1"/>
    <row r="86" s="20" customFormat="1"/>
    <row r="87" s="20" customFormat="1"/>
    <row r="88" s="20" customFormat="1"/>
    <row r="89" s="20" customFormat="1"/>
    <row r="90" s="20" customFormat="1"/>
    <row r="91" s="20" customFormat="1"/>
    <row r="92" s="20" customFormat="1"/>
    <row r="93" s="20" customFormat="1"/>
    <row r="94" s="20" customFormat="1"/>
    <row r="95" s="20" customFormat="1"/>
    <row r="96" s="20" customFormat="1"/>
    <row r="97" spans="1:1" s="20" customFormat="1"/>
    <row r="98" spans="1:1" s="20" customFormat="1"/>
    <row r="99" spans="1:1" s="20" customFormat="1"/>
    <row r="100" spans="1:1" s="20" customFormat="1" hidden="1">
      <c r="A100" s="20">
        <f>+IF('DAP2'!E10&lt;0.5*'DAP2'!E16,+IF('DAP2'!E10/'DAP2'!E16&gt;0.15,0.5,1),0)</f>
        <v>0</v>
      </c>
    </row>
    <row r="101" spans="1:1" s="20" customFormat="1"/>
    <row r="102" spans="1:1" s="20" customFormat="1"/>
    <row r="103" spans="1:1" s="20" customFormat="1"/>
    <row r="104" spans="1:1" s="20" customFormat="1"/>
    <row r="105" spans="1:1" s="20" customFormat="1"/>
    <row r="106" spans="1:1" s="20" customFormat="1"/>
    <row r="107" spans="1:1" s="20" customFormat="1"/>
    <row r="108" spans="1:1" s="20" customFormat="1"/>
    <row r="109" spans="1:1" s="20" customFormat="1"/>
    <row r="110" spans="1:1" s="20" customFormat="1"/>
    <row r="111" spans="1:1" s="20" customFormat="1"/>
    <row r="112" spans="1:1" s="20" customFormat="1"/>
    <row r="113" s="20" customFormat="1"/>
    <row r="114" s="20" customFormat="1"/>
    <row r="115" s="20" customFormat="1"/>
    <row r="116" s="20" customFormat="1"/>
    <row r="117" s="20" customFormat="1"/>
    <row r="118" s="20" customFormat="1"/>
    <row r="119" s="20" customFormat="1"/>
    <row r="120" s="20" customFormat="1"/>
    <row r="121" s="20" customFormat="1"/>
    <row r="122" s="20" customFormat="1"/>
    <row r="123" s="20" customFormat="1"/>
    <row r="124" s="20" customFormat="1"/>
    <row r="125" s="20" customFormat="1"/>
    <row r="126" s="20" customFormat="1"/>
    <row r="127" s="20" customFormat="1"/>
    <row r="128" s="20" customFormat="1"/>
    <row r="129" s="20" customFormat="1"/>
    <row r="130" s="20" customFormat="1"/>
    <row r="131" s="20" customFormat="1"/>
    <row r="132" s="20" customFormat="1"/>
    <row r="133" s="20" customFormat="1"/>
    <row r="134" s="20" customFormat="1"/>
    <row r="135" s="20" customFormat="1"/>
    <row r="136" s="20" customFormat="1"/>
    <row r="137" s="20" customFormat="1"/>
    <row r="138" s="20" customFormat="1"/>
    <row r="139" s="20" customFormat="1"/>
    <row r="140" s="20" customFormat="1"/>
    <row r="141" s="20" customFormat="1"/>
    <row r="142" s="20" customFormat="1"/>
    <row r="143" s="20" customFormat="1"/>
    <row r="144" s="20" customFormat="1"/>
    <row r="145" s="20" customFormat="1"/>
    <row r="146" s="20" customFormat="1"/>
    <row r="147" s="20" customFormat="1"/>
    <row r="148" s="20" customFormat="1"/>
    <row r="149" s="20" customFormat="1"/>
    <row r="150" s="20" customFormat="1"/>
    <row r="151" s="20" customFormat="1"/>
    <row r="152" s="20" customFormat="1"/>
    <row r="153" s="20" customFormat="1"/>
    <row r="154" s="20" customFormat="1"/>
    <row r="155" s="20" customFormat="1"/>
    <row r="156" s="20" customFormat="1"/>
    <row r="157" s="20" customFormat="1"/>
    <row r="158" s="20" customFormat="1"/>
    <row r="159" s="20" customFormat="1"/>
    <row r="160" s="20" customFormat="1"/>
    <row r="161" s="20" customFormat="1"/>
    <row r="162" s="20" customFormat="1"/>
    <row r="163" s="20" customFormat="1"/>
    <row r="164" s="20" customFormat="1"/>
    <row r="165" s="20" customFormat="1"/>
    <row r="166" s="20" customFormat="1"/>
    <row r="167" s="20" customFormat="1"/>
    <row r="168" s="20" customFormat="1"/>
    <row r="169" s="20" customFormat="1"/>
    <row r="170" s="20" customFormat="1"/>
    <row r="171" s="20" customFormat="1"/>
    <row r="172" s="20" customFormat="1"/>
    <row r="173" s="20" customFormat="1"/>
    <row r="174" s="20" customFormat="1"/>
    <row r="175" s="20" customFormat="1"/>
    <row r="176" s="20" customFormat="1"/>
    <row r="177" s="20" customFormat="1"/>
    <row r="178" s="20" customFormat="1"/>
    <row r="179" s="20" customFormat="1"/>
    <row r="180" s="20" customFormat="1"/>
    <row r="181" s="20" customFormat="1"/>
    <row r="182" s="20" customFormat="1"/>
    <row r="183" s="20" customFormat="1"/>
    <row r="184" s="20" customFormat="1"/>
    <row r="185" s="20" customFormat="1"/>
    <row r="186" s="20" customFormat="1"/>
    <row r="187" s="20" customFormat="1"/>
    <row r="188" s="20" customFormat="1"/>
    <row r="189" s="20" customFormat="1"/>
    <row r="190" s="20" customFormat="1"/>
    <row r="191" s="20" customFormat="1"/>
    <row r="192" s="20" customFormat="1"/>
    <row r="193" s="20" customFormat="1"/>
    <row r="194" s="20" customFormat="1"/>
    <row r="195" s="20" customFormat="1"/>
    <row r="196" s="20" customFormat="1"/>
    <row r="197" s="20" customFormat="1"/>
    <row r="198" s="20" customFormat="1"/>
    <row r="199" s="20" customFormat="1"/>
    <row r="200" s="20" customFormat="1"/>
    <row r="201" s="20" customFormat="1"/>
    <row r="202" s="20" customFormat="1"/>
    <row r="203" s="20" customFormat="1"/>
    <row r="204" s="20" customFormat="1"/>
    <row r="205" s="20" customFormat="1"/>
    <row r="206" s="20" customFormat="1"/>
    <row r="207" s="20" customFormat="1"/>
    <row r="208" s="20" customFormat="1"/>
    <row r="209" s="20" customFormat="1"/>
    <row r="210" s="20" customFormat="1"/>
    <row r="211" s="20" customFormat="1"/>
    <row r="212" s="20" customFormat="1"/>
    <row r="213" s="20" customFormat="1"/>
    <row r="214" s="20" customFormat="1"/>
    <row r="215" s="20" customFormat="1"/>
    <row r="216" s="20" customFormat="1"/>
    <row r="217" s="20" customFormat="1"/>
    <row r="218" s="20" customFormat="1"/>
    <row r="219" s="20" customFormat="1"/>
    <row r="220" s="20" customFormat="1"/>
    <row r="221" s="20" customFormat="1"/>
    <row r="222" s="20" customFormat="1"/>
    <row r="223" s="20" customFormat="1"/>
    <row r="224" s="20" customFormat="1"/>
    <row r="225" s="20" customFormat="1"/>
    <row r="226" s="20" customFormat="1"/>
    <row r="227" s="20" customFormat="1"/>
    <row r="228" s="20" customFormat="1"/>
    <row r="229" s="20" customFormat="1"/>
    <row r="230" s="20" customFormat="1"/>
    <row r="231" s="20" customFormat="1"/>
    <row r="232" s="20" customFormat="1"/>
    <row r="233" s="20" customFormat="1"/>
    <row r="234" s="20" customFormat="1"/>
    <row r="235" s="20" customFormat="1"/>
    <row r="236" s="20" customFormat="1"/>
    <row r="237" s="20" customFormat="1"/>
    <row r="238" s="20" customFormat="1"/>
    <row r="239" s="20" customFormat="1"/>
    <row r="240" s="20" customFormat="1"/>
    <row r="241" s="20" customFormat="1"/>
    <row r="242" s="20" customFormat="1"/>
    <row r="243" s="20" customFormat="1"/>
    <row r="244" s="20" customFormat="1"/>
    <row r="245" s="20" customFormat="1"/>
    <row r="246" s="20" customFormat="1"/>
    <row r="247" s="20" customFormat="1"/>
    <row r="248" s="20" customFormat="1"/>
    <row r="249" s="20" customFormat="1"/>
    <row r="250" s="20" customFormat="1"/>
    <row r="251" s="20" customFormat="1"/>
    <row r="252" s="20" customFormat="1"/>
    <row r="253" s="20" customFormat="1"/>
    <row r="254" s="20" customFormat="1"/>
    <row r="255" s="20" customFormat="1"/>
    <row r="256" s="20" customFormat="1"/>
    <row r="257" s="20" customFormat="1"/>
    <row r="258" s="20" customFormat="1"/>
    <row r="259" s="20" customFormat="1"/>
    <row r="260" s="20" customFormat="1"/>
    <row r="261" s="20" customFormat="1"/>
    <row r="262" s="20" customFormat="1"/>
    <row r="263" s="20" customFormat="1"/>
    <row r="264" s="20" customFormat="1"/>
    <row r="265" s="20" customFormat="1"/>
    <row r="266" s="20" customFormat="1"/>
    <row r="267" s="20" customFormat="1"/>
    <row r="268" s="20" customFormat="1"/>
    <row r="269" s="20" customFormat="1"/>
    <row r="270" s="20" customFormat="1"/>
    <row r="271" s="20" customFormat="1"/>
    <row r="272" s="20" customFormat="1"/>
    <row r="273" s="20" customFormat="1"/>
    <row r="274" s="20" customFormat="1"/>
    <row r="275" s="20" customFormat="1"/>
    <row r="276" s="20" customFormat="1"/>
    <row r="277" s="20" customFormat="1"/>
    <row r="278" s="20" customFormat="1"/>
    <row r="279" s="20" customFormat="1"/>
    <row r="280" s="20" customFormat="1"/>
    <row r="281" s="20" customFormat="1"/>
    <row r="282" s="20" customFormat="1"/>
    <row r="283" s="20" customFormat="1"/>
    <row r="284" s="20" customFormat="1"/>
    <row r="285" s="20" customFormat="1"/>
    <row r="286" s="20" customFormat="1"/>
    <row r="287" s="20" customFormat="1"/>
    <row r="288" s="20" customFormat="1"/>
    <row r="289" s="20" customFormat="1"/>
    <row r="290" s="20" customFormat="1"/>
    <row r="291" s="20" customFormat="1"/>
    <row r="292" s="20" customFormat="1"/>
    <row r="293" s="20" customFormat="1"/>
    <row r="294" s="20" customFormat="1"/>
    <row r="295" s="20" customFormat="1"/>
    <row r="296" s="20" customFormat="1"/>
    <row r="297" s="20" customFormat="1"/>
    <row r="298" s="20" customFormat="1"/>
    <row r="299" s="20" customFormat="1"/>
    <row r="300" s="20" customFormat="1"/>
    <row r="301" s="20" customFormat="1"/>
    <row r="302" s="20" customFormat="1"/>
    <row r="303" s="20" customFormat="1"/>
    <row r="304" s="20" customFormat="1"/>
    <row r="305" s="20" customFormat="1"/>
    <row r="306" s="20" customFormat="1"/>
    <row r="307" s="20" customFormat="1"/>
    <row r="308" s="20" customFormat="1"/>
    <row r="309" s="20" customFormat="1"/>
    <row r="310" s="20" customFormat="1"/>
    <row r="311" s="20" customFormat="1"/>
    <row r="312" s="20" customFormat="1"/>
    <row r="313" s="20" customFormat="1"/>
    <row r="314" s="20" customFormat="1"/>
    <row r="315" s="20" customFormat="1"/>
    <row r="316" s="20" customFormat="1"/>
    <row r="317" s="20" customFormat="1"/>
    <row r="318" s="20" customFormat="1"/>
    <row r="319" s="20" customFormat="1"/>
    <row r="320" s="20" customFormat="1"/>
    <row r="321" s="20" customFormat="1"/>
  </sheetData>
  <sheetProtection algorithmName="SHA-512" hashValue="Cb8QJURJnGbkm+e5Eb75BU9ytSvPCU+9wpk4mOeXnkUXJm4i7jK7idUdFGogRz+RBqVNWZ7ipjez0dHP0ulKgQ==" saltValue="FH6m1DxOVZT8Q2937yt4Eg==" spinCount="100000" sheet="1" objects="1" scenarios="1"/>
  <mergeCells count="8">
    <mergeCell ref="A18:B18"/>
    <mergeCell ref="A19:B20"/>
    <mergeCell ref="A1:B1"/>
    <mergeCell ref="A2:B2"/>
    <mergeCell ref="A7:B7"/>
    <mergeCell ref="A8:B8"/>
    <mergeCell ref="A9:B9"/>
    <mergeCell ref="A10:B10"/>
  </mergeCells>
  <printOptions horizontalCentered="1"/>
  <pageMargins left="0.39370078740157483" right="0.39370078740157483" top="0.82677165354330717" bottom="0.82677165354330717" header="0.31496062992125984" footer="0.31496062992125984"/>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2ACD1-8EC6-4760-8377-5B810B8CC4CC}">
  <sheetPr>
    <pageSetUpPr fitToPage="1"/>
  </sheetPr>
  <dimension ref="A1:AD174"/>
  <sheetViews>
    <sheetView tabSelected="1" zoomScaleNormal="100" workbookViewId="0">
      <selection activeCell="A9" sqref="A9:J9"/>
    </sheetView>
  </sheetViews>
  <sheetFormatPr defaultRowHeight="12.75"/>
  <cols>
    <col min="11" max="11" width="9.140625" style="2"/>
    <col min="12" max="12" width="90.7109375" style="2" customWidth="1"/>
    <col min="13" max="30" width="9.140625" style="2"/>
  </cols>
  <sheetData>
    <row r="1" spans="1:12" ht="12.75" customHeight="1">
      <c r="A1" s="137"/>
      <c r="B1" s="137"/>
      <c r="C1" s="137"/>
      <c r="D1" s="137"/>
      <c r="E1" s="137"/>
      <c r="F1" s="137"/>
      <c r="G1" s="137"/>
      <c r="H1" s="137"/>
      <c r="I1" s="137"/>
      <c r="J1" s="137"/>
      <c r="L1" s="496"/>
    </row>
    <row r="2" spans="1:12" ht="12.75" customHeight="1">
      <c r="A2" s="137"/>
      <c r="B2" s="137"/>
      <c r="C2" s="137"/>
      <c r="D2" s="137"/>
      <c r="E2" s="137"/>
      <c r="F2" s="137"/>
      <c r="G2" s="137"/>
      <c r="H2" s="137"/>
      <c r="I2" s="137"/>
      <c r="J2" s="137"/>
      <c r="L2" s="496"/>
    </row>
    <row r="3" spans="1:12" ht="12.75" customHeight="1">
      <c r="A3" s="137"/>
      <c r="B3" s="137"/>
      <c r="C3" s="137"/>
      <c r="D3" s="137"/>
      <c r="E3" s="137"/>
      <c r="F3" s="137"/>
      <c r="G3" s="137"/>
      <c r="H3" s="137"/>
      <c r="I3" s="137"/>
      <c r="J3" s="137"/>
      <c r="L3" s="496"/>
    </row>
    <row r="4" spans="1:12">
      <c r="A4" s="137"/>
      <c r="B4" s="137"/>
      <c r="C4" s="137"/>
      <c r="D4" s="137"/>
      <c r="E4" s="137"/>
      <c r="F4" s="137"/>
      <c r="G4" s="137"/>
      <c r="H4" s="137"/>
      <c r="I4" s="137"/>
      <c r="J4" s="137"/>
      <c r="L4" s="166"/>
    </row>
    <row r="5" spans="1:12" ht="12.75" customHeight="1">
      <c r="A5" s="137"/>
      <c r="B5" s="137"/>
      <c r="C5" s="137"/>
      <c r="D5" s="137"/>
      <c r="E5" s="137"/>
      <c r="F5" s="137"/>
      <c r="G5" s="137"/>
      <c r="H5" s="137"/>
      <c r="I5" s="137"/>
      <c r="J5" s="137"/>
      <c r="L5" s="490"/>
    </row>
    <row r="6" spans="1:12">
      <c r="A6" s="137"/>
      <c r="B6" s="137"/>
      <c r="C6" s="137"/>
      <c r="D6" s="137"/>
      <c r="E6" s="137"/>
      <c r="F6" s="137"/>
      <c r="G6" s="137"/>
      <c r="H6" s="137"/>
      <c r="I6" s="137"/>
      <c r="J6" s="137"/>
      <c r="L6" s="490"/>
    </row>
    <row r="7" spans="1:12" ht="60" customHeight="1">
      <c r="A7" s="497" t="s">
        <v>2538</v>
      </c>
      <c r="B7" s="497"/>
      <c r="C7" s="497"/>
      <c r="D7" s="497"/>
      <c r="E7" s="497"/>
      <c r="F7" s="497"/>
      <c r="G7" s="497"/>
      <c r="H7" s="497"/>
      <c r="I7" s="497"/>
      <c r="J7" s="497"/>
      <c r="L7" s="490"/>
    </row>
    <row r="8" spans="1:12" ht="15" customHeight="1">
      <c r="A8" s="498" t="s">
        <v>2568</v>
      </c>
      <c r="B8" s="498"/>
      <c r="C8" s="498"/>
      <c r="D8" s="498"/>
      <c r="E8" s="498"/>
      <c r="F8" s="498"/>
      <c r="G8" s="498"/>
      <c r="H8" s="498"/>
      <c r="I8" s="498"/>
      <c r="J8" s="498"/>
      <c r="L8" s="490"/>
    </row>
    <row r="9" spans="1:12" ht="15" customHeight="1">
      <c r="A9" s="499" t="s">
        <v>2563</v>
      </c>
      <c r="B9" s="499"/>
      <c r="C9" s="499"/>
      <c r="D9" s="499"/>
      <c r="E9" s="499"/>
      <c r="F9" s="499"/>
      <c r="G9" s="499"/>
      <c r="H9" s="499"/>
      <c r="I9" s="499"/>
      <c r="J9" s="499"/>
      <c r="L9" s="490"/>
    </row>
    <row r="10" spans="1:12" ht="45" customHeight="1">
      <c r="A10" s="500"/>
      <c r="B10" s="500"/>
      <c r="C10" s="500"/>
      <c r="D10" s="500"/>
      <c r="E10" s="500"/>
      <c r="F10" s="500"/>
      <c r="G10" s="500"/>
      <c r="H10" s="500"/>
      <c r="I10" s="500"/>
      <c r="J10" s="500"/>
      <c r="L10" s="490"/>
    </row>
    <row r="11" spans="1:12" ht="15">
      <c r="A11" s="501" t="s">
        <v>2389</v>
      </c>
      <c r="B11" s="502"/>
      <c r="C11" s="502"/>
      <c r="D11" s="502"/>
      <c r="E11" s="502"/>
      <c r="F11" s="502"/>
      <c r="G11" s="502"/>
      <c r="H11" s="502"/>
      <c r="I11" s="502"/>
      <c r="J11" s="502"/>
      <c r="L11" s="490"/>
    </row>
    <row r="12" spans="1:12" ht="30" customHeight="1">
      <c r="A12" s="503" t="s">
        <v>2390</v>
      </c>
      <c r="B12" s="503"/>
      <c r="C12" s="503"/>
      <c r="D12" s="503"/>
      <c r="E12" s="503"/>
      <c r="F12" s="503"/>
      <c r="G12" s="503"/>
      <c r="H12" s="503"/>
      <c r="I12" s="503"/>
      <c r="J12" s="503"/>
      <c r="L12" s="490"/>
    </row>
    <row r="13" spans="1:12" ht="30" customHeight="1">
      <c r="A13" s="503" t="s">
        <v>2391</v>
      </c>
      <c r="B13" s="503"/>
      <c r="C13" s="503"/>
      <c r="D13" s="503"/>
      <c r="E13" s="503"/>
      <c r="F13" s="503"/>
      <c r="G13" s="503"/>
      <c r="H13" s="503"/>
      <c r="I13" s="503"/>
      <c r="J13" s="503"/>
      <c r="L13" s="490"/>
    </row>
    <row r="14" spans="1:12" ht="45" customHeight="1">
      <c r="A14" s="503" t="s">
        <v>2392</v>
      </c>
      <c r="B14" s="503"/>
      <c r="C14" s="503"/>
      <c r="D14" s="503"/>
      <c r="E14" s="503"/>
      <c r="F14" s="503"/>
      <c r="G14" s="503"/>
      <c r="H14" s="503"/>
      <c r="I14" s="503"/>
      <c r="J14" s="503"/>
      <c r="L14" s="490"/>
    </row>
    <row r="15" spans="1:12" ht="30" customHeight="1">
      <c r="A15" s="503" t="s">
        <v>2393</v>
      </c>
      <c r="B15" s="503"/>
      <c r="C15" s="503"/>
      <c r="D15" s="503"/>
      <c r="E15" s="503"/>
      <c r="F15" s="503"/>
      <c r="G15" s="503"/>
      <c r="H15" s="503"/>
      <c r="I15" s="503"/>
      <c r="J15" s="503"/>
      <c r="L15" s="490"/>
    </row>
    <row r="16" spans="1:12" ht="30" customHeight="1">
      <c r="A16" s="503" t="s">
        <v>2394</v>
      </c>
      <c r="B16" s="503"/>
      <c r="C16" s="503"/>
      <c r="D16" s="503"/>
      <c r="E16" s="503"/>
      <c r="F16" s="503"/>
      <c r="G16" s="503"/>
      <c r="H16" s="503"/>
      <c r="I16" s="503"/>
      <c r="J16" s="503"/>
      <c r="L16" s="490"/>
    </row>
    <row r="17" spans="1:12" ht="45" customHeight="1">
      <c r="A17" s="501"/>
      <c r="B17" s="504"/>
      <c r="C17" s="504"/>
      <c r="D17" s="504"/>
      <c r="E17" s="504"/>
      <c r="F17" s="504"/>
      <c r="G17" s="504"/>
      <c r="H17" s="504"/>
      <c r="I17" s="504"/>
      <c r="J17" s="504"/>
      <c r="L17" s="490"/>
    </row>
    <row r="18" spans="1:12" ht="45" customHeight="1">
      <c r="A18" s="487" t="s">
        <v>2564</v>
      </c>
      <c r="B18" s="487"/>
      <c r="C18" s="487"/>
      <c r="D18" s="487"/>
      <c r="E18" s="487"/>
      <c r="F18" s="487"/>
      <c r="G18" s="487"/>
      <c r="H18" s="487"/>
      <c r="I18" s="487"/>
      <c r="J18" s="487"/>
      <c r="L18" s="410"/>
    </row>
    <row r="19" spans="1:12" ht="34.5" customHeight="1">
      <c r="A19" s="488" t="str">
        <f>HYPERLINK("http://business.center.cz/business/sablony/s3-priznani-k-dani-z-prijmu-fyzickych-osob.aspx")</f>
        <v>http://business.center.cz/business/sablony/s3-priznani-k-dani-z-prijmu-fyzickych-osob.aspx</v>
      </c>
      <c r="B19" s="489"/>
      <c r="C19" s="489"/>
      <c r="D19" s="489"/>
      <c r="E19" s="489"/>
      <c r="F19" s="489"/>
      <c r="G19" s="489"/>
      <c r="H19" s="489"/>
      <c r="I19" s="489"/>
      <c r="J19" s="489"/>
      <c r="L19" s="490"/>
    </row>
    <row r="20" spans="1:12" ht="45" customHeight="1">
      <c r="A20" s="491"/>
      <c r="B20" s="491"/>
      <c r="C20" s="491"/>
      <c r="D20" s="491"/>
      <c r="E20" s="491"/>
      <c r="F20" s="491"/>
      <c r="G20" s="491"/>
      <c r="H20" s="491"/>
      <c r="I20" s="491"/>
      <c r="J20" s="491"/>
      <c r="L20" s="490"/>
    </row>
    <row r="21" spans="1:12" ht="30" customHeight="1">
      <c r="A21" s="492" t="s">
        <v>2565</v>
      </c>
      <c r="B21" s="493"/>
      <c r="C21" s="493"/>
      <c r="D21" s="493"/>
      <c r="E21" s="493"/>
      <c r="F21" s="493"/>
      <c r="G21" s="493"/>
      <c r="H21" s="493"/>
      <c r="I21" s="493"/>
      <c r="J21" s="493"/>
      <c r="L21" s="490"/>
    </row>
    <row r="22" spans="1:12" ht="15" customHeight="1">
      <c r="A22" s="494" t="s">
        <v>2566</v>
      </c>
      <c r="B22" s="494"/>
      <c r="C22" s="494"/>
      <c r="D22" s="494"/>
      <c r="E22" s="494"/>
      <c r="F22" s="494"/>
      <c r="G22" s="494"/>
      <c r="H22" s="494"/>
      <c r="I22" s="494"/>
      <c r="J22" s="494"/>
      <c r="L22" s="490"/>
    </row>
    <row r="23" spans="1:12" ht="15" customHeight="1">
      <c r="A23" s="494" t="s">
        <v>2567</v>
      </c>
      <c r="B23" s="494"/>
      <c r="C23" s="494"/>
      <c r="D23" s="494"/>
      <c r="E23" s="494"/>
      <c r="F23" s="494"/>
      <c r="G23" s="494"/>
      <c r="H23" s="494"/>
      <c r="I23" s="494"/>
      <c r="J23" s="494"/>
      <c r="L23" s="490"/>
    </row>
    <row r="24" spans="1:12" ht="12.75" customHeight="1">
      <c r="A24" s="495"/>
      <c r="B24" s="495"/>
      <c r="C24" s="495"/>
      <c r="D24" s="495"/>
      <c r="E24" s="495"/>
      <c r="F24" s="495"/>
      <c r="G24" s="495"/>
      <c r="H24" s="495"/>
      <c r="I24" s="495"/>
      <c r="J24" s="495"/>
      <c r="L24" s="490"/>
    </row>
    <row r="25" spans="1:12" ht="12.75" customHeight="1">
      <c r="A25" s="495"/>
      <c r="B25" s="495"/>
      <c r="C25" s="495"/>
      <c r="D25" s="495"/>
      <c r="E25" s="495"/>
      <c r="F25" s="495"/>
      <c r="G25" s="495"/>
      <c r="H25" s="495"/>
      <c r="I25" s="495"/>
      <c r="J25" s="495"/>
      <c r="L25" s="490"/>
    </row>
    <row r="26" spans="1:12" ht="12.75" customHeight="1">
      <c r="A26" s="495" t="s">
        <v>198</v>
      </c>
      <c r="B26" s="495"/>
      <c r="C26" s="495"/>
      <c r="D26" s="495"/>
      <c r="E26" s="495"/>
      <c r="F26" s="495"/>
      <c r="G26" s="495"/>
      <c r="H26" s="495"/>
      <c r="I26" s="495"/>
      <c r="J26" s="495"/>
      <c r="L26" s="490"/>
    </row>
    <row r="27" spans="1:12">
      <c r="A27" s="2"/>
      <c r="B27" s="2"/>
      <c r="C27" s="2"/>
      <c r="D27" s="2"/>
      <c r="E27" s="2"/>
      <c r="F27" s="2"/>
      <c r="G27" s="2"/>
      <c r="H27" s="2"/>
      <c r="I27" s="2"/>
      <c r="J27" s="2"/>
    </row>
    <row r="28" spans="1:12">
      <c r="A28" s="2"/>
      <c r="B28" s="2"/>
      <c r="C28" s="2"/>
      <c r="D28" s="2"/>
      <c r="E28" s="2"/>
      <c r="F28" s="2"/>
      <c r="G28" s="2"/>
      <c r="H28" s="2"/>
      <c r="I28" s="2"/>
      <c r="J28" s="2"/>
    </row>
    <row r="29" spans="1:12">
      <c r="A29" s="2"/>
      <c r="B29" s="2"/>
      <c r="C29" s="2"/>
      <c r="D29" s="2"/>
      <c r="E29" s="2"/>
      <c r="F29" s="2"/>
      <c r="G29" s="2"/>
      <c r="H29" s="2"/>
      <c r="I29" s="2"/>
      <c r="J29" s="2"/>
    </row>
    <row r="30" spans="1:12">
      <c r="A30" s="2"/>
      <c r="B30" s="2"/>
      <c r="C30" s="2"/>
      <c r="D30" s="2"/>
      <c r="E30" s="2"/>
      <c r="F30" s="2"/>
      <c r="G30" s="2"/>
      <c r="H30" s="2"/>
      <c r="I30" s="2"/>
      <c r="J30" s="2"/>
    </row>
    <row r="31" spans="1:12">
      <c r="A31" s="2"/>
      <c r="B31" s="2"/>
      <c r="C31" s="2"/>
      <c r="D31" s="2"/>
      <c r="E31" s="2"/>
      <c r="F31" s="2"/>
      <c r="G31" s="2"/>
      <c r="H31" s="2"/>
      <c r="I31" s="2"/>
      <c r="J31" s="2"/>
    </row>
    <row r="32" spans="1:12">
      <c r="A32" s="2"/>
      <c r="B32" s="2"/>
      <c r="C32" s="2"/>
      <c r="D32" s="2"/>
      <c r="E32" s="2"/>
      <c r="F32" s="2"/>
      <c r="G32" s="2"/>
      <c r="H32" s="2"/>
      <c r="I32" s="2"/>
      <c r="J32" s="2"/>
    </row>
    <row r="33" spans="1:10">
      <c r="A33" s="2"/>
      <c r="B33" s="2"/>
      <c r="C33" s="2"/>
      <c r="D33" s="2"/>
      <c r="E33" s="2"/>
      <c r="F33" s="2"/>
      <c r="G33" s="2"/>
      <c r="H33" s="2"/>
      <c r="I33" s="2"/>
      <c r="J33" s="2"/>
    </row>
    <row r="34" spans="1:10" s="2" customFormat="1"/>
    <row r="35" spans="1:10" s="2" customFormat="1"/>
    <row r="36" spans="1:10" s="2" customFormat="1"/>
    <row r="37" spans="1:10" s="2" customFormat="1"/>
    <row r="38" spans="1:10" s="2" customFormat="1"/>
    <row r="39" spans="1:10" s="2" customFormat="1"/>
    <row r="40" spans="1:10" s="2" customFormat="1"/>
    <row r="41" spans="1:10" s="2" customFormat="1"/>
    <row r="42" spans="1:10" s="2" customFormat="1"/>
    <row r="43" spans="1:10" s="2" customFormat="1"/>
    <row r="44" spans="1:10" s="2" customFormat="1"/>
    <row r="45" spans="1:10" s="2" customFormat="1"/>
    <row r="46" spans="1:10" s="2" customFormat="1"/>
    <row r="47" spans="1:10" s="2" customFormat="1"/>
    <row r="48" spans="1:10"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row r="80" s="2" customFormat="1"/>
    <row r="81" s="2" customFormat="1"/>
    <row r="82" s="2" customFormat="1"/>
    <row r="83" s="2" customFormat="1"/>
    <row r="84" s="2" customFormat="1"/>
    <row r="85" s="2" customFormat="1"/>
    <row r="86" s="2" customFormat="1"/>
    <row r="87" s="2" customFormat="1"/>
    <row r="88" s="2" customFormat="1"/>
    <row r="89" s="2" customFormat="1"/>
    <row r="90" s="2" customFormat="1"/>
    <row r="91" s="2" customFormat="1"/>
    <row r="92" s="2" customFormat="1"/>
    <row r="93" s="2" customFormat="1"/>
    <row r="94" s="2" customFormat="1"/>
    <row r="95" s="2" customFormat="1"/>
    <row r="96" s="2" customFormat="1"/>
    <row r="97" spans="1:1" s="2" customFormat="1" hidden="1">
      <c r="A97" s="255">
        <v>1</v>
      </c>
    </row>
    <row r="98" spans="1:1" s="2" customFormat="1" hidden="1">
      <c r="A98" s="255" t="s">
        <v>275</v>
      </c>
    </row>
    <row r="99" spans="1:1" s="2" customFormat="1"/>
    <row r="100" spans="1:1" s="2" customFormat="1"/>
    <row r="101" spans="1:1" s="2" customFormat="1"/>
    <row r="102" spans="1:1" s="2" customFormat="1"/>
    <row r="103" spans="1:1" s="2" customFormat="1"/>
    <row r="104" spans="1:1" s="2" customFormat="1"/>
    <row r="105" spans="1:1" s="2" customFormat="1"/>
    <row r="106" spans="1:1" s="2" customFormat="1"/>
    <row r="107" spans="1:1" s="2" customFormat="1"/>
    <row r="108" spans="1:1" s="2" customFormat="1"/>
    <row r="109" spans="1:1" s="2" customFormat="1"/>
    <row r="110" spans="1:1" s="2" customFormat="1"/>
    <row r="111" spans="1:1" s="2" customFormat="1"/>
    <row r="112" spans="1:1" s="2" customFormat="1"/>
    <row r="113" s="2" customFormat="1"/>
    <row r="114" s="2" customFormat="1"/>
    <row r="115" s="2" customFormat="1"/>
    <row r="116" s="2" customFormat="1"/>
    <row r="117" s="2" customFormat="1"/>
    <row r="118" s="2" customFormat="1"/>
    <row r="119" s="2" customFormat="1"/>
    <row r="120" s="2" customFormat="1"/>
    <row r="121" s="2" customFormat="1"/>
    <row r="122" s="2" customFormat="1"/>
    <row r="123" s="2" customFormat="1"/>
    <row r="124" s="2" customFormat="1"/>
    <row r="125" s="2" customFormat="1"/>
    <row r="126" s="2" customFormat="1"/>
    <row r="127" s="2" customFormat="1"/>
    <row r="128" s="2" customFormat="1"/>
    <row r="129" s="2" customFormat="1"/>
    <row r="130" s="2" customFormat="1"/>
    <row r="131" s="2" customFormat="1"/>
    <row r="132" s="2" customFormat="1"/>
    <row r="133" s="2" customFormat="1"/>
    <row r="134" s="2" customFormat="1"/>
    <row r="135" s="2" customFormat="1"/>
    <row r="136" s="2" customFormat="1"/>
    <row r="137" s="2" customFormat="1"/>
    <row r="138" s="2" customFormat="1"/>
    <row r="139" s="2" customFormat="1"/>
    <row r="140" s="2" customFormat="1"/>
    <row r="141" s="2" customFormat="1"/>
    <row r="142" s="2" customFormat="1"/>
    <row r="143" s="2" customFormat="1"/>
    <row r="144" s="2" customFormat="1"/>
    <row r="145" s="2" customFormat="1"/>
    <row r="146" s="2" customFormat="1"/>
    <row r="147" s="2" customFormat="1"/>
    <row r="148" s="2" customFormat="1"/>
    <row r="149" s="2" customFormat="1"/>
    <row r="150" s="2" customFormat="1"/>
    <row r="151" s="2" customFormat="1"/>
    <row r="152" s="2" customFormat="1"/>
    <row r="153" s="2" customFormat="1"/>
    <row r="154" s="2" customFormat="1"/>
    <row r="155" s="2" customFormat="1"/>
    <row r="156" s="2" customFormat="1"/>
    <row r="157" s="2" customFormat="1"/>
    <row r="158" s="2" customFormat="1"/>
    <row r="159" s="2" customFormat="1"/>
    <row r="160" s="2" customFormat="1"/>
    <row r="161" s="2" customFormat="1"/>
    <row r="162" s="2" customFormat="1"/>
    <row r="163" s="2" customFormat="1"/>
    <row r="164" s="2" customFormat="1"/>
    <row r="165" s="2" customFormat="1"/>
    <row r="166" s="2" customFormat="1"/>
    <row r="167" s="2" customFormat="1"/>
    <row r="168" s="2" customFormat="1"/>
    <row r="169" s="2" customFormat="1"/>
    <row r="170" s="2" customFormat="1"/>
    <row r="171" s="2" customFormat="1"/>
    <row r="172" s="2" customFormat="1"/>
    <row r="173" s="2" customFormat="1"/>
    <row r="174" s="2" customFormat="1"/>
  </sheetData>
  <sheetProtection algorithmName="SHA-512" hashValue="oQm+LDoAp8Zqi+V7q+TtRyuBuow1resMVu0KVmer2Xpaer+FbsXMPfgMpI9nPINGyPmY68JDoeAocZtNJqfuow==" saltValue="ghJ94kHzHBFfXHLvreQomw==" spinCount="100000" sheet="1" objects="1" scenarios="1"/>
  <mergeCells count="23">
    <mergeCell ref="L1:L3"/>
    <mergeCell ref="L5:L17"/>
    <mergeCell ref="A7:J7"/>
    <mergeCell ref="A8:J8"/>
    <mergeCell ref="A9:J9"/>
    <mergeCell ref="A10:J10"/>
    <mergeCell ref="A11:J11"/>
    <mergeCell ref="A12:J12"/>
    <mergeCell ref="A13:J13"/>
    <mergeCell ref="A14:J14"/>
    <mergeCell ref="A15:J15"/>
    <mergeCell ref="A16:J16"/>
    <mergeCell ref="A17:J17"/>
    <mergeCell ref="A18:J18"/>
    <mergeCell ref="A19:J19"/>
    <mergeCell ref="L19:L26"/>
    <mergeCell ref="A20:J20"/>
    <mergeCell ref="A21:J21"/>
    <mergeCell ref="A22:J22"/>
    <mergeCell ref="A23:J23"/>
    <mergeCell ref="A24:J24"/>
    <mergeCell ref="A25:J25"/>
    <mergeCell ref="A26:J26"/>
  </mergeCells>
  <printOptions horizontalCentered="1" verticalCentered="1"/>
  <pageMargins left="0.39370078740157483" right="0.39370078740157483" top="0.78740157480314965" bottom="0.78740157480314965"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13">
    <tabColor rgb="FFFFFFCC"/>
    <pageSetUpPr fitToPage="1"/>
  </sheetPr>
  <dimension ref="A1:AP242"/>
  <sheetViews>
    <sheetView workbookViewId="0">
      <selection activeCell="B10" sqref="B10"/>
    </sheetView>
  </sheetViews>
  <sheetFormatPr defaultColWidth="9.140625" defaultRowHeight="12.75"/>
  <cols>
    <col min="1" max="1" width="4" style="266" customWidth="1"/>
    <col min="2" max="2" width="100.7109375" style="266" customWidth="1"/>
    <col min="3" max="42" width="9.140625" style="323"/>
    <col min="43" max="16384" width="9.140625" style="266"/>
  </cols>
  <sheetData>
    <row r="1" spans="1:2" ht="18">
      <c r="A1" s="505" t="s">
        <v>2261</v>
      </c>
      <c r="B1" s="506"/>
    </row>
    <row r="2" spans="1:2">
      <c r="A2" s="330"/>
      <c r="B2" s="330"/>
    </row>
    <row r="3" spans="1:2" ht="30">
      <c r="A3" s="331" t="s">
        <v>117</v>
      </c>
      <c r="B3" s="332" t="s">
        <v>2262</v>
      </c>
    </row>
    <row r="4" spans="1:2" ht="29.25">
      <c r="A4" s="331" t="s">
        <v>118</v>
      </c>
      <c r="B4" s="333" t="s">
        <v>2181</v>
      </c>
    </row>
    <row r="5" spans="1:2" ht="29.25">
      <c r="A5" s="331" t="s">
        <v>119</v>
      </c>
      <c r="B5" s="333" t="s">
        <v>2259</v>
      </c>
    </row>
    <row r="6" spans="1:2" ht="15">
      <c r="A6" s="331"/>
      <c r="B6" s="334" t="s">
        <v>2260</v>
      </c>
    </row>
    <row r="7" spans="1:2" s="323" customFormat="1" ht="15">
      <c r="A7" s="331"/>
      <c r="B7" s="334" t="s">
        <v>2263</v>
      </c>
    </row>
    <row r="8" spans="1:2" s="323" customFormat="1" ht="15">
      <c r="A8" s="331"/>
      <c r="B8" s="333" t="s">
        <v>2264</v>
      </c>
    </row>
    <row r="9" spans="1:2" s="323" customFormat="1" ht="29.25">
      <c r="A9" s="331"/>
      <c r="B9" s="333" t="s">
        <v>2265</v>
      </c>
    </row>
    <row r="10" spans="1:2" s="323" customFormat="1" ht="86.25">
      <c r="A10" s="331"/>
      <c r="B10" s="333" t="s">
        <v>2266</v>
      </c>
    </row>
    <row r="11" spans="1:2" s="323" customFormat="1" ht="29.25">
      <c r="A11" s="331" t="s">
        <v>251</v>
      </c>
      <c r="B11" s="336" t="s">
        <v>2267</v>
      </c>
    </row>
    <row r="12" spans="1:2" s="323" customFormat="1" ht="59.25">
      <c r="A12" s="331" t="s">
        <v>89</v>
      </c>
      <c r="B12" s="333" t="s">
        <v>2268</v>
      </c>
    </row>
    <row r="13" spans="1:2" s="323" customFormat="1" ht="15">
      <c r="A13" s="331" t="s">
        <v>250</v>
      </c>
      <c r="B13" s="333" t="s">
        <v>2486</v>
      </c>
    </row>
    <row r="14" spans="1:2" s="323" customFormat="1" ht="15.75">
      <c r="A14" s="331"/>
      <c r="B14" s="452" t="s">
        <v>2472</v>
      </c>
    </row>
    <row r="15" spans="1:2" s="323" customFormat="1" ht="73.5" customHeight="1">
      <c r="A15" s="331"/>
      <c r="B15" s="333" t="s">
        <v>2487</v>
      </c>
    </row>
    <row r="16" spans="1:2" s="323" customFormat="1" ht="85.5">
      <c r="A16" s="331"/>
      <c r="B16" s="333" t="s">
        <v>2488</v>
      </c>
    </row>
    <row r="17" spans="1:2" s="323" customFormat="1" ht="45" customHeight="1">
      <c r="A17" s="331" t="s">
        <v>249</v>
      </c>
      <c r="B17" s="333" t="s">
        <v>2489</v>
      </c>
    </row>
    <row r="18" spans="1:2" s="323" customFormat="1" ht="15" customHeight="1">
      <c r="A18" s="331"/>
      <c r="B18" s="335" t="s">
        <v>2182</v>
      </c>
    </row>
    <row r="19" spans="1:2" s="323" customFormat="1" ht="14.25">
      <c r="A19" s="331" t="s">
        <v>248</v>
      </c>
      <c r="B19" s="333" t="s">
        <v>2269</v>
      </c>
    </row>
    <row r="20" spans="1:2" s="323" customFormat="1" ht="14.25">
      <c r="A20" s="331"/>
      <c r="B20" s="333" t="s">
        <v>2490</v>
      </c>
    </row>
    <row r="21" spans="1:2" s="323" customFormat="1" ht="14.25">
      <c r="A21" s="331"/>
      <c r="B21" s="333" t="s">
        <v>2474</v>
      </c>
    </row>
    <row r="22" spans="1:2" s="323" customFormat="1">
      <c r="A22" s="330"/>
      <c r="B22" s="330"/>
    </row>
    <row r="23" spans="1:2" s="323" customFormat="1" ht="15.75">
      <c r="A23" s="330"/>
      <c r="B23" s="337" t="s">
        <v>2350</v>
      </c>
    </row>
    <row r="24" spans="1:2" s="323" customFormat="1" ht="14.25">
      <c r="A24" s="330"/>
      <c r="B24" s="338" t="s">
        <v>2183</v>
      </c>
    </row>
    <row r="25" spans="1:2" s="323" customFormat="1" ht="14.25">
      <c r="A25" s="330"/>
      <c r="B25" s="338" t="s">
        <v>2184</v>
      </c>
    </row>
    <row r="26" spans="1:2" s="323" customFormat="1"/>
    <row r="27" spans="1:2" s="323" customFormat="1"/>
    <row r="28" spans="1:2" s="323" customFormat="1"/>
    <row r="29" spans="1:2" s="323" customFormat="1"/>
    <row r="30" spans="1:2" s="323" customFormat="1"/>
    <row r="31" spans="1:2" s="323" customFormat="1"/>
    <row r="32" spans="1:2" s="323" customFormat="1"/>
    <row r="33" s="323" customFormat="1"/>
    <row r="34" s="323" customFormat="1"/>
    <row r="35" s="323" customFormat="1"/>
    <row r="36" s="323" customFormat="1"/>
    <row r="37" s="323" customFormat="1"/>
    <row r="38" s="323" customFormat="1"/>
    <row r="39" s="323" customFormat="1"/>
    <row r="40" s="323" customFormat="1"/>
    <row r="41" s="323" customFormat="1"/>
    <row r="42" s="323" customFormat="1"/>
    <row r="43" s="323" customFormat="1"/>
    <row r="44" s="323" customFormat="1"/>
    <row r="45" s="323" customFormat="1"/>
    <row r="46" s="323" customFormat="1"/>
    <row r="47" s="323" customFormat="1"/>
    <row r="48" s="323" customFormat="1"/>
    <row r="49" s="323" customFormat="1"/>
    <row r="50" s="323" customFormat="1"/>
    <row r="51" s="323" customFormat="1"/>
    <row r="52" s="323" customFormat="1"/>
    <row r="53" s="323" customFormat="1"/>
    <row r="54" s="323" customFormat="1"/>
    <row r="55" s="323" customFormat="1"/>
    <row r="56" s="323" customFormat="1"/>
    <row r="57" s="323" customFormat="1"/>
    <row r="58" s="323" customFormat="1"/>
    <row r="59" s="323" customFormat="1"/>
    <row r="60" s="323" customFormat="1"/>
    <row r="61" s="323" customFormat="1"/>
    <row r="62" s="323" customFormat="1"/>
    <row r="63" s="323" customFormat="1"/>
    <row r="64" s="323" customFormat="1"/>
    <row r="65" s="323" customFormat="1"/>
    <row r="66" s="323" customFormat="1"/>
    <row r="67" s="323" customFormat="1"/>
    <row r="68" s="323" customFormat="1"/>
    <row r="69" s="323" customFormat="1"/>
    <row r="70" s="323" customFormat="1"/>
    <row r="71" s="323" customFormat="1"/>
    <row r="72" s="323" customFormat="1"/>
    <row r="73" s="323" customFormat="1"/>
    <row r="74" s="323" customFormat="1"/>
    <row r="75" s="323" customFormat="1"/>
    <row r="76" s="323" customFormat="1"/>
    <row r="77" s="323" customFormat="1"/>
    <row r="78" s="323" customFormat="1"/>
    <row r="79" s="323" customFormat="1"/>
    <row r="80" s="323" customFormat="1"/>
    <row r="81" s="323" customFormat="1"/>
    <row r="82" s="323" customFormat="1"/>
    <row r="83" s="323" customFormat="1"/>
    <row r="84" s="323" customFormat="1"/>
    <row r="85" s="323" customFormat="1"/>
    <row r="86" s="323" customFormat="1"/>
    <row r="87" s="323" customFormat="1"/>
    <row r="88" s="323" customFormat="1"/>
    <row r="89" s="323" customFormat="1"/>
    <row r="90" s="323" customFormat="1"/>
    <row r="91" s="323" customFormat="1"/>
    <row r="92" s="323" customFormat="1"/>
    <row r="93" s="323" customFormat="1"/>
    <row r="94" s="323" customFormat="1"/>
    <row r="95" s="323" customFormat="1"/>
    <row r="96" s="323" customFormat="1"/>
    <row r="97" s="323" customFormat="1"/>
    <row r="98" s="323" customFormat="1"/>
    <row r="99" s="323" customFormat="1"/>
    <row r="100" s="323" customFormat="1"/>
    <row r="101" s="323" customFormat="1"/>
    <row r="102" s="323" customFormat="1"/>
    <row r="103" s="323" customFormat="1"/>
    <row r="104" s="323" customFormat="1"/>
    <row r="105" s="323" customFormat="1"/>
    <row r="106" s="323" customFormat="1"/>
    <row r="107" s="323" customFormat="1"/>
    <row r="108" s="323" customFormat="1"/>
    <row r="109" s="323" customFormat="1"/>
    <row r="110" s="323" customFormat="1"/>
    <row r="111" s="323" customFormat="1"/>
    <row r="112" s="323" customFormat="1"/>
    <row r="113" s="323" customFormat="1"/>
    <row r="114" s="323" customFormat="1"/>
    <row r="115" s="323" customFormat="1"/>
    <row r="116" s="323" customFormat="1"/>
    <row r="117" s="323" customFormat="1"/>
    <row r="118" s="323" customFormat="1"/>
    <row r="119" s="323" customFormat="1"/>
    <row r="120" s="323" customFormat="1"/>
    <row r="121" s="323" customFormat="1"/>
    <row r="122" s="323" customFormat="1"/>
    <row r="123" s="323" customFormat="1"/>
    <row r="124" s="323" customFormat="1"/>
    <row r="125" s="323" customFormat="1"/>
    <row r="126" s="323" customFormat="1"/>
    <row r="127" s="323" customFormat="1"/>
    <row r="128" s="323" customFormat="1"/>
    <row r="129" s="323" customFormat="1"/>
    <row r="130" s="323" customFormat="1"/>
    <row r="131" s="323" customFormat="1"/>
    <row r="132" s="323" customFormat="1"/>
    <row r="133" s="323" customFormat="1"/>
    <row r="134" s="323" customFormat="1"/>
    <row r="135" s="323" customFormat="1"/>
    <row r="136" s="323" customFormat="1"/>
    <row r="137" s="323" customFormat="1"/>
    <row r="138" s="323" customFormat="1"/>
    <row r="139" s="323" customFormat="1"/>
    <row r="140" s="323" customFormat="1"/>
    <row r="141" s="323" customFormat="1"/>
    <row r="142" s="323" customFormat="1"/>
    <row r="143" s="323" customFormat="1"/>
    <row r="144" s="323" customFormat="1"/>
    <row r="145" s="323" customFormat="1"/>
    <row r="146" s="323" customFormat="1"/>
    <row r="147" s="323" customFormat="1"/>
    <row r="148" s="323" customFormat="1"/>
    <row r="149" s="323" customFormat="1"/>
    <row r="150" s="323" customFormat="1"/>
    <row r="151" s="323" customFormat="1"/>
    <row r="152" s="323" customFormat="1"/>
    <row r="153" s="323" customFormat="1"/>
    <row r="154" s="323" customFormat="1"/>
    <row r="155" s="323" customFormat="1"/>
    <row r="156" s="323" customFormat="1"/>
    <row r="157" s="323" customFormat="1"/>
    <row r="158" s="323" customFormat="1"/>
    <row r="159" s="323" customFormat="1"/>
    <row r="160" s="323" customFormat="1"/>
    <row r="161" s="323" customFormat="1"/>
    <row r="162" s="323" customFormat="1"/>
    <row r="163" s="323" customFormat="1"/>
    <row r="164" s="323" customFormat="1"/>
    <row r="165" s="323" customFormat="1"/>
    <row r="166" s="323" customFormat="1"/>
    <row r="167" s="323" customFormat="1"/>
    <row r="168" s="323" customFormat="1"/>
    <row r="169" s="323" customFormat="1"/>
    <row r="170" s="323" customFormat="1"/>
    <row r="171" s="323" customFormat="1"/>
    <row r="172" s="323" customFormat="1"/>
    <row r="173" s="323" customFormat="1"/>
    <row r="174" s="323" customFormat="1"/>
    <row r="175" s="323" customFormat="1"/>
    <row r="176" s="323" customFormat="1"/>
    <row r="177" s="323" customFormat="1"/>
    <row r="178" s="323" customFormat="1"/>
    <row r="179" s="323" customFormat="1"/>
    <row r="180" s="323" customFormat="1"/>
    <row r="181" s="323" customFormat="1"/>
    <row r="182" s="323" customFormat="1"/>
    <row r="183" s="323" customFormat="1"/>
    <row r="184" s="323" customFormat="1"/>
    <row r="185" s="323" customFormat="1"/>
    <row r="186" s="323" customFormat="1"/>
    <row r="187" s="323" customFormat="1"/>
    <row r="188" s="323" customFormat="1"/>
    <row r="189" s="323" customFormat="1"/>
    <row r="190" s="323" customFormat="1"/>
    <row r="191" s="323" customFormat="1"/>
    <row r="192" s="323" customFormat="1"/>
    <row r="193" s="323" customFormat="1"/>
    <row r="194" s="323" customFormat="1"/>
    <row r="195" s="323" customFormat="1"/>
    <row r="196" s="323" customFormat="1"/>
    <row r="197" s="323" customFormat="1"/>
    <row r="198" s="323" customFormat="1"/>
    <row r="199" s="323" customFormat="1"/>
    <row r="200" s="323" customFormat="1"/>
    <row r="201" s="323" customFormat="1"/>
    <row r="202" s="323" customFormat="1"/>
    <row r="203" s="323" customFormat="1"/>
    <row r="204" s="323" customFormat="1"/>
    <row r="205" s="323" customFormat="1"/>
    <row r="206" s="323" customFormat="1"/>
    <row r="207" s="323" customFormat="1"/>
    <row r="208" s="323" customFormat="1"/>
    <row r="209" s="323" customFormat="1"/>
    <row r="210" s="323" customFormat="1"/>
    <row r="211" s="323" customFormat="1"/>
    <row r="212" s="323" customFormat="1"/>
    <row r="213" s="323" customFormat="1"/>
    <row r="214" s="323" customFormat="1"/>
    <row r="215" s="323" customFormat="1"/>
    <row r="216" s="323" customFormat="1"/>
    <row r="217" s="323" customFormat="1"/>
    <row r="218" s="323" customFormat="1"/>
    <row r="219" s="323" customFormat="1"/>
    <row r="220" s="323" customFormat="1"/>
    <row r="221" s="323" customFormat="1"/>
    <row r="222" s="323" customFormat="1"/>
    <row r="223" s="323" customFormat="1"/>
    <row r="224" s="323" customFormat="1"/>
    <row r="225" s="323" customFormat="1"/>
    <row r="226" s="323" customFormat="1"/>
    <row r="227" s="323" customFormat="1"/>
    <row r="228" s="323" customFormat="1"/>
    <row r="229" s="323" customFormat="1"/>
    <row r="230" s="323" customFormat="1"/>
    <row r="231" s="323" customFormat="1"/>
    <row r="232" s="323" customFormat="1"/>
    <row r="233" s="323" customFormat="1"/>
    <row r="234" s="323" customFormat="1"/>
    <row r="235" s="323" customFormat="1"/>
    <row r="236" s="323" customFormat="1"/>
    <row r="237" s="323" customFormat="1"/>
    <row r="238" s="323" customFormat="1"/>
    <row r="239" s="323" customFormat="1"/>
    <row r="240" s="323" customFormat="1"/>
    <row r="241" s="323" customFormat="1"/>
    <row r="242" s="323" customFormat="1"/>
  </sheetData>
  <mergeCells count="1">
    <mergeCell ref="A1:B1"/>
  </mergeCells>
  <hyperlinks>
    <hyperlink ref="B18" r:id="rId1" xr:uid="{00000000-0004-0000-0300-000000000000}"/>
    <hyperlink ref="B14" r:id="rId2" xr:uid="{00000000-0004-0000-0300-000001000000}"/>
  </hyperlinks>
  <pageMargins left="0.39370078740157483" right="0.39370078740157483" top="0.39370078740157483" bottom="0.39370078740157483" header="0.31496062992125984" footer="0.31496062992125984"/>
  <pageSetup paperSize="9" scale="92"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30">
    <tabColor rgb="FFFFFFCC"/>
    <pageSetUpPr fitToPage="1"/>
  </sheetPr>
  <dimension ref="A1:AP245"/>
  <sheetViews>
    <sheetView workbookViewId="0">
      <selection activeCell="B4" sqref="B4"/>
    </sheetView>
  </sheetViews>
  <sheetFormatPr defaultColWidth="9.140625" defaultRowHeight="12.75"/>
  <cols>
    <col min="1" max="1" width="4" style="266" customWidth="1"/>
    <col min="2" max="2" width="100.7109375" style="266" customWidth="1"/>
    <col min="3" max="42" width="9.140625" style="323"/>
    <col min="43" max="16384" width="9.140625" style="266"/>
  </cols>
  <sheetData>
    <row r="1" spans="1:2" ht="18">
      <c r="A1" s="505" t="s">
        <v>2501</v>
      </c>
      <c r="B1" s="506"/>
    </row>
    <row r="2" spans="1:2">
      <c r="A2" s="330"/>
      <c r="B2" s="330"/>
    </row>
    <row r="3" spans="1:2" ht="28.5" customHeight="1">
      <c r="A3" s="331" t="s">
        <v>117</v>
      </c>
      <c r="B3" s="333" t="s">
        <v>2491</v>
      </c>
    </row>
    <row r="4" spans="1:2" ht="43.5">
      <c r="A4" s="331" t="s">
        <v>118</v>
      </c>
      <c r="B4" s="333" t="s">
        <v>2492</v>
      </c>
    </row>
    <row r="5" spans="1:2" ht="28.5">
      <c r="A5" s="331" t="s">
        <v>119</v>
      </c>
      <c r="B5" s="333" t="s">
        <v>2493</v>
      </c>
    </row>
    <row r="6" spans="1:2" ht="29.25">
      <c r="A6" s="331" t="s">
        <v>251</v>
      </c>
      <c r="B6" s="453" t="s">
        <v>2494</v>
      </c>
    </row>
    <row r="7" spans="1:2" s="323" customFormat="1" ht="43.5">
      <c r="A7" s="331" t="s">
        <v>89</v>
      </c>
      <c r="B7" s="453" t="s">
        <v>2495</v>
      </c>
    </row>
    <row r="8" spans="1:2" s="323" customFormat="1" ht="43.5">
      <c r="A8" s="331" t="s">
        <v>250</v>
      </c>
      <c r="B8" s="332" t="s">
        <v>2496</v>
      </c>
    </row>
    <row r="9" spans="1:2" s="323" customFormat="1" ht="30">
      <c r="A9" s="331" t="s">
        <v>249</v>
      </c>
      <c r="B9" s="332" t="s">
        <v>2497</v>
      </c>
    </row>
    <row r="10" spans="1:2" s="323" customFormat="1" ht="29.25">
      <c r="A10" s="331" t="s">
        <v>2498</v>
      </c>
      <c r="B10" s="333" t="s">
        <v>2499</v>
      </c>
    </row>
    <row r="11" spans="1:2" s="323" customFormat="1" ht="30">
      <c r="A11" s="331" t="s">
        <v>247</v>
      </c>
      <c r="B11" s="454" t="s">
        <v>2500</v>
      </c>
    </row>
    <row r="12" spans="1:2" s="323" customFormat="1" ht="15">
      <c r="A12" s="331"/>
      <c r="B12" s="454"/>
    </row>
    <row r="13" spans="1:2" s="323" customFormat="1" ht="18">
      <c r="A13" s="505" t="s">
        <v>2502</v>
      </c>
      <c r="B13" s="506"/>
    </row>
    <row r="14" spans="1:2" s="323" customFormat="1" ht="18">
      <c r="A14" s="451"/>
      <c r="B14" s="330"/>
    </row>
    <row r="15" spans="1:2" s="323" customFormat="1" ht="44.25" customHeight="1">
      <c r="A15" s="331" t="s">
        <v>117</v>
      </c>
      <c r="B15" s="332" t="s">
        <v>2503</v>
      </c>
    </row>
    <row r="16" spans="1:2" s="323" customFormat="1" ht="30">
      <c r="A16" s="331" t="s">
        <v>2504</v>
      </c>
      <c r="B16" s="332" t="s">
        <v>2505</v>
      </c>
    </row>
    <row r="17" spans="1:2" s="323" customFormat="1" ht="43.5">
      <c r="A17" s="331" t="s">
        <v>119</v>
      </c>
      <c r="B17" s="332" t="s">
        <v>2506</v>
      </c>
    </row>
    <row r="18" spans="1:2" s="323" customFormat="1" ht="30">
      <c r="A18" s="331" t="s">
        <v>251</v>
      </c>
      <c r="B18" s="332" t="s">
        <v>2507</v>
      </c>
    </row>
    <row r="19" spans="1:2" s="323" customFormat="1" ht="14.25">
      <c r="A19" s="331"/>
      <c r="B19" s="333"/>
    </row>
    <row r="20" spans="1:2" s="323" customFormat="1" ht="15.75">
      <c r="A20" s="331"/>
      <c r="B20" s="337" t="s">
        <v>2350</v>
      </c>
    </row>
    <row r="21" spans="1:2" s="323" customFormat="1" ht="14.25">
      <c r="A21" s="331"/>
      <c r="B21" s="338" t="s">
        <v>2183</v>
      </c>
    </row>
    <row r="22" spans="1:2" s="323" customFormat="1" ht="14.25">
      <c r="A22" s="331"/>
      <c r="B22" s="338" t="s">
        <v>2184</v>
      </c>
    </row>
    <row r="23" spans="1:2" s="323" customFormat="1" ht="45" customHeight="1">
      <c r="A23" s="331"/>
      <c r="B23" s="333"/>
    </row>
    <row r="24" spans="1:2" s="323" customFormat="1" ht="45" customHeight="1">
      <c r="A24" s="331"/>
      <c r="B24" s="333"/>
    </row>
    <row r="25" spans="1:2" s="323" customFormat="1" ht="45" customHeight="1">
      <c r="A25" s="330"/>
      <c r="B25" s="330"/>
    </row>
    <row r="26" spans="1:2" s="323" customFormat="1" ht="45" customHeight="1">
      <c r="A26" s="330"/>
      <c r="B26" s="337"/>
    </row>
    <row r="27" spans="1:2" s="323" customFormat="1" ht="45" customHeight="1">
      <c r="A27" s="330"/>
      <c r="B27" s="338"/>
    </row>
    <row r="28" spans="1:2" s="323" customFormat="1" ht="45" customHeight="1">
      <c r="A28" s="330"/>
      <c r="B28" s="338"/>
    </row>
    <row r="29" spans="1:2" s="323" customFormat="1"/>
    <row r="30" spans="1:2" s="323" customFormat="1"/>
    <row r="31" spans="1:2" s="323" customFormat="1"/>
    <row r="32" spans="1:2" s="323" customFormat="1"/>
    <row r="33" s="323" customFormat="1"/>
    <row r="34" s="323" customFormat="1"/>
    <row r="35" s="323" customFormat="1"/>
    <row r="36" s="323" customFormat="1"/>
    <row r="37" s="323" customFormat="1"/>
    <row r="38" s="323" customFormat="1"/>
    <row r="39" s="323" customFormat="1"/>
    <row r="40" s="323" customFormat="1"/>
    <row r="41" s="323" customFormat="1"/>
    <row r="42" s="323" customFormat="1"/>
    <row r="43" s="323" customFormat="1"/>
    <row r="44" s="323" customFormat="1"/>
    <row r="45" s="323" customFormat="1"/>
    <row r="46" s="323" customFormat="1"/>
    <row r="47" s="323" customFormat="1"/>
    <row r="48" s="323" customFormat="1"/>
    <row r="49" s="323" customFormat="1"/>
    <row r="50" s="323" customFormat="1"/>
    <row r="51" s="323" customFormat="1"/>
    <row r="52" s="323" customFormat="1"/>
    <row r="53" s="323" customFormat="1"/>
    <row r="54" s="323" customFormat="1"/>
    <row r="55" s="323" customFormat="1"/>
    <row r="56" s="323" customFormat="1"/>
    <row r="57" s="323" customFormat="1"/>
    <row r="58" s="323" customFormat="1"/>
    <row r="59" s="323" customFormat="1"/>
    <row r="60" s="323" customFormat="1"/>
    <row r="61" s="323" customFormat="1"/>
    <row r="62" s="323" customFormat="1"/>
    <row r="63" s="323" customFormat="1"/>
    <row r="64" s="323" customFormat="1"/>
    <row r="65" s="323" customFormat="1"/>
    <row r="66" s="323" customFormat="1"/>
    <row r="67" s="323" customFormat="1"/>
    <row r="68" s="323" customFormat="1"/>
    <row r="69" s="323" customFormat="1"/>
    <row r="70" s="323" customFormat="1"/>
    <row r="71" s="323" customFormat="1"/>
    <row r="72" s="323" customFormat="1"/>
    <row r="73" s="323" customFormat="1"/>
    <row r="74" s="323" customFormat="1"/>
    <row r="75" s="323" customFormat="1"/>
    <row r="76" s="323" customFormat="1"/>
    <row r="77" s="323" customFormat="1"/>
    <row r="78" s="323" customFormat="1"/>
    <row r="79" s="323" customFormat="1"/>
    <row r="80" s="323" customFormat="1"/>
    <row r="81" s="323" customFormat="1"/>
    <row r="82" s="323" customFormat="1"/>
    <row r="83" s="323" customFormat="1"/>
    <row r="84" s="323" customFormat="1"/>
    <row r="85" s="323" customFormat="1"/>
    <row r="86" s="323" customFormat="1"/>
    <row r="87" s="323" customFormat="1"/>
    <row r="88" s="323" customFormat="1"/>
    <row r="89" s="323" customFormat="1"/>
    <row r="90" s="323" customFormat="1"/>
    <row r="91" s="323" customFormat="1"/>
    <row r="92" s="323" customFormat="1"/>
    <row r="93" s="323" customFormat="1"/>
    <row r="94" s="323" customFormat="1"/>
    <row r="95" s="323" customFormat="1"/>
    <row r="96" s="323" customFormat="1"/>
    <row r="97" s="323" customFormat="1"/>
    <row r="98" s="323" customFormat="1"/>
    <row r="99" s="323" customFormat="1"/>
    <row r="100" s="323" customFormat="1"/>
    <row r="101" s="323" customFormat="1"/>
    <row r="102" s="323" customFormat="1"/>
    <row r="103" s="323" customFormat="1"/>
    <row r="104" s="323" customFormat="1"/>
    <row r="105" s="323" customFormat="1"/>
    <row r="106" s="323" customFormat="1"/>
    <row r="107" s="323" customFormat="1"/>
    <row r="108" s="323" customFormat="1"/>
    <row r="109" s="323" customFormat="1"/>
    <row r="110" s="323" customFormat="1"/>
    <row r="111" s="323" customFormat="1"/>
    <row r="112" s="323" customFormat="1"/>
    <row r="113" s="323" customFormat="1"/>
    <row r="114" s="323" customFormat="1"/>
    <row r="115" s="323" customFormat="1"/>
    <row r="116" s="323" customFormat="1"/>
    <row r="117" s="323" customFormat="1"/>
    <row r="118" s="323" customFormat="1"/>
    <row r="119" s="323" customFormat="1"/>
    <row r="120" s="323" customFormat="1"/>
    <row r="121" s="323" customFormat="1"/>
    <row r="122" s="323" customFormat="1"/>
    <row r="123" s="323" customFormat="1"/>
    <row r="124" s="323" customFormat="1"/>
    <row r="125" s="323" customFormat="1"/>
    <row r="126" s="323" customFormat="1"/>
    <row r="127" s="323" customFormat="1"/>
    <row r="128" s="323" customFormat="1"/>
    <row r="129" s="323" customFormat="1"/>
    <row r="130" s="323" customFormat="1"/>
    <row r="131" s="323" customFormat="1"/>
    <row r="132" s="323" customFormat="1"/>
    <row r="133" s="323" customFormat="1"/>
    <row r="134" s="323" customFormat="1"/>
    <row r="135" s="323" customFormat="1"/>
    <row r="136" s="323" customFormat="1"/>
    <row r="137" s="323" customFormat="1"/>
    <row r="138" s="323" customFormat="1"/>
    <row r="139" s="323" customFormat="1"/>
    <row r="140" s="323" customFormat="1"/>
    <row r="141" s="323" customFormat="1"/>
    <row r="142" s="323" customFormat="1"/>
    <row r="143" s="323" customFormat="1"/>
    <row r="144" s="323" customFormat="1"/>
    <row r="145" s="323" customFormat="1"/>
    <row r="146" s="323" customFormat="1"/>
    <row r="147" s="323" customFormat="1"/>
    <row r="148" s="323" customFormat="1"/>
    <row r="149" s="323" customFormat="1"/>
    <row r="150" s="323" customFormat="1"/>
    <row r="151" s="323" customFormat="1"/>
    <row r="152" s="323" customFormat="1"/>
    <row r="153" s="323" customFormat="1"/>
    <row r="154" s="323" customFormat="1"/>
    <row r="155" s="323" customFormat="1"/>
    <row r="156" s="323" customFormat="1"/>
    <row r="157" s="323" customFormat="1"/>
    <row r="158" s="323" customFormat="1"/>
    <row r="159" s="323" customFormat="1"/>
    <row r="160" s="323" customFormat="1"/>
    <row r="161" s="323" customFormat="1"/>
    <row r="162" s="323" customFormat="1"/>
    <row r="163" s="323" customFormat="1"/>
    <row r="164" s="323" customFormat="1"/>
    <row r="165" s="323" customFormat="1"/>
    <row r="166" s="323" customFormat="1"/>
    <row r="167" s="323" customFormat="1"/>
    <row r="168" s="323" customFormat="1"/>
    <row r="169" s="323" customFormat="1"/>
    <row r="170" s="323" customFormat="1"/>
    <row r="171" s="323" customFormat="1"/>
    <row r="172" s="323" customFormat="1"/>
    <row r="173" s="323" customFormat="1"/>
    <row r="174" s="323" customFormat="1"/>
    <row r="175" s="323" customFormat="1"/>
    <row r="176" s="323" customFormat="1"/>
    <row r="177" s="323" customFormat="1"/>
    <row r="178" s="323" customFormat="1"/>
    <row r="179" s="323" customFormat="1"/>
    <row r="180" s="323" customFormat="1"/>
    <row r="181" s="323" customFormat="1"/>
    <row r="182" s="323" customFormat="1"/>
    <row r="183" s="323" customFormat="1"/>
    <row r="184" s="323" customFormat="1"/>
    <row r="185" s="323" customFormat="1"/>
    <row r="186" s="323" customFormat="1"/>
    <row r="187" s="323" customFormat="1"/>
    <row r="188" s="323" customFormat="1"/>
    <row r="189" s="323" customFormat="1"/>
    <row r="190" s="323" customFormat="1"/>
    <row r="191" s="323" customFormat="1"/>
    <row r="192" s="323" customFormat="1"/>
    <row r="193" s="323" customFormat="1"/>
    <row r="194" s="323" customFormat="1"/>
    <row r="195" s="323" customFormat="1"/>
    <row r="196" s="323" customFormat="1"/>
    <row r="197" s="323" customFormat="1"/>
    <row r="198" s="323" customFormat="1"/>
    <row r="199" s="323" customFormat="1"/>
    <row r="200" s="323" customFormat="1"/>
    <row r="201" s="323" customFormat="1"/>
    <row r="202" s="323" customFormat="1"/>
    <row r="203" s="323" customFormat="1"/>
    <row r="204" s="323" customFormat="1"/>
    <row r="205" s="323" customFormat="1"/>
    <row r="206" s="323" customFormat="1"/>
    <row r="207" s="323" customFormat="1"/>
    <row r="208" s="323" customFormat="1"/>
    <row r="209" s="323" customFormat="1"/>
    <row r="210" s="323" customFormat="1"/>
    <row r="211" s="323" customFormat="1"/>
    <row r="212" s="323" customFormat="1"/>
    <row r="213" s="323" customFormat="1"/>
    <row r="214" s="323" customFormat="1"/>
    <row r="215" s="323" customFormat="1"/>
    <row r="216" s="323" customFormat="1"/>
    <row r="217" s="323" customFormat="1"/>
    <row r="218" s="323" customFormat="1"/>
    <row r="219" s="323" customFormat="1"/>
    <row r="220" s="323" customFormat="1"/>
    <row r="221" s="323" customFormat="1"/>
    <row r="222" s="323" customFormat="1"/>
    <row r="223" s="323" customFormat="1"/>
    <row r="224" s="323" customFormat="1"/>
    <row r="225" s="323" customFormat="1"/>
    <row r="226" s="323" customFormat="1"/>
    <row r="227" s="323" customFormat="1"/>
    <row r="228" s="323" customFormat="1"/>
    <row r="229" s="323" customFormat="1"/>
    <row r="230" s="323" customFormat="1"/>
    <row r="231" s="323" customFormat="1"/>
    <row r="232" s="323" customFormat="1"/>
    <row r="233" s="323" customFormat="1"/>
    <row r="234" s="323" customFormat="1"/>
    <row r="235" s="323" customFormat="1"/>
    <row r="236" s="323" customFormat="1"/>
    <row r="237" s="323" customFormat="1"/>
    <row r="238" s="323" customFormat="1"/>
    <row r="239" s="323" customFormat="1"/>
    <row r="240" s="323" customFormat="1"/>
    <row r="241" s="323" customFormat="1"/>
    <row r="242" s="323" customFormat="1"/>
    <row r="243" s="323" customFormat="1"/>
    <row r="244" s="323" customFormat="1"/>
    <row r="245" s="323" customFormat="1"/>
  </sheetData>
  <sheetProtection algorithmName="SHA-512" hashValue="PQqUWZIcKmasFm7bJbyiCmF6QPRi67Rvmjw4t74KQ8WG+Wgp95069ZLtS4ecY2AvVXmOi634HmiSxjWFaE5GCQ==" saltValue="ene2su4nhaIpHtXL5P7pyQ==" spinCount="100000" sheet="1" objects="1" scenarios="1"/>
  <mergeCells count="2">
    <mergeCell ref="A1:B1"/>
    <mergeCell ref="A13:B13"/>
  </mergeCells>
  <pageMargins left="0.39370078740157483" right="0.39370078740157483" top="0.39370078740157483" bottom="0.39370078740157483" header="0.31496062992125984" footer="0.31496062992125984"/>
  <pageSetup paperSize="9" scale="93"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12">
    <pageSetUpPr fitToPage="1"/>
  </sheetPr>
  <dimension ref="A1:AK217"/>
  <sheetViews>
    <sheetView workbookViewId="0">
      <selection activeCell="D2" sqref="D2"/>
    </sheetView>
  </sheetViews>
  <sheetFormatPr defaultRowHeight="12.75"/>
  <cols>
    <col min="1" max="1" width="28.140625" style="73" customWidth="1"/>
    <col min="2" max="2" width="65.7109375" style="73" customWidth="1"/>
    <col min="3" max="3" width="3" style="73" customWidth="1"/>
    <col min="4" max="4" width="65.7109375" style="73" customWidth="1"/>
    <col min="5" max="5" width="28.28515625" style="73" customWidth="1"/>
    <col min="6" max="37" width="9.140625" style="21"/>
  </cols>
  <sheetData>
    <row r="1" spans="1:37" s="104" customFormat="1" ht="18">
      <c r="A1" s="512" t="s">
        <v>262</v>
      </c>
      <c r="B1" s="513"/>
      <c r="C1" s="513"/>
      <c r="D1" s="513"/>
      <c r="E1" s="513"/>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7"/>
      <c r="AK1" s="107"/>
    </row>
    <row r="2" spans="1:37" s="104" customFormat="1" ht="18">
      <c r="A2" s="250"/>
      <c r="B2" s="324" t="s">
        <v>2270</v>
      </c>
      <c r="C2" s="251"/>
      <c r="D2" s="254" t="s">
        <v>146</v>
      </c>
      <c r="E2" s="2"/>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row>
    <row r="3" spans="1:37" s="104" customFormat="1" ht="15.95" customHeight="1">
      <c r="A3" s="172"/>
      <c r="B3" s="173" t="s">
        <v>263</v>
      </c>
      <c r="C3" s="135"/>
      <c r="D3" s="173" t="s">
        <v>264</v>
      </c>
      <c r="E3" s="169"/>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c r="AF3" s="107"/>
      <c r="AG3" s="107"/>
      <c r="AH3" s="107"/>
      <c r="AI3" s="107"/>
      <c r="AJ3" s="107"/>
      <c r="AK3" s="107"/>
    </row>
    <row r="4" spans="1:37" s="104" customFormat="1" ht="15.95" customHeight="1">
      <c r="A4" s="374" t="s">
        <v>2324</v>
      </c>
      <c r="B4" s="432"/>
      <c r="C4" s="175"/>
      <c r="D4" s="418"/>
      <c r="E4" s="373" t="s">
        <v>2321</v>
      </c>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c r="AJ4" s="107"/>
      <c r="AK4" s="107"/>
    </row>
    <row r="5" spans="1:37" s="104" customFormat="1" ht="15.95" customHeight="1">
      <c r="A5" s="374" t="s">
        <v>2325</v>
      </c>
      <c r="B5" s="433"/>
      <c r="C5" s="176"/>
      <c r="D5" s="419"/>
      <c r="E5" s="135"/>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107"/>
      <c r="AJ5" s="107"/>
      <c r="AK5" s="107"/>
    </row>
    <row r="6" spans="1:37" s="104" customFormat="1" ht="15.95" customHeight="1">
      <c r="A6" s="374" t="s">
        <v>2335</v>
      </c>
      <c r="B6" s="185"/>
      <c r="C6" s="176"/>
      <c r="D6" s="419"/>
      <c r="E6" s="135"/>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c r="AE6" s="107"/>
      <c r="AF6" s="107"/>
      <c r="AG6" s="107"/>
      <c r="AH6" s="107"/>
      <c r="AI6" s="107"/>
      <c r="AJ6" s="107"/>
      <c r="AK6" s="107"/>
    </row>
    <row r="7" spans="1:37" s="104" customFormat="1" ht="15.95" customHeight="1">
      <c r="A7" s="374" t="s">
        <v>2326</v>
      </c>
      <c r="B7" s="433"/>
      <c r="C7" s="176"/>
      <c r="D7" s="186"/>
      <c r="E7" s="373" t="s">
        <v>2322</v>
      </c>
      <c r="F7" s="107"/>
      <c r="G7" s="107"/>
      <c r="H7" s="107"/>
      <c r="I7" s="107"/>
      <c r="J7" s="107"/>
      <c r="K7" s="107"/>
      <c r="L7" s="107"/>
      <c r="M7" s="107"/>
      <c r="N7" s="107"/>
      <c r="O7" s="107"/>
      <c r="P7" s="107"/>
      <c r="Q7" s="107"/>
      <c r="R7" s="107"/>
      <c r="S7" s="107"/>
      <c r="T7" s="107"/>
      <c r="U7" s="107"/>
      <c r="V7" s="107"/>
      <c r="W7" s="107"/>
      <c r="X7" s="107"/>
      <c r="Y7" s="107"/>
      <c r="Z7" s="107"/>
      <c r="AA7" s="107"/>
      <c r="AB7" s="107"/>
      <c r="AC7" s="107"/>
      <c r="AD7" s="107"/>
      <c r="AE7" s="107"/>
      <c r="AF7" s="107"/>
      <c r="AG7" s="107"/>
      <c r="AH7" s="107"/>
      <c r="AI7" s="107"/>
      <c r="AJ7" s="107"/>
      <c r="AK7" s="107"/>
    </row>
    <row r="8" spans="1:37" s="104" customFormat="1" ht="15.95" customHeight="1">
      <c r="A8" s="374" t="s">
        <v>2336</v>
      </c>
      <c r="B8" s="422"/>
      <c r="C8" s="176"/>
      <c r="D8" s="186"/>
      <c r="E8" s="135"/>
      <c r="F8" s="107"/>
      <c r="G8" s="107"/>
      <c r="H8" s="107"/>
      <c r="I8" s="107"/>
      <c r="J8" s="107"/>
      <c r="K8" s="107"/>
      <c r="L8" s="107"/>
      <c r="M8" s="107"/>
      <c r="N8" s="107"/>
      <c r="O8" s="107"/>
      <c r="P8" s="107"/>
      <c r="Q8" s="107"/>
      <c r="R8" s="107"/>
      <c r="S8" s="107"/>
      <c r="T8" s="107"/>
      <c r="U8" s="107"/>
      <c r="V8" s="107"/>
      <c r="W8" s="107"/>
      <c r="X8" s="107"/>
      <c r="Y8" s="107"/>
      <c r="Z8" s="107"/>
      <c r="AA8" s="107"/>
      <c r="AB8" s="107"/>
      <c r="AC8" s="107"/>
      <c r="AD8" s="107"/>
      <c r="AE8" s="107"/>
      <c r="AF8" s="107"/>
      <c r="AG8" s="107"/>
      <c r="AH8" s="107"/>
      <c r="AI8" s="107"/>
      <c r="AJ8" s="107"/>
      <c r="AK8" s="107"/>
    </row>
    <row r="9" spans="1:37" s="104" customFormat="1" ht="15.95" customHeight="1">
      <c r="A9" s="374" t="s">
        <v>34</v>
      </c>
      <c r="B9" s="187"/>
      <c r="C9" s="176"/>
      <c r="D9" s="186"/>
      <c r="E9" s="135"/>
      <c r="F9" s="107"/>
      <c r="G9" s="107"/>
      <c r="H9" s="107"/>
      <c r="I9" s="107"/>
      <c r="J9" s="107"/>
      <c r="K9" s="107"/>
      <c r="L9" s="107"/>
      <c r="M9" s="107"/>
      <c r="N9" s="107"/>
      <c r="O9" s="107"/>
      <c r="P9" s="107"/>
      <c r="Q9" s="107"/>
      <c r="R9" s="107"/>
      <c r="S9" s="107"/>
      <c r="T9" s="107"/>
      <c r="U9" s="107"/>
      <c r="V9" s="107"/>
      <c r="W9" s="107"/>
      <c r="X9" s="107"/>
      <c r="Y9" s="107"/>
      <c r="Z9" s="107"/>
      <c r="AA9" s="107"/>
      <c r="AB9" s="107"/>
      <c r="AC9" s="107"/>
      <c r="AD9" s="107"/>
      <c r="AE9" s="107"/>
      <c r="AF9" s="107"/>
      <c r="AG9" s="107"/>
      <c r="AH9" s="107"/>
      <c r="AI9" s="107"/>
      <c r="AJ9" s="107"/>
      <c r="AK9" s="107"/>
    </row>
    <row r="10" spans="1:37" s="104" customFormat="1" ht="15.95" customHeight="1">
      <c r="A10" s="374" t="s">
        <v>2323</v>
      </c>
      <c r="B10" s="187"/>
      <c r="C10" s="176"/>
      <c r="D10" s="188"/>
      <c r="E10" s="373" t="s">
        <v>2323</v>
      </c>
      <c r="F10" s="107"/>
      <c r="G10" s="107"/>
      <c r="H10" s="107"/>
      <c r="I10" s="107"/>
      <c r="J10" s="107"/>
      <c r="K10" s="107"/>
      <c r="L10" s="107"/>
      <c r="M10" s="107"/>
      <c r="N10" s="107"/>
      <c r="O10" s="107"/>
      <c r="P10" s="107"/>
      <c r="Q10" s="107"/>
      <c r="R10" s="107"/>
      <c r="S10" s="107"/>
      <c r="T10" s="107"/>
      <c r="U10" s="107"/>
      <c r="V10" s="107"/>
      <c r="W10" s="107"/>
      <c r="X10" s="107"/>
      <c r="Y10" s="107"/>
      <c r="Z10" s="107"/>
      <c r="AA10" s="107"/>
      <c r="AB10" s="107"/>
      <c r="AC10" s="107"/>
      <c r="AD10" s="107"/>
      <c r="AE10" s="107"/>
      <c r="AF10" s="107"/>
      <c r="AG10" s="107"/>
      <c r="AH10" s="107"/>
      <c r="AI10" s="107"/>
      <c r="AJ10" s="107"/>
      <c r="AK10" s="107"/>
    </row>
    <row r="11" spans="1:37" s="104" customFormat="1" ht="15.95" customHeight="1">
      <c r="A11" s="374" t="s">
        <v>2337</v>
      </c>
      <c r="B11" s="187"/>
      <c r="C11" s="176"/>
      <c r="D11" s="186"/>
      <c r="E11" s="135"/>
      <c r="F11" s="107"/>
      <c r="G11" s="107"/>
      <c r="H11" s="107"/>
      <c r="I11" s="107"/>
      <c r="J11" s="107"/>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107"/>
      <c r="AH11" s="107"/>
      <c r="AI11" s="107"/>
      <c r="AJ11" s="107"/>
      <c r="AK11" s="107"/>
    </row>
    <row r="12" spans="1:37" s="104" customFormat="1" ht="15.95" customHeight="1">
      <c r="A12" s="174"/>
      <c r="B12" s="414" t="s">
        <v>2413</v>
      </c>
      <c r="C12" s="415"/>
      <c r="D12" s="416"/>
      <c r="E12" s="135"/>
      <c r="F12" s="107"/>
      <c r="G12" s="107"/>
      <c r="H12" s="107"/>
      <c r="I12" s="107"/>
      <c r="J12" s="107"/>
      <c r="K12" s="107"/>
      <c r="L12" s="107"/>
      <c r="M12" s="107"/>
      <c r="N12" s="107"/>
      <c r="O12" s="107"/>
      <c r="P12" s="107"/>
      <c r="Q12" s="107"/>
      <c r="R12" s="107"/>
      <c r="S12" s="107"/>
      <c r="T12" s="107"/>
      <c r="U12" s="107"/>
      <c r="V12" s="107"/>
      <c r="W12" s="107"/>
      <c r="X12" s="107"/>
      <c r="Y12" s="107"/>
      <c r="Z12" s="107"/>
      <c r="AA12" s="107"/>
      <c r="AB12" s="107"/>
      <c r="AC12" s="107"/>
      <c r="AD12" s="107"/>
      <c r="AE12" s="107"/>
      <c r="AF12" s="107"/>
      <c r="AG12" s="107"/>
      <c r="AH12" s="107"/>
      <c r="AI12" s="107"/>
      <c r="AJ12" s="107"/>
      <c r="AK12" s="107"/>
    </row>
    <row r="13" spans="1:37" s="104" customFormat="1" ht="15.95" customHeight="1">
      <c r="A13" s="375" t="s">
        <v>2338</v>
      </c>
      <c r="B13" s="189"/>
      <c r="C13" s="420"/>
      <c r="D13" s="190"/>
      <c r="E13" s="177" t="s">
        <v>267</v>
      </c>
      <c r="F13" s="107"/>
      <c r="G13" s="107"/>
      <c r="H13" s="107"/>
      <c r="I13" s="107"/>
      <c r="J13" s="107"/>
      <c r="K13" s="107"/>
      <c r="L13" s="107"/>
      <c r="M13" s="107"/>
      <c r="N13" s="107"/>
      <c r="O13" s="107"/>
      <c r="P13" s="107"/>
      <c r="Q13" s="107"/>
      <c r="R13" s="107"/>
      <c r="S13" s="107"/>
      <c r="T13" s="107"/>
      <c r="U13" s="107"/>
      <c r="V13" s="107"/>
      <c r="W13" s="107"/>
      <c r="X13" s="107"/>
      <c r="Y13" s="107"/>
      <c r="Z13" s="107"/>
      <c r="AA13" s="107"/>
      <c r="AB13" s="107"/>
      <c r="AC13" s="107"/>
      <c r="AD13" s="107"/>
      <c r="AE13" s="107"/>
      <c r="AF13" s="107"/>
      <c r="AG13" s="107"/>
      <c r="AH13" s="107"/>
      <c r="AI13" s="107"/>
      <c r="AJ13" s="107"/>
      <c r="AK13" s="107"/>
    </row>
    <row r="14" spans="1:37" s="104" customFormat="1" ht="15.95" customHeight="1">
      <c r="A14" s="375" t="s">
        <v>2339</v>
      </c>
      <c r="B14" s="189"/>
      <c r="C14" s="176"/>
      <c r="D14" s="190"/>
      <c r="E14" s="373" t="s">
        <v>2324</v>
      </c>
      <c r="F14" s="107"/>
      <c r="G14" s="107"/>
      <c r="H14" s="107"/>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row>
    <row r="15" spans="1:37" s="104" customFormat="1" ht="15.95" customHeight="1">
      <c r="A15" s="178" t="s">
        <v>269</v>
      </c>
      <c r="B15" s="189"/>
      <c r="C15" s="176"/>
      <c r="D15" s="190"/>
      <c r="E15" s="373" t="s">
        <v>2325</v>
      </c>
      <c r="F15" s="107"/>
      <c r="G15" s="107"/>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row>
    <row r="16" spans="1:37" s="104" customFormat="1" ht="15.95" customHeight="1">
      <c r="A16" s="374" t="s">
        <v>2340</v>
      </c>
      <c r="B16" s="189"/>
      <c r="C16" s="176"/>
      <c r="D16" s="190"/>
      <c r="E16" s="373" t="s">
        <v>2326</v>
      </c>
      <c r="F16" s="107"/>
      <c r="G16" s="107"/>
      <c r="H16" s="107"/>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c r="AH16" s="107"/>
      <c r="AI16" s="107"/>
      <c r="AJ16" s="107"/>
      <c r="AK16" s="107"/>
    </row>
    <row r="17" spans="1:37" s="104" customFormat="1" ht="15.95" customHeight="1">
      <c r="A17" s="374" t="s">
        <v>2330</v>
      </c>
      <c r="B17" s="191"/>
      <c r="C17" s="176"/>
      <c r="D17" s="190"/>
      <c r="E17" s="373" t="s">
        <v>2327</v>
      </c>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row>
    <row r="18" spans="1:37" s="104" customFormat="1" ht="15.95" customHeight="1">
      <c r="A18" s="374" t="s">
        <v>2331</v>
      </c>
      <c r="B18" s="189"/>
      <c r="C18" s="176"/>
      <c r="D18" s="190"/>
      <c r="E18" s="135"/>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row>
    <row r="19" spans="1:37" s="104" customFormat="1" ht="15.95" customHeight="1">
      <c r="A19" s="374" t="s">
        <v>2332</v>
      </c>
      <c r="B19" s="191"/>
      <c r="C19" s="420"/>
      <c r="D19" s="190"/>
      <c r="E19" s="177" t="s">
        <v>266</v>
      </c>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row>
    <row r="20" spans="1:37" s="104" customFormat="1" ht="15.95" customHeight="1">
      <c r="A20" s="375" t="s">
        <v>2341</v>
      </c>
      <c r="B20" s="189"/>
      <c r="C20" s="176"/>
      <c r="D20" s="190"/>
      <c r="E20" s="373" t="s">
        <v>2324</v>
      </c>
      <c r="F20" s="107"/>
      <c r="G20" s="107"/>
      <c r="H20" s="107"/>
      <c r="I20" s="107"/>
      <c r="J20" s="107"/>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7"/>
      <c r="AK20" s="107"/>
    </row>
    <row r="21" spans="1:37" s="104" customFormat="1" ht="15.95" customHeight="1">
      <c r="A21" s="374" t="s">
        <v>2342</v>
      </c>
      <c r="B21" s="189"/>
      <c r="C21" s="176"/>
      <c r="D21" s="190"/>
      <c r="E21" s="373" t="s">
        <v>2325</v>
      </c>
      <c r="F21" s="107"/>
      <c r="G21" s="107"/>
      <c r="H21" s="107"/>
      <c r="I21" s="107"/>
      <c r="J21" s="107"/>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c r="AH21" s="107"/>
      <c r="AI21" s="107"/>
      <c r="AJ21" s="107"/>
      <c r="AK21" s="107"/>
    </row>
    <row r="22" spans="1:37" s="104" customFormat="1" ht="15.95" customHeight="1">
      <c r="A22" s="174"/>
      <c r="B22" s="189"/>
      <c r="C22" s="176"/>
      <c r="D22" s="190"/>
      <c r="E22" s="373" t="s">
        <v>2326</v>
      </c>
      <c r="F22" s="107"/>
      <c r="G22" s="107"/>
      <c r="H22" s="107"/>
      <c r="I22" s="107"/>
      <c r="J22" s="107"/>
      <c r="K22" s="107"/>
      <c r="L22" s="107"/>
      <c r="M22" s="107"/>
      <c r="N22" s="107"/>
      <c r="O22" s="107"/>
      <c r="P22" s="107"/>
      <c r="Q22" s="107"/>
      <c r="R22" s="107"/>
      <c r="S22" s="107"/>
      <c r="T22" s="107"/>
      <c r="U22" s="107"/>
      <c r="V22" s="107"/>
      <c r="W22" s="107"/>
      <c r="X22" s="107"/>
      <c r="Y22" s="107"/>
      <c r="Z22" s="107"/>
      <c r="AA22" s="107"/>
      <c r="AB22" s="107"/>
      <c r="AC22" s="107"/>
      <c r="AD22" s="107"/>
      <c r="AE22" s="107"/>
      <c r="AF22" s="107"/>
      <c r="AG22" s="107"/>
      <c r="AH22" s="107"/>
      <c r="AI22" s="107"/>
      <c r="AJ22" s="107"/>
      <c r="AK22" s="107"/>
    </row>
    <row r="23" spans="1:37" s="104" customFormat="1" ht="15.95" customHeight="1">
      <c r="A23" s="178" t="s">
        <v>2343</v>
      </c>
      <c r="B23" s="189"/>
      <c r="C23" s="176"/>
      <c r="D23" s="192"/>
      <c r="E23" s="373" t="s">
        <v>2328</v>
      </c>
      <c r="F23" s="107"/>
      <c r="G23" s="107"/>
      <c r="H23" s="107"/>
      <c r="I23" s="107"/>
      <c r="J23" s="107"/>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J23" s="107"/>
      <c r="AK23" s="107"/>
    </row>
    <row r="24" spans="1:37" s="104" customFormat="1" ht="15.95" customHeight="1">
      <c r="A24" s="174"/>
      <c r="B24" s="189"/>
      <c r="C24" s="176"/>
      <c r="D24" s="190"/>
      <c r="E24" s="373" t="s">
        <v>2329</v>
      </c>
      <c r="F24" s="107"/>
      <c r="G24" s="107"/>
      <c r="H24" s="107"/>
      <c r="I24" s="107"/>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7"/>
      <c r="AJ24" s="107"/>
      <c r="AK24" s="107"/>
    </row>
    <row r="25" spans="1:37" s="104" customFormat="1" ht="15.95" customHeight="1">
      <c r="A25" s="374" t="s">
        <v>2328</v>
      </c>
      <c r="B25" s="193"/>
      <c r="C25" s="176"/>
      <c r="D25" s="194"/>
      <c r="E25" s="373" t="s">
        <v>2330</v>
      </c>
      <c r="F25" s="107"/>
      <c r="G25" s="107"/>
      <c r="H25" s="107"/>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7"/>
      <c r="AI25" s="107"/>
      <c r="AJ25" s="107"/>
      <c r="AK25" s="107"/>
    </row>
    <row r="26" spans="1:37" s="104" customFormat="1" ht="15.95" customHeight="1">
      <c r="A26" s="374" t="s">
        <v>2344</v>
      </c>
      <c r="B26" s="193"/>
      <c r="C26" s="176"/>
      <c r="D26" s="190"/>
      <c r="E26" s="373" t="s">
        <v>2331</v>
      </c>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7"/>
      <c r="AK26" s="107"/>
    </row>
    <row r="27" spans="1:37" s="104" customFormat="1" ht="15.95" customHeight="1">
      <c r="A27" s="374" t="s">
        <v>2334</v>
      </c>
      <c r="B27" s="421"/>
      <c r="C27" s="176"/>
      <c r="D27" s="195"/>
      <c r="E27" s="373" t="s">
        <v>2332</v>
      </c>
      <c r="F27" s="107"/>
      <c r="G27" s="107"/>
      <c r="H27" s="107"/>
      <c r="I27" s="107"/>
      <c r="J27" s="107"/>
      <c r="K27" s="107"/>
      <c r="L27" s="107"/>
      <c r="M27" s="107"/>
      <c r="N27" s="107"/>
      <c r="O27" s="107"/>
      <c r="P27" s="107"/>
      <c r="Q27" s="107"/>
      <c r="R27" s="107"/>
      <c r="S27" s="107"/>
      <c r="T27" s="107"/>
      <c r="U27" s="107"/>
      <c r="V27" s="107"/>
      <c r="W27" s="107"/>
      <c r="X27" s="107"/>
      <c r="Y27" s="107"/>
      <c r="Z27" s="107"/>
      <c r="AA27" s="107"/>
      <c r="AB27" s="107"/>
      <c r="AC27" s="107"/>
      <c r="AD27" s="107"/>
      <c r="AE27" s="107"/>
      <c r="AF27" s="107"/>
      <c r="AG27" s="107"/>
      <c r="AH27" s="107"/>
      <c r="AI27" s="107"/>
      <c r="AJ27" s="107"/>
      <c r="AK27" s="107"/>
    </row>
    <row r="28" spans="1:37" s="104" customFormat="1" ht="15.95" customHeight="1">
      <c r="A28" s="374" t="s">
        <v>2345</v>
      </c>
      <c r="B28" s="189"/>
      <c r="C28" s="176"/>
      <c r="D28" s="190"/>
      <c r="E28" s="135"/>
      <c r="F28" s="107"/>
      <c r="G28" s="107"/>
      <c r="H28" s="107"/>
      <c r="I28" s="107"/>
      <c r="J28" s="107"/>
      <c r="K28" s="107"/>
      <c r="L28" s="107"/>
      <c r="M28" s="107"/>
      <c r="N28" s="107"/>
      <c r="O28" s="107"/>
      <c r="P28" s="107"/>
      <c r="Q28" s="107"/>
      <c r="R28" s="107"/>
      <c r="S28" s="107"/>
      <c r="T28" s="107"/>
      <c r="U28" s="107"/>
      <c r="V28" s="107"/>
      <c r="W28" s="107"/>
      <c r="X28" s="107"/>
      <c r="Y28" s="107"/>
      <c r="Z28" s="107"/>
      <c r="AA28" s="107"/>
      <c r="AB28" s="107"/>
      <c r="AC28" s="107"/>
      <c r="AD28" s="107"/>
      <c r="AE28" s="107"/>
      <c r="AF28" s="107"/>
      <c r="AG28" s="107"/>
      <c r="AH28" s="107"/>
      <c r="AI28" s="107"/>
      <c r="AJ28" s="107"/>
      <c r="AK28" s="107"/>
    </row>
    <row r="29" spans="1:37" s="104" customFormat="1" ht="15.95" customHeight="1">
      <c r="A29" s="375" t="s">
        <v>2346</v>
      </c>
      <c r="B29" s="417"/>
      <c r="C29" s="420"/>
      <c r="D29" s="190"/>
      <c r="E29" s="177" t="s">
        <v>268</v>
      </c>
      <c r="F29" s="107"/>
      <c r="G29" s="107"/>
      <c r="H29" s="107"/>
      <c r="I29" s="107"/>
      <c r="J29" s="107"/>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row>
    <row r="30" spans="1:37" s="104" customFormat="1" ht="15.95" customHeight="1">
      <c r="A30" s="322"/>
      <c r="B30" s="417"/>
      <c r="C30" s="176"/>
      <c r="D30" s="190"/>
      <c r="E30" s="373" t="s">
        <v>2324</v>
      </c>
      <c r="F30" s="107"/>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c r="AH30" s="107"/>
      <c r="AI30" s="107"/>
      <c r="AJ30" s="107"/>
      <c r="AK30" s="107"/>
    </row>
    <row r="31" spans="1:37" s="104" customFormat="1" ht="15.95" customHeight="1">
      <c r="A31" s="178" t="s">
        <v>265</v>
      </c>
      <c r="B31" s="189"/>
      <c r="C31" s="176"/>
      <c r="D31" s="190"/>
      <c r="E31" s="373" t="s">
        <v>2325</v>
      </c>
      <c r="F31" s="107"/>
      <c r="G31" s="107"/>
      <c r="H31" s="107"/>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c r="AI31" s="107"/>
      <c r="AJ31" s="107"/>
      <c r="AK31" s="107"/>
    </row>
    <row r="32" spans="1:37" s="104" customFormat="1" ht="15.95" customHeight="1">
      <c r="A32" s="374" t="s">
        <v>2347</v>
      </c>
      <c r="B32" s="191"/>
      <c r="C32" s="176"/>
      <c r="D32" s="190"/>
      <c r="E32" s="373" t="s">
        <v>2326</v>
      </c>
      <c r="F32" s="107"/>
      <c r="G32" s="107"/>
      <c r="H32" s="107"/>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07"/>
      <c r="AJ32" s="107"/>
      <c r="AK32" s="107"/>
    </row>
    <row r="33" spans="1:37" s="104" customFormat="1" ht="15.95" customHeight="1">
      <c r="A33" s="374" t="s">
        <v>2348</v>
      </c>
      <c r="B33" s="191"/>
      <c r="C33" s="176"/>
      <c r="D33" s="192"/>
      <c r="E33" s="373" t="s">
        <v>2328</v>
      </c>
      <c r="F33" s="107"/>
      <c r="G33" s="107"/>
      <c r="H33" s="107"/>
      <c r="I33" s="107"/>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c r="AH33" s="107"/>
      <c r="AI33" s="107"/>
      <c r="AJ33" s="107"/>
      <c r="AK33" s="107"/>
    </row>
    <row r="34" spans="1:37" s="104" customFormat="1" ht="15.95" customHeight="1">
      <c r="A34" s="374" t="s">
        <v>2349</v>
      </c>
      <c r="B34" s="189"/>
      <c r="C34" s="176"/>
      <c r="D34" s="192"/>
      <c r="E34" s="373" t="s">
        <v>2333</v>
      </c>
      <c r="F34" s="107"/>
      <c r="G34" s="107"/>
      <c r="H34" s="107"/>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row>
    <row r="35" spans="1:37" s="104" customFormat="1" ht="15.95" customHeight="1">
      <c r="A35" s="174"/>
      <c r="B35" s="189"/>
      <c r="C35" s="176"/>
      <c r="D35" s="260"/>
      <c r="E35" s="373" t="s">
        <v>2334</v>
      </c>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row>
    <row r="36" spans="1:37" s="104" customFormat="1" ht="15.95" customHeight="1">
      <c r="A36" s="174"/>
      <c r="B36" s="196"/>
      <c r="C36" s="179"/>
      <c r="D36" s="197"/>
      <c r="E36" s="135"/>
      <c r="F36" s="107"/>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row>
    <row r="37" spans="1:37" s="104" customFormat="1">
      <c r="A37" s="514" t="s">
        <v>2301</v>
      </c>
      <c r="B37" s="513"/>
      <c r="C37" s="513"/>
      <c r="D37" s="513"/>
      <c r="E37" s="513"/>
      <c r="F37" s="107"/>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row>
    <row r="38" spans="1:37" s="104" customFormat="1">
      <c r="A38" s="180"/>
      <c r="B38" s="181" t="s">
        <v>271</v>
      </c>
      <c r="C38" s="135"/>
      <c r="D38" s="510" t="s">
        <v>273</v>
      </c>
      <c r="E38" s="511"/>
      <c r="F38" s="107"/>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row>
    <row r="39" spans="1:37" s="104" customFormat="1">
      <c r="A39" s="182"/>
      <c r="B39" s="183" t="s">
        <v>270</v>
      </c>
      <c r="C39" s="135"/>
      <c r="D39" s="184" t="s">
        <v>0</v>
      </c>
      <c r="E39" s="135"/>
      <c r="F39" s="107"/>
      <c r="G39" s="107"/>
      <c r="H39" s="107"/>
      <c r="I39" s="107"/>
      <c r="J39" s="107"/>
      <c r="K39" s="107"/>
      <c r="L39" s="107"/>
      <c r="M39" s="107"/>
      <c r="N39" s="107"/>
      <c r="O39" s="107"/>
      <c r="P39" s="107"/>
      <c r="Q39" s="107"/>
      <c r="R39" s="107"/>
      <c r="S39" s="107"/>
      <c r="T39" s="107"/>
      <c r="U39" s="107"/>
      <c r="V39" s="107"/>
      <c r="W39" s="107"/>
      <c r="X39" s="107"/>
      <c r="Y39" s="107"/>
      <c r="Z39" s="107"/>
      <c r="AA39" s="107"/>
      <c r="AB39" s="107"/>
      <c r="AC39" s="107"/>
      <c r="AD39" s="107"/>
      <c r="AE39" s="107"/>
      <c r="AF39" s="107"/>
      <c r="AG39" s="107"/>
      <c r="AH39" s="107"/>
      <c r="AI39" s="107"/>
      <c r="AJ39" s="107"/>
      <c r="AK39" s="107"/>
    </row>
    <row r="40" spans="1:37" s="104" customFormat="1">
      <c r="A40" s="198"/>
      <c r="B40" s="199" t="s">
        <v>272</v>
      </c>
      <c r="C40" s="135"/>
      <c r="D40" s="135"/>
      <c r="E40" s="135"/>
      <c r="F40" s="107"/>
      <c r="G40" s="107"/>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row>
    <row r="41" spans="1:37" s="104" customFormat="1">
      <c r="A41" s="509" t="s">
        <v>198</v>
      </c>
      <c r="B41" s="509"/>
      <c r="C41" s="509"/>
      <c r="D41" s="509"/>
      <c r="E41" s="170"/>
      <c r="F41" s="107"/>
      <c r="G41" s="107"/>
      <c r="H41" s="107"/>
      <c r="I41" s="107"/>
      <c r="J41" s="107"/>
      <c r="K41" s="107"/>
      <c r="L41" s="107"/>
      <c r="M41" s="107"/>
      <c r="N41" s="107"/>
      <c r="O41" s="107"/>
      <c r="P41" s="107"/>
      <c r="Q41" s="107"/>
      <c r="R41" s="107"/>
      <c r="S41" s="107"/>
      <c r="T41" s="107"/>
      <c r="U41" s="107"/>
      <c r="V41" s="107"/>
      <c r="W41" s="107"/>
      <c r="X41" s="107"/>
      <c r="Y41" s="107"/>
      <c r="Z41" s="107"/>
      <c r="AA41" s="107"/>
      <c r="AB41" s="107"/>
      <c r="AC41" s="107"/>
      <c r="AD41" s="107"/>
      <c r="AE41" s="107"/>
      <c r="AF41" s="107"/>
      <c r="AG41" s="107"/>
      <c r="AH41" s="107"/>
      <c r="AI41" s="107"/>
      <c r="AJ41" s="107"/>
      <c r="AK41" s="107"/>
    </row>
    <row r="43" spans="1:37" s="21" customFormat="1">
      <c r="A43" s="171"/>
    </row>
    <row r="44" spans="1:37" s="21" customFormat="1">
      <c r="A44" s="507"/>
      <c r="B44" s="508"/>
      <c r="C44" s="508"/>
      <c r="D44" s="508"/>
      <c r="E44" s="508"/>
    </row>
    <row r="45" spans="1:37" s="21" customFormat="1"/>
    <row r="46" spans="1:37" s="21" customFormat="1"/>
    <row r="47" spans="1:37" s="21" customFormat="1"/>
    <row r="48" spans="1:37" s="21" customFormat="1"/>
    <row r="49" spans="1:1" s="21" customFormat="1"/>
    <row r="50" spans="1:1" s="21" customFormat="1"/>
    <row r="51" spans="1:1" s="21" customFormat="1"/>
    <row r="52" spans="1:1" s="21" customFormat="1"/>
    <row r="53" spans="1:1" s="21" customFormat="1">
      <c r="A53" s="171"/>
    </row>
    <row r="54" spans="1:1" s="21" customFormat="1"/>
    <row r="55" spans="1:1" s="21" customFormat="1"/>
    <row r="56" spans="1:1" s="21" customFormat="1"/>
    <row r="57" spans="1:1" s="21" customFormat="1"/>
    <row r="58" spans="1:1" s="21" customFormat="1"/>
    <row r="59" spans="1:1" s="21" customFormat="1"/>
    <row r="60" spans="1:1" s="21" customFormat="1"/>
    <row r="61" spans="1:1" s="21" customFormat="1"/>
    <row r="62" spans="1:1" s="21" customFormat="1"/>
    <row r="63" spans="1:1" s="21" customFormat="1"/>
    <row r="64" spans="1:1" s="21" customFormat="1"/>
    <row r="65" s="21" customFormat="1"/>
    <row r="66" s="21" customFormat="1"/>
    <row r="67" s="21" customFormat="1"/>
    <row r="68" s="21" customFormat="1"/>
    <row r="69" s="21" customFormat="1"/>
    <row r="70" s="21" customFormat="1"/>
    <row r="71" s="21" customFormat="1"/>
    <row r="72" s="21" customFormat="1"/>
    <row r="73" s="21" customFormat="1"/>
    <row r="74" s="21" customFormat="1"/>
    <row r="75" s="21" customFormat="1"/>
    <row r="76" s="21" customFormat="1"/>
    <row r="77" s="21" customFormat="1"/>
    <row r="78" s="21" customFormat="1"/>
    <row r="79" s="21" customFormat="1"/>
    <row r="80" s="21" customFormat="1"/>
    <row r="81" s="21" customFormat="1"/>
    <row r="82" s="21" customFormat="1"/>
    <row r="83" s="21" customFormat="1"/>
    <row r="84" s="21" customFormat="1"/>
    <row r="85" s="21" customFormat="1"/>
    <row r="86" s="21" customFormat="1"/>
    <row r="87" s="21" customFormat="1"/>
    <row r="88" s="21" customFormat="1"/>
    <row r="89" s="21" customFormat="1"/>
    <row r="90" s="21" customFormat="1"/>
    <row r="91" s="21" customFormat="1"/>
    <row r="92" s="21" customFormat="1"/>
    <row r="93" s="21" customFormat="1"/>
    <row r="94" s="21" customFormat="1"/>
    <row r="95" s="21" customFormat="1"/>
    <row r="96" s="21" customFormat="1"/>
    <row r="97" s="21" customFormat="1"/>
    <row r="98" s="21" customFormat="1"/>
    <row r="99" s="21" customFormat="1"/>
    <row r="100" s="21" customFormat="1"/>
    <row r="101" s="21" customFormat="1"/>
    <row r="102" s="21" customFormat="1"/>
    <row r="103" s="21" customFormat="1"/>
    <row r="104" s="21" customFormat="1"/>
    <row r="105" s="21" customFormat="1"/>
    <row r="106" s="21" customFormat="1"/>
    <row r="107" s="21" customFormat="1"/>
    <row r="108" s="21" customFormat="1"/>
    <row r="109" s="21" customFormat="1"/>
    <row r="110" s="21" customFormat="1"/>
    <row r="111" s="21" customFormat="1"/>
    <row r="112" s="21" customFormat="1"/>
    <row r="113" s="21" customFormat="1"/>
    <row r="114" s="21" customFormat="1"/>
    <row r="115" s="21" customFormat="1"/>
    <row r="116" s="21" customFormat="1"/>
    <row r="117" s="21" customFormat="1"/>
    <row r="118" s="21" customFormat="1"/>
    <row r="119" s="21" customFormat="1"/>
    <row r="120" s="21" customFormat="1"/>
    <row r="121" s="21" customFormat="1"/>
    <row r="122" s="21" customFormat="1"/>
    <row r="123" s="21" customFormat="1"/>
    <row r="124" s="21" customFormat="1"/>
    <row r="125" s="21" customFormat="1"/>
    <row r="126" s="21" customFormat="1"/>
    <row r="127" s="21" customFormat="1"/>
    <row r="128" s="21" customFormat="1"/>
    <row r="129" s="21" customFormat="1"/>
    <row r="130" s="21" customFormat="1"/>
    <row r="131" s="21" customFormat="1"/>
    <row r="132" s="21" customFormat="1"/>
    <row r="133" s="21" customFormat="1"/>
    <row r="134" s="21" customFormat="1"/>
    <row r="135" s="21" customFormat="1"/>
    <row r="136" s="21" customFormat="1"/>
    <row r="137" s="21" customFormat="1"/>
    <row r="138" s="21" customFormat="1"/>
    <row r="139" s="21" customFormat="1"/>
    <row r="140" s="21" customFormat="1"/>
    <row r="141" s="21" customFormat="1"/>
    <row r="142" s="21" customFormat="1"/>
    <row r="143" s="21" customFormat="1"/>
    <row r="144" s="21" customFormat="1"/>
    <row r="145" s="21" customFormat="1"/>
    <row r="146" s="21" customFormat="1"/>
    <row r="147" s="21" customFormat="1"/>
    <row r="148" s="21" customFormat="1"/>
    <row r="149" s="21" customFormat="1"/>
    <row r="150" s="21" customFormat="1"/>
    <row r="151" s="21" customFormat="1"/>
    <row r="152" s="21" customFormat="1"/>
    <row r="153" s="21" customFormat="1"/>
    <row r="154" s="21" customFormat="1"/>
    <row r="155" s="21" customFormat="1"/>
    <row r="156" s="21" customFormat="1"/>
    <row r="157" s="21" customFormat="1"/>
    <row r="158" s="21" customFormat="1"/>
    <row r="159" s="21" customFormat="1"/>
    <row r="160" s="21" customFormat="1"/>
    <row r="161" s="21" customFormat="1"/>
    <row r="162" s="21" customFormat="1"/>
    <row r="163" s="21" customFormat="1"/>
    <row r="164" s="21" customFormat="1"/>
    <row r="165" s="21" customFormat="1"/>
    <row r="166" s="21" customFormat="1"/>
    <row r="167" s="21" customFormat="1"/>
    <row r="168" s="21" customFormat="1"/>
    <row r="169" s="21" customFormat="1"/>
    <row r="170" s="21" customFormat="1"/>
    <row r="171" s="21" customFormat="1"/>
    <row r="172" s="21" customFormat="1"/>
    <row r="173" s="21" customFormat="1"/>
    <row r="174" s="21" customFormat="1"/>
    <row r="175" s="21" customFormat="1"/>
    <row r="176" s="21" customFormat="1"/>
    <row r="177" s="21" customFormat="1"/>
    <row r="178" s="21" customFormat="1"/>
    <row r="179" s="21" customFormat="1"/>
    <row r="180" s="21" customFormat="1"/>
    <row r="181" s="21" customFormat="1"/>
    <row r="182" s="21" customFormat="1"/>
    <row r="183" s="21" customFormat="1"/>
    <row r="184" s="21" customFormat="1"/>
    <row r="185" s="21" customFormat="1"/>
    <row r="186" s="21" customFormat="1"/>
    <row r="187" s="21" customFormat="1"/>
    <row r="188" s="21" customFormat="1"/>
    <row r="189" s="21" customFormat="1"/>
    <row r="190" s="21" customFormat="1"/>
    <row r="191" s="21" customFormat="1"/>
    <row r="192" s="21" customFormat="1"/>
    <row r="193" s="21" customFormat="1"/>
    <row r="194" s="21" customFormat="1"/>
    <row r="195" s="21" customFormat="1"/>
    <row r="196" s="21" customFormat="1"/>
    <row r="197" s="21" customFormat="1"/>
    <row r="198" s="21" customFormat="1"/>
    <row r="199" s="21" customFormat="1"/>
    <row r="200" s="21" customFormat="1"/>
    <row r="201" s="21" customFormat="1"/>
    <row r="202" s="21" customFormat="1"/>
    <row r="203" s="21" customFormat="1"/>
    <row r="204" s="21" customFormat="1"/>
    <row r="205" s="21" customFormat="1"/>
    <row r="206" s="21" customFormat="1"/>
    <row r="207" s="21" customFormat="1"/>
    <row r="208" s="21" customFormat="1"/>
    <row r="209" s="21" customFormat="1"/>
    <row r="210" s="21" customFormat="1"/>
    <row r="211" s="21" customFormat="1"/>
    <row r="212" s="21" customFormat="1"/>
    <row r="213" s="21" customFormat="1"/>
    <row r="214" s="21" customFormat="1"/>
    <row r="215" s="21" customFormat="1"/>
    <row r="216" s="21" customFormat="1"/>
    <row r="217" s="21" customFormat="1"/>
  </sheetData>
  <sheetProtection algorithmName="SHA-512" hashValue="XcA5cM8OhvZ4hzJcGCcljsze0nIXhGVuid9FSn1Y0dGUUP0X2e7JvU3CAXy4mlHuu/CC0JsRKUR5tS8DAN/bAw==" saltValue="P8heYJJ+ZRkc8Mhn2SSl1A==" spinCount="100000" sheet="1" objects="1" scenarios="1"/>
  <mergeCells count="5">
    <mergeCell ref="A44:E44"/>
    <mergeCell ref="A41:D41"/>
    <mergeCell ref="D38:E38"/>
    <mergeCell ref="A1:E1"/>
    <mergeCell ref="A37:E37"/>
  </mergeCells>
  <phoneticPr fontId="11" type="noConversion"/>
  <dataValidations count="4">
    <dataValidation type="list" allowBlank="1" showInputMessage="1" showErrorMessage="1" errorTitle="Neexistující úřad" error="Vyberte Finanční úřad ze seznamu" sqref="B13" xr:uid="{00000000-0002-0000-0500-000000000000}">
      <formula1>fin_ur</formula1>
    </dataValidation>
    <dataValidation type="list" errorStyle="warning" allowBlank="1" showInputMessage="1" sqref="B14" xr:uid="{00000000-0002-0000-0500-000001000000}">
      <formula1>validation_list2</formula1>
    </dataValidation>
    <dataValidation type="list" allowBlank="1" showInputMessage="1" sqref="B29:B30" xr:uid="{00000000-0002-0000-0500-000002000000}">
      <formula1>vl_cinnosti</formula1>
    </dataValidation>
    <dataValidation type="list" allowBlank="1" showInputMessage="1" showErrorMessage="1" errorTitle="Stát není v seznamu" sqref="B20" xr:uid="{00000000-0002-0000-0500-000003000000}">
      <formula1>staty</formula1>
    </dataValidation>
  </dataValidations>
  <printOptions horizontalCentered="1" verticalCentered="1"/>
  <pageMargins left="0.19685039370078741" right="0.19685039370078741" top="0.39370078740157483" bottom="0.19685039370078741" header="0.51181102362204722" footer="0.51181102362204722"/>
  <pageSetup paperSize="9" scale="76" orientation="landscape"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1">
    <tabColor rgb="FFFFCCFF"/>
    <outlinePr summaryBelow="0" summaryRight="0"/>
    <pageSetUpPr autoPageBreaks="0" fitToPage="1"/>
  </sheetPr>
  <dimension ref="A1:N204"/>
  <sheetViews>
    <sheetView showZeros="0" showOutlineSymbols="0" zoomScaleNormal="100" workbookViewId="0">
      <selection activeCell="A3" sqref="A3:F3"/>
    </sheetView>
  </sheetViews>
  <sheetFormatPr defaultColWidth="9.140625" defaultRowHeight="12.75"/>
  <cols>
    <col min="1" max="1" width="8.28515625" style="3" customWidth="1"/>
    <col min="2" max="2" width="4.7109375" style="3" customWidth="1"/>
    <col min="3" max="3" width="8.28515625" style="3" customWidth="1"/>
    <col min="4" max="4" width="4.7109375" style="3" customWidth="1"/>
    <col min="5" max="5" width="8.28515625" style="2" customWidth="1"/>
    <col min="6" max="6" width="11" style="2" customWidth="1"/>
    <col min="7" max="7" width="7.140625" style="2" customWidth="1"/>
    <col min="8" max="8" width="14.7109375" style="3" customWidth="1"/>
    <col min="9" max="9" width="7.28515625" style="3" customWidth="1"/>
    <col min="10" max="10" width="9.85546875" style="2" customWidth="1"/>
    <col min="11" max="11" width="4.42578125" style="3" customWidth="1"/>
    <col min="12" max="12" width="10.7109375" style="3" customWidth="1"/>
    <col min="13" max="16384" width="9.140625" style="2"/>
  </cols>
  <sheetData>
    <row r="1" spans="1:12">
      <c r="A1" s="524" t="s">
        <v>253</v>
      </c>
      <c r="B1" s="524"/>
      <c r="C1" s="525"/>
      <c r="D1" s="525"/>
      <c r="E1" s="525"/>
      <c r="F1" s="525"/>
      <c r="G1" s="525"/>
      <c r="H1" s="525"/>
      <c r="I1" s="525"/>
      <c r="J1" s="525"/>
      <c r="K1" s="525"/>
      <c r="L1" s="525"/>
    </row>
    <row r="2" spans="1:12">
      <c r="A2" s="537" t="s">
        <v>139</v>
      </c>
      <c r="B2" s="537"/>
      <c r="C2" s="508"/>
      <c r="D2" s="508"/>
      <c r="E2" s="508"/>
      <c r="F2" s="508"/>
      <c r="G2" s="508"/>
      <c r="H2" s="508"/>
      <c r="I2" s="508"/>
      <c r="J2" s="508"/>
      <c r="K2" s="508"/>
      <c r="L2" s="508"/>
    </row>
    <row r="3" spans="1:12" ht="20.25" customHeight="1">
      <c r="A3" s="529">
        <f>+ZAKL_DATA!B13</f>
        <v>0</v>
      </c>
      <c r="B3" s="530"/>
      <c r="C3" s="531"/>
      <c r="D3" s="531"/>
      <c r="E3" s="531"/>
      <c r="F3" s="532"/>
      <c r="G3" s="538"/>
      <c r="H3" s="539"/>
      <c r="I3" s="539"/>
      <c r="J3" s="539"/>
      <c r="K3" s="539"/>
      <c r="L3" s="539"/>
    </row>
    <row r="4" spans="1:12">
      <c r="A4" s="537" t="s">
        <v>140</v>
      </c>
      <c r="B4" s="537"/>
      <c r="C4" s="508"/>
      <c r="D4" s="508"/>
      <c r="E4" s="508"/>
      <c r="F4" s="508"/>
      <c r="G4" s="508"/>
      <c r="H4" s="508"/>
      <c r="I4" s="508"/>
      <c r="J4" s="508"/>
      <c r="K4" s="508"/>
      <c r="L4" s="508"/>
    </row>
    <row r="5" spans="1:12" ht="20.25" customHeight="1">
      <c r="A5" s="529">
        <f>+ZAKL_DATA!B14</f>
        <v>0</v>
      </c>
      <c r="B5" s="530"/>
      <c r="C5" s="531"/>
      <c r="D5" s="531"/>
      <c r="E5" s="531"/>
      <c r="F5" s="532"/>
      <c r="G5" s="526"/>
      <c r="H5" s="544" t="s">
        <v>197</v>
      </c>
      <c r="I5" s="545"/>
      <c r="J5" s="545"/>
      <c r="K5" s="545"/>
      <c r="L5" s="546"/>
    </row>
    <row r="6" spans="1:12">
      <c r="A6" s="540" t="s">
        <v>135</v>
      </c>
      <c r="B6" s="540"/>
      <c r="C6" s="541"/>
      <c r="D6" s="541"/>
      <c r="E6" s="541"/>
      <c r="F6" s="541"/>
      <c r="G6" s="527"/>
      <c r="H6" s="547"/>
      <c r="I6" s="508"/>
      <c r="J6" s="508"/>
      <c r="K6" s="508"/>
      <c r="L6" s="527"/>
    </row>
    <row r="7" spans="1:12" ht="20.25" customHeight="1">
      <c r="A7" s="533" t="str">
        <f>IF(EXACT(LEFT(+ZAKL_DATA!D2,1),"C"),+ZAKL_DATA!D2," ")</f>
        <v>CZ</v>
      </c>
      <c r="B7" s="534"/>
      <c r="C7" s="535"/>
      <c r="D7" s="535"/>
      <c r="E7" s="535"/>
      <c r="F7" s="536"/>
      <c r="G7" s="527"/>
      <c r="H7" s="547"/>
      <c r="I7" s="508"/>
      <c r="J7" s="508"/>
      <c r="K7" s="508"/>
      <c r="L7" s="527"/>
    </row>
    <row r="8" spans="1:12">
      <c r="A8" s="542" t="s">
        <v>136</v>
      </c>
      <c r="B8" s="542"/>
      <c r="C8" s="541"/>
      <c r="D8" s="541"/>
      <c r="E8" s="541"/>
      <c r="F8" s="528"/>
      <c r="G8" s="508"/>
      <c r="H8" s="547"/>
      <c r="I8" s="508"/>
      <c r="J8" s="508"/>
      <c r="K8" s="508"/>
      <c r="L8" s="527"/>
    </row>
    <row r="9" spans="1:12" ht="20.25" customHeight="1">
      <c r="A9" s="574" t="str">
        <f>IF(EXACT(LEFT(+ZAKL_DATA!D2,1),"C"),+MID(A7,3,20),+ZAKL_DATA!D2)</f>
        <v/>
      </c>
      <c r="B9" s="534"/>
      <c r="C9" s="534"/>
      <c r="D9" s="534"/>
      <c r="E9" s="575"/>
      <c r="F9" s="508"/>
      <c r="G9" s="508"/>
      <c r="H9" s="547"/>
      <c r="I9" s="508"/>
      <c r="J9" s="508"/>
      <c r="K9" s="508"/>
      <c r="L9" s="527"/>
    </row>
    <row r="10" spans="1:12">
      <c r="A10" s="543"/>
      <c r="B10" s="543"/>
      <c r="C10" s="543"/>
      <c r="D10" s="543"/>
      <c r="E10" s="543"/>
      <c r="F10" s="508"/>
      <c r="G10" s="508"/>
      <c r="H10" s="548"/>
      <c r="I10" s="549"/>
      <c r="J10" s="549"/>
      <c r="K10" s="549"/>
      <c r="L10" s="550"/>
    </row>
    <row r="11" spans="1:12">
      <c r="A11" s="543" t="s">
        <v>190</v>
      </c>
      <c r="B11" s="543"/>
      <c r="C11" s="508"/>
      <c r="D11" s="508"/>
      <c r="E11" s="508"/>
      <c r="F11" s="508"/>
      <c r="G11" s="508"/>
      <c r="H11" s="508"/>
      <c r="I11" s="508"/>
      <c r="J11" s="508"/>
      <c r="K11" s="508"/>
      <c r="L11" s="508"/>
    </row>
    <row r="12" spans="1:12" ht="11.25" customHeight="1">
      <c r="A12" s="68" t="s">
        <v>137</v>
      </c>
      <c r="B12" s="66"/>
      <c r="C12" s="68" t="s">
        <v>206</v>
      </c>
      <c r="D12" s="9"/>
      <c r="E12" s="68" t="s">
        <v>207</v>
      </c>
      <c r="F12" s="67"/>
      <c r="G12" s="597" t="s">
        <v>191</v>
      </c>
      <c r="H12" s="598"/>
      <c r="I12" s="598"/>
      <c r="J12" s="598"/>
      <c r="K12" s="10"/>
      <c r="L12" s="67"/>
    </row>
    <row r="13" spans="1:12" ht="24" customHeight="1">
      <c r="A13" s="69" t="s">
        <v>208</v>
      </c>
      <c r="B13" s="66"/>
      <c r="C13" s="69"/>
      <c r="D13" s="66"/>
      <c r="E13" s="69"/>
      <c r="F13" s="67"/>
      <c r="G13" s="598"/>
      <c r="H13" s="598"/>
      <c r="I13" s="598"/>
      <c r="J13" s="598"/>
      <c r="K13" s="595"/>
      <c r="L13" s="596"/>
    </row>
    <row r="14" spans="1:12">
      <c r="A14" s="636" t="s">
        <v>184</v>
      </c>
      <c r="B14" s="508"/>
      <c r="C14" s="508"/>
      <c r="D14" s="508"/>
      <c r="E14" s="508"/>
      <c r="F14" s="582"/>
      <c r="G14" s="582"/>
      <c r="H14" s="582"/>
      <c r="I14" s="582"/>
      <c r="J14" s="582"/>
      <c r="K14" s="582"/>
      <c r="L14" s="582"/>
    </row>
    <row r="15" spans="1:12" ht="20.25" customHeight="1">
      <c r="A15" s="69"/>
      <c r="B15" s="633"/>
      <c r="C15" s="508"/>
      <c r="D15" s="508"/>
      <c r="E15" s="508"/>
      <c r="F15" s="637"/>
      <c r="G15" s="586"/>
      <c r="H15" s="586"/>
      <c r="I15" s="586"/>
      <c r="J15" s="121" t="s">
        <v>274</v>
      </c>
      <c r="K15" s="595"/>
      <c r="L15" s="596"/>
    </row>
    <row r="16" spans="1:12">
      <c r="A16" s="638"/>
      <c r="B16" s="639"/>
      <c r="C16" s="639"/>
      <c r="D16" s="639"/>
      <c r="E16" s="639"/>
      <c r="F16" s="586"/>
      <c r="G16" s="586"/>
      <c r="H16" s="586"/>
      <c r="I16" s="586"/>
      <c r="J16" s="70"/>
      <c r="K16" s="72"/>
      <c r="L16" s="71"/>
    </row>
    <row r="17" spans="1:12" ht="24" customHeight="1">
      <c r="A17" s="593" t="s">
        <v>2397</v>
      </c>
      <c r="B17" s="594"/>
      <c r="C17" s="594"/>
      <c r="D17" s="594"/>
      <c r="E17" s="594"/>
      <c r="F17" s="594"/>
      <c r="G17" s="594"/>
      <c r="H17" s="580"/>
      <c r="I17" s="118" t="s">
        <v>189</v>
      </c>
      <c r="J17" s="69"/>
      <c r="K17" s="117" t="s">
        <v>122</v>
      </c>
      <c r="L17" s="69" t="s">
        <v>208</v>
      </c>
    </row>
    <row r="18" spans="1:12" ht="9" customHeight="1">
      <c r="A18" s="573"/>
      <c r="B18" s="573"/>
      <c r="C18" s="582"/>
      <c r="D18" s="582"/>
      <c r="E18" s="582"/>
      <c r="F18" s="582"/>
      <c r="G18" s="582"/>
      <c r="H18" s="582"/>
      <c r="I18" s="582"/>
      <c r="J18" s="582"/>
      <c r="K18" s="582"/>
      <c r="L18" s="582"/>
    </row>
    <row r="19" spans="1:12" ht="24" customHeight="1">
      <c r="A19" s="593" t="s">
        <v>192</v>
      </c>
      <c r="B19" s="594"/>
      <c r="C19" s="594"/>
      <c r="D19" s="594"/>
      <c r="E19" s="594"/>
      <c r="F19" s="594"/>
      <c r="G19" s="594"/>
      <c r="H19" s="580"/>
      <c r="I19" s="118" t="s">
        <v>189</v>
      </c>
      <c r="J19" s="69"/>
      <c r="K19" s="117" t="s">
        <v>122</v>
      </c>
      <c r="L19" s="69" t="s">
        <v>208</v>
      </c>
    </row>
    <row r="20" spans="1:12" ht="20.100000000000001" customHeight="1">
      <c r="A20" s="573"/>
      <c r="B20" s="573"/>
      <c r="C20" s="573"/>
      <c r="D20" s="573"/>
      <c r="E20" s="573"/>
      <c r="F20" s="573"/>
      <c r="G20" s="573"/>
      <c r="H20" s="573"/>
      <c r="I20" s="573"/>
      <c r="J20" s="573"/>
      <c r="K20" s="573"/>
      <c r="L20" s="573"/>
    </row>
    <row r="21" spans="1:12" ht="27.95" customHeight="1">
      <c r="A21" s="585" t="s">
        <v>90</v>
      </c>
      <c r="B21" s="586"/>
      <c r="C21" s="586"/>
      <c r="D21" s="586"/>
      <c r="E21" s="586"/>
      <c r="F21" s="586"/>
      <c r="G21" s="586"/>
      <c r="H21" s="586"/>
      <c r="I21" s="586"/>
      <c r="J21" s="586"/>
      <c r="K21" s="586"/>
      <c r="L21" s="586"/>
    </row>
    <row r="22" spans="1:12" ht="18" customHeight="1">
      <c r="A22" s="587" t="s">
        <v>91</v>
      </c>
      <c r="B22" s="587"/>
      <c r="C22" s="586"/>
      <c r="D22" s="586"/>
      <c r="E22" s="586"/>
      <c r="F22" s="586"/>
      <c r="G22" s="586"/>
      <c r="H22" s="586"/>
      <c r="I22" s="586"/>
      <c r="J22" s="586"/>
      <c r="K22" s="508"/>
      <c r="L22" s="508"/>
    </row>
    <row r="23" spans="1:12" s="103" customFormat="1" ht="18" customHeight="1">
      <c r="A23" s="583" t="s">
        <v>2186</v>
      </c>
      <c r="B23" s="583"/>
      <c r="C23" s="584"/>
      <c r="D23" s="584"/>
      <c r="E23" s="584"/>
      <c r="F23" s="584"/>
      <c r="G23" s="584"/>
      <c r="H23" s="584"/>
      <c r="I23" s="584"/>
      <c r="J23" s="584"/>
      <c r="K23" s="584"/>
      <c r="L23" s="584"/>
    </row>
    <row r="24" spans="1:12" s="103" customFormat="1" ht="24" customHeight="1">
      <c r="A24" s="588" t="s">
        <v>210</v>
      </c>
      <c r="B24" s="589"/>
      <c r="C24" s="589"/>
      <c r="D24" s="589"/>
      <c r="E24" s="590"/>
      <c r="F24" s="634">
        <v>2025</v>
      </c>
      <c r="G24" s="635"/>
      <c r="H24" s="591" t="s">
        <v>158</v>
      </c>
      <c r="I24" s="592"/>
      <c r="J24" s="160"/>
      <c r="K24" s="159" t="s">
        <v>209</v>
      </c>
      <c r="L24" s="160"/>
    </row>
    <row r="25" spans="1:12" ht="18" customHeight="1">
      <c r="A25" s="573" t="s">
        <v>2187</v>
      </c>
      <c r="B25" s="573"/>
      <c r="C25" s="582"/>
      <c r="D25" s="582"/>
      <c r="E25" s="582"/>
      <c r="F25" s="582"/>
      <c r="G25" s="582"/>
      <c r="H25" s="582"/>
      <c r="I25" s="582"/>
      <c r="J25" s="582"/>
      <c r="K25" s="582"/>
      <c r="L25" s="582"/>
    </row>
    <row r="26" spans="1:12" ht="9.9499999999999993" customHeight="1">
      <c r="A26" s="573"/>
      <c r="B26" s="573"/>
      <c r="C26" s="582"/>
      <c r="D26" s="582"/>
      <c r="E26" s="582"/>
      <c r="F26" s="582"/>
      <c r="G26" s="582"/>
      <c r="H26" s="582"/>
      <c r="I26" s="582"/>
      <c r="J26" s="582"/>
      <c r="K26" s="582"/>
      <c r="L26" s="582"/>
    </row>
    <row r="27" spans="1:12" ht="15" customHeight="1" thickBot="1">
      <c r="A27" s="603" t="s">
        <v>121</v>
      </c>
      <c r="B27" s="603"/>
      <c r="C27" s="604"/>
      <c r="D27" s="604"/>
      <c r="E27" s="604"/>
      <c r="F27" s="604"/>
      <c r="G27" s="604"/>
      <c r="H27" s="604"/>
      <c r="I27" s="604"/>
      <c r="J27" s="604"/>
      <c r="K27" s="604"/>
      <c r="L27" s="604"/>
    </row>
    <row r="28" spans="1:12" ht="24" customHeight="1">
      <c r="A28" s="230" t="s">
        <v>1</v>
      </c>
      <c r="B28" s="551">
        <f>+ZAKL_DATA!B5</f>
        <v>0</v>
      </c>
      <c r="C28" s="552"/>
      <c r="D28" s="552"/>
      <c r="E28" s="553"/>
      <c r="F28" s="231" t="s">
        <v>2400</v>
      </c>
      <c r="G28" s="551">
        <f>+ZAKL_DATA!B6</f>
        <v>0</v>
      </c>
      <c r="H28" s="554"/>
      <c r="I28" s="232" t="s">
        <v>225</v>
      </c>
      <c r="J28" s="555">
        <f>+ZAKL_DATA!B4</f>
        <v>0</v>
      </c>
      <c r="K28" s="556"/>
      <c r="L28" s="557"/>
    </row>
    <row r="29" spans="1:12" ht="24" customHeight="1" thickBot="1">
      <c r="A29" s="233" t="s">
        <v>2401</v>
      </c>
      <c r="B29" s="566">
        <f>+ZAKL_DATA!B7</f>
        <v>0</v>
      </c>
      <c r="C29" s="567"/>
      <c r="D29" s="567"/>
      <c r="E29" s="568"/>
      <c r="F29" s="611" t="s">
        <v>2</v>
      </c>
      <c r="G29" s="612"/>
      <c r="H29" s="341">
        <f>+ZAKL_DATA!B20</f>
        <v>0</v>
      </c>
      <c r="I29" s="234" t="s">
        <v>3</v>
      </c>
      <c r="J29" s="563"/>
      <c r="K29" s="564"/>
      <c r="L29" s="565"/>
    </row>
    <row r="30" spans="1:12" ht="15" customHeight="1" thickBot="1">
      <c r="A30" s="571" t="s">
        <v>176</v>
      </c>
      <c r="B30" s="571"/>
      <c r="C30" s="572"/>
      <c r="D30" s="572"/>
      <c r="E30" s="572"/>
      <c r="F30" s="572"/>
      <c r="G30" s="572"/>
      <c r="H30" s="572"/>
      <c r="I30" s="572"/>
      <c r="J30" s="572"/>
      <c r="K30" s="572"/>
      <c r="L30" s="572"/>
    </row>
    <row r="31" spans="1:12" ht="24" customHeight="1">
      <c r="A31" s="230" t="s">
        <v>4</v>
      </c>
      <c r="B31" s="560">
        <f>+ZAKL_DATA!B18</f>
        <v>0</v>
      </c>
      <c r="C31" s="569"/>
      <c r="D31" s="569"/>
      <c r="E31" s="570"/>
      <c r="F31" s="235" t="s">
        <v>2188</v>
      </c>
      <c r="G31" s="560">
        <f>+ZAKL_DATA!B16</f>
        <v>0</v>
      </c>
      <c r="H31" s="561"/>
      <c r="I31" s="562"/>
      <c r="J31" s="558" t="s">
        <v>5</v>
      </c>
      <c r="K31" s="559"/>
      <c r="L31" s="13">
        <f>+ZAKL_DATA!B17</f>
        <v>0</v>
      </c>
    </row>
    <row r="32" spans="1:12" ht="24" customHeight="1" thickBot="1">
      <c r="A32" s="233" t="s">
        <v>159</v>
      </c>
      <c r="B32" s="578">
        <f>+ZAKL_DATA!B19</f>
        <v>0</v>
      </c>
      <c r="C32" s="568"/>
      <c r="D32" s="576" t="s">
        <v>2398</v>
      </c>
      <c r="E32" s="577"/>
      <c r="F32" s="244">
        <f>+ZAKL_DATA!B25</f>
        <v>0</v>
      </c>
      <c r="G32" s="236" t="s">
        <v>2399</v>
      </c>
      <c r="H32" s="629">
        <f>+ZAKL_DATA!B27</f>
        <v>0</v>
      </c>
      <c r="I32" s="630"/>
      <c r="J32" s="237" t="s">
        <v>160</v>
      </c>
      <c r="K32" s="640">
        <f>+ZAKL_DATA!B20</f>
        <v>0</v>
      </c>
      <c r="L32" s="641"/>
    </row>
    <row r="33" spans="1:14" ht="15" customHeight="1">
      <c r="A33" s="627" t="s">
        <v>2306</v>
      </c>
      <c r="B33" s="628"/>
      <c r="C33" s="628"/>
      <c r="D33" s="628"/>
      <c r="E33" s="628"/>
      <c r="F33" s="628"/>
      <c r="G33" s="628"/>
      <c r="H33" s="628"/>
      <c r="I33" s="628"/>
      <c r="J33" s="628"/>
      <c r="K33" s="607"/>
      <c r="L33" s="607"/>
    </row>
    <row r="34" spans="1:14" ht="15" customHeight="1" thickBot="1">
      <c r="A34" s="625" t="s">
        <v>96</v>
      </c>
      <c r="B34" s="626"/>
      <c r="C34" s="626"/>
      <c r="D34" s="626"/>
      <c r="E34" s="626"/>
      <c r="F34" s="626"/>
      <c r="G34" s="626"/>
      <c r="H34" s="626"/>
      <c r="I34" s="626"/>
      <c r="J34" s="626"/>
      <c r="K34" s="572"/>
      <c r="L34" s="572"/>
    </row>
    <row r="35" spans="1:14" ht="24" customHeight="1" thickBot="1">
      <c r="A35" s="238" t="s">
        <v>161</v>
      </c>
      <c r="B35" s="613"/>
      <c r="C35" s="614"/>
      <c r="D35" s="614"/>
      <c r="E35" s="615"/>
      <c r="F35" s="239" t="s">
        <v>95</v>
      </c>
      <c r="G35" s="631"/>
      <c r="H35" s="632"/>
      <c r="I35" s="240" t="s">
        <v>57</v>
      </c>
      <c r="J35" s="241"/>
      <c r="K35" s="242" t="s">
        <v>162</v>
      </c>
      <c r="L35" s="243"/>
      <c r="M35" s="122"/>
      <c r="N35" s="123"/>
    </row>
    <row r="36" spans="1:14" ht="15" customHeight="1">
      <c r="A36" s="619" t="s">
        <v>2319</v>
      </c>
      <c r="B36" s="620"/>
      <c r="C36" s="620"/>
      <c r="D36" s="620"/>
      <c r="E36" s="620"/>
      <c r="F36" s="620"/>
      <c r="G36" s="620"/>
      <c r="H36" s="620"/>
      <c r="I36" s="620"/>
      <c r="J36" s="620"/>
      <c r="K36" s="508"/>
      <c r="L36" s="508"/>
    </row>
    <row r="37" spans="1:14" ht="15" customHeight="1" thickBot="1">
      <c r="A37" s="621" t="s">
        <v>254</v>
      </c>
      <c r="B37" s="622"/>
      <c r="C37" s="622"/>
      <c r="D37" s="622"/>
      <c r="E37" s="622"/>
      <c r="F37" s="622"/>
      <c r="G37" s="622"/>
      <c r="H37" s="622"/>
      <c r="I37" s="622"/>
      <c r="J37" s="622"/>
      <c r="K37" s="572"/>
      <c r="L37" s="572"/>
    </row>
    <row r="38" spans="1:14" ht="24" customHeight="1">
      <c r="A38" s="11" t="s">
        <v>163</v>
      </c>
      <c r="B38" s="560"/>
      <c r="C38" s="569"/>
      <c r="D38" s="569"/>
      <c r="E38" s="570"/>
      <c r="F38" s="108" t="s">
        <v>2189</v>
      </c>
      <c r="G38" s="616"/>
      <c r="H38" s="617"/>
      <c r="I38" s="618"/>
      <c r="J38" s="623" t="s">
        <v>164</v>
      </c>
      <c r="K38" s="624"/>
      <c r="L38" s="13"/>
      <c r="M38" s="122"/>
      <c r="N38" s="123"/>
    </row>
    <row r="39" spans="1:14" ht="24" customHeight="1" thickBot="1">
      <c r="A39" s="12" t="s">
        <v>165</v>
      </c>
      <c r="B39" s="578"/>
      <c r="C39" s="568"/>
      <c r="D39" s="576" t="s">
        <v>2414</v>
      </c>
      <c r="E39" s="577"/>
      <c r="F39" s="602"/>
      <c r="G39" s="568"/>
      <c r="H39" s="236" t="s">
        <v>2415</v>
      </c>
      <c r="I39" s="599"/>
      <c r="J39" s="600"/>
      <c r="K39" s="600"/>
      <c r="L39" s="601"/>
      <c r="M39" s="122"/>
      <c r="N39" s="123"/>
    </row>
    <row r="40" spans="1:14" ht="12" customHeight="1">
      <c r="A40" s="606"/>
      <c r="B40" s="607"/>
      <c r="C40" s="607"/>
      <c r="D40" s="607"/>
      <c r="E40" s="607"/>
      <c r="F40" s="607"/>
      <c r="G40" s="607"/>
      <c r="H40" s="607"/>
      <c r="I40" s="607"/>
      <c r="J40" s="607"/>
      <c r="K40" s="607"/>
      <c r="L40" s="607"/>
    </row>
    <row r="41" spans="1:14" ht="24" customHeight="1">
      <c r="A41" s="608" t="s">
        <v>97</v>
      </c>
      <c r="B41" s="609"/>
      <c r="C41" s="609"/>
      <c r="D41" s="609"/>
      <c r="E41" s="610"/>
      <c r="F41" s="109"/>
      <c r="G41" s="110"/>
      <c r="H41" s="521" t="s">
        <v>48</v>
      </c>
      <c r="I41" s="522"/>
      <c r="J41" s="523"/>
      <c r="K41" s="519"/>
      <c r="L41" s="520"/>
    </row>
    <row r="42" spans="1:14" ht="12" customHeight="1">
      <c r="A42" s="581"/>
      <c r="B42" s="508"/>
      <c r="C42" s="508"/>
      <c r="D42" s="508"/>
      <c r="E42" s="508"/>
      <c r="F42" s="508"/>
      <c r="G42" s="508"/>
      <c r="H42" s="508"/>
      <c r="I42" s="508"/>
      <c r="J42" s="508"/>
      <c r="K42" s="508"/>
      <c r="L42" s="508"/>
    </row>
    <row r="43" spans="1:14" ht="24" customHeight="1">
      <c r="A43" s="579" t="s">
        <v>2271</v>
      </c>
      <c r="B43" s="580"/>
      <c r="C43" s="580"/>
      <c r="D43" s="580"/>
      <c r="E43" s="117" t="s">
        <v>189</v>
      </c>
      <c r="F43" s="69"/>
      <c r="G43" s="117" t="s">
        <v>122</v>
      </c>
      <c r="H43" s="69" t="s">
        <v>208</v>
      </c>
      <c r="I43" s="605"/>
      <c r="J43" s="508"/>
      <c r="K43" s="508"/>
      <c r="L43" s="508"/>
    </row>
    <row r="44" spans="1:14" ht="9" customHeight="1">
      <c r="A44" s="517"/>
      <c r="B44" s="508"/>
      <c r="C44" s="508"/>
      <c r="D44" s="508"/>
      <c r="E44" s="508"/>
      <c r="F44" s="508"/>
      <c r="G44" s="508"/>
      <c r="H44" s="508"/>
      <c r="I44" s="508"/>
      <c r="J44" s="508"/>
      <c r="K44" s="508"/>
      <c r="L44" s="508"/>
    </row>
    <row r="45" spans="1:14" ht="9" customHeight="1">
      <c r="A45" s="518" t="s">
        <v>2546</v>
      </c>
      <c r="B45" s="518"/>
      <c r="C45" s="508"/>
      <c r="D45" s="508"/>
      <c r="E45" s="508"/>
      <c r="F45" s="508"/>
      <c r="G45" s="508"/>
      <c r="H45" s="508"/>
      <c r="I45" s="508"/>
      <c r="J45" s="508"/>
      <c r="K45" s="508"/>
      <c r="L45" s="508"/>
    </row>
    <row r="46" spans="1:14" ht="10.5" customHeight="1">
      <c r="A46" s="515" t="s">
        <v>198</v>
      </c>
      <c r="B46" s="516"/>
      <c r="C46" s="516"/>
      <c r="D46" s="516"/>
      <c r="E46" s="516"/>
      <c r="F46" s="516"/>
      <c r="G46" s="516"/>
      <c r="H46" s="516"/>
      <c r="I46" s="516"/>
      <c r="J46" s="516"/>
      <c r="K46" s="516"/>
      <c r="L46" s="516"/>
    </row>
    <row r="47" spans="1:14" ht="10.5" customHeight="1">
      <c r="A47" s="515">
        <f>+ZAKL_DATA!A44</f>
        <v>0</v>
      </c>
      <c r="B47" s="516"/>
      <c r="C47" s="516"/>
      <c r="D47" s="516"/>
      <c r="E47" s="516"/>
      <c r="F47" s="516"/>
      <c r="G47" s="516"/>
      <c r="H47" s="516"/>
      <c r="I47" s="516"/>
      <c r="J47" s="516"/>
      <c r="K47" s="516"/>
      <c r="L47" s="516"/>
    </row>
    <row r="48" spans="1:14" ht="10.5" customHeight="1">
      <c r="A48" s="573">
        <v>1</v>
      </c>
      <c r="B48" s="508"/>
      <c r="C48" s="508"/>
      <c r="D48" s="508"/>
      <c r="E48" s="508"/>
      <c r="F48" s="508"/>
      <c r="G48" s="508"/>
      <c r="H48" s="508"/>
      <c r="I48" s="508"/>
      <c r="J48" s="508"/>
      <c r="K48" s="508"/>
      <c r="L48" s="508"/>
    </row>
    <row r="49" spans="1:12" ht="11.25" customHeight="1">
      <c r="A49" s="4"/>
      <c r="B49" s="4"/>
      <c r="E49" s="3"/>
      <c r="F49" s="3"/>
      <c r="G49" s="3"/>
    </row>
    <row r="50" spans="1:12">
      <c r="A50" s="2"/>
      <c r="B50" s="2"/>
      <c r="C50" s="2"/>
      <c r="D50" s="2"/>
      <c r="H50" s="5"/>
      <c r="I50" s="2"/>
      <c r="K50" s="2"/>
      <c r="L50" s="2"/>
    </row>
    <row r="51" spans="1:12" ht="12.95" customHeight="1">
      <c r="A51" s="2"/>
      <c r="B51" s="2"/>
      <c r="C51" s="2"/>
      <c r="D51" s="2"/>
      <c r="H51" s="2"/>
      <c r="I51" s="2"/>
      <c r="K51" s="2"/>
      <c r="L51" s="2"/>
    </row>
    <row r="52" spans="1:12" ht="12.95" customHeight="1">
      <c r="A52" s="2"/>
      <c r="B52" s="2"/>
      <c r="C52" s="2"/>
      <c r="D52" s="2"/>
      <c r="H52" s="2"/>
      <c r="I52" s="2"/>
      <c r="K52" s="2"/>
      <c r="L52" s="2"/>
    </row>
    <row r="53" spans="1:12" ht="12.95" customHeight="1">
      <c r="A53" s="2"/>
      <c r="B53" s="2"/>
      <c r="C53" s="2"/>
      <c r="D53" s="2"/>
      <c r="H53" s="2"/>
      <c r="I53" s="2"/>
      <c r="K53" s="2"/>
      <c r="L53" s="2"/>
    </row>
    <row r="54" spans="1:12" ht="12.95" customHeight="1">
      <c r="A54" s="2"/>
      <c r="B54" s="2"/>
      <c r="C54" s="2"/>
      <c r="D54" s="2"/>
      <c r="H54" s="2"/>
      <c r="I54" s="2"/>
      <c r="K54" s="2"/>
      <c r="L54" s="2"/>
    </row>
    <row r="55" spans="1:12" ht="12.95" hidden="1" customHeight="1">
      <c r="A55" s="2" t="s">
        <v>79</v>
      </c>
      <c r="B55" s="2"/>
      <c r="C55" s="2"/>
      <c r="D55" s="2"/>
      <c r="H55" s="2"/>
      <c r="I55" s="2"/>
      <c r="K55" s="2"/>
      <c r="L55" s="2"/>
    </row>
    <row r="56" spans="1:12" ht="12.95" hidden="1" customHeight="1">
      <c r="A56" s="2" t="s">
        <v>80</v>
      </c>
      <c r="B56" s="2"/>
      <c r="C56" s="2"/>
      <c r="D56" s="2"/>
      <c r="H56" s="2"/>
      <c r="I56" s="2"/>
      <c r="K56" s="2"/>
      <c r="L56" s="2"/>
    </row>
    <row r="57" spans="1:12" ht="12.95" customHeight="1">
      <c r="A57" s="2"/>
      <c r="B57" s="2"/>
      <c r="C57" s="2"/>
      <c r="D57" s="2"/>
      <c r="H57" s="2"/>
      <c r="I57" s="2"/>
      <c r="K57" s="2"/>
      <c r="L57" s="2"/>
    </row>
    <row r="58" spans="1:12" ht="12.95" customHeight="1">
      <c r="A58" s="2"/>
      <c r="B58" s="2"/>
      <c r="C58" s="2"/>
      <c r="D58" s="2"/>
      <c r="H58" s="2"/>
      <c r="I58" s="2"/>
      <c r="K58" s="2"/>
      <c r="L58" s="2"/>
    </row>
    <row r="59" spans="1:12" ht="12.95" customHeight="1">
      <c r="A59" s="2"/>
      <c r="B59" s="2"/>
      <c r="C59" s="2"/>
      <c r="D59" s="2"/>
      <c r="H59" s="2"/>
      <c r="I59" s="2"/>
      <c r="K59" s="2"/>
      <c r="L59" s="2"/>
    </row>
    <row r="60" spans="1:12" ht="12.95" customHeight="1">
      <c r="E60" s="3"/>
      <c r="F60" s="3"/>
      <c r="G60" s="4"/>
      <c r="H60" s="2"/>
    </row>
    <row r="61" spans="1:12">
      <c r="E61" s="3"/>
      <c r="F61" s="3"/>
      <c r="G61" s="3"/>
    </row>
    <row r="62" spans="1:12">
      <c r="E62" s="3"/>
      <c r="F62" s="3"/>
      <c r="G62" s="3"/>
    </row>
    <row r="63" spans="1:12">
      <c r="E63" s="3"/>
      <c r="F63" s="3"/>
      <c r="G63" s="3"/>
    </row>
    <row r="64" spans="1:12">
      <c r="E64" s="3"/>
      <c r="F64" s="3"/>
      <c r="G64" s="3"/>
    </row>
    <row r="65" spans="5:7">
      <c r="E65" s="3"/>
      <c r="F65" s="3"/>
      <c r="G65" s="3"/>
    </row>
    <row r="66" spans="5:7">
      <c r="E66" s="3"/>
      <c r="F66" s="3"/>
      <c r="G66" s="3"/>
    </row>
    <row r="67" spans="5:7">
      <c r="E67" s="3"/>
      <c r="F67" s="3"/>
      <c r="G67" s="3"/>
    </row>
    <row r="68" spans="5:7">
      <c r="E68" s="3"/>
      <c r="F68" s="3"/>
    </row>
    <row r="69" spans="5:7">
      <c r="E69" s="3"/>
      <c r="F69" s="3"/>
    </row>
    <row r="70" spans="5:7">
      <c r="E70" s="3"/>
      <c r="F70" s="3"/>
    </row>
    <row r="71" spans="5:7">
      <c r="E71" s="3"/>
      <c r="F71" s="3"/>
    </row>
    <row r="72" spans="5:7">
      <c r="E72" s="3"/>
      <c r="F72" s="3"/>
    </row>
    <row r="204" spans="1:1">
      <c r="A204" s="99">
        <v>1</v>
      </c>
    </row>
  </sheetData>
  <sheetProtection algorithmName="SHA-512" hashValue="KRRdudHM8TDcmEkr4b44QBMbal9bbeND0/CeEIkUSZKyDExPcA71Mew42u5h5jElVNdV5i/rDS+znfeKnUf5Qw==" saltValue="1PgNnF+1N5bcwQE2PNl4/g==" spinCount="100000" sheet="1" objects="1" scenarios="1"/>
  <mergeCells count="75">
    <mergeCell ref="B38:E38"/>
    <mergeCell ref="B32:C32"/>
    <mergeCell ref="G35:H35"/>
    <mergeCell ref="A11:L11"/>
    <mergeCell ref="B15:E15"/>
    <mergeCell ref="F24:G24"/>
    <mergeCell ref="A14:E14"/>
    <mergeCell ref="F15:I16"/>
    <mergeCell ref="F14:L14"/>
    <mergeCell ref="K13:L13"/>
    <mergeCell ref="A20:L20"/>
    <mergeCell ref="A18:L18"/>
    <mergeCell ref="A19:H19"/>
    <mergeCell ref="A16:E16"/>
    <mergeCell ref="K32:L32"/>
    <mergeCell ref="A26:L26"/>
    <mergeCell ref="I39:L39"/>
    <mergeCell ref="F39:G39"/>
    <mergeCell ref="A27:L27"/>
    <mergeCell ref="I43:L44"/>
    <mergeCell ref="A40:L40"/>
    <mergeCell ref="A41:E41"/>
    <mergeCell ref="F29:G29"/>
    <mergeCell ref="B35:E35"/>
    <mergeCell ref="G38:I38"/>
    <mergeCell ref="A36:L36"/>
    <mergeCell ref="A37:L37"/>
    <mergeCell ref="D32:E32"/>
    <mergeCell ref="J38:K38"/>
    <mergeCell ref="A34:L34"/>
    <mergeCell ref="A33:L33"/>
    <mergeCell ref="H32:I32"/>
    <mergeCell ref="A48:L48"/>
    <mergeCell ref="A46:L46"/>
    <mergeCell ref="A9:E9"/>
    <mergeCell ref="D39:E39"/>
    <mergeCell ref="B39:C39"/>
    <mergeCell ref="A43:D43"/>
    <mergeCell ref="A42:L42"/>
    <mergeCell ref="A25:L25"/>
    <mergeCell ref="A23:L23"/>
    <mergeCell ref="A21:L21"/>
    <mergeCell ref="A22:L22"/>
    <mergeCell ref="A24:E24"/>
    <mergeCell ref="H24:I24"/>
    <mergeCell ref="A17:H17"/>
    <mergeCell ref="K15:L15"/>
    <mergeCell ref="G12:J13"/>
    <mergeCell ref="B28:E28"/>
    <mergeCell ref="G28:H28"/>
    <mergeCell ref="J28:L28"/>
    <mergeCell ref="J31:K31"/>
    <mergeCell ref="G31:I31"/>
    <mergeCell ref="J29:L29"/>
    <mergeCell ref="B29:E29"/>
    <mergeCell ref="B31:E31"/>
    <mergeCell ref="A30:L30"/>
    <mergeCell ref="A1:L1"/>
    <mergeCell ref="G5:G7"/>
    <mergeCell ref="F8:G10"/>
    <mergeCell ref="A5:F5"/>
    <mergeCell ref="A7:F7"/>
    <mergeCell ref="A2:L2"/>
    <mergeCell ref="A3:F3"/>
    <mergeCell ref="G3:L3"/>
    <mergeCell ref="A4:L4"/>
    <mergeCell ref="A6:F6"/>
    <mergeCell ref="A8:E8"/>
    <mergeCell ref="A10:E10"/>
    <mergeCell ref="H5:L10"/>
    <mergeCell ref="A47:L47"/>
    <mergeCell ref="A44:H44"/>
    <mergeCell ref="A45:L45"/>
    <mergeCell ref="K41:L41"/>
    <mergeCell ref="H41:J41"/>
  </mergeCells>
  <phoneticPr fontId="11" type="noConversion"/>
  <printOptions horizontalCentered="1" verticalCentered="1"/>
  <pageMargins left="0.39370078740157483" right="0.39370078740157483" top="0.39370078740157483" bottom="0.39370078740157483" header="0.31496062992125984" footer="0.31496062992125984"/>
  <pageSetup paperSize="9" scale="97" orientation="portrait"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2">
    <tabColor rgb="FFFFCCFF"/>
    <pageSetUpPr fitToPage="1"/>
  </sheetPr>
  <dimension ref="A1:BI154"/>
  <sheetViews>
    <sheetView workbookViewId="0">
      <selection activeCell="E14" sqref="E14:G14"/>
    </sheetView>
  </sheetViews>
  <sheetFormatPr defaultRowHeight="12.75"/>
  <cols>
    <col min="1" max="1" width="5" customWidth="1"/>
    <col min="2" max="2" width="10.28515625" customWidth="1"/>
    <col min="3" max="3" width="9.7109375" customWidth="1"/>
    <col min="4" max="4" width="23.28515625" customWidth="1"/>
    <col min="5" max="10" width="8.7109375" customWidth="1"/>
    <col min="11" max="11" width="9.140625" style="73"/>
    <col min="12" max="12" width="41.7109375" style="73" customWidth="1"/>
    <col min="13" max="18" width="14.7109375" style="73" customWidth="1"/>
    <col min="19" max="58" width="9.140625" style="73"/>
  </cols>
  <sheetData>
    <row r="1" spans="1:18">
      <c r="A1" s="573" t="s">
        <v>171</v>
      </c>
      <c r="B1" s="582"/>
      <c r="C1" s="582"/>
      <c r="D1" s="582"/>
      <c r="E1" s="582"/>
      <c r="F1" s="582"/>
      <c r="G1" s="508"/>
      <c r="H1" s="508"/>
      <c r="I1" s="508"/>
      <c r="J1" s="508"/>
    </row>
    <row r="2" spans="1:18" ht="13.5" thickBot="1">
      <c r="A2" s="722" t="s">
        <v>2190</v>
      </c>
      <c r="B2" s="723"/>
      <c r="C2" s="723"/>
      <c r="D2" s="723"/>
      <c r="E2" s="723"/>
      <c r="F2" s="723"/>
      <c r="G2" s="724"/>
      <c r="H2" s="724"/>
      <c r="I2" s="724"/>
      <c r="J2" s="724"/>
    </row>
    <row r="3" spans="1:18" ht="12" customHeight="1">
      <c r="A3" s="736"/>
      <c r="B3" s="737"/>
      <c r="C3" s="737"/>
      <c r="D3" s="738"/>
      <c r="E3" s="739" t="s">
        <v>130</v>
      </c>
      <c r="F3" s="739"/>
      <c r="G3" s="739"/>
      <c r="H3" s="739" t="s">
        <v>138</v>
      </c>
      <c r="I3" s="739"/>
      <c r="J3" s="740"/>
      <c r="L3" s="395" t="s">
        <v>2374</v>
      </c>
      <c r="M3" s="396" t="s">
        <v>2375</v>
      </c>
      <c r="N3" s="397" t="s">
        <v>2376</v>
      </c>
      <c r="O3" s="398" t="s">
        <v>2377</v>
      </c>
      <c r="P3" s="398" t="s">
        <v>2378</v>
      </c>
      <c r="Q3" s="398" t="s">
        <v>2379</v>
      </c>
      <c r="R3" s="399" t="s">
        <v>2380</v>
      </c>
    </row>
    <row r="4" spans="1:18" ht="15.95" customHeight="1">
      <c r="A4" s="17">
        <v>31</v>
      </c>
      <c r="B4" s="705" t="s">
        <v>169</v>
      </c>
      <c r="C4" s="698"/>
      <c r="D4" s="699"/>
      <c r="E4" s="688">
        <f>+M4</f>
        <v>0</v>
      </c>
      <c r="F4" s="689"/>
      <c r="G4" s="680"/>
      <c r="H4" s="681"/>
      <c r="I4" s="682"/>
      <c r="J4" s="683"/>
      <c r="L4" s="400" t="s">
        <v>2381</v>
      </c>
      <c r="M4" s="401">
        <f>+ROUND(SUM(N4:R4)+0.49,0)</f>
        <v>0</v>
      </c>
      <c r="N4" s="402">
        <v>0</v>
      </c>
      <c r="O4" s="403">
        <v>0</v>
      </c>
      <c r="P4" s="403">
        <v>0</v>
      </c>
      <c r="Q4" s="403">
        <v>0</v>
      </c>
      <c r="R4" s="404">
        <v>0</v>
      </c>
    </row>
    <row r="5" spans="1:18" ht="15.95" customHeight="1">
      <c r="A5" s="17">
        <v>32</v>
      </c>
      <c r="B5" s="705" t="s">
        <v>143</v>
      </c>
      <c r="C5" s="698"/>
      <c r="D5" s="699"/>
      <c r="E5" s="684"/>
      <c r="F5" s="685"/>
      <c r="G5" s="686"/>
      <c r="H5" s="681"/>
      <c r="I5" s="682"/>
      <c r="J5" s="683"/>
      <c r="L5" s="400" t="s">
        <v>2382</v>
      </c>
      <c r="M5" s="401">
        <f>+ROUND(SUM(N5:R5)+0.49,0)</f>
        <v>0</v>
      </c>
      <c r="N5" s="402">
        <v>0</v>
      </c>
      <c r="O5" s="403">
        <v>0</v>
      </c>
      <c r="P5" s="403">
        <v>0</v>
      </c>
      <c r="Q5" s="403">
        <v>0</v>
      </c>
      <c r="R5" s="404">
        <v>0</v>
      </c>
    </row>
    <row r="6" spans="1:18" ht="15.95" customHeight="1">
      <c r="A6" s="17">
        <v>33</v>
      </c>
      <c r="B6" s="705" t="s">
        <v>58</v>
      </c>
      <c r="C6" s="706"/>
      <c r="D6" s="707"/>
      <c r="E6" s="688">
        <v>0</v>
      </c>
      <c r="F6" s="689"/>
      <c r="G6" s="680"/>
      <c r="H6" s="681"/>
      <c r="I6" s="682"/>
      <c r="J6" s="683"/>
      <c r="L6" s="400" t="s">
        <v>2383</v>
      </c>
      <c r="M6" s="401">
        <f>+ROUND(SUM(N6:R6)+0.49,0)</f>
        <v>0</v>
      </c>
      <c r="N6" s="402">
        <v>0</v>
      </c>
      <c r="O6" s="403">
        <v>0</v>
      </c>
      <c r="P6" s="403">
        <v>0</v>
      </c>
      <c r="Q6" s="403">
        <v>0</v>
      </c>
      <c r="R6" s="404">
        <v>0</v>
      </c>
    </row>
    <row r="7" spans="1:18" ht="15.95" customHeight="1" thickBot="1">
      <c r="A7" s="17">
        <v>34</v>
      </c>
      <c r="B7" s="705" t="s">
        <v>2416</v>
      </c>
      <c r="C7" s="698"/>
      <c r="D7" s="699"/>
      <c r="E7" s="684">
        <f>+E4-E6</f>
        <v>0</v>
      </c>
      <c r="F7" s="685"/>
      <c r="G7" s="686"/>
      <c r="H7" s="681"/>
      <c r="I7" s="682"/>
      <c r="J7" s="683"/>
      <c r="L7" s="405" t="s">
        <v>2384</v>
      </c>
      <c r="M7" s="406">
        <f>+ROUND(SUM(N7:R7)+0.49,0)</f>
        <v>0</v>
      </c>
      <c r="N7" s="407">
        <v>0</v>
      </c>
      <c r="O7" s="408">
        <v>0</v>
      </c>
      <c r="P7" s="408">
        <v>0</v>
      </c>
      <c r="Q7" s="408">
        <v>0</v>
      </c>
      <c r="R7" s="409">
        <v>0</v>
      </c>
    </row>
    <row r="8" spans="1:18" ht="15.95" customHeight="1" thickBot="1">
      <c r="A8" s="16">
        <v>35</v>
      </c>
      <c r="B8" s="711" t="s">
        <v>2417</v>
      </c>
      <c r="C8" s="712"/>
      <c r="D8" s="713"/>
      <c r="E8" s="741">
        <v>0</v>
      </c>
      <c r="F8" s="742"/>
      <c r="G8" s="695"/>
      <c r="H8" s="716"/>
      <c r="I8" s="717"/>
      <c r="J8" s="718"/>
    </row>
    <row r="9" spans="1:18" ht="12.75" customHeight="1" thickBot="1">
      <c r="A9" s="722" t="s">
        <v>49</v>
      </c>
      <c r="B9" s="723"/>
      <c r="C9" s="723"/>
      <c r="D9" s="723"/>
      <c r="E9" s="723"/>
      <c r="F9" s="723"/>
      <c r="G9" s="724"/>
      <c r="H9" s="724"/>
      <c r="I9" s="724"/>
      <c r="J9" s="724"/>
    </row>
    <row r="10" spans="1:18" ht="15.95" customHeight="1">
      <c r="A10" s="113">
        <v>36</v>
      </c>
      <c r="B10" s="733" t="s">
        <v>50</v>
      </c>
      <c r="C10" s="734"/>
      <c r="D10" s="735"/>
      <c r="E10" s="708">
        <f>+E7</f>
        <v>0</v>
      </c>
      <c r="F10" s="709"/>
      <c r="G10" s="710"/>
      <c r="H10" s="719"/>
      <c r="I10" s="720"/>
      <c r="J10" s="721"/>
    </row>
    <row r="11" spans="1:18" ht="24" customHeight="1">
      <c r="A11" s="17">
        <v>37</v>
      </c>
      <c r="B11" s="705" t="s">
        <v>2320</v>
      </c>
      <c r="C11" s="698"/>
      <c r="D11" s="699"/>
      <c r="E11" s="684">
        <f>+'1Př1'!F23</f>
        <v>0</v>
      </c>
      <c r="F11" s="685"/>
      <c r="G11" s="686"/>
      <c r="H11" s="681"/>
      <c r="I11" s="682"/>
      <c r="J11" s="683"/>
    </row>
    <row r="12" spans="1:18" ht="15.95" customHeight="1">
      <c r="A12" s="17">
        <v>38</v>
      </c>
      <c r="B12" s="705" t="s">
        <v>188</v>
      </c>
      <c r="C12" s="706"/>
      <c r="D12" s="707"/>
      <c r="E12" s="688">
        <f>+ZAV!C32</f>
        <v>0</v>
      </c>
      <c r="F12" s="689"/>
      <c r="G12" s="680"/>
      <c r="H12" s="681"/>
      <c r="I12" s="682"/>
      <c r="J12" s="683"/>
    </row>
    <row r="13" spans="1:18" ht="24" customHeight="1">
      <c r="A13" s="17">
        <v>39</v>
      </c>
      <c r="B13" s="705" t="s">
        <v>2191</v>
      </c>
      <c r="C13" s="698"/>
      <c r="D13" s="699"/>
      <c r="E13" s="684">
        <f>+'2Př'!G16</f>
        <v>0</v>
      </c>
      <c r="F13" s="685"/>
      <c r="G13" s="686"/>
      <c r="H13" s="681"/>
      <c r="I13" s="682"/>
      <c r="J13" s="683"/>
    </row>
    <row r="14" spans="1:18" ht="24" customHeight="1">
      <c r="A14" s="17">
        <v>40</v>
      </c>
      <c r="B14" s="705" t="s">
        <v>172</v>
      </c>
      <c r="C14" s="706"/>
      <c r="D14" s="707"/>
      <c r="E14" s="684">
        <f>+'2Př'!G35</f>
        <v>0</v>
      </c>
      <c r="F14" s="685"/>
      <c r="G14" s="686"/>
      <c r="H14" s="681"/>
      <c r="I14" s="682"/>
      <c r="J14" s="683"/>
    </row>
    <row r="15" spans="1:18" ht="15.95" customHeight="1">
      <c r="A15" s="17">
        <v>41</v>
      </c>
      <c r="B15" s="705" t="s">
        <v>104</v>
      </c>
      <c r="C15" s="698"/>
      <c r="D15" s="699"/>
      <c r="E15" s="684">
        <f>SUM(E11:E14)</f>
        <v>0</v>
      </c>
      <c r="F15" s="685"/>
      <c r="G15" s="686"/>
      <c r="H15" s="681"/>
      <c r="I15" s="682"/>
      <c r="J15" s="683"/>
    </row>
    <row r="16" spans="1:18" ht="15.95" customHeight="1">
      <c r="A16" s="17">
        <v>42</v>
      </c>
      <c r="B16" s="731" t="s">
        <v>2418</v>
      </c>
      <c r="C16" s="541"/>
      <c r="D16" s="732"/>
      <c r="E16" s="728">
        <f>+E10+MAX(0,E15)</f>
        <v>0</v>
      </c>
      <c r="F16" s="729"/>
      <c r="G16" s="730"/>
      <c r="H16" s="681"/>
      <c r="I16" s="682"/>
      <c r="J16" s="683"/>
    </row>
    <row r="17" spans="1:61" ht="15.95" customHeight="1">
      <c r="A17" s="74">
        <v>43</v>
      </c>
      <c r="B17" s="705" t="s">
        <v>143</v>
      </c>
      <c r="C17" s="698"/>
      <c r="D17" s="699"/>
      <c r="E17" s="684"/>
      <c r="F17" s="685"/>
      <c r="G17" s="686"/>
      <c r="H17" s="681"/>
      <c r="I17" s="682"/>
      <c r="J17" s="683"/>
    </row>
    <row r="18" spans="1:61" ht="24" customHeight="1">
      <c r="A18" s="17">
        <v>44</v>
      </c>
      <c r="B18" s="705" t="s">
        <v>2419</v>
      </c>
      <c r="C18" s="706"/>
      <c r="D18" s="707"/>
      <c r="E18" s="688">
        <f>+'6Př'!E20</f>
        <v>0</v>
      </c>
      <c r="F18" s="689"/>
      <c r="G18" s="680"/>
      <c r="H18" s="681"/>
      <c r="I18" s="682"/>
      <c r="J18" s="683"/>
    </row>
    <row r="19" spans="1:61" ht="15.95" customHeight="1" thickBot="1">
      <c r="A19" s="16">
        <v>45</v>
      </c>
      <c r="B19" s="711" t="s">
        <v>2192</v>
      </c>
      <c r="C19" s="712"/>
      <c r="D19" s="713"/>
      <c r="E19" s="725">
        <f>IF(OR(E16&gt;300000,+E7+'1Př1'!F11+'1Př1'!A27+'2Př'!G10+'2Př'!D28&gt;800000),T("LIMIT"),+E16-E18)</f>
        <v>0</v>
      </c>
      <c r="F19" s="726"/>
      <c r="G19" s="727"/>
      <c r="H19" s="716"/>
      <c r="I19" s="717"/>
      <c r="J19" s="718"/>
      <c r="K19" s="482" t="str">
        <f>+IF(EXACT(E19,"LIMIT"),"Překročili jste limity omezené šablony, neomezenou verzi této šablony zakoupíte zde:"," ")</f>
        <v xml:space="preserve"> </v>
      </c>
    </row>
    <row r="20" spans="1:61" ht="15" customHeight="1" thickBot="1">
      <c r="A20" s="687" t="s">
        <v>47</v>
      </c>
      <c r="B20" s="586"/>
      <c r="C20" s="586"/>
      <c r="D20" s="586"/>
      <c r="E20" s="586"/>
      <c r="F20" s="586"/>
      <c r="G20" s="586"/>
      <c r="H20" s="586"/>
      <c r="I20" s="586"/>
      <c r="J20" s="586"/>
      <c r="K20" s="657" t="str">
        <f>+IF(EXACT(E19,"LIMIT"),"http://business.center.cz/business/sablony/s3-priznani-k-dani-z-prijmu-fyzickych-osob.aspx"," ")</f>
        <v xml:space="preserve"> </v>
      </c>
      <c r="L20" s="508"/>
      <c r="M20" s="508"/>
      <c r="N20" s="508"/>
      <c r="O20" s="508"/>
    </row>
    <row r="21" spans="1:61" ht="22.5" customHeight="1">
      <c r="A21" s="691"/>
      <c r="B21" s="692"/>
      <c r="C21" s="692"/>
      <c r="D21" s="693"/>
      <c r="E21" s="114" t="s">
        <v>187</v>
      </c>
      <c r="F21" s="714"/>
      <c r="G21" s="665"/>
      <c r="H21" s="114" t="s">
        <v>187</v>
      </c>
      <c r="I21" s="714"/>
      <c r="J21" s="715"/>
    </row>
    <row r="22" spans="1:61" ht="15.95" customHeight="1">
      <c r="A22" s="40">
        <v>46</v>
      </c>
      <c r="B22" s="648" t="s">
        <v>2511</v>
      </c>
      <c r="C22" s="648"/>
      <c r="D22" s="648"/>
      <c r="E22" s="138"/>
      <c r="F22" s="677">
        <v>0</v>
      </c>
      <c r="G22" s="680"/>
      <c r="H22" s="125"/>
      <c r="I22" s="642"/>
      <c r="J22" s="644"/>
      <c r="L22" s="73" t="str">
        <f>+IF(OR(AND(AND(0&lt;F22,F22&lt;E16*0.02),AND(0&lt;F22,F22&lt;1000)),F22&gt;E16*0.3),"CHYBA"," ")</f>
        <v xml:space="preserve"> </v>
      </c>
    </row>
    <row r="23" spans="1:61" ht="15.95" customHeight="1">
      <c r="A23" s="40">
        <v>47</v>
      </c>
      <c r="B23" s="648" t="s">
        <v>2512</v>
      </c>
      <c r="C23" s="648"/>
      <c r="D23" s="694"/>
      <c r="E23" s="89">
        <v>0</v>
      </c>
      <c r="F23" s="677">
        <v>0</v>
      </c>
      <c r="G23" s="680"/>
      <c r="H23" s="125"/>
      <c r="I23" s="642"/>
      <c r="J23" s="679"/>
      <c r="L23" s="73" t="str">
        <f>IF(E23=0," ",IF(+F23/E23&gt;25000,"CHYBA"," "))</f>
        <v xml:space="preserve"> </v>
      </c>
    </row>
    <row r="24" spans="1:61" ht="24" customHeight="1">
      <c r="A24" s="40">
        <v>48</v>
      </c>
      <c r="B24" s="666" t="s">
        <v>2513</v>
      </c>
      <c r="C24" s="666"/>
      <c r="D24" s="667"/>
      <c r="E24" s="138"/>
      <c r="F24" s="677">
        <v>0</v>
      </c>
      <c r="G24" s="680"/>
      <c r="H24" s="125"/>
      <c r="I24" s="642"/>
      <c r="J24" s="679"/>
      <c r="L24" s="73" t="str">
        <f>+IF(AND(F24&gt;0,SUM(F$24:F$27)&gt;48000),"CHYBA"," ")</f>
        <v xml:space="preserve"> </v>
      </c>
    </row>
    <row r="25" spans="1:61" ht="15.95" customHeight="1">
      <c r="A25" s="40">
        <v>49</v>
      </c>
      <c r="B25" s="648" t="s">
        <v>2514</v>
      </c>
      <c r="C25" s="648"/>
      <c r="D25" s="648"/>
      <c r="E25" s="138"/>
      <c r="F25" s="677">
        <v>0</v>
      </c>
      <c r="G25" s="680"/>
      <c r="H25" s="125"/>
      <c r="I25" s="642"/>
      <c r="J25" s="679"/>
      <c r="L25" s="73" t="str">
        <f>+IF(AND(F25&gt;0,SUM(F$24:F$27)&gt;48000),"CHYBA"," ")</f>
        <v xml:space="preserve"> </v>
      </c>
    </row>
    <row r="26" spans="1:61" ht="15.95" customHeight="1">
      <c r="A26" s="40">
        <v>50</v>
      </c>
      <c r="B26" s="648" t="s">
        <v>2515</v>
      </c>
      <c r="C26" s="648"/>
      <c r="D26" s="648"/>
      <c r="E26" s="138"/>
      <c r="F26" s="677">
        <v>0</v>
      </c>
      <c r="G26" s="680"/>
      <c r="H26" s="125"/>
      <c r="I26" s="642"/>
      <c r="J26" s="679"/>
      <c r="L26" s="73" t="str">
        <f>+IF(AND(F26&gt;0,SUM(F$24:F$27)&gt;48000),"CHYBA"," ")</f>
        <v xml:space="preserve"> </v>
      </c>
    </row>
    <row r="27" spans="1:61" ht="15.95" customHeight="1">
      <c r="A27" s="40">
        <v>51</v>
      </c>
      <c r="B27" s="666" t="s">
        <v>2516</v>
      </c>
      <c r="C27" s="666"/>
      <c r="D27" s="666"/>
      <c r="E27" s="138"/>
      <c r="F27" s="677">
        <v>0</v>
      </c>
      <c r="G27" s="680"/>
      <c r="H27" s="125"/>
      <c r="I27" s="642"/>
      <c r="J27" s="679"/>
      <c r="L27" s="73" t="str">
        <f>+IF(AND(F27&gt;0,SUM(F$24:F$27)&gt;48000),"CHYBA"," ")</f>
        <v xml:space="preserve"> </v>
      </c>
    </row>
    <row r="28" spans="1:61" ht="15.95" customHeight="1">
      <c r="A28" s="40">
        <v>52</v>
      </c>
      <c r="B28" s="648" t="s">
        <v>2307</v>
      </c>
      <c r="C28" s="648"/>
      <c r="D28" s="648"/>
      <c r="E28" s="138"/>
      <c r="F28" s="677">
        <v>0</v>
      </c>
      <c r="G28" s="680"/>
      <c r="H28" s="125"/>
      <c r="I28" s="642"/>
      <c r="J28" s="679"/>
    </row>
    <row r="29" spans="1:61" ht="15.95" customHeight="1" thickBot="1">
      <c r="A29" s="41">
        <v>53</v>
      </c>
      <c r="B29" s="648" t="s">
        <v>2308</v>
      </c>
      <c r="C29" s="648"/>
      <c r="D29" s="648"/>
      <c r="E29" s="138"/>
      <c r="F29" s="655">
        <v>0</v>
      </c>
      <c r="G29" s="695"/>
      <c r="H29" s="125"/>
      <c r="I29" s="642"/>
      <c r="J29" s="679"/>
    </row>
    <row r="30" spans="1:61" ht="6" customHeight="1" thickBot="1">
      <c r="A30" s="696"/>
      <c r="B30" s="697"/>
      <c r="C30" s="697"/>
      <c r="D30" s="697"/>
      <c r="E30" s="697"/>
      <c r="F30" s="697"/>
      <c r="G30" s="697"/>
      <c r="H30" s="697"/>
      <c r="I30" s="697"/>
      <c r="J30" s="697"/>
    </row>
    <row r="31" spans="1:61" ht="24" customHeight="1">
      <c r="A31" s="115">
        <v>54</v>
      </c>
      <c r="B31" s="662" t="s">
        <v>2420</v>
      </c>
      <c r="C31" s="662"/>
      <c r="D31" s="662"/>
      <c r="E31" s="663"/>
      <c r="F31" s="700">
        <f>+SUM('DAP2'!F22:G29)</f>
        <v>0</v>
      </c>
      <c r="G31" s="665"/>
      <c r="H31" s="645"/>
      <c r="I31" s="646"/>
      <c r="J31" s="647"/>
      <c r="BG31" s="73"/>
      <c r="BH31" s="73"/>
      <c r="BI31" s="73"/>
    </row>
    <row r="32" spans="1:61" ht="24" customHeight="1">
      <c r="A32" s="42">
        <v>55</v>
      </c>
      <c r="B32" s="666" t="s">
        <v>2193</v>
      </c>
      <c r="C32" s="698"/>
      <c r="D32" s="698"/>
      <c r="E32" s="699"/>
      <c r="F32" s="701">
        <f>MAX(+'DAP2'!E19-'DAP2'!F31,0)</f>
        <v>0</v>
      </c>
      <c r="G32" s="678"/>
      <c r="H32" s="642"/>
      <c r="I32" s="541"/>
      <c r="J32" s="643"/>
      <c r="BG32" s="73"/>
      <c r="BH32" s="73"/>
      <c r="BI32" s="73"/>
    </row>
    <row r="33" spans="1:61" ht="15" customHeight="1">
      <c r="A33" s="40">
        <v>56</v>
      </c>
      <c r="B33" s="648" t="s">
        <v>2290</v>
      </c>
      <c r="C33" s="648"/>
      <c r="D33" s="648"/>
      <c r="E33" s="694"/>
      <c r="F33" s="701">
        <f>+FLOOR(F32,100)</f>
        <v>0</v>
      </c>
      <c r="G33" s="702"/>
      <c r="H33" s="642"/>
      <c r="I33" s="541"/>
      <c r="J33" s="643"/>
      <c r="BG33" s="73"/>
      <c r="BH33" s="73"/>
      <c r="BI33" s="73"/>
    </row>
    <row r="34" spans="1:61" ht="15" customHeight="1" thickBot="1">
      <c r="A34" s="41">
        <v>57</v>
      </c>
      <c r="B34" s="649" t="s">
        <v>105</v>
      </c>
      <c r="C34" s="649"/>
      <c r="D34" s="649"/>
      <c r="E34" s="650"/>
      <c r="F34" s="651">
        <f>+F33*0.15+MAX(F33-1676052,0)*0.08</f>
        <v>0</v>
      </c>
      <c r="G34" s="652"/>
      <c r="H34" s="658"/>
      <c r="I34" s="612"/>
      <c r="J34" s="659"/>
      <c r="BG34" s="73"/>
      <c r="BH34" s="73"/>
      <c r="BI34" s="73"/>
    </row>
    <row r="35" spans="1:61" ht="15" customHeight="1" thickBot="1">
      <c r="A35" s="668" t="s">
        <v>239</v>
      </c>
      <c r="B35" s="669"/>
      <c r="C35" s="669"/>
      <c r="D35" s="669"/>
      <c r="E35" s="670"/>
      <c r="F35" s="670"/>
      <c r="G35" s="607"/>
      <c r="H35" s="607"/>
      <c r="I35" s="607"/>
      <c r="J35" s="607"/>
    </row>
    <row r="36" spans="1:61" ht="24" customHeight="1">
      <c r="A36" s="115">
        <v>58</v>
      </c>
      <c r="B36" s="662" t="s">
        <v>2194</v>
      </c>
      <c r="C36" s="662"/>
      <c r="D36" s="662"/>
      <c r="E36" s="663"/>
      <c r="F36" s="673">
        <f>+IF(OR(+'3Př'!F27+'3Př'!F30&gt;0),'3Př'!F30,F34)</f>
        <v>0</v>
      </c>
      <c r="G36" s="674"/>
      <c r="H36" s="645"/>
      <c r="I36" s="646"/>
      <c r="J36" s="647"/>
      <c r="BG36" s="73"/>
      <c r="BH36" s="73"/>
      <c r="BI36" s="73"/>
    </row>
    <row r="37" spans="1:61" ht="15.95" customHeight="1">
      <c r="A37" s="40">
        <v>59</v>
      </c>
      <c r="B37" s="703" t="s">
        <v>143</v>
      </c>
      <c r="C37" s="703"/>
      <c r="D37" s="703"/>
      <c r="E37" s="704"/>
      <c r="F37" s="675"/>
      <c r="G37" s="676"/>
      <c r="H37" s="642"/>
      <c r="I37" s="541"/>
      <c r="J37" s="643"/>
      <c r="BG37" s="73"/>
      <c r="BH37" s="73"/>
      <c r="BI37" s="73"/>
    </row>
    <row r="38" spans="1:61" ht="15" customHeight="1">
      <c r="A38" s="40">
        <v>60</v>
      </c>
      <c r="B38" s="666" t="s">
        <v>2421</v>
      </c>
      <c r="C38" s="666"/>
      <c r="D38" s="666"/>
      <c r="E38" s="667"/>
      <c r="F38" s="677">
        <f>+IF(F34=F36,CEILING(F36,1),CEILING(F36,1))</f>
        <v>0</v>
      </c>
      <c r="G38" s="678"/>
      <c r="H38" s="642"/>
      <c r="I38" s="541"/>
      <c r="J38" s="643"/>
      <c r="BG38" s="73"/>
      <c r="BH38" s="73"/>
      <c r="BI38" s="73"/>
    </row>
    <row r="39" spans="1:61" ht="24" customHeight="1" thickBot="1">
      <c r="A39" s="431">
        <v>61</v>
      </c>
      <c r="B39" s="671" t="s">
        <v>51</v>
      </c>
      <c r="C39" s="671"/>
      <c r="D39" s="671"/>
      <c r="E39" s="672"/>
      <c r="F39" s="651">
        <f>IF('DAP2'!E15&lt;0,-'DAP2'!E15,0)</f>
        <v>0</v>
      </c>
      <c r="G39" s="656"/>
      <c r="H39" s="658"/>
      <c r="I39" s="612"/>
      <c r="J39" s="659"/>
      <c r="BG39" s="73"/>
      <c r="BH39" s="73"/>
      <c r="BI39" s="73"/>
    </row>
    <row r="40" spans="1:61" ht="15" customHeight="1" thickBot="1">
      <c r="A40" s="660" t="s">
        <v>255</v>
      </c>
      <c r="B40" s="661"/>
      <c r="C40" s="661"/>
      <c r="D40" s="661"/>
      <c r="E40" s="661"/>
      <c r="F40" s="661"/>
      <c r="G40" s="607"/>
      <c r="H40" s="607"/>
      <c r="I40" s="607"/>
      <c r="J40" s="607"/>
    </row>
    <row r="41" spans="1:61" ht="15.95" customHeight="1">
      <c r="A41" s="115">
        <v>62</v>
      </c>
      <c r="B41" s="662" t="s">
        <v>173</v>
      </c>
      <c r="C41" s="662"/>
      <c r="D41" s="662"/>
      <c r="E41" s="663"/>
      <c r="F41" s="664">
        <v>0</v>
      </c>
      <c r="G41" s="665"/>
      <c r="H41" s="645"/>
      <c r="I41" s="646"/>
      <c r="J41" s="647"/>
    </row>
    <row r="42" spans="1:61" ht="15.95" customHeight="1">
      <c r="A42" s="40" t="s">
        <v>2475</v>
      </c>
      <c r="B42" s="666" t="s">
        <v>2476</v>
      </c>
      <c r="C42" s="666"/>
      <c r="D42" s="666"/>
      <c r="E42" s="667"/>
      <c r="F42" s="677">
        <v>0</v>
      </c>
      <c r="G42" s="678"/>
      <c r="H42" s="642"/>
      <c r="I42" s="541"/>
      <c r="J42" s="643"/>
    </row>
    <row r="43" spans="1:61" ht="15.95" customHeight="1" thickBot="1">
      <c r="A43" s="41">
        <v>63</v>
      </c>
      <c r="B43" s="653" t="s">
        <v>177</v>
      </c>
      <c r="C43" s="653"/>
      <c r="D43" s="653"/>
      <c r="E43" s="654"/>
      <c r="F43" s="655">
        <v>0</v>
      </c>
      <c r="G43" s="656"/>
      <c r="H43" s="658"/>
      <c r="I43" s="612"/>
      <c r="J43" s="659"/>
    </row>
    <row r="44" spans="1:61" ht="24" customHeight="1" thickBot="1">
      <c r="A44" s="753" t="s">
        <v>2195</v>
      </c>
      <c r="B44" s="754"/>
      <c r="C44" s="754"/>
      <c r="D44" s="754"/>
      <c r="E44" s="754"/>
      <c r="F44" s="754"/>
      <c r="G44" s="754"/>
      <c r="H44" s="754"/>
      <c r="I44" s="754"/>
      <c r="J44" s="754"/>
    </row>
    <row r="45" spans="1:61" ht="24" customHeight="1" thickBot="1">
      <c r="A45" s="743" t="s">
        <v>2547</v>
      </c>
      <c r="B45" s="744"/>
      <c r="C45" s="745"/>
      <c r="D45" s="746"/>
      <c r="E45" s="747"/>
      <c r="F45" s="748" t="s">
        <v>129</v>
      </c>
      <c r="G45" s="749"/>
      <c r="H45" s="750"/>
      <c r="I45" s="751"/>
      <c r="J45" s="752"/>
    </row>
    <row r="46" spans="1:61" ht="12" customHeight="1">
      <c r="A46" s="690">
        <v>2</v>
      </c>
      <c r="B46" s="690"/>
      <c r="C46" s="690"/>
      <c r="D46" s="690"/>
      <c r="E46" s="690"/>
      <c r="F46" s="690"/>
      <c r="G46" s="690"/>
      <c r="H46" s="690"/>
      <c r="I46" s="690"/>
      <c r="J46" s="690"/>
    </row>
    <row r="47" spans="1:61">
      <c r="A47" s="73"/>
      <c r="B47" s="73"/>
      <c r="C47" s="73"/>
      <c r="D47" s="73"/>
      <c r="E47" s="73"/>
      <c r="F47" s="73"/>
      <c r="G47" s="73"/>
      <c r="H47" s="73"/>
      <c r="I47" s="73"/>
      <c r="J47" s="73"/>
    </row>
    <row r="48" spans="1:61">
      <c r="A48" s="73"/>
      <c r="B48" s="73"/>
      <c r="C48" s="73"/>
      <c r="D48" s="73"/>
      <c r="E48" s="73"/>
      <c r="F48" s="73"/>
      <c r="G48" s="73"/>
      <c r="H48" s="73"/>
      <c r="I48" s="73"/>
      <c r="J48" s="73"/>
    </row>
    <row r="49" spans="1:10">
      <c r="A49" s="73"/>
      <c r="B49" s="73"/>
      <c r="C49" s="73"/>
      <c r="D49" s="73"/>
      <c r="E49" s="73"/>
      <c r="F49" s="73"/>
      <c r="G49" s="73"/>
      <c r="H49" s="73"/>
      <c r="I49" s="73"/>
      <c r="J49" s="73"/>
    </row>
    <row r="50" spans="1:10">
      <c r="A50" s="73"/>
      <c r="B50" s="73"/>
      <c r="C50" s="73"/>
      <c r="D50" s="73"/>
      <c r="E50" s="73"/>
      <c r="F50" s="73"/>
      <c r="G50" s="73"/>
      <c r="H50" s="73"/>
      <c r="I50" s="73"/>
      <c r="J50" s="73"/>
    </row>
    <row r="51" spans="1:10">
      <c r="A51" s="73"/>
      <c r="B51" s="73"/>
      <c r="C51" s="73"/>
      <c r="D51" s="73"/>
      <c r="E51" s="73"/>
      <c r="F51" s="73"/>
      <c r="G51" s="73"/>
      <c r="H51" s="73"/>
      <c r="I51" s="73"/>
      <c r="J51" s="73"/>
    </row>
    <row r="52" spans="1:10">
      <c r="A52" s="73"/>
      <c r="B52" s="73"/>
      <c r="C52" s="73"/>
      <c r="D52" s="73"/>
      <c r="E52" s="73"/>
      <c r="F52" s="73"/>
      <c r="G52" s="73"/>
      <c r="H52" s="73"/>
      <c r="I52" s="73"/>
      <c r="J52" s="73"/>
    </row>
    <row r="53" spans="1:10">
      <c r="A53" s="73"/>
      <c r="B53" s="73"/>
      <c r="C53" s="73"/>
      <c r="D53" s="73"/>
      <c r="E53" s="73"/>
      <c r="F53" s="73"/>
      <c r="G53" s="73"/>
      <c r="H53" s="73"/>
      <c r="I53" s="73"/>
      <c r="J53" s="73"/>
    </row>
    <row r="54" spans="1:10">
      <c r="A54" s="73"/>
      <c r="B54" s="73"/>
      <c r="C54" s="73"/>
      <c r="D54" s="73"/>
      <c r="E54" s="73"/>
      <c r="F54" s="73"/>
      <c r="G54" s="73"/>
      <c r="H54" s="73"/>
      <c r="I54" s="73"/>
      <c r="J54" s="73"/>
    </row>
    <row r="55" spans="1:10">
      <c r="A55" s="73"/>
      <c r="B55" s="73"/>
      <c r="C55" s="73"/>
      <c r="D55" s="73"/>
      <c r="E55" s="73"/>
      <c r="F55" s="73"/>
      <c r="G55" s="73"/>
      <c r="H55" s="73"/>
      <c r="I55" s="73"/>
      <c r="J55" s="73"/>
    </row>
    <row r="56" spans="1:10">
      <c r="A56" s="73"/>
      <c r="B56" s="73"/>
      <c r="C56" s="73"/>
      <c r="D56" s="73"/>
      <c r="E56" s="73"/>
      <c r="F56" s="73"/>
      <c r="G56" s="73"/>
      <c r="H56" s="73"/>
      <c r="I56" s="73"/>
      <c r="J56" s="73"/>
    </row>
    <row r="57" spans="1:10">
      <c r="A57" s="73"/>
      <c r="B57" s="73"/>
      <c r="C57" s="73"/>
      <c r="D57" s="73"/>
      <c r="E57" s="73"/>
      <c r="F57" s="73"/>
      <c r="G57" s="73"/>
      <c r="H57" s="73"/>
      <c r="I57" s="73"/>
      <c r="J57" s="73"/>
    </row>
    <row r="58" spans="1:10">
      <c r="A58" s="73"/>
      <c r="B58" s="73"/>
      <c r="C58" s="73"/>
      <c r="D58" s="73"/>
      <c r="E58" s="73"/>
      <c r="F58" s="73"/>
      <c r="G58" s="73"/>
      <c r="H58" s="73"/>
      <c r="I58" s="73"/>
      <c r="J58" s="73"/>
    </row>
    <row r="59" spans="1:10">
      <c r="A59" s="73"/>
      <c r="B59" s="73"/>
      <c r="C59" s="73"/>
      <c r="D59" s="73"/>
      <c r="E59" s="73"/>
      <c r="F59" s="73"/>
      <c r="G59" s="73"/>
      <c r="H59" s="73"/>
      <c r="I59" s="73"/>
      <c r="J59" s="73"/>
    </row>
    <row r="60" spans="1:10">
      <c r="A60" s="73"/>
      <c r="B60" s="73"/>
      <c r="C60" s="73"/>
      <c r="D60" s="73"/>
      <c r="E60" s="73"/>
      <c r="F60" s="73"/>
      <c r="G60" s="73"/>
      <c r="H60" s="73"/>
      <c r="I60" s="73"/>
      <c r="J60" s="73"/>
    </row>
    <row r="61" spans="1:10">
      <c r="A61" s="73"/>
      <c r="B61" s="73"/>
      <c r="C61" s="73"/>
      <c r="D61" s="73"/>
      <c r="E61" s="73"/>
      <c r="F61" s="73"/>
      <c r="G61" s="73"/>
      <c r="H61" s="73"/>
      <c r="I61" s="73"/>
      <c r="J61" s="73"/>
    </row>
    <row r="62" spans="1:10">
      <c r="A62" s="73"/>
      <c r="B62" s="73"/>
      <c r="C62" s="73"/>
      <c r="D62" s="73"/>
      <c r="E62" s="73"/>
      <c r="F62" s="73"/>
      <c r="G62" s="73"/>
      <c r="H62" s="73"/>
      <c r="I62" s="73"/>
      <c r="J62" s="73"/>
    </row>
    <row r="63" spans="1:10">
      <c r="A63" s="73"/>
      <c r="B63" s="73"/>
      <c r="C63" s="73"/>
      <c r="D63" s="73"/>
      <c r="E63" s="73"/>
      <c r="F63" s="73"/>
      <c r="G63" s="73"/>
      <c r="H63" s="73"/>
      <c r="I63" s="73"/>
      <c r="J63" s="73"/>
    </row>
    <row r="64" spans="1:10">
      <c r="A64" s="73"/>
      <c r="B64" s="73"/>
      <c r="C64" s="73"/>
      <c r="D64" s="73"/>
      <c r="E64" s="73"/>
      <c r="F64" s="73"/>
      <c r="G64" s="73"/>
      <c r="H64" s="73"/>
      <c r="I64" s="73"/>
      <c r="J64" s="73"/>
    </row>
    <row r="65" spans="1:10">
      <c r="A65" s="73"/>
      <c r="B65" s="73"/>
      <c r="C65" s="73"/>
      <c r="D65" s="73"/>
      <c r="E65" s="73"/>
      <c r="F65" s="73"/>
      <c r="G65" s="73"/>
      <c r="H65" s="73"/>
      <c r="I65" s="73"/>
      <c r="J65" s="73"/>
    </row>
    <row r="66" spans="1:10">
      <c r="A66" s="73"/>
      <c r="B66" s="73"/>
      <c r="C66" s="73"/>
      <c r="D66" s="73"/>
      <c r="E66" s="73"/>
      <c r="F66" s="73"/>
      <c r="G66" s="73"/>
      <c r="H66" s="73"/>
      <c r="I66" s="73"/>
      <c r="J66" s="73"/>
    </row>
    <row r="67" spans="1:10">
      <c r="A67" s="73"/>
      <c r="B67" s="73"/>
      <c r="C67" s="73"/>
      <c r="D67" s="73"/>
      <c r="E67" s="73"/>
      <c r="F67" s="73"/>
      <c r="G67" s="73"/>
      <c r="H67" s="73"/>
      <c r="I67" s="73"/>
      <c r="J67" s="73"/>
    </row>
    <row r="68" spans="1:10">
      <c r="A68" s="73"/>
      <c r="B68" s="73"/>
      <c r="C68" s="73"/>
      <c r="D68" s="73"/>
      <c r="E68" s="73"/>
      <c r="F68" s="73"/>
      <c r="G68" s="73"/>
      <c r="H68" s="73"/>
      <c r="I68" s="73"/>
      <c r="J68" s="73"/>
    </row>
    <row r="69" spans="1:10">
      <c r="A69" s="73"/>
      <c r="B69" s="73"/>
      <c r="C69" s="73"/>
      <c r="D69" s="73"/>
      <c r="E69" s="73"/>
      <c r="F69" s="73"/>
      <c r="G69" s="73"/>
      <c r="H69" s="73"/>
      <c r="I69" s="73"/>
      <c r="J69" s="73"/>
    </row>
    <row r="70" spans="1:10">
      <c r="A70" s="73"/>
      <c r="B70" s="73"/>
      <c r="C70" s="73"/>
      <c r="D70" s="73"/>
      <c r="E70" s="73"/>
      <c r="F70" s="73"/>
      <c r="G70" s="73"/>
      <c r="H70" s="73"/>
      <c r="I70" s="73"/>
      <c r="J70" s="73"/>
    </row>
    <row r="71" spans="1:10">
      <c r="A71" s="73"/>
      <c r="B71" s="73"/>
      <c r="C71" s="73"/>
      <c r="D71" s="73"/>
      <c r="E71" s="73"/>
      <c r="F71" s="73"/>
      <c r="G71" s="73"/>
      <c r="H71" s="73"/>
      <c r="I71" s="73"/>
      <c r="J71" s="73"/>
    </row>
    <row r="72" spans="1:10">
      <c r="A72" s="73"/>
      <c r="B72" s="73"/>
      <c r="C72" s="73"/>
      <c r="D72" s="73"/>
      <c r="E72" s="73"/>
      <c r="F72" s="73"/>
      <c r="G72" s="73"/>
      <c r="H72" s="73"/>
      <c r="I72" s="73"/>
      <c r="J72" s="73"/>
    </row>
    <row r="73" spans="1:10">
      <c r="A73" s="73"/>
      <c r="B73" s="73"/>
      <c r="C73" s="73"/>
      <c r="D73" s="73"/>
      <c r="E73" s="73"/>
      <c r="F73" s="73"/>
      <c r="G73" s="73"/>
      <c r="H73" s="73"/>
      <c r="I73" s="73"/>
      <c r="J73" s="73"/>
    </row>
    <row r="74" spans="1:10">
      <c r="A74" s="73"/>
      <c r="B74" s="73"/>
      <c r="C74" s="73"/>
      <c r="D74" s="73"/>
      <c r="E74" s="73"/>
      <c r="F74" s="73"/>
      <c r="G74" s="73"/>
      <c r="H74" s="73"/>
      <c r="I74" s="73"/>
      <c r="J74" s="73"/>
    </row>
    <row r="75" spans="1:10">
      <c r="A75" s="73"/>
      <c r="B75" s="73"/>
      <c r="C75" s="73"/>
      <c r="D75" s="73"/>
      <c r="E75" s="73"/>
      <c r="F75" s="73"/>
      <c r="G75" s="73"/>
      <c r="H75" s="73"/>
      <c r="I75" s="73"/>
      <c r="J75" s="73"/>
    </row>
    <row r="76" spans="1:10">
      <c r="A76" s="73"/>
      <c r="B76" s="73"/>
      <c r="C76" s="73"/>
      <c r="D76" s="73"/>
      <c r="E76" s="73"/>
      <c r="F76" s="73"/>
      <c r="G76" s="73"/>
      <c r="H76" s="73"/>
      <c r="I76" s="73"/>
      <c r="J76" s="73"/>
    </row>
    <row r="77" spans="1:10">
      <c r="A77" s="73"/>
      <c r="B77" s="73"/>
      <c r="C77" s="73"/>
      <c r="D77" s="73"/>
      <c r="E77" s="73"/>
      <c r="F77" s="73"/>
      <c r="G77" s="73"/>
      <c r="H77" s="73"/>
      <c r="I77" s="73"/>
      <c r="J77" s="73"/>
    </row>
    <row r="78" spans="1:10">
      <c r="A78" s="73"/>
      <c r="B78" s="73"/>
      <c r="C78" s="73"/>
      <c r="D78" s="73"/>
      <c r="E78" s="73"/>
      <c r="F78" s="73"/>
      <c r="G78" s="73"/>
      <c r="H78" s="73"/>
      <c r="I78" s="73"/>
      <c r="J78" s="73"/>
    </row>
    <row r="79" spans="1:10">
      <c r="A79" s="73"/>
      <c r="B79" s="73"/>
      <c r="C79" s="73"/>
      <c r="D79" s="73"/>
      <c r="E79" s="73"/>
      <c r="F79" s="73"/>
      <c r="G79" s="73"/>
      <c r="H79" s="73"/>
      <c r="I79" s="73"/>
      <c r="J79" s="73"/>
    </row>
    <row r="80" spans="1:10">
      <c r="A80" s="73"/>
      <c r="B80" s="73"/>
      <c r="C80" s="73"/>
      <c r="D80" s="73"/>
      <c r="E80" s="73"/>
      <c r="F80" s="73"/>
      <c r="G80" s="73"/>
      <c r="H80" s="73"/>
      <c r="I80" s="73"/>
      <c r="J80" s="73"/>
    </row>
    <row r="81" spans="1:10">
      <c r="A81" s="73"/>
      <c r="B81" s="73"/>
      <c r="C81" s="73"/>
      <c r="D81" s="73"/>
      <c r="E81" s="73"/>
      <c r="F81" s="73"/>
      <c r="G81" s="73"/>
      <c r="H81" s="73"/>
      <c r="I81" s="73"/>
      <c r="J81" s="73"/>
    </row>
    <row r="82" spans="1:10">
      <c r="A82" s="73"/>
      <c r="B82" s="73"/>
      <c r="C82" s="73"/>
      <c r="D82" s="73"/>
      <c r="E82" s="73"/>
      <c r="F82" s="73"/>
      <c r="G82" s="73"/>
      <c r="H82" s="73"/>
      <c r="I82" s="73"/>
      <c r="J82" s="73"/>
    </row>
    <row r="83" spans="1:10">
      <c r="A83" s="73"/>
      <c r="B83" s="73"/>
      <c r="C83" s="73"/>
      <c r="D83" s="73"/>
      <c r="E83" s="73"/>
      <c r="F83" s="73"/>
      <c r="G83" s="73"/>
      <c r="H83" s="73"/>
      <c r="I83" s="73"/>
      <c r="J83" s="73"/>
    </row>
    <row r="84" spans="1:10">
      <c r="A84" s="73"/>
      <c r="B84" s="73"/>
      <c r="C84" s="73"/>
      <c r="D84" s="73"/>
      <c r="E84" s="73"/>
      <c r="F84" s="73"/>
      <c r="G84" s="73"/>
      <c r="H84" s="73"/>
      <c r="I84" s="73"/>
      <c r="J84" s="73"/>
    </row>
    <row r="85" spans="1:10">
      <c r="A85" s="73"/>
      <c r="B85" s="73"/>
      <c r="C85" s="73"/>
      <c r="D85" s="73"/>
      <c r="E85" s="73"/>
      <c r="F85" s="73"/>
      <c r="G85" s="73"/>
      <c r="H85" s="73"/>
      <c r="I85" s="73"/>
      <c r="J85" s="73"/>
    </row>
    <row r="86" spans="1:10">
      <c r="A86" s="73"/>
      <c r="B86" s="73"/>
      <c r="C86" s="73"/>
      <c r="D86" s="73"/>
      <c r="E86" s="73"/>
      <c r="F86" s="73"/>
      <c r="G86" s="73"/>
      <c r="H86" s="73"/>
      <c r="I86" s="73"/>
      <c r="J86" s="73"/>
    </row>
    <row r="87" spans="1:10">
      <c r="A87" s="73"/>
      <c r="B87" s="73"/>
      <c r="C87" s="73"/>
      <c r="D87" s="73"/>
      <c r="E87" s="73"/>
      <c r="F87" s="73"/>
      <c r="G87" s="73"/>
      <c r="H87" s="73"/>
      <c r="I87" s="73"/>
      <c r="J87" s="73"/>
    </row>
    <row r="88" spans="1:10">
      <c r="A88" s="73"/>
      <c r="B88" s="73"/>
      <c r="C88" s="73"/>
      <c r="D88" s="73"/>
      <c r="E88" s="73"/>
      <c r="F88" s="73"/>
      <c r="G88" s="73"/>
      <c r="H88" s="73"/>
      <c r="I88" s="73"/>
      <c r="J88" s="73"/>
    </row>
    <row r="89" spans="1:10">
      <c r="A89" s="73"/>
      <c r="B89" s="73"/>
      <c r="C89" s="73"/>
      <c r="D89" s="73"/>
      <c r="E89" s="73"/>
      <c r="F89" s="73"/>
      <c r="G89" s="73"/>
      <c r="H89" s="73"/>
      <c r="I89" s="73"/>
      <c r="J89" s="73"/>
    </row>
    <row r="90" spans="1:10">
      <c r="A90" s="73"/>
      <c r="B90" s="73"/>
      <c r="C90" s="73"/>
      <c r="D90" s="73"/>
      <c r="E90" s="73"/>
      <c r="F90" s="73"/>
      <c r="G90" s="73"/>
      <c r="H90" s="73"/>
      <c r="I90" s="73"/>
      <c r="J90" s="73"/>
    </row>
    <row r="91" spans="1:10">
      <c r="A91" s="73"/>
      <c r="B91" s="73"/>
      <c r="C91" s="73"/>
      <c r="D91" s="73"/>
      <c r="E91" s="73"/>
      <c r="F91" s="73"/>
      <c r="G91" s="73"/>
      <c r="H91" s="73"/>
      <c r="I91" s="73"/>
      <c r="J91" s="73"/>
    </row>
    <row r="92" spans="1:10">
      <c r="A92" s="73"/>
      <c r="B92" s="73"/>
      <c r="C92" s="73"/>
      <c r="D92" s="73"/>
      <c r="E92" s="73"/>
      <c r="F92" s="73"/>
      <c r="G92" s="73"/>
      <c r="H92" s="73"/>
      <c r="I92" s="73"/>
      <c r="J92" s="73"/>
    </row>
    <row r="93" spans="1:10">
      <c r="A93" s="73"/>
      <c r="B93" s="73"/>
      <c r="C93" s="73"/>
      <c r="D93" s="73"/>
      <c r="E93" s="73"/>
      <c r="F93" s="73"/>
      <c r="G93" s="73"/>
      <c r="H93" s="73"/>
      <c r="I93" s="73"/>
      <c r="J93" s="73"/>
    </row>
    <row r="94" spans="1:10">
      <c r="A94" s="73"/>
      <c r="B94" s="73"/>
      <c r="C94" s="73"/>
      <c r="D94" s="73"/>
      <c r="E94" s="73"/>
      <c r="F94" s="73"/>
      <c r="G94" s="73"/>
      <c r="H94" s="73"/>
      <c r="I94" s="73"/>
      <c r="J94" s="73"/>
    </row>
    <row r="95" spans="1:10">
      <c r="A95" s="73"/>
      <c r="B95" s="73"/>
      <c r="C95" s="73"/>
      <c r="D95" s="73"/>
      <c r="E95" s="73"/>
      <c r="F95" s="73"/>
      <c r="G95" s="73"/>
      <c r="H95" s="73"/>
      <c r="I95" s="73"/>
      <c r="J95" s="73"/>
    </row>
    <row r="96" spans="1:10">
      <c r="A96" s="73"/>
      <c r="B96" s="73"/>
      <c r="C96" s="73"/>
      <c r="D96" s="73"/>
      <c r="E96" s="73"/>
      <c r="F96" s="73"/>
      <c r="G96" s="73"/>
      <c r="H96" s="73"/>
      <c r="I96" s="73"/>
      <c r="J96" s="73"/>
    </row>
    <row r="97" s="73" customFormat="1"/>
    <row r="98" s="73" customFormat="1"/>
    <row r="99" s="73" customFormat="1"/>
    <row r="100" s="73" customFormat="1"/>
    <row r="101" s="73" customFormat="1"/>
    <row r="102" s="73" customFormat="1"/>
    <row r="103" s="73" customFormat="1"/>
    <row r="104" s="73" customFormat="1"/>
    <row r="105" s="73" customFormat="1"/>
    <row r="106" s="73" customFormat="1"/>
    <row r="107" s="73" customFormat="1"/>
    <row r="108" s="73" customFormat="1"/>
    <row r="109" s="73" customFormat="1"/>
    <row r="110" s="73" customFormat="1"/>
    <row r="111" s="73" customFormat="1"/>
    <row r="112" s="73" customFormat="1"/>
    <row r="113" s="73" customFormat="1"/>
    <row r="114" s="73" customFormat="1"/>
    <row r="115" s="73" customFormat="1"/>
    <row r="116" s="73" customFormat="1"/>
    <row r="117" s="73" customFormat="1"/>
    <row r="118" s="73" customFormat="1"/>
    <row r="119" s="73" customFormat="1"/>
    <row r="120" s="73" customFormat="1"/>
    <row r="121" s="73" customFormat="1"/>
    <row r="122" s="73" customFormat="1"/>
    <row r="123" s="73" customFormat="1"/>
    <row r="124" s="73" customFormat="1"/>
    <row r="125" s="73" customFormat="1"/>
    <row r="126" s="73" customFormat="1"/>
    <row r="127" s="73" customFormat="1"/>
    <row r="128" s="73" customFormat="1"/>
    <row r="129" s="73" customFormat="1"/>
    <row r="130" s="73" customFormat="1"/>
    <row r="131" s="73" customFormat="1"/>
    <row r="132" s="73" customFormat="1"/>
    <row r="133" s="73" customFormat="1"/>
    <row r="134" s="73" customFormat="1"/>
    <row r="135" s="73" customFormat="1"/>
    <row r="136" s="73" customFormat="1"/>
    <row r="137" s="73" customFormat="1"/>
    <row r="138" s="73" customFormat="1"/>
    <row r="139" s="73" customFormat="1"/>
    <row r="140" s="73" customFormat="1"/>
    <row r="141" s="73" customFormat="1"/>
    <row r="142" s="73" customFormat="1"/>
    <row r="143" s="73" customFormat="1"/>
    <row r="144" s="73" customFormat="1"/>
    <row r="145" s="73" customFormat="1"/>
    <row r="146" s="73" customFormat="1"/>
    <row r="147" s="73" customFormat="1"/>
    <row r="148" s="73" customFormat="1"/>
    <row r="149" s="73" customFormat="1"/>
    <row r="150" s="73" customFormat="1"/>
    <row r="151" s="73" customFormat="1"/>
    <row r="152" s="73" customFormat="1"/>
    <row r="153" s="73" customFormat="1"/>
    <row r="154" s="73" customFormat="1"/>
  </sheetData>
  <sheetProtection algorithmName="SHA-512" hashValue="Fl/7reRE7xzb0MOy67+LggfdXM9LGEmXfeEeRRyFCoDU/dlrnsSG6KpMJ5xSgtbioqa/4YCz5eN0BHjVWTjPSQ==" saltValue="B2iVi/dGxuz9AUTQgwHihA==" spinCount="100000" sheet="1" objects="1" scenarios="1"/>
  <mergeCells count="122">
    <mergeCell ref="H45:J45"/>
    <mergeCell ref="A44:J44"/>
    <mergeCell ref="H12:J12"/>
    <mergeCell ref="H13:J13"/>
    <mergeCell ref="I27:J27"/>
    <mergeCell ref="I28:J28"/>
    <mergeCell ref="I29:J29"/>
    <mergeCell ref="I24:J24"/>
    <mergeCell ref="I25:J25"/>
    <mergeCell ref="I26:J26"/>
    <mergeCell ref="B24:D24"/>
    <mergeCell ref="B25:D25"/>
    <mergeCell ref="B26:D26"/>
    <mergeCell ref="F28:G28"/>
    <mergeCell ref="B27:D27"/>
    <mergeCell ref="B28:D28"/>
    <mergeCell ref="F26:G26"/>
    <mergeCell ref="F27:G27"/>
    <mergeCell ref="B19:D19"/>
    <mergeCell ref="B17:D17"/>
    <mergeCell ref="H37:J37"/>
    <mergeCell ref="A1:J1"/>
    <mergeCell ref="B14:D14"/>
    <mergeCell ref="B15:D15"/>
    <mergeCell ref="A2:J2"/>
    <mergeCell ref="E13:G13"/>
    <mergeCell ref="B13:D13"/>
    <mergeCell ref="B4:D4"/>
    <mergeCell ref="E4:G4"/>
    <mergeCell ref="H4:J4"/>
    <mergeCell ref="E14:G14"/>
    <mergeCell ref="H14:J14"/>
    <mergeCell ref="H15:J15"/>
    <mergeCell ref="B10:D10"/>
    <mergeCell ref="B11:D11"/>
    <mergeCell ref="A3:D3"/>
    <mergeCell ref="E3:G3"/>
    <mergeCell ref="H3:J3"/>
    <mergeCell ref="B7:D7"/>
    <mergeCell ref="E7:G7"/>
    <mergeCell ref="H7:J7"/>
    <mergeCell ref="B5:D5"/>
    <mergeCell ref="E8:G8"/>
    <mergeCell ref="H8:J8"/>
    <mergeCell ref="E5:G5"/>
    <mergeCell ref="H5:J5"/>
    <mergeCell ref="B6:D6"/>
    <mergeCell ref="E12:G12"/>
    <mergeCell ref="E15:G15"/>
    <mergeCell ref="E10:G10"/>
    <mergeCell ref="B8:D8"/>
    <mergeCell ref="E6:G6"/>
    <mergeCell ref="H6:J6"/>
    <mergeCell ref="F21:G21"/>
    <mergeCell ref="I21:J21"/>
    <mergeCell ref="H19:J19"/>
    <mergeCell ref="H18:J18"/>
    <mergeCell ref="H11:J11"/>
    <mergeCell ref="H10:J10"/>
    <mergeCell ref="A9:J9"/>
    <mergeCell ref="B18:D18"/>
    <mergeCell ref="H16:J16"/>
    <mergeCell ref="E19:G19"/>
    <mergeCell ref="E16:G16"/>
    <mergeCell ref="E11:G11"/>
    <mergeCell ref="B12:D12"/>
    <mergeCell ref="B16:D16"/>
    <mergeCell ref="H17:J17"/>
    <mergeCell ref="E17:G17"/>
    <mergeCell ref="A20:J20"/>
    <mergeCell ref="E18:G18"/>
    <mergeCell ref="A46:J46"/>
    <mergeCell ref="A21:D21"/>
    <mergeCell ref="B23:D23"/>
    <mergeCell ref="F23:G23"/>
    <mergeCell ref="F24:G24"/>
    <mergeCell ref="F25:G25"/>
    <mergeCell ref="F29:G29"/>
    <mergeCell ref="A30:J30"/>
    <mergeCell ref="B31:E31"/>
    <mergeCell ref="B32:E32"/>
    <mergeCell ref="B33:E33"/>
    <mergeCell ref="F31:G31"/>
    <mergeCell ref="F32:G32"/>
    <mergeCell ref="F33:G33"/>
    <mergeCell ref="B37:E37"/>
    <mergeCell ref="H32:J32"/>
    <mergeCell ref="H33:J33"/>
    <mergeCell ref="A45:B45"/>
    <mergeCell ref="C45:E45"/>
    <mergeCell ref="F45:G45"/>
    <mergeCell ref="K20:O20"/>
    <mergeCell ref="H43:J43"/>
    <mergeCell ref="A40:J40"/>
    <mergeCell ref="B41:E41"/>
    <mergeCell ref="F41:G41"/>
    <mergeCell ref="H41:J41"/>
    <mergeCell ref="H38:J38"/>
    <mergeCell ref="H39:J39"/>
    <mergeCell ref="B38:E38"/>
    <mergeCell ref="H34:J34"/>
    <mergeCell ref="A35:J35"/>
    <mergeCell ref="B36:E36"/>
    <mergeCell ref="B39:E39"/>
    <mergeCell ref="F36:G36"/>
    <mergeCell ref="F37:G37"/>
    <mergeCell ref="F38:G38"/>
    <mergeCell ref="F39:G39"/>
    <mergeCell ref="B42:E42"/>
    <mergeCell ref="F42:G42"/>
    <mergeCell ref="I23:J23"/>
    <mergeCell ref="F22:G22"/>
    <mergeCell ref="B22:D22"/>
    <mergeCell ref="H42:J42"/>
    <mergeCell ref="I22:J22"/>
    <mergeCell ref="H31:J31"/>
    <mergeCell ref="B29:D29"/>
    <mergeCell ref="B34:E34"/>
    <mergeCell ref="F34:G34"/>
    <mergeCell ref="B43:E43"/>
    <mergeCell ref="F43:G43"/>
    <mergeCell ref="H36:J36"/>
  </mergeCells>
  <phoneticPr fontId="11" type="noConversion"/>
  <hyperlinks>
    <hyperlink ref="K20" r:id="rId1" display="http://business.center.cz/business/sablony/s3-priznani-k-dani-z-prijmu-fyzickych-osob.aspx" xr:uid="{67141376-7087-46D9-BCA1-5A1A568EB795}"/>
  </hyperlinks>
  <printOptions horizontalCentered="1" verticalCentered="1"/>
  <pageMargins left="0.39370078740157483" right="0.39370078740157483" top="0.39370078740157483" bottom="0.39370078740157483" header="0.51181102362204722" footer="0.51181102362204722"/>
  <pageSetup paperSize="9" scale="96" orientation="portrait" r:id="rId2"/>
  <headerFooter alignWithMargins="0"/>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3">
    <tabColor rgb="FFFFCCFF"/>
    <pageSetUpPr fitToPage="1"/>
  </sheetPr>
  <dimension ref="A1:BU635"/>
  <sheetViews>
    <sheetView workbookViewId="0">
      <selection activeCell="E2" sqref="E2:G2"/>
    </sheetView>
  </sheetViews>
  <sheetFormatPr defaultRowHeight="12.75"/>
  <cols>
    <col min="1" max="1" width="4.42578125" bestFit="1" customWidth="1"/>
    <col min="2" max="2" width="10" customWidth="1"/>
    <col min="3" max="3" width="36.140625" customWidth="1"/>
    <col min="4" max="11" width="7.7109375" customWidth="1"/>
    <col min="12" max="73" width="9.140625" style="73"/>
  </cols>
  <sheetData>
    <row r="1" spans="1:73" ht="24" customHeight="1">
      <c r="A1" s="691" t="s">
        <v>2548</v>
      </c>
      <c r="B1" s="692"/>
      <c r="C1" s="693"/>
      <c r="D1" s="114" t="s">
        <v>187</v>
      </c>
      <c r="E1" s="714"/>
      <c r="F1" s="831"/>
      <c r="G1" s="665"/>
      <c r="H1" s="114" t="s">
        <v>187</v>
      </c>
      <c r="I1" s="714"/>
      <c r="J1" s="813"/>
      <c r="K1" s="715"/>
      <c r="BO1"/>
      <c r="BP1"/>
      <c r="BQ1"/>
      <c r="BR1"/>
      <c r="BS1"/>
      <c r="BT1"/>
      <c r="BU1"/>
    </row>
    <row r="2" spans="1:73" ht="18" customHeight="1">
      <c r="A2" s="40">
        <v>64</v>
      </c>
      <c r="B2" s="648" t="s">
        <v>60</v>
      </c>
      <c r="C2" s="694"/>
      <c r="D2" s="119"/>
      <c r="E2" s="677">
        <v>30840</v>
      </c>
      <c r="F2" s="832"/>
      <c r="G2" s="678"/>
      <c r="H2" s="124"/>
      <c r="I2" s="642"/>
      <c r="J2" s="784"/>
      <c r="K2" s="785"/>
      <c r="BO2"/>
      <c r="BP2"/>
      <c r="BQ2"/>
      <c r="BR2"/>
      <c r="BS2"/>
      <c r="BT2"/>
      <c r="BU2"/>
    </row>
    <row r="3" spans="1:73" ht="18" customHeight="1">
      <c r="A3" s="40" t="s">
        <v>256</v>
      </c>
      <c r="B3" s="648" t="s">
        <v>61</v>
      </c>
      <c r="C3" s="694"/>
      <c r="D3" s="89">
        <v>0</v>
      </c>
      <c r="E3" s="677">
        <f>+D3*2070</f>
        <v>0</v>
      </c>
      <c r="F3" s="814"/>
      <c r="G3" s="815"/>
      <c r="H3" s="124"/>
      <c r="I3" s="642"/>
      <c r="J3" s="784"/>
      <c r="K3" s="785"/>
      <c r="L3" s="135"/>
      <c r="BO3"/>
      <c r="BP3"/>
      <c r="BQ3"/>
      <c r="BR3"/>
      <c r="BS3"/>
      <c r="BT3"/>
      <c r="BU3"/>
    </row>
    <row r="4" spans="1:73" ht="24" customHeight="1">
      <c r="A4" s="40" t="s">
        <v>257</v>
      </c>
      <c r="B4" s="666" t="s">
        <v>62</v>
      </c>
      <c r="C4" s="667"/>
      <c r="D4" s="89">
        <v>0</v>
      </c>
      <c r="E4" s="677">
        <f>+D4*4140</f>
        <v>0</v>
      </c>
      <c r="F4" s="816"/>
      <c r="G4" s="817"/>
      <c r="H4" s="124"/>
      <c r="I4" s="642"/>
      <c r="J4" s="784"/>
      <c r="K4" s="785"/>
      <c r="L4" s="135"/>
      <c r="BO4"/>
      <c r="BP4"/>
      <c r="BQ4"/>
      <c r="BR4"/>
      <c r="BS4"/>
      <c r="BT4"/>
      <c r="BU4"/>
    </row>
    <row r="5" spans="1:73" ht="24" customHeight="1">
      <c r="A5" s="40">
        <v>66</v>
      </c>
      <c r="B5" s="666" t="s">
        <v>2196</v>
      </c>
      <c r="C5" s="667"/>
      <c r="D5" s="89">
        <v>0</v>
      </c>
      <c r="E5" s="701">
        <f>+D5*210</f>
        <v>0</v>
      </c>
      <c r="F5" s="786"/>
      <c r="G5" s="787"/>
      <c r="H5" s="124"/>
      <c r="I5" s="642"/>
      <c r="J5" s="784"/>
      <c r="K5" s="785"/>
      <c r="BO5"/>
      <c r="BP5"/>
      <c r="BQ5"/>
      <c r="BR5"/>
      <c r="BS5"/>
      <c r="BT5"/>
      <c r="BU5"/>
    </row>
    <row r="6" spans="1:73" ht="24" customHeight="1">
      <c r="A6" s="40">
        <v>67</v>
      </c>
      <c r="B6" s="666" t="s">
        <v>2197</v>
      </c>
      <c r="C6" s="667"/>
      <c r="D6" s="89">
        <v>0</v>
      </c>
      <c r="E6" s="701">
        <f>+D6*420</f>
        <v>0</v>
      </c>
      <c r="F6" s="786"/>
      <c r="G6" s="787"/>
      <c r="H6" s="124"/>
      <c r="I6" s="642"/>
      <c r="J6" s="784"/>
      <c r="K6" s="785"/>
      <c r="BO6"/>
      <c r="BP6"/>
      <c r="BQ6"/>
      <c r="BR6"/>
      <c r="BS6"/>
      <c r="BT6"/>
      <c r="BU6"/>
    </row>
    <row r="7" spans="1:73" ht="18" customHeight="1">
      <c r="A7" s="40">
        <v>68</v>
      </c>
      <c r="B7" s="666" t="s">
        <v>2402</v>
      </c>
      <c r="C7" s="667"/>
      <c r="D7" s="89">
        <v>0</v>
      </c>
      <c r="E7" s="701">
        <f>+D7*1345</f>
        <v>0</v>
      </c>
      <c r="F7" s="786"/>
      <c r="G7" s="787"/>
      <c r="H7" s="124"/>
      <c r="I7" s="642"/>
      <c r="J7" s="784"/>
      <c r="K7" s="785"/>
      <c r="BO7"/>
      <c r="BP7"/>
      <c r="BQ7"/>
      <c r="BR7"/>
      <c r="BS7"/>
      <c r="BT7"/>
      <c r="BU7"/>
    </row>
    <row r="8" spans="1:73" ht="18" customHeight="1">
      <c r="A8" s="40">
        <v>69</v>
      </c>
      <c r="B8" s="666" t="s">
        <v>143</v>
      </c>
      <c r="C8" s="667"/>
      <c r="D8" s="456"/>
      <c r="E8" s="701"/>
      <c r="F8" s="786"/>
      <c r="G8" s="787"/>
      <c r="H8" s="124"/>
      <c r="I8" s="642"/>
      <c r="J8" s="784"/>
      <c r="K8" s="785"/>
      <c r="BO8"/>
      <c r="BP8"/>
      <c r="BQ8"/>
      <c r="BR8"/>
      <c r="BS8"/>
      <c r="BT8"/>
      <c r="BU8"/>
    </row>
    <row r="9" spans="1:73" ht="18" customHeight="1">
      <c r="A9" s="40" t="s">
        <v>59</v>
      </c>
      <c r="B9" s="666" t="s">
        <v>143</v>
      </c>
      <c r="C9" s="667"/>
      <c r="D9" s="119"/>
      <c r="E9" s="701"/>
      <c r="F9" s="786"/>
      <c r="G9" s="787"/>
      <c r="H9" s="124"/>
      <c r="I9" s="642"/>
      <c r="J9" s="784"/>
      <c r="K9" s="785"/>
      <c r="BO9"/>
      <c r="BP9"/>
      <c r="BQ9"/>
      <c r="BR9"/>
      <c r="BS9"/>
      <c r="BT9"/>
      <c r="BU9"/>
    </row>
    <row r="10" spans="1:73" ht="18" customHeight="1">
      <c r="A10" s="40" t="s">
        <v>2309</v>
      </c>
      <c r="B10" s="666" t="s">
        <v>143</v>
      </c>
      <c r="C10" s="667"/>
      <c r="D10" s="119"/>
      <c r="E10" s="701"/>
      <c r="F10" s="786"/>
      <c r="G10" s="787"/>
      <c r="H10" s="124"/>
      <c r="I10" s="642"/>
      <c r="J10" s="784"/>
      <c r="K10" s="785"/>
      <c r="BO10"/>
      <c r="BP10"/>
      <c r="BQ10"/>
      <c r="BR10"/>
      <c r="BS10"/>
      <c r="BT10"/>
      <c r="BU10"/>
    </row>
    <row r="11" spans="1:73" ht="30" customHeight="1">
      <c r="A11" s="40">
        <v>70</v>
      </c>
      <c r="B11" s="666" t="s">
        <v>2517</v>
      </c>
      <c r="C11" s="667"/>
      <c r="D11" s="119"/>
      <c r="E11" s="701">
        <f>+SUM(E2:F7)+'DAP2'!F41+'DAP2'!F42+'DAP2'!F43</f>
        <v>30840</v>
      </c>
      <c r="F11" s="786"/>
      <c r="G11" s="787"/>
      <c r="H11" s="124"/>
      <c r="I11" s="642"/>
      <c r="J11" s="784"/>
      <c r="K11" s="785"/>
      <c r="BR11"/>
      <c r="BS11"/>
      <c r="BT11"/>
      <c r="BU11"/>
    </row>
    <row r="12" spans="1:73" ht="24" customHeight="1" thickBot="1">
      <c r="A12" s="41">
        <v>71</v>
      </c>
      <c r="B12" s="653" t="s">
        <v>2198</v>
      </c>
      <c r="C12" s="654"/>
      <c r="D12" s="120"/>
      <c r="E12" s="651">
        <f>+MAX('DAP2'!F38-'DAP3'!E11,0)</f>
        <v>0</v>
      </c>
      <c r="F12" s="794"/>
      <c r="G12" s="795"/>
      <c r="H12" s="126"/>
      <c r="I12" s="658"/>
      <c r="J12" s="810"/>
      <c r="K12" s="811"/>
      <c r="BR12"/>
      <c r="BS12"/>
      <c r="BT12"/>
      <c r="BU12"/>
    </row>
    <row r="13" spans="1:73" ht="15.95" customHeight="1" thickBot="1">
      <c r="A13" s="822" t="s">
        <v>2199</v>
      </c>
      <c r="B13" s="822"/>
      <c r="C13" s="823"/>
      <c r="D13" s="823"/>
      <c r="E13" s="823"/>
      <c r="F13" s="823"/>
      <c r="G13" s="823"/>
      <c r="H13" s="823"/>
      <c r="I13" s="823"/>
      <c r="J13" s="823"/>
      <c r="K13" s="823"/>
    </row>
    <row r="14" spans="1:73" ht="22.5" customHeight="1">
      <c r="A14" s="825"/>
      <c r="B14" s="802" t="s">
        <v>2202</v>
      </c>
      <c r="C14" s="803"/>
      <c r="D14" s="802" t="s">
        <v>129</v>
      </c>
      <c r="E14" s="829"/>
      <c r="F14" s="788" t="s">
        <v>2200</v>
      </c>
      <c r="G14" s="789"/>
      <c r="H14" s="788" t="s">
        <v>2201</v>
      </c>
      <c r="I14" s="789"/>
      <c r="J14" s="788" t="s">
        <v>2274</v>
      </c>
      <c r="K14" s="791"/>
      <c r="BQ14"/>
      <c r="BR14"/>
      <c r="BS14"/>
      <c r="BT14"/>
      <c r="BU14"/>
    </row>
    <row r="15" spans="1:73" ht="21.95" customHeight="1">
      <c r="A15" s="826"/>
      <c r="B15" s="804"/>
      <c r="C15" s="805"/>
      <c r="D15" s="804"/>
      <c r="E15" s="805"/>
      <c r="F15" s="326" t="s">
        <v>2272</v>
      </c>
      <c r="G15" s="326" t="s">
        <v>2273</v>
      </c>
      <c r="H15" s="326" t="s">
        <v>2272</v>
      </c>
      <c r="I15" s="326" t="s">
        <v>2273</v>
      </c>
      <c r="J15" s="326" t="s">
        <v>2272</v>
      </c>
      <c r="K15" s="327" t="s">
        <v>2273</v>
      </c>
      <c r="BQ15"/>
      <c r="BR15"/>
      <c r="BS15"/>
      <c r="BT15"/>
      <c r="BU15"/>
    </row>
    <row r="16" spans="1:73" ht="12" customHeight="1">
      <c r="A16" s="827"/>
      <c r="B16" s="757">
        <v>1</v>
      </c>
      <c r="C16" s="824"/>
      <c r="D16" s="757">
        <v>2</v>
      </c>
      <c r="E16" s="757"/>
      <c r="F16" s="792">
        <v>3</v>
      </c>
      <c r="G16" s="793"/>
      <c r="H16" s="792">
        <v>4</v>
      </c>
      <c r="I16" s="793"/>
      <c r="J16" s="792">
        <v>5</v>
      </c>
      <c r="K16" s="828"/>
      <c r="BQ16"/>
      <c r="BR16"/>
      <c r="BS16"/>
      <c r="BT16"/>
      <c r="BU16"/>
    </row>
    <row r="17" spans="1:73" ht="18" customHeight="1">
      <c r="A17" s="130">
        <v>1</v>
      </c>
      <c r="B17" s="755" t="s">
        <v>123</v>
      </c>
      <c r="C17" s="756"/>
      <c r="D17" s="798"/>
      <c r="E17" s="834"/>
      <c r="F17" s="393"/>
      <c r="G17" s="393"/>
      <c r="H17" s="393"/>
      <c r="I17" s="393"/>
      <c r="J17" s="393"/>
      <c r="K17" s="394"/>
      <c r="BQ17"/>
      <c r="BR17"/>
      <c r="BS17"/>
      <c r="BT17"/>
      <c r="BU17"/>
    </row>
    <row r="18" spans="1:73" ht="18" customHeight="1">
      <c r="A18" s="130">
        <v>2</v>
      </c>
      <c r="B18" s="755" t="s">
        <v>123</v>
      </c>
      <c r="C18" s="756"/>
      <c r="D18" s="798"/>
      <c r="E18" s="798"/>
      <c r="F18" s="393"/>
      <c r="G18" s="393"/>
      <c r="H18" s="393"/>
      <c r="I18" s="393"/>
      <c r="J18" s="393"/>
      <c r="K18" s="394"/>
      <c r="BQ18"/>
      <c r="BR18"/>
      <c r="BS18"/>
      <c r="BT18"/>
      <c r="BU18"/>
    </row>
    <row r="19" spans="1:73" ht="18" customHeight="1">
      <c r="A19" s="130">
        <v>3</v>
      </c>
      <c r="B19" s="755" t="s">
        <v>123</v>
      </c>
      <c r="C19" s="756"/>
      <c r="D19" s="798"/>
      <c r="E19" s="798"/>
      <c r="F19" s="393"/>
      <c r="G19" s="393"/>
      <c r="H19" s="393"/>
      <c r="I19" s="393"/>
      <c r="J19" s="393"/>
      <c r="K19" s="394"/>
      <c r="BQ19"/>
      <c r="BR19"/>
      <c r="BS19"/>
      <c r="BT19"/>
      <c r="BU19"/>
    </row>
    <row r="20" spans="1:73" ht="18" customHeight="1">
      <c r="A20" s="130">
        <v>4</v>
      </c>
      <c r="B20" s="755" t="s">
        <v>123</v>
      </c>
      <c r="C20" s="756"/>
      <c r="D20" s="798"/>
      <c r="E20" s="798"/>
      <c r="F20" s="393"/>
      <c r="G20" s="393"/>
      <c r="H20" s="393"/>
      <c r="I20" s="393"/>
      <c r="J20" s="393"/>
      <c r="K20" s="394"/>
      <c r="BQ20"/>
      <c r="BR20"/>
      <c r="BS20"/>
      <c r="BT20"/>
      <c r="BU20"/>
    </row>
    <row r="21" spans="1:73" ht="15.95" customHeight="1" thickBot="1">
      <c r="A21" s="131"/>
      <c r="B21" s="796" t="s">
        <v>52</v>
      </c>
      <c r="C21" s="797"/>
      <c r="D21" s="790"/>
      <c r="E21" s="790"/>
      <c r="F21" s="325">
        <f t="shared" ref="F21:I21" si="0">+SUM(F17:F20)</f>
        <v>0</v>
      </c>
      <c r="G21" s="325">
        <f t="shared" si="0"/>
        <v>0</v>
      </c>
      <c r="H21" s="325">
        <f t="shared" si="0"/>
        <v>0</v>
      </c>
      <c r="I21" s="325">
        <f t="shared" si="0"/>
        <v>0</v>
      </c>
      <c r="J21" s="325">
        <f>+SUM(J17:J20)+Příl_děti!J13</f>
        <v>0</v>
      </c>
      <c r="K21" s="446">
        <f>+SUM(K17:K20)+Příl_děti!K13</f>
        <v>0</v>
      </c>
      <c r="BU21"/>
    </row>
    <row r="22" spans="1:73" ht="6" customHeight="1" thickBot="1">
      <c r="A22" s="833"/>
      <c r="B22" s="833"/>
      <c r="C22" s="754"/>
      <c r="D22" s="754"/>
      <c r="E22" s="754"/>
      <c r="F22" s="754"/>
      <c r="G22" s="754"/>
      <c r="H22" s="754"/>
      <c r="I22" s="754"/>
      <c r="J22" s="754"/>
      <c r="K22" s="754"/>
    </row>
    <row r="23" spans="1:73" ht="18" customHeight="1">
      <c r="A23" s="113">
        <v>72</v>
      </c>
      <c r="B23" s="733" t="s">
        <v>53</v>
      </c>
      <c r="C23" s="799"/>
      <c r="D23" s="775">
        <f>+F21*1267+G21*2534+H21*1860+I21*3720+J21*2320+K21*4640</f>
        <v>0</v>
      </c>
      <c r="E23" s="776"/>
      <c r="F23" s="776"/>
      <c r="G23" s="777"/>
      <c r="H23" s="739"/>
      <c r="I23" s="761"/>
      <c r="J23" s="761"/>
      <c r="K23" s="762"/>
      <c r="L23" s="135"/>
    </row>
    <row r="24" spans="1:73" ht="24" customHeight="1">
      <c r="A24" s="17">
        <v>73</v>
      </c>
      <c r="B24" s="767" t="s">
        <v>2203</v>
      </c>
      <c r="C24" s="768"/>
      <c r="D24" s="771">
        <f>+MIN(D23,E12)</f>
        <v>0</v>
      </c>
      <c r="E24" s="772"/>
      <c r="F24" s="772"/>
      <c r="G24" s="773"/>
      <c r="H24" s="769"/>
      <c r="I24" s="770"/>
      <c r="J24" s="770"/>
      <c r="K24" s="760"/>
    </row>
    <row r="25" spans="1:73" ht="18" customHeight="1">
      <c r="A25" s="424">
        <v>74</v>
      </c>
      <c r="B25" s="835" t="s">
        <v>2310</v>
      </c>
      <c r="C25" s="836"/>
      <c r="D25" s="771">
        <f>+E12-D24</f>
        <v>0</v>
      </c>
      <c r="E25" s="772"/>
      <c r="F25" s="772"/>
      <c r="G25" s="773"/>
      <c r="H25" s="837"/>
      <c r="I25" s="838"/>
      <c r="J25" s="838"/>
      <c r="K25" s="839"/>
    </row>
    <row r="26" spans="1:73" ht="24" customHeight="1" thickBot="1">
      <c r="A26" s="423" t="s">
        <v>2422</v>
      </c>
      <c r="B26" s="765" t="s">
        <v>2477</v>
      </c>
      <c r="C26" s="766"/>
      <c r="D26" s="725">
        <f>+'4Př'!F21</f>
        <v>0</v>
      </c>
      <c r="E26" s="726"/>
      <c r="F26" s="726"/>
      <c r="G26" s="774"/>
      <c r="H26" s="806"/>
      <c r="I26" s="807"/>
      <c r="J26" s="807"/>
      <c r="K26" s="808"/>
    </row>
    <row r="27" spans="1:73" ht="6" customHeight="1" thickBot="1">
      <c r="A27" s="833"/>
      <c r="B27" s="833"/>
      <c r="C27" s="754"/>
      <c r="D27" s="754"/>
      <c r="E27" s="754"/>
      <c r="F27" s="754"/>
      <c r="G27" s="754"/>
      <c r="H27" s="754"/>
      <c r="I27" s="754"/>
      <c r="J27" s="754"/>
      <c r="K27" s="754"/>
    </row>
    <row r="28" spans="1:73" ht="18" customHeight="1">
      <c r="A28" s="113">
        <v>75</v>
      </c>
      <c r="B28" s="733" t="s">
        <v>2423</v>
      </c>
      <c r="C28" s="799"/>
      <c r="D28" s="775">
        <f>+D25+D26</f>
        <v>0</v>
      </c>
      <c r="E28" s="776"/>
      <c r="F28" s="776"/>
      <c r="G28" s="777"/>
      <c r="H28" s="739"/>
      <c r="I28" s="761"/>
      <c r="J28" s="761"/>
      <c r="K28" s="762"/>
    </row>
    <row r="29" spans="1:73" ht="18" customHeight="1">
      <c r="A29" s="17">
        <v>76</v>
      </c>
      <c r="B29" s="767" t="s">
        <v>2204</v>
      </c>
      <c r="C29" s="768"/>
      <c r="D29" s="688">
        <f>IF(OR(+D23-D24&lt;99,+MAX('1Př1'!F11+'1Př1'!A27+'1Př1'!F19+'1Př1'!F22)+'DAP2'!E7&lt;6*20800),0,+D23-D24)</f>
        <v>0</v>
      </c>
      <c r="E29" s="689"/>
      <c r="F29" s="689"/>
      <c r="G29" s="812"/>
      <c r="H29" s="769"/>
      <c r="I29" s="770"/>
      <c r="J29" s="770"/>
      <c r="K29" s="760"/>
    </row>
    <row r="30" spans="1:73" ht="24" customHeight="1">
      <c r="A30" s="17">
        <v>77</v>
      </c>
      <c r="B30" s="767" t="s">
        <v>2424</v>
      </c>
      <c r="C30" s="768"/>
      <c r="D30" s="771">
        <f>+MAX(0,D28-D29)</f>
        <v>0</v>
      </c>
      <c r="E30" s="772"/>
      <c r="F30" s="772"/>
      <c r="G30" s="773"/>
      <c r="H30" s="769"/>
      <c r="I30" s="770"/>
      <c r="J30" s="770"/>
      <c r="K30" s="760"/>
    </row>
    <row r="31" spans="1:73" ht="24" customHeight="1" thickBot="1">
      <c r="A31" s="16" t="s">
        <v>2426</v>
      </c>
      <c r="B31" s="711" t="s">
        <v>2425</v>
      </c>
      <c r="C31" s="809"/>
      <c r="D31" s="741">
        <f>+MAX(0,-D28+D29)</f>
        <v>0</v>
      </c>
      <c r="E31" s="742"/>
      <c r="F31" s="742"/>
      <c r="G31" s="778"/>
      <c r="H31" s="781"/>
      <c r="I31" s="782"/>
      <c r="J31" s="782"/>
      <c r="K31" s="783"/>
    </row>
    <row r="32" spans="1:73" ht="15.95" customHeight="1" thickBot="1">
      <c r="A32" s="763" t="s">
        <v>258</v>
      </c>
      <c r="B32" s="763"/>
      <c r="C32" s="764"/>
      <c r="D32" s="764"/>
      <c r="E32" s="764"/>
      <c r="F32" s="764"/>
      <c r="G32" s="764"/>
      <c r="H32" s="764"/>
      <c r="I32" s="764"/>
      <c r="J32" s="764"/>
      <c r="K32" s="764"/>
    </row>
    <row r="33" spans="1:11" ht="18" customHeight="1">
      <c r="A33" s="17">
        <v>78</v>
      </c>
      <c r="B33" s="779" t="s">
        <v>178</v>
      </c>
      <c r="C33" s="780"/>
      <c r="D33" s="775">
        <v>0</v>
      </c>
      <c r="E33" s="776"/>
      <c r="F33" s="776"/>
      <c r="G33" s="777"/>
      <c r="H33" s="758"/>
      <c r="I33" s="759"/>
      <c r="J33" s="759"/>
      <c r="K33" s="760"/>
    </row>
    <row r="34" spans="1:11" ht="24" customHeight="1">
      <c r="A34" s="17">
        <v>79</v>
      </c>
      <c r="B34" s="800" t="s">
        <v>2427</v>
      </c>
      <c r="C34" s="801"/>
      <c r="D34" s="688">
        <f>+IF(OR(EXACT("X",'DAP1'!E13),EXACT("x",'DAP1'!E13)),'DAP3'!D26,0)</f>
        <v>0</v>
      </c>
      <c r="E34" s="689"/>
      <c r="F34" s="689"/>
      <c r="G34" s="812"/>
      <c r="H34" s="758"/>
      <c r="I34" s="759"/>
      <c r="J34" s="759"/>
      <c r="K34" s="760"/>
    </row>
    <row r="35" spans="1:11" ht="24" customHeight="1">
      <c r="A35" s="17">
        <v>80</v>
      </c>
      <c r="B35" s="800" t="s">
        <v>2205</v>
      </c>
      <c r="C35" s="801"/>
      <c r="D35" s="684">
        <f>+D34-D33</f>
        <v>0</v>
      </c>
      <c r="E35" s="685"/>
      <c r="F35" s="685"/>
      <c r="G35" s="830"/>
      <c r="H35" s="758"/>
      <c r="I35" s="759"/>
      <c r="J35" s="759"/>
      <c r="K35" s="760"/>
    </row>
    <row r="36" spans="1:11" ht="18" customHeight="1">
      <c r="A36" s="17">
        <v>81</v>
      </c>
      <c r="B36" s="800" t="s">
        <v>2206</v>
      </c>
      <c r="C36" s="801"/>
      <c r="D36" s="688">
        <v>0</v>
      </c>
      <c r="E36" s="689"/>
      <c r="F36" s="689"/>
      <c r="G36" s="812"/>
      <c r="H36" s="758"/>
      <c r="I36" s="759"/>
      <c r="J36" s="759"/>
      <c r="K36" s="760"/>
    </row>
    <row r="37" spans="1:11" ht="24" customHeight="1">
      <c r="A37" s="17">
        <v>82</v>
      </c>
      <c r="B37" s="800" t="s">
        <v>179</v>
      </c>
      <c r="C37" s="801"/>
      <c r="D37" s="688">
        <f>+IF(OR(EXACT("X",'DAP1'!E13),EXACT("x",'DAP1'!E13)),'DAP2'!F39,0)</f>
        <v>0</v>
      </c>
      <c r="E37" s="689"/>
      <c r="F37" s="689"/>
      <c r="G37" s="812"/>
      <c r="H37" s="758"/>
      <c r="I37" s="759"/>
      <c r="J37" s="759"/>
      <c r="K37" s="760"/>
    </row>
    <row r="38" spans="1:11" ht="24" customHeight="1" thickBot="1">
      <c r="A38" s="16">
        <v>83</v>
      </c>
      <c r="B38" s="820" t="s">
        <v>2207</v>
      </c>
      <c r="C38" s="821"/>
      <c r="D38" s="725">
        <f>+D37-D36</f>
        <v>0</v>
      </c>
      <c r="E38" s="726"/>
      <c r="F38" s="726"/>
      <c r="G38" s="774"/>
      <c r="H38" s="781"/>
      <c r="I38" s="782"/>
      <c r="J38" s="782"/>
      <c r="K38" s="783"/>
    </row>
    <row r="39" spans="1:11" ht="15.95" customHeight="1" thickBot="1">
      <c r="A39" s="763" t="s">
        <v>259</v>
      </c>
      <c r="B39" s="763"/>
      <c r="C39" s="764"/>
      <c r="D39" s="764"/>
      <c r="E39" s="764"/>
      <c r="F39" s="764"/>
      <c r="G39" s="764"/>
      <c r="H39" s="764"/>
      <c r="I39" s="764"/>
      <c r="J39" s="764"/>
      <c r="K39" s="764"/>
    </row>
    <row r="40" spans="1:11" ht="24" customHeight="1">
      <c r="A40" s="111">
        <v>84</v>
      </c>
      <c r="B40" s="705" t="s">
        <v>2208</v>
      </c>
      <c r="C40" s="819"/>
      <c r="D40" s="775">
        <f>+'DAP2'!M5</f>
        <v>0</v>
      </c>
      <c r="E40" s="776"/>
      <c r="F40" s="776"/>
      <c r="G40" s="777"/>
      <c r="H40" s="758"/>
      <c r="I40" s="759"/>
      <c r="J40" s="759"/>
      <c r="K40" s="760"/>
    </row>
    <row r="41" spans="1:11" ht="18" customHeight="1">
      <c r="A41" s="17">
        <v>85</v>
      </c>
      <c r="B41" s="731" t="s">
        <v>92</v>
      </c>
      <c r="C41" s="818"/>
      <c r="D41" s="688">
        <v>0</v>
      </c>
      <c r="E41" s="689"/>
      <c r="F41" s="689"/>
      <c r="G41" s="812"/>
      <c r="H41" s="758"/>
      <c r="I41" s="759"/>
      <c r="J41" s="759"/>
      <c r="K41" s="760"/>
    </row>
    <row r="42" spans="1:11" ht="24" customHeight="1">
      <c r="A42" s="17">
        <v>86</v>
      </c>
      <c r="B42" s="705" t="s">
        <v>2428</v>
      </c>
      <c r="C42" s="818"/>
      <c r="D42" s="688">
        <v>0</v>
      </c>
      <c r="E42" s="689"/>
      <c r="F42" s="689"/>
      <c r="G42" s="812"/>
      <c r="H42" s="758"/>
      <c r="I42" s="759"/>
      <c r="J42" s="759"/>
      <c r="K42" s="760"/>
    </row>
    <row r="43" spans="1:11" ht="18" customHeight="1">
      <c r="A43" s="17">
        <v>87</v>
      </c>
      <c r="B43" s="731" t="s">
        <v>2473</v>
      </c>
      <c r="C43" s="818"/>
      <c r="D43" s="688">
        <f>+'DAP2'!M6</f>
        <v>0</v>
      </c>
      <c r="E43" s="689"/>
      <c r="F43" s="689"/>
      <c r="G43" s="812"/>
      <c r="H43" s="758"/>
      <c r="I43" s="759"/>
      <c r="J43" s="759"/>
      <c r="K43" s="760"/>
    </row>
    <row r="44" spans="1:11" ht="18" customHeight="1">
      <c r="A44" s="17" t="s">
        <v>226</v>
      </c>
      <c r="B44" s="731" t="s">
        <v>227</v>
      </c>
      <c r="C44" s="818"/>
      <c r="D44" s="688">
        <v>0</v>
      </c>
      <c r="E44" s="689"/>
      <c r="F44" s="689"/>
      <c r="G44" s="812"/>
      <c r="H44" s="758"/>
      <c r="I44" s="759"/>
      <c r="J44" s="759"/>
      <c r="K44" s="760"/>
    </row>
    <row r="45" spans="1:11" ht="18" customHeight="1">
      <c r="A45" s="17">
        <v>88</v>
      </c>
      <c r="B45" s="731" t="s">
        <v>101</v>
      </c>
      <c r="C45" s="818"/>
      <c r="D45" s="688">
        <v>0</v>
      </c>
      <c r="E45" s="689"/>
      <c r="F45" s="689"/>
      <c r="G45" s="812"/>
      <c r="H45" s="758"/>
      <c r="I45" s="759"/>
      <c r="J45" s="759"/>
      <c r="K45" s="760"/>
    </row>
    <row r="46" spans="1:11" ht="24" customHeight="1">
      <c r="A46" s="17">
        <v>89</v>
      </c>
      <c r="B46" s="705" t="s">
        <v>2429</v>
      </c>
      <c r="C46" s="818"/>
      <c r="D46" s="688">
        <f>+'DAP2'!M7</f>
        <v>0</v>
      </c>
      <c r="E46" s="689"/>
      <c r="F46" s="689"/>
      <c r="G46" s="812"/>
      <c r="H46" s="758"/>
      <c r="I46" s="759"/>
      <c r="J46" s="759"/>
      <c r="K46" s="760"/>
    </row>
    <row r="47" spans="1:11" ht="18" customHeight="1">
      <c r="A47" s="17">
        <v>90</v>
      </c>
      <c r="B47" s="731" t="s">
        <v>78</v>
      </c>
      <c r="C47" s="818"/>
      <c r="D47" s="688">
        <v>0</v>
      </c>
      <c r="E47" s="689"/>
      <c r="F47" s="689"/>
      <c r="G47" s="812"/>
      <c r="H47" s="758"/>
      <c r="I47" s="759"/>
      <c r="J47" s="759"/>
      <c r="K47" s="760"/>
    </row>
    <row r="48" spans="1:11" ht="24" customHeight="1" thickBot="1">
      <c r="A48" s="17">
        <v>91</v>
      </c>
      <c r="B48" s="820" t="s">
        <v>2460</v>
      </c>
      <c r="C48" s="821"/>
      <c r="D48" s="725">
        <f>+IF(OR(EXACT("X",'DAP1'!E13),EXACT("x",'DAP1'!E13)),0,+D30-D31-SUM(D40:E45)+D46-D47)</f>
        <v>0</v>
      </c>
      <c r="E48" s="726"/>
      <c r="F48" s="726"/>
      <c r="G48" s="774"/>
      <c r="H48" s="758"/>
      <c r="I48" s="759"/>
      <c r="J48" s="759"/>
      <c r="K48" s="760"/>
    </row>
    <row r="49" spans="1:11">
      <c r="A49" s="668">
        <v>3</v>
      </c>
      <c r="B49" s="668"/>
      <c r="C49" s="668"/>
      <c r="D49" s="668"/>
      <c r="E49" s="668"/>
      <c r="F49" s="668"/>
      <c r="G49" s="668"/>
      <c r="H49" s="668"/>
      <c r="I49" s="668"/>
      <c r="J49" s="668"/>
      <c r="K49" s="668"/>
    </row>
    <row r="50" spans="1:11">
      <c r="A50" s="73"/>
      <c r="B50" s="73"/>
      <c r="C50" s="73"/>
      <c r="D50" s="73"/>
      <c r="E50" s="73"/>
      <c r="F50" s="73"/>
      <c r="G50" s="73"/>
      <c r="H50" s="73"/>
      <c r="I50" s="73"/>
      <c r="J50" s="73"/>
      <c r="K50" s="73"/>
    </row>
    <row r="51" spans="1:11">
      <c r="A51" s="73"/>
      <c r="B51" s="73"/>
      <c r="C51" s="73"/>
      <c r="D51" s="73"/>
      <c r="E51" s="73"/>
      <c r="F51" s="73"/>
      <c r="G51" s="73"/>
      <c r="H51" s="73"/>
      <c r="I51" s="73"/>
      <c r="J51" s="73"/>
      <c r="K51" s="73"/>
    </row>
    <row r="52" spans="1:11">
      <c r="A52" s="73"/>
      <c r="B52" s="73"/>
      <c r="C52" s="73"/>
      <c r="D52" s="73"/>
      <c r="E52" s="73"/>
      <c r="F52" s="73"/>
      <c r="G52" s="73"/>
      <c r="H52" s="73"/>
      <c r="I52" s="73"/>
      <c r="J52" s="73"/>
      <c r="K52" s="73"/>
    </row>
    <row r="53" spans="1:11">
      <c r="A53" s="73"/>
      <c r="B53" s="73"/>
      <c r="C53" s="73"/>
      <c r="D53" s="73"/>
      <c r="E53" s="73"/>
      <c r="F53" s="73"/>
      <c r="G53" s="73"/>
      <c r="H53" s="73"/>
      <c r="I53" s="73"/>
      <c r="J53" s="73"/>
      <c r="K53" s="73"/>
    </row>
    <row r="54" spans="1:11">
      <c r="A54" s="73"/>
      <c r="B54" s="73"/>
      <c r="C54" s="73"/>
      <c r="D54" s="73"/>
      <c r="E54" s="73"/>
      <c r="F54" s="73"/>
      <c r="G54" s="73"/>
      <c r="H54" s="73"/>
      <c r="I54" s="73"/>
      <c r="J54" s="73"/>
      <c r="K54" s="73"/>
    </row>
    <row r="55" spans="1:11">
      <c r="A55" s="73"/>
      <c r="B55" s="73"/>
      <c r="C55" s="73"/>
      <c r="D55" s="73"/>
      <c r="E55" s="73"/>
      <c r="F55" s="73"/>
      <c r="G55" s="73"/>
      <c r="H55" s="73"/>
      <c r="I55" s="73"/>
      <c r="J55" s="73"/>
      <c r="K55" s="73"/>
    </row>
    <row r="56" spans="1:11">
      <c r="A56" s="73"/>
      <c r="B56" s="73"/>
      <c r="C56" s="73"/>
      <c r="D56" s="73"/>
      <c r="E56" s="73"/>
      <c r="F56" s="73"/>
      <c r="G56" s="73"/>
      <c r="H56" s="73"/>
      <c r="I56" s="73"/>
      <c r="J56" s="73"/>
      <c r="K56" s="73"/>
    </row>
    <row r="57" spans="1:11">
      <c r="A57" s="73"/>
      <c r="B57" s="73"/>
      <c r="C57" s="73"/>
      <c r="D57" s="73"/>
      <c r="E57" s="73"/>
      <c r="F57" s="73"/>
      <c r="G57" s="73"/>
      <c r="H57" s="73"/>
      <c r="I57" s="73"/>
      <c r="J57" s="73"/>
      <c r="K57" s="73"/>
    </row>
    <row r="58" spans="1:11">
      <c r="A58" s="73"/>
      <c r="B58" s="73"/>
      <c r="C58" s="73"/>
      <c r="D58" s="73"/>
      <c r="E58" s="73"/>
      <c r="F58" s="73"/>
      <c r="G58" s="73"/>
      <c r="H58" s="73"/>
      <c r="I58" s="73"/>
      <c r="J58" s="73"/>
      <c r="K58" s="73"/>
    </row>
    <row r="59" spans="1:11">
      <c r="A59" s="73"/>
      <c r="B59" s="73"/>
      <c r="C59" s="73"/>
      <c r="D59" s="73"/>
      <c r="E59" s="73"/>
      <c r="F59" s="73"/>
      <c r="G59" s="73"/>
      <c r="H59" s="73"/>
      <c r="I59" s="73"/>
      <c r="J59" s="73"/>
      <c r="K59" s="73"/>
    </row>
    <row r="60" spans="1:11">
      <c r="A60" s="73"/>
      <c r="B60" s="73"/>
      <c r="C60" s="73"/>
      <c r="D60" s="73"/>
      <c r="E60" s="73"/>
      <c r="F60" s="73"/>
      <c r="G60" s="73"/>
      <c r="H60" s="73"/>
      <c r="I60" s="73"/>
      <c r="J60" s="73"/>
      <c r="K60" s="73"/>
    </row>
    <row r="61" spans="1:11">
      <c r="A61" s="73"/>
      <c r="B61" s="73"/>
      <c r="C61" s="73"/>
      <c r="D61" s="73"/>
      <c r="E61" s="73"/>
      <c r="F61" s="73"/>
      <c r="G61" s="73"/>
      <c r="H61" s="73"/>
      <c r="I61" s="73"/>
      <c r="J61" s="73"/>
      <c r="K61" s="73"/>
    </row>
    <row r="62" spans="1:11">
      <c r="A62" s="73"/>
      <c r="B62" s="73"/>
      <c r="C62" s="73"/>
      <c r="D62" s="73"/>
      <c r="E62" s="73"/>
      <c r="F62" s="73"/>
      <c r="G62" s="73"/>
      <c r="H62" s="73"/>
      <c r="I62" s="73"/>
      <c r="J62" s="73"/>
      <c r="K62" s="73"/>
    </row>
    <row r="63" spans="1:11">
      <c r="A63" s="73"/>
      <c r="B63" s="73"/>
      <c r="C63" s="73"/>
      <c r="D63" s="73"/>
      <c r="E63" s="73"/>
      <c r="F63" s="73"/>
      <c r="G63" s="73"/>
      <c r="H63" s="73"/>
      <c r="I63" s="73"/>
      <c r="J63" s="73"/>
      <c r="K63" s="73"/>
    </row>
    <row r="64" spans="1:11">
      <c r="A64" s="73"/>
      <c r="B64" s="73"/>
      <c r="C64" s="73"/>
      <c r="D64" s="73"/>
      <c r="E64" s="73"/>
      <c r="F64" s="73"/>
      <c r="G64" s="73"/>
      <c r="H64" s="73"/>
      <c r="I64" s="73"/>
      <c r="J64" s="73"/>
      <c r="K64" s="73"/>
    </row>
    <row r="65" spans="1:11">
      <c r="A65" s="73"/>
      <c r="B65" s="73"/>
      <c r="C65" s="73"/>
      <c r="D65" s="73"/>
      <c r="E65" s="73"/>
      <c r="F65" s="73"/>
      <c r="G65" s="73"/>
      <c r="H65" s="73"/>
      <c r="I65" s="73"/>
      <c r="J65" s="73"/>
      <c r="K65" s="73"/>
    </row>
    <row r="66" spans="1:11">
      <c r="A66" s="73"/>
      <c r="B66" s="73"/>
      <c r="C66" s="73"/>
      <c r="D66" s="73"/>
      <c r="E66" s="73"/>
      <c r="F66" s="73"/>
      <c r="G66" s="73"/>
      <c r="H66" s="73"/>
      <c r="I66" s="73"/>
      <c r="J66" s="73"/>
      <c r="K66" s="73"/>
    </row>
    <row r="67" spans="1:11">
      <c r="A67" s="73"/>
      <c r="B67" s="73"/>
      <c r="C67" s="73"/>
      <c r="D67" s="73"/>
      <c r="E67" s="73"/>
      <c r="F67" s="73"/>
      <c r="G67" s="73"/>
      <c r="H67" s="73"/>
      <c r="I67" s="73"/>
      <c r="J67" s="73"/>
      <c r="K67" s="73"/>
    </row>
    <row r="68" spans="1:11">
      <c r="A68" s="73"/>
      <c r="B68" s="73"/>
      <c r="C68" s="73"/>
      <c r="D68" s="73"/>
      <c r="E68" s="73"/>
      <c r="F68" s="73"/>
      <c r="G68" s="73"/>
      <c r="H68" s="73"/>
      <c r="I68" s="73"/>
      <c r="J68" s="73"/>
      <c r="K68" s="73"/>
    </row>
    <row r="69" spans="1:11">
      <c r="A69" s="73"/>
      <c r="B69" s="73"/>
      <c r="C69" s="73"/>
      <c r="D69" s="73"/>
      <c r="E69" s="73"/>
      <c r="F69" s="73"/>
      <c r="G69" s="73"/>
      <c r="H69" s="73"/>
      <c r="I69" s="73"/>
      <c r="J69" s="73"/>
      <c r="K69" s="73"/>
    </row>
    <row r="70" spans="1:11">
      <c r="A70" s="73"/>
      <c r="B70" s="73"/>
      <c r="C70" s="73"/>
      <c r="D70" s="73"/>
      <c r="E70" s="73"/>
      <c r="F70" s="73"/>
      <c r="G70" s="73"/>
      <c r="H70" s="73"/>
      <c r="I70" s="73"/>
      <c r="J70" s="73"/>
      <c r="K70" s="73"/>
    </row>
    <row r="71" spans="1:11">
      <c r="A71" s="73"/>
      <c r="B71" s="73"/>
      <c r="C71" s="73"/>
      <c r="D71" s="73"/>
      <c r="E71" s="73"/>
      <c r="F71" s="73"/>
      <c r="G71" s="73"/>
      <c r="H71" s="73"/>
      <c r="I71" s="73"/>
      <c r="J71" s="73"/>
      <c r="K71" s="73"/>
    </row>
    <row r="72" spans="1:11">
      <c r="A72" s="73"/>
      <c r="B72" s="73"/>
      <c r="C72" s="73"/>
      <c r="D72" s="73"/>
      <c r="E72" s="73"/>
      <c r="F72" s="73"/>
      <c r="G72" s="73"/>
      <c r="H72" s="73"/>
      <c r="I72" s="73"/>
      <c r="J72" s="73"/>
      <c r="K72" s="73"/>
    </row>
    <row r="73" spans="1:11">
      <c r="A73" s="73"/>
      <c r="B73" s="73"/>
      <c r="C73" s="73"/>
      <c r="D73" s="73"/>
      <c r="E73" s="73"/>
      <c r="F73" s="73"/>
      <c r="G73" s="73"/>
      <c r="H73" s="73"/>
      <c r="I73" s="73"/>
      <c r="J73" s="73"/>
      <c r="K73" s="73"/>
    </row>
    <row r="74" spans="1:11">
      <c r="A74" s="73"/>
      <c r="B74" s="73"/>
      <c r="C74" s="73"/>
      <c r="D74" s="73"/>
      <c r="E74" s="73"/>
      <c r="F74" s="73"/>
      <c r="G74" s="73"/>
      <c r="H74" s="73"/>
      <c r="I74" s="73"/>
      <c r="J74" s="73"/>
      <c r="K74" s="73"/>
    </row>
    <row r="75" spans="1:11">
      <c r="A75" s="73"/>
      <c r="B75" s="73"/>
      <c r="C75" s="73"/>
      <c r="D75" s="73"/>
      <c r="E75" s="73"/>
      <c r="F75" s="73"/>
      <c r="G75" s="73"/>
      <c r="H75" s="73"/>
      <c r="I75" s="73"/>
      <c r="J75" s="73"/>
      <c r="K75" s="73"/>
    </row>
    <row r="76" spans="1:11">
      <c r="A76" s="73"/>
      <c r="B76" s="73"/>
      <c r="C76" s="73"/>
      <c r="D76" s="73"/>
      <c r="E76" s="73"/>
      <c r="F76" s="73"/>
      <c r="G76" s="73"/>
      <c r="H76" s="73"/>
      <c r="I76" s="73"/>
      <c r="J76" s="73"/>
      <c r="K76" s="73"/>
    </row>
    <row r="77" spans="1:11">
      <c r="A77" s="73"/>
      <c r="B77" s="73"/>
      <c r="C77" s="73"/>
      <c r="D77" s="73"/>
      <c r="E77" s="73"/>
      <c r="F77" s="73"/>
      <c r="G77" s="73"/>
      <c r="H77" s="73"/>
      <c r="I77" s="73"/>
      <c r="J77" s="73"/>
      <c r="K77" s="73"/>
    </row>
    <row r="78" spans="1:11">
      <c r="A78" s="73"/>
      <c r="B78" s="73"/>
      <c r="C78" s="73"/>
      <c r="D78" s="73"/>
      <c r="E78" s="73"/>
      <c r="F78" s="73"/>
      <c r="G78" s="73"/>
      <c r="H78" s="73"/>
      <c r="I78" s="73"/>
      <c r="J78" s="73"/>
      <c r="K78" s="73"/>
    </row>
    <row r="79" spans="1:11">
      <c r="A79" s="73"/>
      <c r="B79" s="73"/>
      <c r="C79" s="73"/>
      <c r="D79" s="73"/>
      <c r="E79" s="73"/>
      <c r="F79" s="73"/>
      <c r="G79" s="73"/>
      <c r="H79" s="73"/>
      <c r="I79" s="73"/>
      <c r="J79" s="73"/>
      <c r="K79" s="73"/>
    </row>
    <row r="80" spans="1:11">
      <c r="A80" s="73"/>
      <c r="B80" s="73"/>
      <c r="C80" s="73"/>
      <c r="D80" s="73"/>
      <c r="E80" s="73"/>
      <c r="F80" s="73"/>
      <c r="G80" s="73"/>
      <c r="H80" s="73"/>
      <c r="I80" s="73"/>
      <c r="J80" s="73"/>
      <c r="K80" s="73"/>
    </row>
    <row r="81" spans="1:11">
      <c r="A81" s="73"/>
      <c r="B81" s="73"/>
      <c r="C81" s="73"/>
      <c r="D81" s="73"/>
      <c r="E81" s="73"/>
      <c r="F81" s="73"/>
      <c r="G81" s="73"/>
      <c r="H81" s="73"/>
      <c r="I81" s="73"/>
      <c r="J81" s="73"/>
      <c r="K81" s="73"/>
    </row>
    <row r="82" spans="1:11">
      <c r="A82" s="73"/>
      <c r="B82" s="73"/>
      <c r="C82" s="73"/>
      <c r="D82" s="73"/>
      <c r="E82" s="73"/>
      <c r="F82" s="73"/>
      <c r="G82" s="73"/>
      <c r="H82" s="73"/>
      <c r="I82" s="73"/>
      <c r="J82" s="73"/>
      <c r="K82" s="73"/>
    </row>
    <row r="83" spans="1:11">
      <c r="A83" s="73"/>
      <c r="B83" s="73"/>
      <c r="C83" s="73"/>
      <c r="D83" s="73"/>
      <c r="E83" s="73"/>
      <c r="F83" s="73"/>
      <c r="G83" s="73"/>
      <c r="H83" s="73"/>
      <c r="I83" s="73"/>
      <c r="J83" s="73"/>
      <c r="K83" s="73"/>
    </row>
    <row r="84" spans="1:11">
      <c r="A84" s="73"/>
      <c r="B84" s="73"/>
      <c r="C84" s="73"/>
      <c r="D84" s="73"/>
      <c r="E84" s="73"/>
      <c r="F84" s="73"/>
      <c r="G84" s="73"/>
      <c r="H84" s="73"/>
      <c r="I84" s="73"/>
      <c r="J84" s="73"/>
      <c r="K84" s="73"/>
    </row>
    <row r="85" spans="1:11">
      <c r="A85" s="73"/>
      <c r="B85" s="73"/>
      <c r="C85" s="73"/>
      <c r="D85" s="73"/>
      <c r="E85" s="73"/>
      <c r="F85" s="73"/>
      <c r="G85" s="73"/>
      <c r="H85" s="73"/>
      <c r="I85" s="73"/>
      <c r="J85" s="73"/>
      <c r="K85" s="73"/>
    </row>
    <row r="86" spans="1:11">
      <c r="A86" s="73"/>
      <c r="B86" s="73"/>
      <c r="C86" s="73"/>
      <c r="D86" s="73"/>
      <c r="E86" s="73"/>
      <c r="F86" s="73"/>
      <c r="G86" s="73"/>
      <c r="H86" s="73"/>
      <c r="I86" s="73"/>
      <c r="J86" s="73"/>
      <c r="K86" s="73"/>
    </row>
    <row r="87" spans="1:11">
      <c r="A87" s="73"/>
      <c r="B87" s="73"/>
      <c r="C87" s="73"/>
      <c r="D87" s="73"/>
      <c r="E87" s="73"/>
      <c r="F87" s="73"/>
      <c r="G87" s="73"/>
      <c r="H87" s="73"/>
      <c r="I87" s="73"/>
      <c r="J87" s="73"/>
      <c r="K87" s="73"/>
    </row>
    <row r="88" spans="1:11">
      <c r="A88" s="73"/>
      <c r="B88" s="73"/>
      <c r="C88" s="73"/>
      <c r="D88" s="73"/>
      <c r="E88" s="73"/>
      <c r="F88" s="73"/>
      <c r="G88" s="73"/>
      <c r="H88" s="73"/>
      <c r="I88" s="73"/>
      <c r="J88" s="73"/>
      <c r="K88" s="73"/>
    </row>
    <row r="89" spans="1:11">
      <c r="A89" s="73"/>
      <c r="B89" s="73"/>
      <c r="C89" s="73"/>
      <c r="D89" s="73"/>
      <c r="E89" s="73"/>
      <c r="F89" s="73"/>
      <c r="G89" s="73"/>
      <c r="H89" s="73"/>
      <c r="I89" s="73"/>
      <c r="J89" s="73"/>
      <c r="K89" s="73"/>
    </row>
    <row r="90" spans="1:11">
      <c r="A90" s="73"/>
      <c r="B90" s="73"/>
      <c r="C90" s="73"/>
      <c r="D90" s="73"/>
      <c r="E90" s="73"/>
      <c r="F90" s="73"/>
      <c r="G90" s="73"/>
      <c r="H90" s="73"/>
      <c r="I90" s="73"/>
      <c r="J90" s="73"/>
      <c r="K90" s="73"/>
    </row>
    <row r="91" spans="1:11">
      <c r="A91" s="73"/>
      <c r="B91" s="73"/>
      <c r="C91" s="73"/>
      <c r="D91" s="73"/>
      <c r="E91" s="73"/>
      <c r="F91" s="73"/>
      <c r="G91" s="73"/>
      <c r="H91" s="73"/>
      <c r="I91" s="73"/>
      <c r="J91" s="73"/>
      <c r="K91" s="73"/>
    </row>
    <row r="92" spans="1:11">
      <c r="A92" s="73"/>
      <c r="B92" s="73"/>
      <c r="C92" s="73"/>
      <c r="D92" s="73"/>
      <c r="E92" s="73"/>
      <c r="F92" s="73"/>
      <c r="G92" s="73"/>
      <c r="H92" s="73"/>
      <c r="I92" s="73"/>
      <c r="J92" s="73"/>
      <c r="K92" s="73"/>
    </row>
    <row r="93" spans="1:11">
      <c r="A93" s="73"/>
      <c r="B93" s="73"/>
      <c r="C93" s="73"/>
      <c r="D93" s="73"/>
      <c r="E93" s="73"/>
      <c r="F93" s="73"/>
      <c r="G93" s="73"/>
      <c r="H93" s="73"/>
      <c r="I93" s="73"/>
      <c r="J93" s="73"/>
      <c r="K93" s="73"/>
    </row>
    <row r="94" spans="1:11">
      <c r="A94" s="73"/>
      <c r="B94" s="73"/>
      <c r="C94" s="73"/>
      <c r="D94" s="73"/>
      <c r="E94" s="73"/>
      <c r="F94" s="73"/>
      <c r="G94" s="73"/>
      <c r="H94" s="73"/>
      <c r="I94" s="73"/>
      <c r="J94" s="73"/>
      <c r="K94" s="73"/>
    </row>
    <row r="95" spans="1:11">
      <c r="A95" s="73"/>
      <c r="B95" s="73"/>
      <c r="C95" s="73"/>
      <c r="D95" s="73"/>
      <c r="E95" s="73"/>
      <c r="F95" s="73"/>
      <c r="G95" s="73"/>
      <c r="H95" s="73"/>
      <c r="I95" s="73"/>
      <c r="J95" s="73"/>
      <c r="K95" s="73"/>
    </row>
    <row r="96" spans="1:11">
      <c r="A96" s="73"/>
      <c r="B96" s="73"/>
      <c r="C96" s="73"/>
      <c r="D96" s="73"/>
      <c r="E96" s="73"/>
      <c r="F96" s="73"/>
      <c r="G96" s="73"/>
      <c r="H96" s="73"/>
      <c r="I96" s="73"/>
      <c r="J96" s="73"/>
      <c r="K96" s="73"/>
    </row>
    <row r="97" s="73" customFormat="1"/>
    <row r="98" s="73" customFormat="1"/>
    <row r="99" s="73" customFormat="1"/>
    <row r="100" s="73" customFormat="1"/>
    <row r="101" s="73" customFormat="1"/>
    <row r="102" s="73" customFormat="1"/>
    <row r="103" s="73" customFormat="1"/>
    <row r="104" s="73" customFormat="1"/>
    <row r="105" s="73" customFormat="1"/>
    <row r="106" s="73" customFormat="1"/>
    <row r="107" s="73" customFormat="1"/>
    <row r="108" s="73" customFormat="1"/>
    <row r="109" s="73" customFormat="1"/>
    <row r="110" s="73" customFormat="1"/>
    <row r="111" s="73" customFormat="1"/>
    <row r="112" s="73" customFormat="1"/>
    <row r="113" s="73" customFormat="1"/>
    <row r="114" s="73" customFormat="1"/>
    <row r="115" s="73" customFormat="1"/>
    <row r="116" s="73" customFormat="1"/>
    <row r="117" s="73" customFormat="1"/>
    <row r="118" s="73" customFormat="1"/>
    <row r="119" s="73" customFormat="1"/>
    <row r="120" s="73" customFormat="1"/>
    <row r="121" s="73" customFormat="1"/>
    <row r="122" s="73" customFormat="1"/>
    <row r="123" s="73" customFormat="1"/>
    <row r="124" s="73" customFormat="1"/>
    <row r="125" s="73" customFormat="1"/>
    <row r="126" s="73" customFormat="1"/>
    <row r="127" s="73" customFormat="1"/>
    <row r="128" s="73" customFormat="1"/>
    <row r="129" s="73" customFormat="1"/>
    <row r="130" s="73" customFormat="1"/>
    <row r="131" s="73" customFormat="1"/>
    <row r="132" s="73" customFormat="1"/>
    <row r="133" s="73" customFormat="1"/>
    <row r="134" s="73" customFormat="1"/>
    <row r="135" s="73" customFormat="1"/>
    <row r="136" s="73" customFormat="1"/>
    <row r="137" s="73" customFormat="1"/>
    <row r="138" s="73" customFormat="1"/>
    <row r="139" s="73" customFormat="1"/>
    <row r="140" s="73" customFormat="1"/>
    <row r="141" s="73" customFormat="1"/>
    <row r="142" s="73" customFormat="1"/>
    <row r="143" s="73" customFormat="1"/>
    <row r="144" s="73" customFormat="1"/>
    <row r="145" s="73" customFormat="1"/>
    <row r="146" s="73" customFormat="1"/>
    <row r="147" s="73" customFormat="1"/>
    <row r="148" s="73" customFormat="1"/>
    <row r="149" s="73" customFormat="1"/>
    <row r="150" s="73" customFormat="1"/>
    <row r="151" s="73" customFormat="1"/>
    <row r="152" s="73" customFormat="1"/>
    <row r="153" s="73" customFormat="1"/>
    <row r="154" s="73" customFormat="1"/>
    <row r="155" s="73" customFormat="1"/>
    <row r="156" s="73" customFormat="1"/>
    <row r="157" s="73" customFormat="1"/>
    <row r="158" s="73" customFormat="1"/>
    <row r="159" s="73" customFormat="1"/>
    <row r="160" s="73" customFormat="1"/>
    <row r="161" s="73" customFormat="1"/>
    <row r="162" s="73" customFormat="1"/>
    <row r="163" s="73" customFormat="1"/>
    <row r="164" s="73" customFormat="1"/>
    <row r="165" s="73" customFormat="1"/>
    <row r="166" s="73" customFormat="1"/>
    <row r="167" s="73" customFormat="1"/>
    <row r="168" s="73" customFormat="1"/>
    <row r="169" s="73" customFormat="1"/>
    <row r="170" s="73" customFormat="1"/>
    <row r="171" s="73" customFormat="1"/>
    <row r="172" s="73" customFormat="1"/>
    <row r="173" s="73" customFormat="1"/>
    <row r="174" s="73" customFormat="1"/>
    <row r="175" s="73" customFormat="1"/>
    <row r="176" s="73" customFormat="1"/>
    <row r="177" s="73" customFormat="1"/>
    <row r="178" s="73" customFormat="1"/>
    <row r="179" s="73" customFormat="1"/>
    <row r="180" s="73" customFormat="1"/>
    <row r="181" s="73" customFormat="1"/>
    <row r="182" s="73" customFormat="1"/>
    <row r="183" s="73" customFormat="1"/>
    <row r="184" s="73" customFormat="1"/>
    <row r="185" s="73" customFormat="1"/>
    <row r="186" s="73" customFormat="1"/>
    <row r="187" s="73" customFormat="1"/>
    <row r="188" s="73" customFormat="1"/>
    <row r="189" s="73" customFormat="1"/>
    <row r="190" s="73" customFormat="1"/>
    <row r="191" s="73" customFormat="1"/>
    <row r="192" s="73" customFormat="1"/>
    <row r="193" s="73" customFormat="1"/>
    <row r="194" s="73" customFormat="1"/>
    <row r="195" s="73" customFormat="1"/>
    <row r="196" s="73" customFormat="1"/>
    <row r="197" s="73" customFormat="1"/>
    <row r="198" s="73" customFormat="1"/>
    <row r="199" s="73" customFormat="1"/>
    <row r="200" s="73" customFormat="1"/>
    <row r="201" s="73" customFormat="1"/>
    <row r="202" s="73" customFormat="1"/>
    <row r="203" s="73" customFormat="1"/>
    <row r="204" s="73" customFormat="1"/>
    <row r="205" s="73" customFormat="1"/>
    <row r="206" s="73" customFormat="1"/>
    <row r="207" s="73" customFormat="1"/>
    <row r="208" s="73" customFormat="1"/>
    <row r="209" s="73" customFormat="1"/>
    <row r="210" s="73" customFormat="1"/>
    <row r="211" s="73" customFormat="1"/>
    <row r="212" s="73" customFormat="1"/>
    <row r="213" s="73" customFormat="1"/>
    <row r="214" s="73" customFormat="1"/>
    <row r="215" s="73" customFormat="1"/>
    <row r="216" s="73" customFormat="1"/>
    <row r="217" s="73" customFormat="1"/>
    <row r="218" s="73" customFormat="1"/>
    <row r="219" s="73" customFormat="1"/>
    <row r="220" s="73" customFormat="1"/>
    <row r="221" s="73" customFormat="1"/>
    <row r="222" s="73" customFormat="1"/>
    <row r="223" s="73" customFormat="1"/>
    <row r="224" s="73" customFormat="1"/>
    <row r="225" s="73" customFormat="1"/>
    <row r="226" s="73" customFormat="1"/>
    <row r="227" s="73" customFormat="1"/>
    <row r="228" s="73" customFormat="1"/>
    <row r="229" s="73" customFormat="1"/>
    <row r="230" s="73" customFormat="1"/>
    <row r="231" s="73" customFormat="1"/>
    <row r="232" s="73" customFormat="1"/>
    <row r="233" s="73" customFormat="1"/>
    <row r="234" s="73" customFormat="1"/>
    <row r="235" s="73" customFormat="1"/>
    <row r="236" s="73" customFormat="1"/>
    <row r="237" s="73" customFormat="1"/>
    <row r="238" s="73" customFormat="1"/>
    <row r="239" s="73" customFormat="1"/>
    <row r="240" s="73" customFormat="1"/>
    <row r="241" s="73" customFormat="1"/>
    <row r="242" s="73" customFormat="1"/>
    <row r="243" s="73" customFormat="1"/>
    <row r="244" s="73" customFormat="1"/>
    <row r="245" s="73" customFormat="1"/>
    <row r="246" s="73" customFormat="1"/>
    <row r="247" s="73" customFormat="1"/>
    <row r="248" s="73" customFormat="1"/>
    <row r="249" s="73" customFormat="1"/>
    <row r="250" s="73" customFormat="1"/>
    <row r="251" s="73" customFormat="1"/>
    <row r="252" s="73" customFormat="1"/>
    <row r="253" s="73" customFormat="1"/>
    <row r="254" s="73" customFormat="1"/>
    <row r="255" s="73" customFormat="1"/>
    <row r="256" s="73" customFormat="1"/>
    <row r="257" s="73" customFormat="1"/>
    <row r="258" s="73" customFormat="1"/>
    <row r="259" s="73" customFormat="1"/>
    <row r="260" s="73" customFormat="1"/>
    <row r="261" s="73" customFormat="1"/>
    <row r="262" s="73" customFormat="1"/>
    <row r="263" s="73" customFormat="1"/>
    <row r="264" s="73" customFormat="1"/>
    <row r="265" s="73" customFormat="1"/>
    <row r="266" s="73" customFormat="1"/>
    <row r="267" s="73" customFormat="1"/>
    <row r="268" s="73" customFormat="1"/>
    <row r="269" s="73" customFormat="1"/>
    <row r="270" s="73" customFormat="1"/>
    <row r="271" s="73" customFormat="1"/>
    <row r="272" s="73" customFormat="1"/>
    <row r="273" s="73" customFormat="1"/>
    <row r="274" s="73" customFormat="1"/>
    <row r="275" s="73" customFormat="1"/>
    <row r="276" s="73" customFormat="1"/>
    <row r="277" s="73" customFormat="1"/>
    <row r="278" s="73" customFormat="1"/>
    <row r="279" s="73" customFormat="1"/>
    <row r="280" s="73" customFormat="1"/>
    <row r="281" s="73" customFormat="1"/>
    <row r="282" s="73" customFormat="1"/>
    <row r="283" s="73" customFormat="1"/>
    <row r="284" s="73" customFormat="1"/>
    <row r="285" s="73" customFormat="1"/>
    <row r="286" s="73" customFormat="1"/>
    <row r="287" s="73" customFormat="1"/>
    <row r="288" s="73" customFormat="1"/>
    <row r="289" s="73" customFormat="1"/>
    <row r="290" s="73" customFormat="1"/>
    <row r="291" s="73" customFormat="1"/>
    <row r="292" s="73" customFormat="1"/>
    <row r="293" s="73" customFormat="1"/>
    <row r="294" s="73" customFormat="1"/>
    <row r="295" s="73" customFormat="1"/>
    <row r="296" s="73" customFormat="1"/>
    <row r="297" s="73" customFormat="1"/>
    <row r="298" s="73" customFormat="1"/>
    <row r="299" s="73" customFormat="1"/>
    <row r="300" s="73" customFormat="1"/>
    <row r="301" s="73" customFormat="1"/>
    <row r="302" s="73" customFormat="1"/>
    <row r="303" s="73" customFormat="1"/>
    <row r="304" s="73" customFormat="1"/>
    <row r="305" s="73" customFormat="1"/>
    <row r="306" s="73" customFormat="1"/>
    <row r="307" s="73" customFormat="1"/>
    <row r="308" s="73" customFormat="1"/>
    <row r="309" s="73" customFormat="1"/>
    <row r="310" s="73" customFormat="1"/>
    <row r="311" s="73" customFormat="1"/>
    <row r="312" s="73" customFormat="1"/>
    <row r="313" s="73" customFormat="1"/>
    <row r="314" s="73" customFormat="1"/>
    <row r="315" s="73" customFormat="1"/>
    <row r="316" s="73" customFormat="1"/>
    <row r="317" s="73" customFormat="1"/>
    <row r="318" s="73" customFormat="1"/>
    <row r="319" s="73" customFormat="1"/>
    <row r="320" s="73" customFormat="1"/>
    <row r="321" s="73" customFormat="1"/>
    <row r="322" s="73" customFormat="1"/>
    <row r="323" s="73" customFormat="1"/>
    <row r="324" s="73" customFormat="1"/>
    <row r="325" s="73" customFormat="1"/>
    <row r="326" s="73" customFormat="1"/>
    <row r="327" s="73" customFormat="1"/>
    <row r="328" s="73" customFormat="1"/>
    <row r="329" s="73" customFormat="1"/>
    <row r="330" s="73" customFormat="1"/>
    <row r="331" s="73" customFormat="1"/>
    <row r="332" s="73" customFormat="1"/>
    <row r="333" s="73" customFormat="1"/>
    <row r="334" s="73" customFormat="1"/>
    <row r="335" s="73" customFormat="1"/>
    <row r="336" s="73" customFormat="1"/>
    <row r="337" s="73" customFormat="1"/>
    <row r="338" s="73" customFormat="1"/>
    <row r="339" s="73" customFormat="1"/>
    <row r="340" s="73" customFormat="1"/>
    <row r="341" s="73" customFormat="1"/>
    <row r="342" s="73" customFormat="1"/>
    <row r="343" s="73" customFormat="1"/>
    <row r="344" s="73" customFormat="1"/>
    <row r="345" s="73" customFormat="1"/>
    <row r="346" s="73" customFormat="1"/>
    <row r="347" s="73" customFormat="1"/>
    <row r="348" s="73" customFormat="1"/>
    <row r="349" s="73" customFormat="1"/>
    <row r="350" s="73" customFormat="1"/>
    <row r="351" s="73" customFormat="1"/>
    <row r="352" s="73" customFormat="1"/>
    <row r="353" s="73" customFormat="1"/>
    <row r="354" s="73" customFormat="1"/>
    <row r="355" s="73" customFormat="1"/>
    <row r="356" s="73" customFormat="1"/>
    <row r="357" s="73" customFormat="1"/>
    <row r="358" s="73" customFormat="1"/>
    <row r="359" s="73" customFormat="1"/>
    <row r="360" s="73" customFormat="1"/>
    <row r="361" s="73" customFormat="1"/>
    <row r="362" s="73" customFormat="1"/>
    <row r="363" s="73" customFormat="1"/>
    <row r="364" s="73" customFormat="1"/>
    <row r="365" s="73" customFormat="1"/>
    <row r="366" s="73" customFormat="1"/>
    <row r="367" s="73" customFormat="1"/>
    <row r="368" s="73" customFormat="1"/>
    <row r="369" s="73" customFormat="1"/>
    <row r="370" s="73" customFormat="1"/>
    <row r="371" s="73" customFormat="1"/>
    <row r="372" s="73" customFormat="1"/>
    <row r="373" s="73" customFormat="1"/>
    <row r="374" s="73" customFormat="1"/>
    <row r="375" s="73" customFormat="1"/>
    <row r="376" s="73" customFormat="1"/>
    <row r="377" s="73" customFormat="1"/>
    <row r="378" s="73" customFormat="1"/>
    <row r="379" s="73" customFormat="1"/>
    <row r="380" s="73" customFormat="1"/>
    <row r="381" s="73" customFormat="1"/>
    <row r="382" s="73" customFormat="1"/>
    <row r="383" s="73" customFormat="1"/>
    <row r="384" s="73" customFormat="1"/>
    <row r="385" s="73" customFormat="1"/>
    <row r="386" s="73" customFormat="1"/>
    <row r="387" s="73" customFormat="1"/>
    <row r="388" s="73" customFormat="1"/>
    <row r="389" s="73" customFormat="1"/>
    <row r="390" s="73" customFormat="1"/>
    <row r="391" s="73" customFormat="1"/>
    <row r="392" s="73" customFormat="1"/>
    <row r="393" s="73" customFormat="1"/>
    <row r="394" s="73" customFormat="1"/>
    <row r="395" s="73" customFormat="1"/>
    <row r="396" s="73" customFormat="1"/>
    <row r="397" s="73" customFormat="1"/>
    <row r="398" s="73" customFormat="1"/>
    <row r="399" s="73" customFormat="1"/>
    <row r="400" s="73" customFormat="1"/>
    <row r="401" s="73" customFormat="1"/>
    <row r="402" s="73" customFormat="1"/>
    <row r="403" s="73" customFormat="1"/>
    <row r="404" s="73" customFormat="1"/>
    <row r="405" s="73" customFormat="1"/>
    <row r="406" s="73" customFormat="1"/>
    <row r="407" s="73" customFormat="1"/>
    <row r="408" s="73" customFormat="1"/>
    <row r="409" s="73" customFormat="1"/>
    <row r="410" s="73" customFormat="1"/>
    <row r="411" s="73" customFormat="1"/>
    <row r="412" s="73" customFormat="1"/>
    <row r="413" s="73" customFormat="1"/>
    <row r="414" s="73" customFormat="1"/>
    <row r="415" s="73" customFormat="1"/>
    <row r="416" s="73" customFormat="1"/>
    <row r="417" s="73" customFormat="1"/>
    <row r="418" s="73" customFormat="1"/>
    <row r="419" s="73" customFormat="1"/>
    <row r="420" s="73" customFormat="1"/>
    <row r="421" s="73" customFormat="1"/>
    <row r="422" s="73" customFormat="1"/>
    <row r="423" s="73" customFormat="1"/>
    <row r="424" s="73" customFormat="1"/>
    <row r="425" s="73" customFormat="1"/>
    <row r="426" s="73" customFormat="1"/>
    <row r="427" s="73" customFormat="1"/>
    <row r="428" s="73" customFormat="1"/>
    <row r="429" s="73" customFormat="1"/>
    <row r="430" s="73" customFormat="1"/>
    <row r="431" s="73" customFormat="1"/>
    <row r="432" s="73" customFormat="1"/>
    <row r="433" s="73" customFormat="1"/>
    <row r="434" s="73" customFormat="1"/>
    <row r="435" s="73" customFormat="1"/>
    <row r="436" s="73" customFormat="1"/>
    <row r="437" s="73" customFormat="1"/>
    <row r="438" s="73" customFormat="1"/>
    <row r="439" s="73" customFormat="1"/>
    <row r="440" s="73" customFormat="1"/>
    <row r="441" s="73" customFormat="1"/>
    <row r="442" s="73" customFormat="1"/>
    <row r="443" s="73" customFormat="1"/>
    <row r="444" s="73" customFormat="1"/>
    <row r="445" s="73" customFormat="1"/>
    <row r="446" s="73" customFormat="1"/>
    <row r="447" s="73" customFormat="1"/>
    <row r="448" s="73" customFormat="1"/>
    <row r="449" s="73" customFormat="1"/>
    <row r="450" s="73" customFormat="1"/>
    <row r="451" s="73" customFormat="1"/>
    <row r="452" s="73" customFormat="1"/>
    <row r="453" s="73" customFormat="1"/>
    <row r="454" s="73" customFormat="1"/>
    <row r="455" s="73" customFormat="1"/>
    <row r="456" s="73" customFormat="1"/>
    <row r="457" s="73" customFormat="1"/>
    <row r="458" s="73" customFormat="1"/>
    <row r="459" s="73" customFormat="1"/>
    <row r="460" s="73" customFormat="1"/>
    <row r="461" s="73" customFormat="1"/>
    <row r="462" s="73" customFormat="1"/>
    <row r="463" s="73" customFormat="1"/>
    <row r="464" s="73" customFormat="1"/>
    <row r="465" s="73" customFormat="1"/>
    <row r="466" s="73" customFormat="1"/>
    <row r="467" s="73" customFormat="1"/>
    <row r="468" s="73" customFormat="1"/>
    <row r="469" s="73" customFormat="1"/>
    <row r="470" s="73" customFormat="1"/>
    <row r="471" s="73" customFormat="1"/>
    <row r="472" s="73" customFormat="1"/>
    <row r="473" s="73" customFormat="1"/>
    <row r="474" s="73" customFormat="1"/>
    <row r="475" s="73" customFormat="1"/>
    <row r="476" s="73" customFormat="1"/>
    <row r="477" s="73" customFormat="1"/>
    <row r="478" s="73" customFormat="1"/>
    <row r="479" s="73" customFormat="1"/>
    <row r="480" s="73" customFormat="1"/>
    <row r="481" s="73" customFormat="1"/>
    <row r="482" s="73" customFormat="1"/>
    <row r="483" s="73" customFormat="1"/>
    <row r="484" s="73" customFormat="1"/>
    <row r="485" s="73" customFormat="1"/>
    <row r="486" s="73" customFormat="1"/>
    <row r="487" s="73" customFormat="1"/>
    <row r="488" s="73" customFormat="1"/>
    <row r="489" s="73" customFormat="1"/>
    <row r="490" s="73" customFormat="1"/>
    <row r="491" s="73" customFormat="1"/>
    <row r="492" s="73" customFormat="1"/>
    <row r="493" s="73" customFormat="1"/>
    <row r="494" s="73" customFormat="1"/>
    <row r="495" s="73" customFormat="1"/>
    <row r="496" s="73" customFormat="1"/>
    <row r="497" s="73" customFormat="1"/>
    <row r="498" s="73" customFormat="1"/>
    <row r="499" s="73" customFormat="1"/>
    <row r="500" s="73" customFormat="1"/>
    <row r="501" s="73" customFormat="1"/>
    <row r="502" s="73" customFormat="1"/>
    <row r="503" s="73" customFormat="1"/>
    <row r="504" s="73" customFormat="1"/>
    <row r="505" s="73" customFormat="1"/>
    <row r="506" s="73" customFormat="1"/>
    <row r="507" s="73" customFormat="1"/>
    <row r="508" s="73" customFormat="1"/>
    <row r="509" s="73" customFormat="1"/>
    <row r="510" s="73" customFormat="1"/>
    <row r="511" s="73" customFormat="1"/>
    <row r="512" s="73" customFormat="1"/>
    <row r="513" s="73" customFormat="1"/>
    <row r="514" s="73" customFormat="1"/>
    <row r="515" s="73" customFormat="1"/>
    <row r="516" s="73" customFormat="1"/>
    <row r="517" s="73" customFormat="1"/>
    <row r="518" s="73" customFormat="1"/>
    <row r="519" s="73" customFormat="1"/>
    <row r="520" s="73" customFormat="1"/>
    <row r="521" s="73" customFormat="1"/>
    <row r="522" s="73" customFormat="1"/>
    <row r="523" s="73" customFormat="1"/>
    <row r="524" s="73" customFormat="1"/>
    <row r="525" s="73" customFormat="1"/>
    <row r="526" s="73" customFormat="1"/>
    <row r="527" s="73" customFormat="1"/>
    <row r="528" s="73" customFormat="1"/>
    <row r="529" s="73" customFormat="1"/>
    <row r="530" s="73" customFormat="1"/>
    <row r="531" s="73" customFormat="1"/>
    <row r="532" s="73" customFormat="1"/>
    <row r="533" s="73" customFormat="1"/>
    <row r="534" s="73" customFormat="1"/>
    <row r="535" s="73" customFormat="1"/>
    <row r="536" s="73" customFormat="1"/>
    <row r="537" s="73" customFormat="1"/>
    <row r="538" s="73" customFormat="1"/>
    <row r="539" s="73" customFormat="1"/>
    <row r="540" s="73" customFormat="1"/>
    <row r="541" s="73" customFormat="1"/>
    <row r="542" s="73" customFormat="1"/>
    <row r="543" s="73" customFormat="1"/>
    <row r="544" s="73" customFormat="1"/>
    <row r="545" s="73" customFormat="1"/>
    <row r="546" s="73" customFormat="1"/>
    <row r="547" s="73" customFormat="1"/>
    <row r="548" s="73" customFormat="1"/>
    <row r="549" s="73" customFormat="1"/>
    <row r="550" s="73" customFormat="1"/>
    <row r="551" s="73" customFormat="1"/>
    <row r="552" s="73" customFormat="1"/>
    <row r="553" s="73" customFormat="1"/>
    <row r="554" s="73" customFormat="1"/>
    <row r="555" s="73" customFormat="1"/>
    <row r="556" s="73" customFormat="1"/>
    <row r="557" s="73" customFormat="1"/>
    <row r="558" s="73" customFormat="1"/>
    <row r="559" s="73" customFormat="1"/>
    <row r="560" s="73" customFormat="1"/>
    <row r="561" s="73" customFormat="1"/>
    <row r="562" s="73" customFormat="1"/>
    <row r="563" s="73" customFormat="1"/>
    <row r="564" s="73" customFormat="1"/>
    <row r="565" s="73" customFormat="1"/>
    <row r="566" s="73" customFormat="1"/>
    <row r="567" s="73" customFormat="1"/>
    <row r="568" s="73" customFormat="1"/>
    <row r="569" s="73" customFormat="1"/>
    <row r="570" s="73" customFormat="1"/>
    <row r="571" s="73" customFormat="1"/>
    <row r="572" s="73" customFormat="1"/>
    <row r="573" s="73" customFormat="1"/>
    <row r="574" s="73" customFormat="1"/>
    <row r="575" s="73" customFormat="1"/>
    <row r="576" s="73" customFormat="1"/>
    <row r="577" s="73" customFormat="1"/>
    <row r="578" s="73" customFormat="1"/>
    <row r="579" s="73" customFormat="1"/>
    <row r="580" s="73" customFormat="1"/>
    <row r="581" s="73" customFormat="1"/>
    <row r="582" s="73" customFormat="1"/>
    <row r="583" s="73" customFormat="1"/>
    <row r="584" s="73" customFormat="1"/>
    <row r="585" s="73" customFormat="1"/>
    <row r="586" s="73" customFormat="1"/>
    <row r="587" s="73" customFormat="1"/>
    <row r="588" s="73" customFormat="1"/>
    <row r="589" s="73" customFormat="1"/>
    <row r="590" s="73" customFormat="1"/>
    <row r="591" s="73" customFormat="1"/>
    <row r="592" s="73" customFormat="1"/>
    <row r="593" s="73" customFormat="1"/>
    <row r="594" s="73" customFormat="1"/>
    <row r="595" s="73" customFormat="1"/>
    <row r="596" s="73" customFormat="1"/>
    <row r="597" s="73" customFormat="1"/>
    <row r="598" s="73" customFormat="1"/>
    <row r="599" s="73" customFormat="1"/>
    <row r="600" s="73" customFormat="1"/>
    <row r="601" s="73" customFormat="1"/>
    <row r="602" s="73" customFormat="1"/>
    <row r="603" s="73" customFormat="1"/>
    <row r="604" s="73" customFormat="1"/>
    <row r="605" s="73" customFormat="1"/>
    <row r="606" s="73" customFormat="1"/>
    <row r="607" s="73" customFormat="1"/>
    <row r="608" s="73" customFormat="1"/>
    <row r="609" s="73" customFormat="1"/>
    <row r="610" s="73" customFormat="1"/>
    <row r="611" s="73" customFormat="1"/>
    <row r="612" s="73" customFormat="1"/>
    <row r="613" s="73" customFormat="1"/>
    <row r="614" s="73" customFormat="1"/>
    <row r="615" s="73" customFormat="1"/>
    <row r="616" s="73" customFormat="1"/>
    <row r="617" s="73" customFormat="1"/>
    <row r="618" s="73" customFormat="1"/>
    <row r="619" s="73" customFormat="1"/>
    <row r="620" s="73" customFormat="1"/>
    <row r="621" s="73" customFormat="1"/>
    <row r="622" s="73" customFormat="1"/>
    <row r="623" s="73" customFormat="1"/>
    <row r="624" s="73" customFormat="1"/>
    <row r="625" s="73" customFormat="1"/>
    <row r="626" s="73" customFormat="1"/>
    <row r="627" s="73" customFormat="1"/>
    <row r="628" s="73" customFormat="1"/>
    <row r="629" s="73" customFormat="1"/>
    <row r="630" s="73" customFormat="1"/>
    <row r="631" s="73" customFormat="1"/>
    <row r="632" s="73" customFormat="1"/>
    <row r="633" s="73" customFormat="1"/>
    <row r="634" s="73" customFormat="1"/>
    <row r="635" s="73" customFormat="1"/>
  </sheetData>
  <sheetProtection algorithmName="SHA-512" hashValue="bXUmkHmPfTAMp3g8glnFJ34lcWGuBc3qQoP7JEOK38Wp18oYMeKB59r8JCpWM7tavrHzi/XpUptVeT1d3cxgeg==" saltValue="xKpYnRU8MATbHGuXyot09A==" spinCount="100000" sheet="1" objects="1" scenarios="1"/>
  <mergeCells count="132">
    <mergeCell ref="B37:C37"/>
    <mergeCell ref="B38:C38"/>
    <mergeCell ref="D34:G34"/>
    <mergeCell ref="D35:G35"/>
    <mergeCell ref="D36:G36"/>
    <mergeCell ref="D37:G37"/>
    <mergeCell ref="D38:G38"/>
    <mergeCell ref="E1:G1"/>
    <mergeCell ref="E2:G2"/>
    <mergeCell ref="E6:G6"/>
    <mergeCell ref="A22:K22"/>
    <mergeCell ref="D23:G23"/>
    <mergeCell ref="D19:E19"/>
    <mergeCell ref="D17:E17"/>
    <mergeCell ref="B34:C34"/>
    <mergeCell ref="B35:C35"/>
    <mergeCell ref="H37:K37"/>
    <mergeCell ref="A27:K27"/>
    <mergeCell ref="B25:C25"/>
    <mergeCell ref="D25:G25"/>
    <mergeCell ref="H25:K25"/>
    <mergeCell ref="B29:C29"/>
    <mergeCell ref="D29:G29"/>
    <mergeCell ref="H29:K29"/>
    <mergeCell ref="A13:K13"/>
    <mergeCell ref="B16:C16"/>
    <mergeCell ref="A14:A16"/>
    <mergeCell ref="B7:C7"/>
    <mergeCell ref="B8:C8"/>
    <mergeCell ref="I7:K7"/>
    <mergeCell ref="I8:K8"/>
    <mergeCell ref="I11:K11"/>
    <mergeCell ref="B9:C9"/>
    <mergeCell ref="B11:C11"/>
    <mergeCell ref="J16:K16"/>
    <mergeCell ref="B12:C12"/>
    <mergeCell ref="E8:G8"/>
    <mergeCell ref="E9:G9"/>
    <mergeCell ref="E11:G11"/>
    <mergeCell ref="E7:G7"/>
    <mergeCell ref="D14:E15"/>
    <mergeCell ref="F14:G14"/>
    <mergeCell ref="F16:G16"/>
    <mergeCell ref="A49:K49"/>
    <mergeCell ref="H48:K48"/>
    <mergeCell ref="H47:K47"/>
    <mergeCell ref="H40:K40"/>
    <mergeCell ref="H46:K46"/>
    <mergeCell ref="H41:K41"/>
    <mergeCell ref="H43:K43"/>
    <mergeCell ref="H42:K42"/>
    <mergeCell ref="B46:C46"/>
    <mergeCell ref="B44:C44"/>
    <mergeCell ref="B40:C40"/>
    <mergeCell ref="B41:C41"/>
    <mergeCell ref="B48:C48"/>
    <mergeCell ref="B42:C42"/>
    <mergeCell ref="H44:K44"/>
    <mergeCell ref="B47:C47"/>
    <mergeCell ref="B45:C45"/>
    <mergeCell ref="H45:K45"/>
    <mergeCell ref="D40:G40"/>
    <mergeCell ref="D41:G41"/>
    <mergeCell ref="D44:G44"/>
    <mergeCell ref="D42:G42"/>
    <mergeCell ref="D43:G43"/>
    <mergeCell ref="B43:C43"/>
    <mergeCell ref="A39:K39"/>
    <mergeCell ref="D48:G48"/>
    <mergeCell ref="D47:G47"/>
    <mergeCell ref="D45:G45"/>
    <mergeCell ref="D46:G46"/>
    <mergeCell ref="I6:K6"/>
    <mergeCell ref="A1:C1"/>
    <mergeCell ref="I1:K1"/>
    <mergeCell ref="I4:K4"/>
    <mergeCell ref="I5:K5"/>
    <mergeCell ref="B6:C6"/>
    <mergeCell ref="B4:C4"/>
    <mergeCell ref="B5:C5"/>
    <mergeCell ref="E3:G3"/>
    <mergeCell ref="I2:K2"/>
    <mergeCell ref="I3:K3"/>
    <mergeCell ref="E4:G4"/>
    <mergeCell ref="E5:G5"/>
    <mergeCell ref="D18:E18"/>
    <mergeCell ref="H23:K23"/>
    <mergeCell ref="B20:C20"/>
    <mergeCell ref="B23:C23"/>
    <mergeCell ref="B2:C2"/>
    <mergeCell ref="B3:C3"/>
    <mergeCell ref="H38:K38"/>
    <mergeCell ref="H36:K36"/>
    <mergeCell ref="I9:K9"/>
    <mergeCell ref="I10:K10"/>
    <mergeCell ref="B10:C10"/>
    <mergeCell ref="E10:G10"/>
    <mergeCell ref="B18:C18"/>
    <mergeCell ref="H14:I14"/>
    <mergeCell ref="D21:E21"/>
    <mergeCell ref="J14:K14"/>
    <mergeCell ref="H16:I16"/>
    <mergeCell ref="B19:C19"/>
    <mergeCell ref="E12:G12"/>
    <mergeCell ref="B21:C21"/>
    <mergeCell ref="D20:E20"/>
    <mergeCell ref="B24:C24"/>
    <mergeCell ref="H24:K24"/>
    <mergeCell ref="B28:C28"/>
    <mergeCell ref="B36:C36"/>
    <mergeCell ref="B14:C15"/>
    <mergeCell ref="H26:K26"/>
    <mergeCell ref="H31:K31"/>
    <mergeCell ref="B31:C31"/>
    <mergeCell ref="I12:K12"/>
    <mergeCell ref="B17:C17"/>
    <mergeCell ref="D16:E16"/>
    <mergeCell ref="H34:K34"/>
    <mergeCell ref="H28:K28"/>
    <mergeCell ref="H33:K33"/>
    <mergeCell ref="A32:K32"/>
    <mergeCell ref="H35:K35"/>
    <mergeCell ref="B26:C26"/>
    <mergeCell ref="B30:C30"/>
    <mergeCell ref="H30:K30"/>
    <mergeCell ref="D24:G24"/>
    <mergeCell ref="D26:G26"/>
    <mergeCell ref="D28:G28"/>
    <mergeCell ref="D30:G30"/>
    <mergeCell ref="D31:G31"/>
    <mergeCell ref="D33:G33"/>
    <mergeCell ref="B33:C33"/>
  </mergeCells>
  <phoneticPr fontId="11" type="noConversion"/>
  <printOptions horizontalCentered="1" verticalCentered="1"/>
  <pageMargins left="0.39370078740157483" right="0.39370078740157483" top="0.39370078740157483" bottom="0.19685039370078741" header="0.51181102362204722" footer="0.51181102362204722"/>
  <pageSetup paperSize="9" scale="86"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23</vt:i4>
      </vt:variant>
      <vt:variant>
        <vt:lpstr>Pojmenované oblasti</vt:lpstr>
      </vt:variant>
      <vt:variant>
        <vt:i4>23</vt:i4>
      </vt:variant>
    </vt:vector>
  </HeadingPairs>
  <TitlesOfParts>
    <vt:vector size="46" baseType="lpstr">
      <vt:lpstr>FU</vt:lpstr>
      <vt:lpstr>XML export</vt:lpstr>
      <vt:lpstr>UVOD</vt:lpstr>
      <vt:lpstr>XML_export</vt:lpstr>
      <vt:lpstr>Moje daně</vt:lpstr>
      <vt:lpstr>ZAKL_DATA</vt:lpstr>
      <vt:lpstr>DAP1</vt:lpstr>
      <vt:lpstr>DAP2</vt:lpstr>
      <vt:lpstr>DAP3</vt:lpstr>
      <vt:lpstr>DAP4</vt:lpstr>
      <vt:lpstr>ZAV</vt:lpstr>
      <vt:lpstr>1Př1</vt:lpstr>
      <vt:lpstr>1Př2</vt:lpstr>
      <vt:lpstr>2Př</vt:lpstr>
      <vt:lpstr>3Př</vt:lpstr>
      <vt:lpstr>4Př</vt:lpstr>
      <vt:lpstr>3Př_a</vt:lpstr>
      <vt:lpstr>6Př</vt:lpstr>
      <vt:lpstr>Př_b</vt:lpstr>
      <vt:lpstr>Příl_děti</vt:lpstr>
      <vt:lpstr>Potvr_ZAM</vt:lpstr>
      <vt:lpstr>Prohl_manž</vt:lpstr>
      <vt:lpstr>Zálohy</vt:lpstr>
      <vt:lpstr>fin_ur</vt:lpstr>
      <vt:lpstr>'1Př1'!Oblast_tisku</vt:lpstr>
      <vt:lpstr>'1Př2'!Oblast_tisku</vt:lpstr>
      <vt:lpstr>'2Př'!Oblast_tisku</vt:lpstr>
      <vt:lpstr>'3Př'!Oblast_tisku</vt:lpstr>
      <vt:lpstr>'3Př_a'!Oblast_tisku</vt:lpstr>
      <vt:lpstr>'4Př'!Oblast_tisku</vt:lpstr>
      <vt:lpstr>'6Př'!Oblast_tisku</vt:lpstr>
      <vt:lpstr>'DAP1'!Oblast_tisku</vt:lpstr>
      <vt:lpstr>'DAP2'!Oblast_tisku</vt:lpstr>
      <vt:lpstr>'DAP3'!Oblast_tisku</vt:lpstr>
      <vt:lpstr>'DAP4'!Oblast_tisku</vt:lpstr>
      <vt:lpstr>'Moje daně'!Oblast_tisku</vt:lpstr>
      <vt:lpstr>Potvr_ZAM!Oblast_tisku</vt:lpstr>
      <vt:lpstr>Prohl_manž!Oblast_tisku</vt:lpstr>
      <vt:lpstr>Př_b!Oblast_tisku</vt:lpstr>
      <vt:lpstr>Příl_děti!Oblast_tisku</vt:lpstr>
      <vt:lpstr>UVOD!Oblast_tisku</vt:lpstr>
      <vt:lpstr>XML_export!Oblast_tisku</vt:lpstr>
      <vt:lpstr>ZAKL_DATA!Oblast_tisku</vt:lpstr>
      <vt:lpstr>Zálohy!Oblast_tisku</vt:lpstr>
      <vt:lpstr>ZAV!Oblast_tisku</vt:lpstr>
      <vt:lpstr>staty</vt:lpstr>
    </vt:vector>
  </TitlesOfParts>
  <Company>Aspekt HM s.r.o.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25.2.2002</dc:subject>
  <dc:creator>Martin Štěpán</dc:creator>
  <cp:lastModifiedBy>Martin Štěpán</cp:lastModifiedBy>
  <cp:lastPrinted>2025-10-22T11:50:56Z</cp:lastPrinted>
  <dcterms:created xsi:type="dcterms:W3CDTF">2000-01-30T17:10:20Z</dcterms:created>
  <dcterms:modified xsi:type="dcterms:W3CDTF">2026-03-13T10:00:44Z</dcterms:modified>
</cp:coreProperties>
</file>