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281" yWindow="120" windowWidth="12405" windowHeight="122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SP1" sheetId="15" r:id="rId15"/>
    <sheet name="SP2" sheetId="16" r:id="rId16"/>
    <sheet name="Sp_Př" sheetId="17" r:id="rId17"/>
    <sheet name="VZP" sheetId="18" r:id="rId18"/>
    <sheet name="Zálohy1" sheetId="19" r:id="rId19"/>
    <sheet name="Zálohy2" sheetId="20" r:id="rId20"/>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16">'Sp_Př'!$A$1:$K$49</definedName>
    <definedName name="_xlnm.Print_Area" localSheetId="14">'SP1'!$A$1:$AB$76</definedName>
    <definedName name="_xlnm.Print_Area" localSheetId="15">'SP2'!$A$1:$AO$70</definedName>
    <definedName name="_xlnm.Print_Area" localSheetId="0">'UVOD'!$A$1:$K$41</definedName>
    <definedName name="_xlnm.Print_Area" localSheetId="17">'VZP'!$A$1:$AR$64</definedName>
    <definedName name="_xlnm.Print_Area" localSheetId="1">'ZAKL_DATA'!$A$1:$E$42</definedName>
    <definedName name="_xlnm.Print_Area" localSheetId="18">'Zálohy1'!$A$1:$E$42</definedName>
    <definedName name="_xlnm.Print_Area" localSheetId="19">'Zálohy2'!$A$1:$E$42</definedName>
    <definedName name="_xlnm.Print_Area" localSheetId="6">'ZAV'!$A$2:$C$49</definedName>
  </definedNames>
  <calcPr fullCalcOnLoad="1"/>
</workbook>
</file>

<file path=xl/comments15.xml><?xml version="1.0" encoding="utf-8"?>
<comments xmlns="http://schemas.openxmlformats.org/spreadsheetml/2006/main">
  <authors>
    <author>Martin Štěpán</author>
  </authors>
  <commentList>
    <comment ref="R33" authorId="0">
      <text>
        <r>
          <rPr>
            <b/>
            <sz val="8"/>
            <rFont val="Tahoma"/>
            <family val="0"/>
          </rPr>
          <t xml:space="preserve">Martin Štěpán: </t>
        </r>
        <r>
          <rPr>
            <sz val="8"/>
            <rFont val="Tahoma"/>
            <family val="0"/>
          </rPr>
          <t>Výkon zaměstnání – zaměstnáním se pro účely vedlejší samostatné výdělečné činnosti rozumí činnost zakládající účast na nemocenském resp. důchodovém pojištění zaměstnanců – jedná-li se o zaměstnání malého rozsahu nebo o osoby pouze důchodově pojištěné (společníci a jednatelé s.r.o., komanditisté, členové družstev), doložení potvrzení o měsících, ve kterých vznikla účast na pojištění, je vždy povinné.Rovněž je povinné dokládat potvrzení při výkonu služebního poměru a při výkonu zaměstnání podle cizích právních předpisů.</t>
        </r>
      </text>
    </comment>
    <comment ref="R35" authorId="0">
      <text>
        <r>
          <rPr>
            <b/>
            <sz val="8"/>
            <rFont val="Tahoma"/>
            <family val="0"/>
          </rPr>
          <t xml:space="preserve">Martin Štěpán: </t>
        </r>
        <r>
          <rPr>
            <sz val="8"/>
            <rFont val="Tahoma"/>
            <family val="0"/>
          </rPr>
          <t>Nárok na výplatu invalidního důchodu nebo přiznání starobního důchodu – skutečnost se dokládá pouze v případě, že orgánem
sociálního pojištění není ČSSZ.</t>
        </r>
      </text>
    </comment>
    <comment ref="R37" authorId="0">
      <text>
        <r>
          <rPr>
            <b/>
            <sz val="8"/>
            <rFont val="Tahoma"/>
            <family val="0"/>
          </rPr>
          <t xml:space="preserve">Martin Štěpán: </t>
        </r>
        <r>
          <rPr>
            <sz val="8"/>
            <rFont val="Tahoma"/>
            <family val="0"/>
          </rPr>
          <t>Nárok na rodičovský příspěvek – nejedná se o povinně dokládanou skutečnost.</t>
        </r>
      </text>
    </comment>
    <comment ref="R39" authorId="0">
      <text>
        <r>
          <rPr>
            <b/>
            <sz val="8"/>
            <rFont val="Tahoma"/>
            <family val="0"/>
          </rPr>
          <t xml:space="preserve">Martin Štěpán: </t>
        </r>
        <r>
          <rPr>
            <sz val="8"/>
            <rFont val="Tahoma"/>
            <family val="0"/>
          </rPr>
          <t>Nárok na PPM nebo nemocenské z důvodu těhotenství a porodu z nemocenského pojištění zaměstnanců – skutečnost se dokládá, jedná-li se o výplatu na základě cizích právních předpisů, nebo není-li orgánem nemocenského pojištění ČSSZ.</t>
        </r>
      </text>
    </comment>
    <comment ref="R41" authorId="0">
      <text>
        <r>
          <rPr>
            <b/>
            <sz val="8"/>
            <rFont val="Tahoma"/>
            <family val="0"/>
          </rPr>
          <t xml:space="preserve">Martin Štěpán: </t>
        </r>
        <r>
          <rPr>
            <sz val="8"/>
            <rFont val="Tahoma"/>
            <family val="0"/>
          </rPr>
          <t>Osobní péče o osobu mladší 10 let, která je závislá na péči jiné osoby ve stupni I, nebo o osobu, která je závislá na péči jiné osoby
ve stupni II–IV – jedná se o povinně dokládanou skutečnost.</t>
        </r>
      </text>
    </comment>
    <comment ref="R43" authorId="0">
      <text>
        <r>
          <rPr>
            <b/>
            <sz val="8"/>
            <rFont val="Tahoma"/>
            <family val="0"/>
          </rPr>
          <t xml:space="preserve">Martin Štěpán: </t>
        </r>
        <r>
          <rPr>
            <sz val="8"/>
            <rFont val="Tahoma"/>
            <family val="0"/>
          </rPr>
          <t>Výkon vojenské služby v ozbrojených silách ČR – jedná se o povinně dokládanou skutečnost.</t>
        </r>
      </text>
    </comment>
    <comment ref="R45" authorId="0">
      <text>
        <r>
          <rPr>
            <b/>
            <sz val="8"/>
            <rFont val="Tahoma"/>
            <family val="0"/>
          </rPr>
          <t xml:space="preserve">Martin Štěpán: </t>
        </r>
        <r>
          <rPr>
            <sz val="8"/>
            <rFont val="Tahoma"/>
            <family val="0"/>
          </rPr>
          <t>Nezaopatřenost dítěte podle § 20 odst. 3 písm. a) zákona. č. 155/1995 Sb. – (student do 26 let) – jedná se o povinně dokládanou skutečnost.</t>
        </r>
      </text>
    </comment>
    <comment ref="W15"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 ref="L59" authorId="0">
      <text>
        <r>
          <rPr>
            <b/>
            <sz val="8"/>
            <rFont val="Tahoma"/>
            <family val="0"/>
          </rPr>
          <t>Martin Štěpán:</t>
        </r>
        <r>
          <rPr>
            <sz val="8"/>
            <rFont val="Tahoma"/>
            <family val="0"/>
          </rPr>
          <t xml:space="preserve">
Pokud jste vykonávali činnost OSVČ v některých měsících jako vedlejší a Váš daňový základ nedosáhl rozhodné částky ( pro rok 2012 = 60.329,- ), nemusíte být v těchto měsících sociálně pojištěni. Pokud nechcete být v těchto měsících sociálně pojištěni, uveďte do této buňky 0.</t>
        </r>
      </text>
    </comment>
    <comment ref="D67" authorId="0">
      <text>
        <r>
          <rPr>
            <b/>
            <sz val="8"/>
            <rFont val="Tahoma"/>
            <family val="0"/>
          </rPr>
          <t>mgr. Martin Štěpán:</t>
        </r>
        <r>
          <rPr>
            <sz val="8"/>
            <rFont val="Tahoma"/>
            <family val="0"/>
          </rPr>
          <t xml:space="preserve">
Pokud vykonáváte činnost OSVČ jen jako vedlejší a Váš daňový základ nedosáhl rozhodné částky ( pro rok 2012 = 60.329,- ), nemusíte být sociálně pojištěni. Pokud nechcete být sociálně pojištěni, uveďte do tohoto řádku 0.</t>
        </r>
      </text>
    </comment>
  </commentList>
</comments>
</file>

<file path=xl/comments16.xml><?xml version="1.0" encoding="utf-8"?>
<comments xmlns="http://schemas.openxmlformats.org/spreadsheetml/2006/main">
  <authors>
    <author>Martin Štěpán</author>
  </authors>
  <commentList>
    <comment ref="M31"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8.xml><?xml version="1.0" encoding="utf-8"?>
<comments xmlns="http://schemas.openxmlformats.org/spreadsheetml/2006/main">
  <authors>
    <author>Martin Štěpán</author>
  </authors>
  <commentList>
    <comment ref="AN24"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<sst xmlns="http://schemas.openxmlformats.org/spreadsheetml/2006/main" count="966" uniqueCount="738">
  <si>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</si>
  <si>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</si>
  <si>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</si>
  <si>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</si>
  <si>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</si>
  <si>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</si>
  <si>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</si>
  <si>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</si>
  <si>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</si>
  <si>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</si>
  <si>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</si>
  <si>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</si>
  <si>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</si>
  <si>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</si>
  <si>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</si>
  <si>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</si>
  <si>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</si>
  <si>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</si>
  <si>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</si>
  <si>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</si>
  <si>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</si>
  <si>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</si>
  <si>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</si>
  <si>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</si>
  <si>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</si>
  <si>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</si>
  <si>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</si>
  <si>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Formulář je určen výhradně pro Microsoft Excel. V ostatních obdobných programech nemusí fungovat správně !</t>
  </si>
  <si>
    <t>Název příslušné OSSZ/PSSZ/MSSZ Brno</t>
  </si>
  <si>
    <t>1. Identifikace pojištěnce, korespondeční adresa a ostatní kontaktní údaje</t>
  </si>
  <si>
    <t>ADRESA PRO DORUČOVÁNÍ : Ulice</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</si>
  <si>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</si>
  <si>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</si>
  <si>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</si>
  <si>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</si>
  <si>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</si>
  <si>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</si>
  <si>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</si>
  <si>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</si>
  <si>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</si>
  <si>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</si>
  <si>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</si>
  <si>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</si>
  <si>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</si>
  <si>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</si>
  <si>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</si>
  <si>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</si>
  <si>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</si>
  <si>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</si>
  <si>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</si>
  <si>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</si>
  <si>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</si>
  <si>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</si>
  <si>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</si>
  <si>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</si>
  <si>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</si>
  <si>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</si>
  <si>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</si>
  <si>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</si>
  <si>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</si>
  <si>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</si>
  <si>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</si>
  <si>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</si>
  <si>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</si>
  <si>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</si>
  <si>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</si>
  <si>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</si>
  <si>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</si>
  <si>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</si>
  <si>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</si>
  <si>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</si>
  <si>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</si>
  <si>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</si>
  <si>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</si>
  <si>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</si>
  <si>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</si>
  <si>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</si>
  <si>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</si>
  <si>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</si>
  <si>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</si>
  <si>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</si>
  <si>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Z důvodů :</t>
  </si>
  <si>
    <t>6. Nová výše zálohy ( viz Poučení )</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</si>
  <si>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</si>
  <si>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</si>
  <si>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</si>
  <si>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</si>
  <si>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</si>
  <si>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</si>
  <si>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</si>
  <si>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</si>
  <si>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</si>
  <si>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</si>
  <si>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</si>
  <si>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</si>
  <si>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</si>
  <si>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</si>
  <si>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</si>
  <si>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</si>
  <si>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</si>
  <si>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</si>
  <si>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</si>
  <si>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</si>
  <si>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</si>
  <si>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</si>
  <si>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</si>
  <si>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</si>
  <si>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</si>
  <si>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</si>
  <si>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</si>
  <si>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</si>
  <si>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</si>
  <si>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</si>
  <si>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</si>
  <si>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</si>
  <si>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</si>
  <si>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</si>
  <si>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</si>
  <si>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</si>
  <si>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</si>
  <si>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</si>
  <si>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</si>
  <si>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</si>
  <si>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</si>
  <si>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</si>
  <si>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 xml:space="preserve">4. Vedlejší samostatná výdělečná činnost-podle ustanovení § 9 odst. 6 písmeno a) až e)  zák. č. 155/1995 Sb. </t>
  </si>
  <si>
    <t>6. Způsob použití přeplatku</t>
  </si>
  <si>
    <t>8. Údaje o OSVČ, se kterou je vykonávána spolupráce</t>
  </si>
  <si>
    <t>10. Údaje o opravném přehledu</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</si>
  <si>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</si>
  <si>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</si>
  <si>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</si>
  <si>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</si>
  <si>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</si>
  <si>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</si>
  <si>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</si>
  <si>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</si>
  <si>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</si>
  <si>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</si>
  <si>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</si>
  <si>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</si>
  <si>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</si>
  <si>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</si>
  <si>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</si>
  <si>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</si>
  <si>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</si>
  <si>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</si>
  <si>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Datum narození</t>
  </si>
  <si>
    <t>Datum vyplnění formuláře</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</si>
  <si>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</si>
  <si>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</si>
  <si>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</si>
  <si>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</si>
  <si>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</si>
  <si>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</si>
  <si>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</si>
  <si>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</si>
  <si>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</si>
  <si>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</si>
  <si>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</si>
  <si>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</si>
  <si>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</si>
  <si>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</si>
  <si>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Nová výše zálohy</t>
  </si>
  <si>
    <t>25 5405 Mfin 5405 vzor č.19</t>
  </si>
  <si>
    <t>formulář je platný pro zdaňovací období započatá v roce 2012</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</si>
  <si>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</si>
  <si>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</si>
  <si>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</si>
  <si>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</si>
  <si>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</si>
  <si>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</si>
  <si>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</si>
  <si>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</si>
  <si>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</si>
  <si>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</si>
  <si>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</si>
  <si>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</si>
  <si>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</si>
  <si>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</si>
  <si>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</si>
  <si>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</si>
  <si>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</si>
  <si>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</si>
  <si>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</si>
  <si>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</si>
  <si>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</si>
  <si>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</si>
  <si>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</si>
  <si>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</si>
  <si>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</si>
  <si>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</si>
  <si>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</si>
  <si>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</si>
  <si>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</si>
  <si>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</si>
  <si>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</si>
  <si>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</si>
  <si>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</si>
  <si>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</si>
  <si>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</si>
  <si>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</si>
  <si>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</si>
  <si>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</si>
  <si>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</si>
  <si>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</si>
  <si>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</si>
  <si>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</si>
  <si>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</si>
  <si>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</si>
  <si>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</si>
  <si>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</si>
  <si>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</si>
  <si>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</si>
  <si>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</si>
  <si>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</si>
  <si>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</si>
  <si>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</si>
  <si>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</si>
  <si>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</si>
  <si>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</si>
  <si>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</si>
  <si>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</si>
  <si>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</si>
  <si>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</si>
  <si>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</si>
  <si>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</si>
  <si>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</si>
  <si>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</si>
  <si>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</si>
  <si>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</si>
  <si>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</si>
  <si>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</si>
  <si>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</si>
  <si>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</si>
  <si>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</si>
  <si>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</si>
  <si>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</si>
  <si>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</si>
  <si>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</si>
  <si>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</si>
  <si>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</si>
  <si>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</si>
  <si>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</si>
  <si>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</si>
  <si>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</si>
  <si>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</si>
  <si>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</si>
  <si>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</si>
  <si>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</si>
  <si>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</si>
  <si>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</si>
  <si>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</si>
  <si>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</si>
  <si>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</si>
  <si>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</si>
  <si>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</si>
  <si>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</si>
  <si>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</si>
  <si>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</si>
  <si>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</si>
  <si>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</si>
  <si>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</si>
  <si>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</si>
  <si>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</si>
  <si>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</si>
  <si>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</si>
  <si>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</si>
  <si>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</si>
  <si>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</si>
  <si>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</si>
  <si>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</si>
  <si>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</si>
  <si>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</si>
  <si>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</si>
  <si>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</si>
  <si>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</si>
  <si>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</si>
  <si>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34. Úhrn MVZ pro zálohu DP</t>
  </si>
  <si>
    <t>Vyplní OSVČ, která na řádku 33 uvedla ano.</t>
  </si>
  <si>
    <t xml:space="preserve">35. Minimální vyměřovací základ </t>
  </si>
  <si>
    <t xml:space="preserve">36. Určený vyměřovací základ </t>
  </si>
  <si>
    <t xml:space="preserve">37. Vyměřovací základ ze zaměstnání </t>
  </si>
  <si>
    <t xml:space="preserve">38. Součet řádků 36 a 37 </t>
  </si>
  <si>
    <t>39. Vyměřovací základ ze SVČ :</t>
  </si>
  <si>
    <t>40. Pojistné na DP :</t>
  </si>
  <si>
    <t>41. Úhrn zaplacených záloh na DP :</t>
  </si>
  <si>
    <t>45. Měsíční pojistné na NP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</si>
  <si>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</si>
  <si>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</si>
  <si>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</si>
  <si>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</si>
  <si>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</si>
  <si>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</si>
  <si>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</si>
  <si>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</si>
  <si>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</si>
  <si>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</si>
  <si>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3</t>
  </si>
  <si>
    <t>Řádek 4</t>
  </si>
  <si>
    <t>Řádek 5</t>
  </si>
  <si>
    <t>Počet měsíců, ve kterých pro OSVČ platil minimální vyměřovací základ</t>
  </si>
  <si>
    <t>Řádek 6</t>
  </si>
  <si>
    <t>Řádek 9</t>
  </si>
  <si>
    <t>Řádek 12</t>
  </si>
  <si>
    <t>Řádek 1 - Řádek 2</t>
  </si>
  <si>
    <t>Řádek 14a</t>
  </si>
  <si>
    <t>Řádek 14b</t>
  </si>
  <si>
    <t>Řádek 14c</t>
  </si>
  <si>
    <t>Řádek 14a - Řádek 14b ( pro &lt;0, zapíše se 0 )</t>
  </si>
  <si>
    <t>Z řádku 4 počet měsíců , kdy byla OSVČ pojištěna u VZP</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</si>
  <si>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</si>
  <si>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</si>
  <si>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</si>
  <si>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</si>
  <si>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</si>
  <si>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</si>
  <si>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</si>
  <si>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</si>
  <si>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</si>
  <si>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</si>
  <si>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Typ zálohy</t>
  </si>
  <si>
    <t>b)výpočet</t>
  </si>
  <si>
    <t>c) 0 Kč</t>
  </si>
  <si>
    <t>7. Datum pojištění a podpis pojištěnce</t>
  </si>
  <si>
    <t>Podpis pojištěnce</t>
  </si>
  <si>
    <t>Prohlašuji, že všechny údaje v tomto PŘEHLEDU jsou pravdivé a že ohlásím VZP všechny změny údajů, a to do 8 dnů ode dne, kdy jsem se o změněné skutečnosti dozvěděl.</t>
  </si>
  <si>
    <t>Vyplněno dne</t>
  </si>
  <si>
    <t>VZP - kód 111</t>
  </si>
  <si>
    <t>Přehled</t>
  </si>
  <si>
    <t>OSVČ</t>
  </si>
  <si>
    <t xml:space="preserve">za rok </t>
  </si>
  <si>
    <t>POTVRZENÍ</t>
  </si>
  <si>
    <r>
      <t>(Potvrzení nutno doložit u povinně dokládaných údajů</t>
    </r>
    <r>
      <rPr>
        <b/>
        <vertAlign val="superscript"/>
        <sz val="9"/>
        <rFont val="Arial"/>
        <family val="2"/>
      </rPr>
      <t>4</t>
    </r>
    <r>
      <rPr>
        <b/>
        <sz val="9"/>
        <rFont val="Arial"/>
        <family val="2"/>
      </rPr>
      <t xml:space="preserve"> nejpozději do konce kalendářního měsíce následujícího po měsíci, ve kterém byl podán přehled.)</t>
    </r>
  </si>
  <si>
    <t>Jméno a příjmení:</t>
  </si>
  <si>
    <t>Datum</t>
  </si>
  <si>
    <t>Podpis a razítko zaměstnavatele</t>
  </si>
  <si>
    <t>3 Osoby uvedené v § 5 odst. 1 písm. w) a x) zák. č. 155/1995 Sb., o důchodovém pojištění, v platném znění.</t>
  </si>
  <si>
    <t>4 www.cssz.cz, OSVČ, druhy SVČ – poslední odkaz.</t>
  </si>
  <si>
    <t>POUČENÍ</t>
  </si>
  <si>
    <t>Přehled o příjmech a výdajích OSVČ za rok 2012</t>
  </si>
  <si>
    <t>11. ID datové schránky</t>
  </si>
  <si>
    <t>12. V roce 2012 jsem vykonával/a samostatnou výdělečnou činnost :</t>
  </si>
  <si>
    <t>V roce 2012 jsem vedlejší SVČ vykonával/a v měsících :</t>
  </si>
  <si>
    <t>5. Údaje o daňovém základu OSVČ za rok 2012 a další údaje podle §15 odst. 1 zák. č. 589/1992 Sb.</t>
  </si>
  <si>
    <t>33. V roce 2012 jsem si alespoň v jednom kalendářním měsíci stanovil/a vyšší MZ pro pojistné na NP a zároveň vyšší MVZ pro zálohu na DP, než činil můj minimální MVZ pro zálohu na DP :</t>
  </si>
  <si>
    <t>42. Rozdíl mezi Pojistným a Úhrnem záloh ( 40 - 41 ) :</t>
  </si>
  <si>
    <t>ČSSZ-89 324 10 I/2013</t>
  </si>
  <si>
    <t>Přehled o příjmech a výdajích OSVČ za rok 2012 - 2.strana</t>
  </si>
  <si>
    <t>1/13</t>
  </si>
  <si>
    <t>2/13</t>
  </si>
  <si>
    <t>3/13</t>
  </si>
  <si>
    <t>4/13</t>
  </si>
  <si>
    <t>5/13</t>
  </si>
  <si>
    <t>6/13</t>
  </si>
  <si>
    <t>12/13</t>
  </si>
  <si>
    <t>11/13</t>
  </si>
  <si>
    <t>10/13</t>
  </si>
  <si>
    <t>9/13</t>
  </si>
  <si>
    <t>8/13</t>
  </si>
  <si>
    <t>7/13</t>
  </si>
  <si>
    <t>7. Výše zálohy na důchodové pojištění a příspěvek na státní politiku zaměstnanosti ( DP ) na rok 2013</t>
  </si>
  <si>
    <t>Pro účely placení záloh na pojistné budu v roce 2013 považován/a za OSVČ vykonávající :</t>
  </si>
  <si>
    <t>9. Přihláška k účasti na důchodovém pojištění OSVČ v roce 2012</t>
  </si>
  <si>
    <t>Vzhledem k tomu, že jsem v roce 2012 nedosáhl/a z výkonu vedlejší samostatné výdělečné činnosti zákonem stanoveného příjmu pro povinnou účast na důchodovém pojištění OSVČ, přihlašuji se k této účasti dnem podání tohoto Přehledu :</t>
  </si>
  <si>
    <t>Prohlašuji, že všechny údaje uvedené v tomto Přehledu jsou pravdivé a že příslušné správě sociálního zabezpečení ohlásím změny údajů, které by vedly ke zvýšení vyměřovacího základu za rok 2012, a to do 8 dnů ode dne, kdy jsem se o těchto změnách dozvěděl/a.</t>
  </si>
  <si>
    <t>12. Podpisy a razítka</t>
  </si>
  <si>
    <t>11. Údaje o důchodovém spoření</t>
  </si>
  <si>
    <t>43. Účast na důchodovém spoření :</t>
  </si>
  <si>
    <t>od :</t>
  </si>
  <si>
    <t>do :</t>
  </si>
  <si>
    <t>o studiu pro účely posouzení výkonu vedlejší samostatné výdělečné činnosti</t>
  </si>
  <si>
    <t>(Potvrzení nutno doložit nejpozději do konce kalendářního měsíce následujícího po měsíci, ve kterém byl podán přehled.)</t>
  </si>
  <si>
    <t>je od</t>
  </si>
  <si>
    <t>studentem střední/vysoké školy*).</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</si>
  <si>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</si>
  <si>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</si>
  <si>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Datum převzetí, razítko a podpis pracovníka VZP</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</si>
  <si>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</si>
  <si>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</si>
  <si>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</si>
  <si>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</si>
  <si>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</si>
  <si>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</si>
  <si>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</si>
  <si>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</si>
  <si>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</si>
  <si>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</si>
  <si>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</si>
  <si>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</si>
  <si>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</si>
  <si>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</si>
  <si>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</si>
  <si>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</si>
  <si>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</si>
  <si>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</si>
  <si>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</si>
  <si>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</si>
  <si>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</si>
  <si>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</si>
  <si>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</si>
  <si>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</si>
  <si>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</si>
  <si>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r>
      <t>za rok 2012 o době trvání zaměstnání, které zakládá účast na nemocenském pojištění zaměstnanců</t>
    </r>
    <r>
      <rPr>
        <b/>
        <sz val="9"/>
        <rFont val="Arial"/>
        <family val="2"/>
      </rPr>
      <t xml:space="preserve"> pro účely posouzení výkonu vedlejší samostatné výdělečné činnosti.</t>
    </r>
  </si>
  <si>
    <t>Účast na nemocenském pojištění zaměstnanců v roce 2012 trvala :</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</si>
  <si>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2012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2012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</si>
  <si>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</si>
  <si>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</si>
  <si>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</si>
  <si>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</si>
  <si>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</si>
  <si>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</si>
  <si>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</si>
  <si>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</si>
  <si>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</si>
  <si>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</si>
  <si>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</si>
  <si>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</si>
  <si>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</si>
  <si>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</si>
  <si>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</si>
  <si>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</si>
  <si>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</si>
  <si>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</si>
  <si>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</si>
  <si>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</si>
  <si>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</si>
  <si>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</si>
  <si>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</si>
  <si>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</si>
  <si>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</si>
  <si>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</si>
  <si>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</si>
  <si>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</si>
  <si>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</si>
  <si>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</si>
  <si>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</si>
  <si>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</si>
  <si>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</si>
  <si>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</si>
  <si>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</si>
  <si>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</si>
  <si>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</si>
  <si>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</si>
  <si>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</si>
  <si>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</si>
  <si>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</si>
  <si>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</si>
  <si>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</si>
  <si>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</si>
  <si>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</si>
  <si>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</si>
  <si>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</si>
  <si>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</si>
  <si>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</si>
  <si>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</si>
  <si>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</si>
  <si>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</si>
  <si>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</si>
  <si>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t>Platební kalendář daňových povinností 2013-2014</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</si>
  <si>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</si>
  <si>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</si>
  <si>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</si>
  <si>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</si>
  <si>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</si>
  <si>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</si>
  <si>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</si>
  <si>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</si>
  <si>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</si>
  <si>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</si>
  <si>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</si>
  <si>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</si>
  <si>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</si>
  <si>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</si>
  <si>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</si>
  <si>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</si>
  <si>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</si>
  <si>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</si>
  <si>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</si>
  <si>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</si>
  <si>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</si>
  <si>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</si>
  <si>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</si>
  <si>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</si>
  <si>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7. Telefon</t>
  </si>
  <si>
    <t>8. Obec</t>
  </si>
  <si>
    <t>9. PSČ (Post code)</t>
  </si>
  <si>
    <t>10. Stát</t>
  </si>
  <si>
    <t>13. Daňové přiznání zpracovává a předkládá daňový poradce :</t>
  </si>
  <si>
    <t>14. Jsem povinen / povinna podávat daňové přiznání :</t>
  </si>
  <si>
    <t>15. Jsem poplatníkem daně z příjmů stanovené paušální částkou :</t>
  </si>
  <si>
    <t>16. Protokol o platbě daně z příjmů paušální částkou předložen dne :</t>
  </si>
  <si>
    <t>17. Rozhodnutí finančního úřadu o prodloužení lhůty pro předložení daňového přiznání :</t>
  </si>
  <si>
    <t>18. Účtování v hospodářském roce ( § 7 odst. 12 zák. č. 586/1992 Sb. ) :</t>
  </si>
  <si>
    <t>3. Údaje o účasti na nemocenském pojištění ( NP ) OSVČ</t>
  </si>
  <si>
    <t>20. V kalendářních měsících :</t>
  </si>
  <si>
    <t>21. Výkonu zaměstnání</t>
  </si>
  <si>
    <t>22. Nároku na výplatu invalidního důchodu nebo přiznání starobního důchodu</t>
  </si>
  <si>
    <t>23.1. Nároku na rodičovský příspěvek</t>
  </si>
  <si>
    <t>23.2. Nároku na PPM nebo nemocenské z důvodu těhotenství a porodu z nemocenského pojištění zaměstnanců</t>
  </si>
  <si>
    <t>23.3 Osobní péče o osobu mladší 10 let, která je závislá na péči jiné osoby ve stupni I, nebo o osobu, která je závislá na péči jiné osoby ve stupni II - IV</t>
  </si>
  <si>
    <t xml:space="preserve">24. Vykonu vojenské službu v ozbrojených silách ČR </t>
  </si>
  <si>
    <t xml:space="preserve">25. Nezaopatřeného dítěte podle § 20 odst. 3 písm. a) zák. č. 155/1995 Sb. </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</si>
  <si>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</si>
  <si>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</si>
  <si>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</si>
  <si>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</si>
  <si>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</si>
  <si>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</si>
  <si>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</si>
  <si>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</si>
  <si>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</si>
  <si>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</si>
  <si>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</si>
  <si>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</si>
  <si>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</si>
  <si>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</si>
  <si>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</si>
  <si>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bude zpracován elektronicky. Vyplňujte jej, prosím, předepsaným typem písma Courier New Bold 11. Zaškrtávací pole označte křížkem.</t>
  </si>
  <si>
    <t>V roce 2012 pro mne neplatila povinnost hradit zálohy na pojistné v měsících :</t>
  </si>
  <si>
    <t>V roce 2012 pro mne nebyl stanoven minimální vyměřovací základ v měsících :</t>
  </si>
  <si>
    <t>Příjmy za rok 2012</t>
  </si>
  <si>
    <t>Výdaje za rok 2012</t>
  </si>
  <si>
    <t>Vyměřovací základ zaměstnance</t>
  </si>
  <si>
    <t>Počet měsíců trvání samostatné výdělečné činnosti v roce 2012</t>
  </si>
  <si>
    <t xml:space="preserve">12 568,50 Kč x Řádek 6         </t>
  </si>
  <si>
    <t>Vyměřovací základ OSVČ za rok 2012 : 0,50 x Řádek 12 ( pro &lt; Řádek 9, zapíše se Řádek 9 )</t>
  </si>
  <si>
    <t>Částka přesah. max. VZ : ( Řádek 14a + Řádek 3 ) - 1 809 864 ( pro &lt;0, zapíše se 0 )</t>
  </si>
  <si>
    <t>Pojistné za rok 2012 : 0,135 x ( Řádek 14c x Řádek 5 ) / Řádek 4 ( zaokr. na Kč nahoru )</t>
  </si>
  <si>
    <t xml:space="preserve">Úhrn zaplacených záloh na pojistné v roce 2012 na účet VZP          </t>
  </si>
  <si>
    <t>a)1748 Kč</t>
  </si>
  <si>
    <t>VZP 87.51/2012</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</si>
  <si>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</si>
  <si>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</si>
  <si>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</si>
  <si>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</si>
  <si>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</si>
  <si>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</si>
  <si>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</si>
  <si>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</si>
  <si>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</si>
  <si>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</si>
  <si>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</si>
  <si>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</si>
  <si>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</si>
  <si>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</si>
  <si>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</si>
  <si>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</si>
  <si>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</si>
  <si>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</si>
  <si>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</si>
  <si>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</si>
  <si>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</si>
  <si>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</si>
  <si>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</si>
  <si>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</si>
  <si>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</si>
  <si>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</si>
  <si>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</si>
  <si>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</si>
  <si>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</si>
  <si>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</si>
  <si>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Formulář dále obsahuje (1) Přehled o příjmech a výdajích OSVČ pro sociální správu a (2) Přehled pro VZP</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</si>
  <si>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</si>
  <si>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</si>
  <si>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</si>
  <si>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</si>
  <si>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</si>
  <si>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</si>
  <si>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</si>
  <si>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</si>
  <si>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</si>
  <si>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</si>
  <si>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</si>
  <si>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</si>
  <si>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</si>
  <si>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</si>
  <si>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</si>
  <si>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</si>
  <si>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</si>
  <si>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</si>
  <si>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</si>
  <si>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</si>
  <si>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</si>
  <si>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</si>
  <si>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</si>
  <si>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</si>
  <si>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</si>
  <si>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</si>
  <si>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</si>
  <si>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</si>
  <si>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</si>
  <si>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</si>
  <si>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</si>
  <si>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</si>
  <si>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</si>
  <si>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</si>
  <si>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</si>
  <si>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</si>
  <si>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</si>
  <si>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</si>
  <si>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</si>
  <si>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</si>
  <si>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</si>
  <si>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</si>
  <si>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</si>
  <si>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</si>
  <si>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</si>
  <si>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</si>
  <si>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</si>
  <si>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</si>
  <si>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</si>
  <si>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</si>
  <si>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</si>
  <si>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</si>
  <si>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</si>
  <si>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</si>
  <si>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</si>
  <si>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</si>
  <si>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</si>
  <si>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</si>
  <si>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</si>
  <si>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</si>
  <si>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</si>
  <si>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</si>
  <si>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</si>
  <si>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</si>
  <si>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</si>
  <si>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</si>
  <si>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</si>
  <si>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</si>
  <si>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</si>
  <si>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</si>
  <si>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</si>
  <si>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</si>
  <si>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</si>
  <si>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</si>
  <si>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</si>
  <si>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25 5405 MFin 5405 vzor č.19</t>
  </si>
  <si>
    <t>ke dni  31.12.2012</t>
  </si>
  <si>
    <t>je součástí tiskopisu P Ř I Z N Á N Í k dani z příjmů fyzických osob za zdaňovací období 2012 - 25 5405 MFin 5405 vzor č.19 (dále jen "DAP")</t>
  </si>
  <si>
    <t>25 5405/P1 MFin 5405/P1 - vzor č. 8</t>
  </si>
  <si>
    <t>25 5405/P2 MFin 5405/P2 - vzor č. 8</t>
  </si>
  <si>
    <t>je součástí tiskopisu P Ř I Z N Á N Í k dani z příjmů fyzických osob za zdaňovací období 2012  - 25 5405 MFin 5405 vzor č.19 (dále jen "DAP").</t>
  </si>
  <si>
    <t>25 5405/P3 MFin 5405/P3 - vzor č. 8</t>
  </si>
  <si>
    <t>1. Příjmení</t>
  </si>
  <si>
    <t>2. Jméno</t>
  </si>
  <si>
    <t>3. Titul</t>
  </si>
  <si>
    <t>4. Datum narození</t>
  </si>
  <si>
    <t>5. Ulice</t>
  </si>
  <si>
    <t>6. Číslo popisné/orient.</t>
  </si>
  <si>
    <t>jen hlavní</t>
  </si>
  <si>
    <t>jen vedlejší</t>
  </si>
  <si>
    <t>hlavní i vedlejší</t>
  </si>
  <si>
    <t>1. Identifikace osoby samostatně výdělečně činné ( OSVČ )</t>
  </si>
  <si>
    <t>-</t>
  </si>
  <si>
    <t>hlavní</t>
  </si>
  <si>
    <t>vedlejší</t>
  </si>
  <si>
    <t>strana 1</t>
  </si>
  <si>
    <t>HHHHHHHHHHHHHHHH</t>
  </si>
  <si>
    <t>Nastavení psacího stroje</t>
  </si>
  <si>
    <t>Datum přijetí formuláře</t>
  </si>
  <si>
    <t>Odst. 5 zákona (penzijní připojištění a penzijní pojištění)</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</si>
  <si>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</si>
  <si>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</si>
  <si>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</si>
  <si>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</si>
  <si>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</si>
  <si>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</si>
  <si>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</si>
  <si>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</si>
  <si>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</si>
  <si>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</si>
  <si>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</si>
  <si>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</si>
  <si>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</si>
  <si>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</si>
  <si>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</si>
  <si>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</si>
  <si>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</si>
  <si>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</si>
  <si>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</si>
  <si>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</si>
  <si>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r>
      <t>použijte (pokud nemám vůči OSSZ/PSSZ/MSSZ Brno splatný závazek ) na úhradu</t>
    </r>
    <r>
      <rPr>
        <b/>
        <sz val="8"/>
        <rFont val="Arial"/>
        <family val="0"/>
      </rPr>
      <t xml:space="preserve"> záloh na pojistné</t>
    </r>
  </si>
  <si>
    <t>19. Účast na dobrovolném nemocenském pojištění :</t>
  </si>
  <si>
    <t>2. Údaje o samostatné výdělečné činnosti ( SVČ ) a daňovém přiznání</t>
  </si>
  <si>
    <t>43. Měsíční vyměřovací základ :</t>
  </si>
  <si>
    <t>44. Měsíční záloha na DP :</t>
  </si>
  <si>
    <t>Duchodové</t>
  </si>
  <si>
    <t>Nemocenské</t>
  </si>
  <si>
    <t>CZ</t>
  </si>
  <si>
    <t>Tento formulář obsahuje daňové přiznání k dani z příjmů fyzických osob, přehled pro sociální správu a přehled pro Všeobecnou zdravotní pojišťovnu, vše pro rok 2011 a v neomezené verzi.</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</si>
  <si>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</si>
  <si>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</si>
  <si>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</si>
  <si>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</si>
  <si>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1/13-12/13</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</si>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</sst>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93">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0"/>
    </font>
    <font>
      <b/>
      <sz val="8"/>
      <color indexed="10"/>
      <name val="Arial"/>
      <family val="2"/>
    </font>
    <font>
      <sz val="10"/>
      <color indexed="10"/>
      <name val="Arial"/>
      <family val="2"/>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10"/>
      <color indexed="10"/>
      <name val="Arial"/>
      <family val="2"/>
    </font>
    <font>
      <i/>
      <sz val="8"/>
      <color indexed="10"/>
      <name val="Arial"/>
      <family val="2"/>
    </font>
    <font>
      <b/>
      <sz val="9"/>
      <name val="Arial"/>
      <family val="0"/>
    </font>
    <font>
      <i/>
      <u val="single"/>
      <sz val="10"/>
      <name val="Arial"/>
      <family val="2"/>
    </font>
    <font>
      <b/>
      <i/>
      <u val="single"/>
      <sz val="8"/>
      <name val="Arial"/>
      <family val="2"/>
    </font>
    <font>
      <b/>
      <sz val="9"/>
      <color indexed="10"/>
      <name val="Arial"/>
      <family val="2"/>
    </font>
    <font>
      <sz val="12"/>
      <name val="Arial"/>
      <family val="2"/>
    </font>
    <font>
      <b/>
      <sz val="10"/>
      <color indexed="9"/>
      <name val="Arial"/>
      <family val="2"/>
    </font>
    <font>
      <b/>
      <sz val="7"/>
      <color indexed="10"/>
      <name val="Arial"/>
      <family val="2"/>
    </font>
    <font>
      <b/>
      <sz val="8"/>
      <color indexed="10"/>
      <name val="Arial CE"/>
      <family val="0"/>
    </font>
    <font>
      <b/>
      <i/>
      <sz val="8"/>
      <color indexed="10"/>
      <name val="Arial"/>
      <family val="2"/>
    </font>
    <font>
      <b/>
      <sz val="8"/>
      <color indexed="9"/>
      <name val="Arial"/>
      <family val="2"/>
    </font>
    <font>
      <i/>
      <sz val="8"/>
      <color indexed="9"/>
      <name val="Arial"/>
      <family val="0"/>
    </font>
    <font>
      <b/>
      <sz val="11"/>
      <color indexed="9"/>
      <name val="Arial"/>
      <family val="0"/>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sz val="16"/>
      <name val="Arial"/>
      <family val="2"/>
    </font>
    <font>
      <b/>
      <vertAlign val="superscript"/>
      <sz val="9"/>
      <name val="Arial"/>
      <family val="2"/>
    </font>
    <font>
      <sz val="11"/>
      <name val="Courier New"/>
      <family val="3"/>
    </font>
    <font>
      <b/>
      <sz val="11"/>
      <name val="Courier New"/>
      <family val="3"/>
    </font>
    <font>
      <b/>
      <sz val="18"/>
      <color indexed="10"/>
      <name val="Arial"/>
      <family val="2"/>
    </font>
    <font>
      <b/>
      <sz val="20"/>
      <color indexed="10"/>
      <name val="Arial"/>
      <family val="2"/>
    </font>
    <font>
      <b/>
      <sz val="11"/>
      <color indexed="10"/>
      <name val="Arial"/>
      <family val="2"/>
    </font>
    <font>
      <sz val="11"/>
      <name val="Arial"/>
      <family val="2"/>
    </font>
    <font>
      <b/>
      <u val="single"/>
      <sz val="14"/>
      <color indexed="12"/>
      <name val="Arial"/>
      <family val="2"/>
    </font>
  </fonts>
  <fills count="36">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61"/>
        <bgColor indexed="64"/>
      </patternFill>
    </fill>
    <fill>
      <patternFill patternType="solid">
        <fgColor indexed="58"/>
        <bgColor indexed="64"/>
      </patternFill>
    </fill>
    <fill>
      <patternFill patternType="solid">
        <fgColor indexed="59"/>
        <bgColor indexed="64"/>
      </patternFill>
    </fill>
    <fill>
      <patternFill patternType="solid">
        <fgColor indexed="55"/>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s>
  <borders count="10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style="thin">
        <color indexed="59"/>
      </left>
      <right>
        <color indexed="63"/>
      </right>
      <top style="thin">
        <color indexed="59"/>
      </top>
      <bottom style="thin">
        <color indexed="59"/>
      </bottom>
    </border>
    <border>
      <left>
        <color indexed="63"/>
      </left>
      <right style="thin">
        <color indexed="59"/>
      </right>
      <top style="thin">
        <color indexed="59"/>
      </top>
      <bottom style="thin">
        <color indexed="59"/>
      </bottom>
    </border>
    <border>
      <left>
        <color indexed="63"/>
      </left>
      <right>
        <color indexed="63"/>
      </right>
      <top>
        <color indexed="63"/>
      </top>
      <bottom style="thin">
        <color indexed="10"/>
      </bottom>
    </border>
    <border>
      <left>
        <color indexed="63"/>
      </left>
      <right style="thin">
        <color indexed="29"/>
      </right>
      <top>
        <color indexed="63"/>
      </top>
      <bottom>
        <color indexed="63"/>
      </bottom>
    </border>
    <border>
      <left>
        <color indexed="63"/>
      </left>
      <right>
        <color indexed="63"/>
      </right>
      <top style="thin">
        <color indexed="59"/>
      </top>
      <bottom style="thin">
        <color indexed="59"/>
      </bottom>
    </border>
    <border>
      <left style="thin">
        <color indexed="29"/>
      </left>
      <right>
        <color indexed="63"/>
      </right>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10"/>
      </right>
      <top style="thin">
        <color indexed="10"/>
      </top>
      <bottom>
        <color indexed="63"/>
      </bottom>
    </border>
    <border>
      <left>
        <color indexed="63"/>
      </left>
      <right style="thin">
        <color indexed="10"/>
      </right>
      <top>
        <color indexed="63"/>
      </top>
      <bottom style="thin">
        <color indexed="1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3"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4"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9" borderId="0" applyNumberFormat="0" applyBorder="0" applyAlignment="0" applyProtection="0"/>
    <xf numFmtId="0" fontId="82" fillId="6"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8" borderId="0" applyNumberFormat="0" applyBorder="0" applyAlignment="0" applyProtection="0"/>
    <xf numFmtId="0" fontId="82" fillId="6" borderId="0" applyNumberFormat="0" applyBorder="0" applyAlignment="0" applyProtection="0"/>
    <xf numFmtId="0" fontId="82" fillId="9" borderId="0" applyNumberFormat="0" applyBorder="0" applyAlignment="0" applyProtection="0"/>
    <xf numFmtId="0" fontId="82" fillId="12"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74" fillId="16" borderId="0" applyNumberFormat="0" applyBorder="0" applyAlignment="0" applyProtection="0"/>
    <xf numFmtId="0" fontId="78"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81" fillId="0" borderId="0" applyNumberFormat="0" applyFill="0" applyBorder="0" applyAlignment="0" applyProtection="0"/>
    <xf numFmtId="2" fontId="0" fillId="0" borderId="0" applyFill="0" applyBorder="0" applyAlignment="0" applyProtection="0"/>
    <xf numFmtId="0" fontId="73"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2" fillId="0" borderId="2" applyNumberFormat="0" applyFill="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80" fillId="18" borderId="3" applyNumberFormat="0" applyAlignment="0" applyProtection="0"/>
    <xf numFmtId="0" fontId="76" fillId="9" borderId="1" applyNumberFormat="0" applyAlignment="0" applyProtection="0"/>
    <xf numFmtId="0" fontId="79" fillId="0" borderId="4" applyNumberFormat="0" applyFill="0" applyAlignment="0" applyProtection="0"/>
    <xf numFmtId="7" fontId="0" fillId="0" borderId="0" applyFill="0" applyBorder="0" applyAlignment="0" applyProtection="0"/>
    <xf numFmtId="0" fontId="75" fillId="4" borderId="0" applyNumberFormat="0" applyBorder="0" applyAlignment="0" applyProtection="0"/>
    <xf numFmtId="0" fontId="0" fillId="4" borderId="5" applyNumberFormat="0" applyFont="0" applyAlignment="0" applyProtection="0"/>
    <xf numFmtId="0" fontId="77" fillId="17" borderId="6" applyNumberFormat="0" applyAlignment="0" applyProtection="0"/>
    <xf numFmtId="10" fontId="0" fillId="0" borderId="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0" fillId="0" borderId="7" applyNumberFormat="0" applyFill="0" applyAlignment="0" applyProtection="0"/>
    <xf numFmtId="0" fontId="79" fillId="0" borderId="0" applyNumberFormat="0" applyFill="0" applyBorder="0" applyAlignment="0" applyProtection="0"/>
  </cellStyleXfs>
  <cellXfs count="1646">
    <xf numFmtId="0" fontId="0" fillId="0" borderId="0" xfId="0" applyAlignment="1">
      <alignment/>
    </xf>
    <xf numFmtId="0" fontId="0" fillId="17"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0" fillId="20" borderId="0" xfId="0" applyFill="1" applyAlignment="1">
      <alignment wrapText="1"/>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0" fontId="0" fillId="20" borderId="0" xfId="0" applyFill="1" applyAlignment="1">
      <alignment vertical="center"/>
    </xf>
    <xf numFmtId="49" fontId="9" fillId="17" borderId="40"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1" xfId="0" applyFill="1" applyBorder="1" applyAlignment="1">
      <alignment vertical="center" wrapText="1"/>
    </xf>
    <xf numFmtId="0" fontId="9" fillId="3" borderId="42"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3" xfId="0" applyFont="1" applyFill="1" applyBorder="1" applyAlignment="1">
      <alignment horizontal="center" vertical="center"/>
    </xf>
    <xf numFmtId="0" fontId="12" fillId="21" borderId="0" xfId="0" applyFont="1" applyFill="1" applyAlignment="1">
      <alignment horizontal="right" vertical="center"/>
    </xf>
    <xf numFmtId="0" fontId="0" fillId="0" borderId="0" xfId="0" applyAlignment="1">
      <alignment wrapText="1"/>
    </xf>
    <xf numFmtId="0" fontId="12" fillId="21" borderId="44" xfId="0" applyFont="1" applyFill="1" applyBorder="1" applyAlignment="1">
      <alignment horizontal="right" vertical="center" wrapText="1"/>
    </xf>
    <xf numFmtId="0" fontId="0" fillId="25" borderId="0" xfId="0" applyFill="1" applyAlignment="1">
      <alignment/>
    </xf>
    <xf numFmtId="0" fontId="48" fillId="25" borderId="0" xfId="0" applyFont="1" applyFill="1" applyAlignment="1">
      <alignment/>
    </xf>
    <xf numFmtId="0" fontId="48" fillId="20" borderId="0" xfId="0" applyFont="1" applyFill="1" applyAlignment="1">
      <alignment/>
    </xf>
    <xf numFmtId="0" fontId="0" fillId="25" borderId="0" xfId="0" applyFill="1" applyAlignment="1">
      <alignment vertical="center"/>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5"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3"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51" fillId="20" borderId="0" xfId="0" applyFont="1" applyFill="1" applyAlignment="1">
      <alignment/>
    </xf>
    <xf numFmtId="0" fontId="51" fillId="0" borderId="0" xfId="0" applyFont="1" applyAlignment="1">
      <alignment/>
    </xf>
    <xf numFmtId="0" fontId="54"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4" fillId="22" borderId="9" xfId="0" applyFont="1" applyFill="1" applyBorder="1" applyAlignment="1">
      <alignment horizontal="center" vertical="center"/>
    </xf>
    <xf numFmtId="49" fontId="0" fillId="20" borderId="0" xfId="0" applyNumberFormat="1" applyFont="1" applyFill="1" applyAlignment="1">
      <alignment/>
    </xf>
    <xf numFmtId="49" fontId="0" fillId="25" borderId="0" xfId="0" applyNumberFormat="1" applyFont="1" applyFill="1" applyAlignment="1">
      <alignment/>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60" fillId="20" borderId="0" xfId="0" applyFont="1" applyFill="1" applyAlignment="1">
      <alignment/>
    </xf>
    <xf numFmtId="0" fontId="1" fillId="22" borderId="0" xfId="0" applyFont="1" applyFill="1" applyAlignment="1">
      <alignment horizontal="center" vertical="center"/>
    </xf>
    <xf numFmtId="0" fontId="28"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60" fillId="22" borderId="0" xfId="0" applyFont="1" applyFill="1" applyBorder="1" applyAlignment="1" applyProtection="1">
      <alignment vertical="center"/>
      <protection locked="0"/>
    </xf>
    <xf numFmtId="0" fontId="60" fillId="22" borderId="0" xfId="0" applyFont="1" applyFill="1" applyAlignment="1">
      <alignment vertical="center"/>
    </xf>
    <xf numFmtId="0" fontId="60"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6" borderId="60" xfId="0" applyNumberFormat="1" applyFill="1" applyBorder="1" applyAlignment="1" applyProtection="1">
      <alignment vertical="center"/>
      <protection locked="0"/>
    </xf>
    <xf numFmtId="0" fontId="0" fillId="27" borderId="59" xfId="0" applyFill="1" applyBorder="1" applyAlignment="1" applyProtection="1">
      <alignment vertical="center"/>
      <protection locked="0"/>
    </xf>
    <xf numFmtId="0" fontId="0" fillId="27" borderId="60" xfId="0" applyFill="1" applyBorder="1" applyAlignment="1" applyProtection="1">
      <alignment vertical="center"/>
      <protection locked="0"/>
    </xf>
    <xf numFmtId="49" fontId="0" fillId="27" borderId="59" xfId="0" applyNumberFormat="1" applyFill="1" applyBorder="1" applyAlignment="1" applyProtection="1">
      <alignment horizontal="left" vertical="center"/>
      <protection locked="0"/>
    </xf>
    <xf numFmtId="3" fontId="0" fillId="27" borderId="60" xfId="0" applyNumberFormat="1" applyFill="1" applyBorder="1" applyAlignment="1" applyProtection="1">
      <alignment horizontal="left" vertical="center"/>
      <protection locked="0"/>
    </xf>
    <xf numFmtId="3" fontId="0" fillId="27" borderId="59" xfId="0" applyNumberFormat="1" applyFill="1" applyBorder="1" applyAlignment="1" applyProtection="1">
      <alignment horizontal="left" vertical="center"/>
      <protection locked="0"/>
    </xf>
    <xf numFmtId="0" fontId="0" fillId="27" borderId="60" xfId="0" applyFill="1" applyBorder="1" applyAlignment="1" applyProtection="1">
      <alignment horizontal="left" vertical="center"/>
      <protection locked="0"/>
    </xf>
    <xf numFmtId="0" fontId="38" fillId="27" borderId="59" xfId="52" applyFill="1" applyBorder="1" applyAlignment="1" applyProtection="1">
      <alignment vertical="center"/>
      <protection locked="0"/>
    </xf>
    <xf numFmtId="49" fontId="0" fillId="27" borderId="60" xfId="0" applyNumberFormat="1" applyFill="1" applyBorder="1" applyAlignment="1" applyProtection="1">
      <alignment horizontal="left" vertical="center"/>
      <protection locked="0"/>
    </xf>
    <xf numFmtId="0" fontId="38" fillId="27" borderId="60" xfId="52" applyFill="1" applyBorder="1" applyAlignment="1" applyProtection="1">
      <alignment vertical="center"/>
      <protection locked="0"/>
    </xf>
    <xf numFmtId="0" fontId="0" fillId="27" borderId="61" xfId="0" applyFill="1" applyBorder="1" applyAlignment="1" applyProtection="1">
      <alignment vertical="center"/>
      <protection locked="0"/>
    </xf>
    <xf numFmtId="0" fontId="0" fillId="27" borderId="62" xfId="0" applyFill="1" applyBorder="1" applyAlignment="1" applyProtection="1">
      <alignment vertical="center"/>
      <protection locked="0"/>
    </xf>
    <xf numFmtId="0" fontId="23" fillId="27" borderId="0" xfId="0" applyFont="1" applyFill="1" applyAlignment="1">
      <alignment vertical="center"/>
    </xf>
    <xf numFmtId="0" fontId="23" fillId="27"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30" fillId="21" borderId="43"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3"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30" fillId="22" borderId="35" xfId="0" applyFont="1" applyFill="1" applyBorder="1" applyAlignment="1">
      <alignment horizontal="center" vertical="center"/>
    </xf>
    <xf numFmtId="0" fontId="30" fillId="22" borderId="34" xfId="0" applyFont="1" applyFill="1" applyBorder="1" applyAlignment="1">
      <alignment horizontal="center" vertical="center"/>
    </xf>
    <xf numFmtId="0" fontId="30" fillId="22" borderId="43" xfId="0" applyFont="1" applyFill="1" applyBorder="1" applyAlignment="1">
      <alignment horizontal="center" vertical="center"/>
    </xf>
    <xf numFmtId="0" fontId="30" fillId="22" borderId="63" xfId="0" applyFont="1" applyFill="1" applyBorder="1" applyAlignment="1">
      <alignment horizontal="center" vertical="center"/>
    </xf>
    <xf numFmtId="0" fontId="30" fillId="22" borderId="45" xfId="0" applyFont="1" applyFill="1" applyBorder="1" applyAlignment="1">
      <alignment horizontal="center" vertical="center"/>
    </xf>
    <xf numFmtId="0" fontId="30"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3"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0"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0"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0" fillId="25" borderId="0" xfId="0" applyFont="1" applyFill="1" applyBorder="1" applyAlignment="1">
      <alignment vertical="center"/>
    </xf>
    <xf numFmtId="0" fontId="1" fillId="22" borderId="67" xfId="0" applyFont="1" applyFill="1" applyBorder="1" applyAlignment="1" applyProtection="1">
      <alignment horizontal="center" vertical="center"/>
      <protection locked="0"/>
    </xf>
    <xf numFmtId="0" fontId="54" fillId="22" borderId="0" xfId="0" applyFont="1" applyFill="1" applyAlignment="1">
      <alignment horizontal="center" vertical="center"/>
    </xf>
    <xf numFmtId="0" fontId="5" fillId="17" borderId="0" xfId="0" applyFont="1" applyFill="1" applyAlignment="1">
      <alignment horizontal="right" vertical="center"/>
    </xf>
    <xf numFmtId="0" fontId="63"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66" fillId="28" borderId="0" xfId="0" applyFont="1" applyFill="1" applyBorder="1" applyAlignment="1">
      <alignment horizontal="center" vertical="center"/>
    </xf>
    <xf numFmtId="0" fontId="14" fillId="28" borderId="67" xfId="0" applyFont="1" applyFill="1" applyBorder="1" applyAlignment="1" applyProtection="1">
      <alignment horizontal="center" vertical="center"/>
      <protection locked="0"/>
    </xf>
    <xf numFmtId="0" fontId="0" fillId="22" borderId="68" xfId="0" applyFill="1" applyBorder="1" applyAlignment="1">
      <alignment/>
    </xf>
    <xf numFmtId="0" fontId="0" fillId="22" borderId="0" xfId="0" applyFill="1" applyBorder="1" applyAlignment="1">
      <alignment/>
    </xf>
    <xf numFmtId="0" fontId="0" fillId="22" borderId="69" xfId="0" applyFill="1" applyBorder="1" applyAlignment="1">
      <alignment/>
    </xf>
    <xf numFmtId="0" fontId="48" fillId="22" borderId="0" xfId="0" applyFont="1" applyFill="1" applyBorder="1" applyAlignment="1">
      <alignment horizontal="center"/>
    </xf>
    <xf numFmtId="0" fontId="0" fillId="0" borderId="70" xfId="0" applyBorder="1" applyAlignment="1">
      <alignment vertical="center"/>
    </xf>
    <xf numFmtId="0" fontId="0" fillId="22" borderId="68" xfId="0" applyFill="1" applyBorder="1" applyAlignment="1">
      <alignment vertical="center"/>
    </xf>
    <xf numFmtId="0" fontId="0" fillId="22" borderId="71" xfId="0" applyFill="1" applyBorder="1" applyAlignment="1">
      <alignment vertical="center"/>
    </xf>
    <xf numFmtId="0" fontId="0" fillId="22" borderId="0" xfId="0" applyFill="1" applyBorder="1" applyAlignment="1">
      <alignment vertical="center"/>
    </xf>
    <xf numFmtId="0" fontId="0" fillId="22" borderId="72" xfId="0" applyFill="1" applyBorder="1" applyAlignment="1">
      <alignment vertical="center"/>
    </xf>
    <xf numFmtId="0" fontId="0" fillId="29" borderId="0" xfId="0" applyFill="1" applyBorder="1" applyAlignment="1">
      <alignment/>
    </xf>
    <xf numFmtId="0" fontId="1" fillId="22" borderId="67" xfId="0" applyFont="1" applyFill="1" applyBorder="1" applyAlignment="1" applyProtection="1">
      <alignment horizontal="center" vertical="center"/>
      <protection locked="0"/>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63"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73"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74"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5" xfId="0" applyNumberFormat="1" applyFont="1" applyFill="1" applyBorder="1" applyAlignment="1">
      <alignment horizontal="center" vertical="center"/>
    </xf>
    <xf numFmtId="3" fontId="6" fillId="17" borderId="36"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12" fillId="0" borderId="0" xfId="0" applyFont="1" applyAlignment="1">
      <alignment/>
    </xf>
    <xf numFmtId="0" fontId="0" fillId="22" borderId="0" xfId="0" applyFont="1" applyFill="1" applyBorder="1" applyAlignment="1">
      <alignment/>
    </xf>
    <xf numFmtId="0" fontId="44" fillId="22" borderId="30" xfId="0" applyFont="1" applyFill="1" applyBorder="1" applyAlignment="1">
      <alignment horizontal="center"/>
    </xf>
    <xf numFmtId="0" fontId="1" fillId="22" borderId="41" xfId="0" applyFont="1" applyFill="1" applyBorder="1" applyAlignment="1">
      <alignment horizontal="center" vertical="center"/>
    </xf>
    <xf numFmtId="0" fontId="1" fillId="30" borderId="0" xfId="0" applyFont="1" applyFill="1" applyBorder="1" applyAlignment="1">
      <alignment horizontal="center" vertical="center"/>
    </xf>
    <xf numFmtId="0" fontId="1" fillId="22" borderId="0" xfId="0" applyFont="1" applyFill="1" applyBorder="1" applyAlignment="1">
      <alignment horizontal="center" vertical="center"/>
    </xf>
    <xf numFmtId="0" fontId="1" fillId="31" borderId="0" xfId="0" applyFont="1" applyFill="1" applyBorder="1" applyAlignment="1">
      <alignment horizontal="center" vertical="center"/>
    </xf>
    <xf numFmtId="0" fontId="0" fillId="22" borderId="0" xfId="0" applyFont="1" applyFill="1" applyBorder="1" applyAlignment="1">
      <alignment/>
    </xf>
    <xf numFmtId="0" fontId="12" fillId="25" borderId="0" xfId="0" applyFont="1" applyFill="1" applyBorder="1" applyAlignment="1">
      <alignment vertical="center"/>
    </xf>
    <xf numFmtId="0" fontId="30" fillId="25" borderId="0" xfId="0" applyFont="1" applyFill="1" applyBorder="1" applyAlignment="1">
      <alignment vertical="center"/>
    </xf>
    <xf numFmtId="0" fontId="12" fillId="25" borderId="0" xfId="0" applyFont="1" applyFill="1" applyBorder="1" applyAlignment="1">
      <alignment horizontal="center" vertical="center"/>
    </xf>
    <xf numFmtId="0" fontId="0" fillId="25" borderId="0" xfId="0" applyFont="1" applyFill="1" applyBorder="1" applyAlignment="1" applyProtection="1">
      <alignment vertical="center"/>
      <protection/>
    </xf>
    <xf numFmtId="0" fontId="0" fillId="25" borderId="0" xfId="0" applyFont="1" applyFill="1" applyBorder="1" applyAlignment="1">
      <alignment vertical="center"/>
    </xf>
    <xf numFmtId="0" fontId="44" fillId="25" borderId="0" xfId="0" applyFont="1" applyFill="1" applyBorder="1" applyAlignment="1">
      <alignment vertical="center"/>
    </xf>
    <xf numFmtId="0" fontId="44" fillId="25" borderId="0" xfId="0" applyFont="1" applyFill="1" applyBorder="1" applyAlignment="1">
      <alignment horizontal="center" vertical="center"/>
    </xf>
    <xf numFmtId="0" fontId="0" fillId="25" borderId="0" xfId="0" applyFont="1" applyFill="1" applyBorder="1" applyAlignment="1">
      <alignment vertical="center"/>
    </xf>
    <xf numFmtId="0" fontId="12" fillId="25" borderId="0" xfId="0" applyFont="1" applyFill="1" applyBorder="1" applyAlignment="1">
      <alignment vertical="center" wrapText="1"/>
    </xf>
    <xf numFmtId="0" fontId="0" fillId="25" borderId="0" xfId="0" applyFont="1" applyFill="1" applyBorder="1" applyAlignment="1">
      <alignment vertical="center"/>
    </xf>
    <xf numFmtId="0" fontId="1" fillId="25" borderId="0" xfId="0" applyFont="1" applyFill="1" applyBorder="1" applyAlignment="1">
      <alignment vertical="center"/>
    </xf>
    <xf numFmtId="0" fontId="0" fillId="25" borderId="69" xfId="0" applyFont="1" applyFill="1" applyBorder="1" applyAlignment="1">
      <alignment vertical="center"/>
    </xf>
    <xf numFmtId="0" fontId="1" fillId="25" borderId="0" xfId="0" applyFont="1" applyFill="1" applyBorder="1" applyAlignment="1">
      <alignment vertical="center"/>
    </xf>
    <xf numFmtId="0" fontId="0" fillId="25" borderId="0" xfId="0" applyFont="1" applyFill="1" applyAlignment="1">
      <alignment vertical="center"/>
    </xf>
    <xf numFmtId="0" fontId="23" fillId="25" borderId="0" xfId="0" applyFont="1" applyFill="1" applyBorder="1" applyAlignment="1">
      <alignment horizontal="center" vertical="center"/>
    </xf>
    <xf numFmtId="0" fontId="23" fillId="30" borderId="0" xfId="0" applyFont="1" applyFill="1" applyBorder="1" applyAlignment="1">
      <alignment horizontal="center" vertical="center"/>
    </xf>
    <xf numFmtId="0" fontId="69" fillId="32" borderId="0" xfId="0" applyFont="1" applyFill="1" applyBorder="1" applyAlignment="1">
      <alignment vertical="center"/>
    </xf>
    <xf numFmtId="0" fontId="0" fillId="22" borderId="9" xfId="0" applyFont="1" applyFill="1" applyBorder="1" applyAlignment="1">
      <alignment horizontal="center"/>
    </xf>
    <xf numFmtId="0" fontId="0" fillId="22" borderId="9" xfId="0" applyFont="1" applyFill="1" applyBorder="1" applyAlignment="1">
      <alignment horizontal="center"/>
    </xf>
    <xf numFmtId="0" fontId="1" fillId="31" borderId="0" xfId="0" applyFont="1" applyFill="1" applyBorder="1" applyAlignment="1">
      <alignment horizontal="center" vertical="center"/>
    </xf>
    <xf numFmtId="0" fontId="0" fillId="25" borderId="0" xfId="0" applyFont="1" applyFill="1" applyAlignment="1">
      <alignment/>
    </xf>
    <xf numFmtId="0" fontId="0" fillId="25" borderId="0" xfId="0" applyFont="1" applyFill="1" applyAlignment="1">
      <alignment vertical="center"/>
    </xf>
    <xf numFmtId="0" fontId="44" fillId="25" borderId="0" xfId="0" applyFont="1" applyFill="1" applyAlignment="1">
      <alignment vertical="center"/>
    </xf>
    <xf numFmtId="0" fontId="0" fillId="25" borderId="0" xfId="0" applyFont="1" applyFill="1" applyAlignment="1">
      <alignment vertical="center"/>
    </xf>
    <xf numFmtId="0" fontId="23" fillId="25" borderId="0" xfId="0" applyFont="1" applyFill="1" applyAlignment="1">
      <alignment vertical="center"/>
    </xf>
    <xf numFmtId="0" fontId="1" fillId="25" borderId="0" xfId="0" applyFont="1" applyFill="1" applyAlignment="1">
      <alignment horizontal="center" vertical="center"/>
    </xf>
    <xf numFmtId="0" fontId="1" fillId="25" borderId="0" xfId="0" applyFont="1" applyFill="1" applyAlignment="1">
      <alignment horizontal="center" vertical="center"/>
    </xf>
    <xf numFmtId="0" fontId="0" fillId="25" borderId="0" xfId="0" applyFont="1" applyFill="1" applyAlignment="1">
      <alignment horizontal="left" vertical="center"/>
    </xf>
    <xf numFmtId="0" fontId="0" fillId="25" borderId="0" xfId="0" applyFont="1" applyFill="1" applyAlignment="1">
      <alignment/>
    </xf>
    <xf numFmtId="0" fontId="0" fillId="31" borderId="0" xfId="0" applyFont="1" applyFill="1" applyAlignment="1">
      <alignment vertical="center"/>
    </xf>
    <xf numFmtId="0" fontId="0" fillId="31" borderId="0" xfId="0" applyFont="1" applyFill="1" applyAlignment="1">
      <alignment vertical="center"/>
    </xf>
    <xf numFmtId="0" fontId="1" fillId="22" borderId="9" xfId="0" applyFont="1" applyFill="1" applyBorder="1" applyAlignment="1" applyProtection="1">
      <alignment horizontal="center" vertical="center"/>
      <protection locked="0"/>
    </xf>
    <xf numFmtId="0" fontId="1" fillId="22" borderId="9" xfId="0" applyFont="1" applyFill="1" applyBorder="1" applyAlignment="1" applyProtection="1">
      <alignment horizontal="center" vertical="center"/>
      <protection locked="0"/>
    </xf>
    <xf numFmtId="0" fontId="0" fillId="25" borderId="0" xfId="0" applyFont="1" applyFill="1" applyBorder="1" applyAlignment="1">
      <alignment horizontal="left" vertical="center"/>
    </xf>
    <xf numFmtId="0" fontId="7" fillId="17" borderId="75" xfId="0" applyFont="1" applyFill="1" applyBorder="1" applyAlignment="1">
      <alignment horizontal="center" vertical="center"/>
    </xf>
    <xf numFmtId="0" fontId="7" fillId="17" borderId="76" xfId="0" applyFont="1" applyFill="1" applyBorder="1" applyAlignment="1">
      <alignment horizontal="center" vertical="center"/>
    </xf>
    <xf numFmtId="0" fontId="0" fillId="17" borderId="0" xfId="0" applyFill="1" applyAlignment="1" applyProtection="1">
      <alignment/>
      <protection locked="0"/>
    </xf>
    <xf numFmtId="0" fontId="0" fillId="22" borderId="41" xfId="0" applyFill="1" applyBorder="1" applyAlignment="1" applyProtection="1">
      <alignment wrapText="1"/>
      <protection/>
    </xf>
    <xf numFmtId="49" fontId="0" fillId="25" borderId="0" xfId="0" applyNumberFormat="1" applyFont="1" applyFill="1" applyAlignment="1">
      <alignment vertical="center"/>
    </xf>
    <xf numFmtId="0" fontId="58" fillId="22" borderId="0" xfId="0" applyFont="1" applyFill="1" applyBorder="1" applyAlignment="1">
      <alignment horizontal="center"/>
    </xf>
    <xf numFmtId="0" fontId="58" fillId="22" borderId="69" xfId="0" applyFont="1" applyFill="1" applyBorder="1" applyAlignment="1">
      <alignment horizontal="center"/>
    </xf>
    <xf numFmtId="0" fontId="86" fillId="22" borderId="0" xfId="0" applyFont="1" applyFill="1" applyBorder="1" applyAlignment="1">
      <alignment vertical="center"/>
    </xf>
    <xf numFmtId="49" fontId="86" fillId="22" borderId="0" xfId="0" applyNumberFormat="1" applyFont="1" applyFill="1" applyBorder="1" applyAlignment="1">
      <alignment vertical="center"/>
    </xf>
    <xf numFmtId="0" fontId="86" fillId="22" borderId="0" xfId="0" applyFont="1" applyFill="1" applyBorder="1" applyAlignment="1">
      <alignment horizontal="center" vertical="center"/>
    </xf>
    <xf numFmtId="4" fontId="6" fillId="17" borderId="9" xfId="0" applyNumberFormat="1" applyFont="1" applyFill="1" applyBorder="1" applyAlignment="1" applyProtection="1">
      <alignment horizontal="center" vertical="center"/>
      <protection/>
    </xf>
    <xf numFmtId="4" fontId="6" fillId="17" borderId="45"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locked="0"/>
    </xf>
    <xf numFmtId="49" fontId="6" fillId="0" borderId="0" xfId="0" applyNumberFormat="1" applyFont="1" applyAlignment="1">
      <alignment/>
    </xf>
    <xf numFmtId="0" fontId="9" fillId="3" borderId="0" xfId="0" applyFont="1" applyFill="1" applyAlignment="1">
      <alignment horizontal="left" vertical="center" wrapText="1"/>
    </xf>
    <xf numFmtId="0" fontId="0" fillId="0" borderId="0" xfId="0" applyAlignment="1">
      <alignment horizontal="left" vertical="center" wrapText="1"/>
    </xf>
    <xf numFmtId="49" fontId="0" fillId="0" borderId="77" xfId="0" applyNumberFormat="1" applyBorder="1" applyAlignment="1" applyProtection="1">
      <alignment/>
      <protection locked="0"/>
    </xf>
    <xf numFmtId="49" fontId="0" fillId="0" borderId="78" xfId="0" applyNumberFormat="1" applyBorder="1" applyAlignment="1" applyProtection="1">
      <alignment/>
      <protection locked="0"/>
    </xf>
    <xf numFmtId="49" fontId="7" fillId="3" borderId="0" xfId="0" applyNumberFormat="1" applyFont="1" applyFill="1" applyAlignment="1">
      <alignment/>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31" xfId="0" applyNumberFormat="1" applyBorder="1" applyAlignment="1">
      <alignment/>
    </xf>
    <xf numFmtId="0" fontId="0" fillId="21" borderId="0" xfId="0" applyFill="1" applyBorder="1" applyAlignment="1">
      <alignment vertical="center"/>
    </xf>
    <xf numFmtId="0" fontId="0" fillId="0" borderId="44" xfId="0" applyBorder="1" applyAlignment="1">
      <alignment vertical="center"/>
    </xf>
    <xf numFmtId="0" fontId="9" fillId="17" borderId="14" xfId="0" applyNumberFormat="1" applyFont="1" applyFill="1" applyBorder="1" applyAlignment="1">
      <alignment horizontal="left" vertical="top"/>
    </xf>
    <xf numFmtId="0" fontId="0" fillId="0" borderId="77" xfId="0" applyBorder="1" applyAlignment="1">
      <alignment/>
    </xf>
    <xf numFmtId="49" fontId="9" fillId="3" borderId="0" xfId="0" applyNumberFormat="1" applyFont="1" applyFill="1" applyBorder="1" applyAlignment="1">
      <alignment horizontal="left" vertical="center"/>
    </xf>
    <xf numFmtId="0" fontId="9" fillId="3" borderId="77" xfId="0" applyFont="1" applyFill="1" applyBorder="1" applyAlignment="1">
      <alignment horizontal="center" wrapText="1"/>
    </xf>
    <xf numFmtId="0" fontId="6" fillId="21" borderId="0" xfId="0" applyFont="1" applyFill="1" applyBorder="1" applyAlignment="1">
      <alignment/>
    </xf>
    <xf numFmtId="0" fontId="0" fillId="0" borderId="79" xfId="0" applyNumberFormat="1" applyBorder="1" applyAlignment="1" applyProtection="1">
      <alignment/>
      <protection locked="0"/>
    </xf>
    <xf numFmtId="0" fontId="0" fillId="0" borderId="29" xfId="0" applyNumberFormat="1" applyBorder="1" applyAlignment="1" applyProtection="1">
      <alignment/>
      <protection locked="0"/>
    </xf>
    <xf numFmtId="0" fontId="6" fillId="17" borderId="29" xfId="0" applyNumberFormat="1" applyFont="1" applyFill="1" applyBorder="1" applyAlignment="1" applyProtection="1">
      <alignment horizontal="center"/>
      <protection locked="0"/>
    </xf>
    <xf numFmtId="0" fontId="6" fillId="17" borderId="31" xfId="0" applyNumberFormat="1" applyFont="1" applyFill="1" applyBorder="1" applyAlignment="1" applyProtection="1">
      <alignment horizontal="center"/>
      <protection locked="0"/>
    </xf>
    <xf numFmtId="0" fontId="0" fillId="0" borderId="31" xfId="0" applyNumberFormat="1" applyFont="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0" fillId="0" borderId="47" xfId="0" applyBorder="1" applyAlignment="1">
      <alignment horizontal="center"/>
    </xf>
    <xf numFmtId="0" fontId="7" fillId="3" borderId="47" xfId="0" applyFont="1" applyFill="1" applyBorder="1" applyAlignment="1">
      <alignment horizontal="center"/>
    </xf>
    <xf numFmtId="0" fontId="0" fillId="0" borderId="0" xfId="0" applyAlignment="1">
      <alignment horizontal="center"/>
    </xf>
    <xf numFmtId="0" fontId="0" fillId="21" borderId="0" xfId="0" applyFill="1" applyAlignment="1">
      <alignment horizontal="center"/>
    </xf>
    <xf numFmtId="14" fontId="6" fillId="17" borderId="33" xfId="0" applyNumberFormat="1" applyFont="1" applyFill="1" applyBorder="1" applyAlignment="1" applyProtection="1">
      <alignment horizontal="center"/>
      <protection locked="0"/>
    </xf>
    <xf numFmtId="0" fontId="0" fillId="17" borderId="80"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9" fillId="3" borderId="0" xfId="0" applyFont="1" applyFill="1" applyAlignment="1">
      <alignment/>
    </xf>
    <xf numFmtId="0" fontId="1" fillId="3" borderId="0" xfId="0" applyFont="1" applyFill="1" applyBorder="1" applyAlignment="1">
      <alignment horizontal="center"/>
    </xf>
    <xf numFmtId="0" fontId="0" fillId="0" borderId="9" xfId="0" applyBorder="1" applyAlignment="1">
      <alignment vertical="center"/>
    </xf>
    <xf numFmtId="0" fontId="7" fillId="3" borderId="41"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26" borderId="60" xfId="0" applyFill="1" applyBorder="1" applyAlignment="1" applyProtection="1">
      <alignment vertical="top"/>
      <protection locked="0"/>
    </xf>
    <xf numFmtId="0" fontId="9" fillId="3" borderId="0" xfId="0" applyFont="1" applyFill="1" applyBorder="1" applyAlignment="1">
      <alignment horizontal="left"/>
    </xf>
    <xf numFmtId="0" fontId="0" fillId="0" borderId="0" xfId="0" applyBorder="1" applyAlignment="1">
      <alignment/>
    </xf>
    <xf numFmtId="0" fontId="0" fillId="26" borderId="81" xfId="0" applyFill="1" applyBorder="1" applyAlignment="1" applyProtection="1">
      <alignment vertical="top"/>
      <protection locked="0"/>
    </xf>
    <xf numFmtId="0" fontId="0" fillId="27" borderId="59" xfId="0" applyFill="1" applyBorder="1" applyAlignment="1" applyProtection="1">
      <alignment vertical="top"/>
      <protection locked="0"/>
    </xf>
    <xf numFmtId="0" fontId="61" fillId="22" borderId="0" xfId="0" applyFont="1" applyFill="1" applyAlignment="1">
      <alignment horizontal="center" vertical="center"/>
    </xf>
    <xf numFmtId="0" fontId="28" fillId="0" borderId="60" xfId="0" applyFont="1" applyBorder="1" applyAlignment="1" applyProtection="1">
      <alignment horizontal="center" vertical="center"/>
      <protection locked="0"/>
    </xf>
    <xf numFmtId="0" fontId="54" fillId="22" borderId="0" xfId="0" applyFont="1" applyFill="1" applyAlignment="1">
      <alignment horizontal="center" vertical="center"/>
    </xf>
    <xf numFmtId="0" fontId="0" fillId="0" borderId="0" xfId="0" applyAlignment="1">
      <alignment horizontal="center" vertical="center"/>
    </xf>
    <xf numFmtId="0" fontId="28" fillId="0" borderId="0" xfId="0" applyFont="1" applyAlignment="1" applyProtection="1">
      <alignment horizontal="center" vertical="center"/>
      <protection locked="0"/>
    </xf>
    <xf numFmtId="0" fontId="28" fillId="22" borderId="59" xfId="0" applyFont="1" applyFill="1" applyBorder="1" applyAlignment="1" applyProtection="1">
      <alignment horizontal="center" vertical="center"/>
      <protection locked="0"/>
    </xf>
    <xf numFmtId="0" fontId="11" fillId="3" borderId="0" xfId="0" applyFont="1" applyFill="1" applyAlignment="1">
      <alignment horizontal="center" wrapText="1"/>
    </xf>
    <xf numFmtId="0" fontId="11" fillId="3" borderId="0" xfId="0" applyFont="1" applyFill="1" applyAlignment="1">
      <alignment horizontal="center" vertical="top" wrapText="1"/>
    </xf>
    <xf numFmtId="0" fontId="92" fillId="21" borderId="0" xfId="0" applyFont="1" applyFill="1" applyAlignment="1">
      <alignment horizontal="center" wrapText="1"/>
    </xf>
    <xf numFmtId="0" fontId="0" fillId="0" borderId="0" xfId="0" applyAlignment="1">
      <alignment horizontal="center" wrapText="1"/>
    </xf>
    <xf numFmtId="0" fontId="52" fillId="3" borderId="0" xfId="0" applyFont="1" applyFill="1" applyAlignment="1">
      <alignment horizontal="center" wrapText="1"/>
    </xf>
    <xf numFmtId="0" fontId="3" fillId="0" borderId="0" xfId="0" applyFont="1" applyAlignment="1">
      <alignment horizontal="center" wrapText="1"/>
    </xf>
    <xf numFmtId="0" fontId="51" fillId="3" borderId="0" xfId="0" applyFont="1" applyFill="1" applyAlignment="1">
      <alignment horizontal="left" wrapText="1" shrinkToFit="1"/>
    </xf>
    <xf numFmtId="0" fontId="50"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11" fillId="3" borderId="0" xfId="0" applyFont="1" applyFill="1" applyAlignment="1">
      <alignment horizontal="left" wrapText="1"/>
    </xf>
    <xf numFmtId="0" fontId="22" fillId="3" borderId="0" xfId="0" applyFont="1" applyFill="1" applyAlignment="1">
      <alignment horizontal="left" wrapText="1"/>
    </xf>
    <xf numFmtId="0" fontId="0" fillId="17" borderId="0" xfId="0" applyFill="1" applyAlignment="1">
      <alignment vertical="top" wrapText="1"/>
    </xf>
    <xf numFmtId="0" fontId="4" fillId="17" borderId="0" xfId="0" applyFont="1" applyFill="1" applyAlignment="1">
      <alignment vertical="center"/>
    </xf>
    <xf numFmtId="0" fontId="0" fillId="33" borderId="0" xfId="0" applyFill="1" applyAlignment="1">
      <alignment/>
    </xf>
    <xf numFmtId="0" fontId="0" fillId="0" borderId="0" xfId="0" applyAlignment="1">
      <alignment/>
    </xf>
    <xf numFmtId="0" fontId="23" fillId="22" borderId="0" xfId="0" applyFont="1" applyFill="1" applyAlignment="1">
      <alignment horizontal="center" vertical="center"/>
    </xf>
    <xf numFmtId="0" fontId="23" fillId="22" borderId="82" xfId="0" applyFont="1" applyFill="1" applyBorder="1" applyAlignment="1">
      <alignment vertical="center"/>
    </xf>
    <xf numFmtId="0" fontId="0" fillId="0" borderId="83" xfId="0" applyBorder="1" applyAlignment="1">
      <alignment vertical="center"/>
    </xf>
    <xf numFmtId="0" fontId="0" fillId="0" borderId="0" xfId="0" applyAlignment="1">
      <alignment vertical="center" wrapText="1"/>
    </xf>
    <xf numFmtId="0" fontId="7" fillId="3" borderId="0" xfId="0" applyFont="1" applyFill="1" applyAlignment="1">
      <alignment horizontal="center"/>
    </xf>
    <xf numFmtId="0" fontId="13" fillId="3" borderId="0" xfId="0" applyFont="1" applyFill="1" applyBorder="1" applyAlignment="1">
      <alignment horizontal="right"/>
    </xf>
    <xf numFmtId="0" fontId="12" fillId="0" borderId="0" xfId="0" applyFont="1" applyAlignment="1">
      <alignment horizontal="right"/>
    </xf>
    <xf numFmtId="0" fontId="6" fillId="17" borderId="33" xfId="0"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6" fillId="17" borderId="80"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49" fontId="6" fillId="17" borderId="31" xfId="0" applyNumberFormat="1" applyFont="1" applyFill="1" applyBorder="1" applyAlignment="1" applyProtection="1">
      <alignment horizontal="center"/>
      <protection locked="0"/>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8"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21" borderId="41" xfId="0" applyFont="1" applyFill="1" applyBorder="1" applyAlignment="1">
      <alignment horizontal="center" vertical="center"/>
    </xf>
    <xf numFmtId="0" fontId="1" fillId="21" borderId="44" xfId="0" applyFont="1" applyFill="1" applyBorder="1" applyAlignment="1">
      <alignment horizontal="center" vertical="center"/>
    </xf>
    <xf numFmtId="0" fontId="8" fillId="3" borderId="0" xfId="0" applyFont="1" applyFill="1" applyAlignment="1">
      <alignment horizontal="center"/>
    </xf>
    <xf numFmtId="0" fontId="1" fillId="0" borderId="0" xfId="0" applyFont="1" applyAlignment="1">
      <alignment horizontal="center"/>
    </xf>
    <xf numFmtId="0" fontId="6" fillId="3" borderId="44" xfId="0" applyFont="1" applyFill="1" applyBorder="1" applyAlignment="1">
      <alignment/>
    </xf>
    <xf numFmtId="0" fontId="0" fillId="0" borderId="44" xfId="0" applyBorder="1" applyAlignment="1">
      <alignment/>
    </xf>
    <xf numFmtId="0" fontId="6"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80" xfId="0" applyFill="1" applyBorder="1" applyAlignment="1" applyProtection="1">
      <alignment horizontal="left"/>
      <protection locked="0"/>
    </xf>
    <xf numFmtId="0" fontId="0" fillId="17" borderId="33" xfId="52"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80" xfId="0" applyFont="1" applyFill="1" applyBorder="1" applyAlignment="1" applyProtection="1">
      <alignment horizontal="left"/>
      <protection/>
    </xf>
    <xf numFmtId="0" fontId="9" fillId="3" borderId="0" xfId="0" applyFont="1" applyFill="1" applyAlignment="1">
      <alignment/>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84" xfId="0" applyFont="1" applyFill="1" applyBorder="1" applyAlignment="1">
      <alignment horizontal="center"/>
    </xf>
    <xf numFmtId="0" fontId="0" fillId="0" borderId="32" xfId="0" applyBorder="1" applyAlignment="1">
      <alignment/>
    </xf>
    <xf numFmtId="0" fontId="0" fillId="0" borderId="85" xfId="0" applyBorder="1" applyAlignment="1">
      <alignment/>
    </xf>
    <xf numFmtId="0" fontId="0" fillId="0" borderId="41" xfId="0" applyBorder="1" applyAlignment="1">
      <alignment/>
    </xf>
    <xf numFmtId="0" fontId="0" fillId="0" borderId="54" xfId="0" applyBorder="1" applyAlignment="1">
      <alignment/>
    </xf>
    <xf numFmtId="0" fontId="0" fillId="0" borderId="49" xfId="0" applyBorder="1" applyAlignment="1">
      <alignment/>
    </xf>
    <xf numFmtId="0" fontId="0" fillId="0" borderId="86" xfId="0" applyBorder="1" applyAlignment="1">
      <alignmen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80"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4" xfId="0" applyFill="1" applyBorder="1" applyAlignment="1">
      <alignment horizontal="right" vertical="center"/>
    </xf>
    <xf numFmtId="0" fontId="1" fillId="3" borderId="41" xfId="0" applyFont="1" applyFill="1" applyBorder="1" applyAlignment="1">
      <alignment horizontal="center"/>
    </xf>
    <xf numFmtId="0" fontId="1" fillId="3" borderId="0" xfId="0" applyFont="1" applyFill="1" applyAlignment="1">
      <alignment horizontal="center"/>
    </xf>
    <xf numFmtId="0" fontId="0" fillId="0" borderId="77" xfId="0" applyNumberFormat="1" applyBorder="1" applyAlignment="1" applyProtection="1">
      <alignment/>
      <protection locked="0"/>
    </xf>
    <xf numFmtId="0" fontId="0" fillId="0" borderId="78"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9" xfId="0" applyNumberFormat="1" applyFont="1" applyBorder="1" applyAlignment="1" applyProtection="1">
      <alignment horizontal="center"/>
      <protection locked="0"/>
    </xf>
    <xf numFmtId="0" fontId="1" fillId="0" borderId="79"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0" xfId="0" applyNumberFormat="1" applyFont="1" applyFill="1" applyBorder="1" applyAlignment="1">
      <alignment vertical="top" wrapText="1"/>
    </xf>
    <xf numFmtId="0" fontId="0" fillId="0" borderId="29" xfId="0" applyNumberFormat="1" applyBorder="1" applyAlignment="1">
      <alignment vertical="top" wrapText="1"/>
    </xf>
    <xf numFmtId="49" fontId="10" fillId="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0" fillId="0" borderId="29" xfId="0" applyBorder="1" applyAlignment="1" applyProtection="1">
      <alignment/>
      <protection locked="0"/>
    </xf>
    <xf numFmtId="0" fontId="0" fillId="0" borderId="79" xfId="0" applyBorder="1" applyAlignment="1" applyProtection="1">
      <alignment/>
      <protection locked="0"/>
    </xf>
    <xf numFmtId="0" fontId="7" fillId="3" borderId="47" xfId="0" applyNumberFormat="1" applyFont="1" applyFill="1" applyBorder="1" applyAlignment="1">
      <alignment/>
    </xf>
    <xf numFmtId="0" fontId="0" fillId="0" borderId="47" xfId="0" applyNumberFormat="1" applyBorder="1" applyAlignment="1">
      <alignment/>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49" fontId="9" fillId="17"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7" xfId="0" applyNumberFormat="1" applyFont="1" applyFill="1" applyBorder="1" applyAlignment="1">
      <alignment/>
    </xf>
    <xf numFmtId="0" fontId="6" fillId="0" borderId="77" xfId="0" applyNumberFormat="1" applyFont="1" applyBorder="1" applyAlignment="1">
      <alignment/>
    </xf>
    <xf numFmtId="0" fontId="0" fillId="0" borderId="77"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0" fillId="22" borderId="51" xfId="0" applyNumberFormat="1" applyFill="1" applyBorder="1" applyAlignment="1" applyProtection="1">
      <alignment horizontal="center"/>
      <protection locked="0"/>
    </xf>
    <xf numFmtId="0" fontId="9" fillId="3" borderId="30" xfId="0" applyFont="1" applyFill="1" applyBorder="1" applyAlignment="1" applyProtection="1">
      <alignment vertical="center"/>
      <protection/>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3" fontId="6" fillId="17" borderId="33" xfId="0" applyNumberFormat="1" applyFont="1" applyFill="1" applyBorder="1" applyAlignment="1" applyProtection="1">
      <alignment horizontal="center" vertical="center"/>
      <protection locked="0"/>
    </xf>
    <xf numFmtId="3" fontId="0" fillId="0" borderId="80" xfId="0" applyNumberFormat="1" applyBorder="1" applyAlignment="1" applyProtection="1">
      <alignment horizontal="center" vertical="center"/>
      <protection locked="0"/>
    </xf>
    <xf numFmtId="0" fontId="6" fillId="3" borderId="33" xfId="0" applyFont="1" applyFill="1" applyBorder="1" applyAlignment="1" applyProtection="1">
      <alignment vertical="center"/>
      <protection/>
    </xf>
    <xf numFmtId="0" fontId="0" fillId="0" borderId="50" xfId="0" applyBorder="1" applyAlignment="1">
      <alignment vertical="center"/>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30" xfId="0" applyFont="1" applyFill="1" applyBorder="1" applyAlignment="1" applyProtection="1">
      <alignment vertical="center" wrapText="1"/>
      <protection/>
    </xf>
    <xf numFmtId="0" fontId="0" fillId="0" borderId="30" xfId="0" applyBorder="1" applyAlignment="1">
      <alignment wrapText="1"/>
    </xf>
    <xf numFmtId="0" fontId="0" fillId="0" borderId="80" xfId="0" applyBorder="1" applyAlignment="1">
      <alignment wrapText="1"/>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80" xfId="0" applyNumberFormat="1" applyBorder="1" applyAlignment="1">
      <alignment horizontal="center" vertic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30" xfId="0" applyBorder="1" applyAlignment="1">
      <alignment vertical="center" wrapText="1"/>
    </xf>
    <xf numFmtId="0" fontId="0" fillId="0" borderId="80" xfId="0" applyBorder="1" applyAlignment="1">
      <alignment vertical="center" wrapText="1"/>
    </xf>
    <xf numFmtId="0" fontId="14" fillId="3" borderId="0" xfId="0" applyFont="1" applyFill="1" applyBorder="1" applyAlignment="1" applyProtection="1">
      <alignment horizontal="left"/>
      <protection/>
    </xf>
    <xf numFmtId="0" fontId="30" fillId="21" borderId="0" xfId="0" applyFont="1" applyFill="1" applyBorder="1" applyAlignment="1" applyProtection="1">
      <alignment horizontal="left"/>
      <protection/>
    </xf>
    <xf numFmtId="0" fontId="30" fillId="0" borderId="0" xfId="0" applyFont="1" applyAlignment="1" applyProtection="1">
      <alignment horizontal="left"/>
      <protection/>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6" fillId="17" borderId="40"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9"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0"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7" fillId="3" borderId="0" xfId="0" applyFont="1" applyFill="1" applyBorder="1" applyAlignment="1">
      <alignment horizont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9" xfId="0" applyBorder="1" applyAlignment="1">
      <alignment vertical="center" wrapText="1"/>
    </xf>
    <xf numFmtId="0" fontId="9" fillId="3" borderId="30" xfId="0" applyFont="1" applyFill="1" applyBorder="1" applyAlignment="1" applyProtection="1">
      <alignment vertical="center"/>
      <protection/>
    </xf>
    <xf numFmtId="0" fontId="0" fillId="0" borderId="80" xfId="0" applyBorder="1" applyAlignment="1">
      <alignment/>
    </xf>
    <xf numFmtId="0" fontId="9" fillId="3" borderId="32" xfId="0" applyFont="1" applyFill="1" applyBorder="1" applyAlignment="1" applyProtection="1">
      <alignment vertical="center"/>
      <protection/>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9"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3" xfId="0" applyFont="1" applyFill="1" applyBorder="1" applyAlignment="1" applyProtection="1">
      <alignment horizont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9" fillId="3" borderId="40" xfId="0" applyFont="1" applyFill="1" applyBorder="1" applyAlignment="1" applyProtection="1">
      <alignment horizontal="center" vertical="center"/>
      <protection/>
    </xf>
    <xf numFmtId="0" fontId="0" fillId="0" borderId="79" xfId="0" applyBorder="1" applyAlignment="1">
      <alignment horizontal="center" vertical="center"/>
    </xf>
    <xf numFmtId="0" fontId="0" fillId="0" borderId="13" xfId="0" applyBorder="1" applyAlignment="1">
      <alignment horizontal="center" vertical="center"/>
    </xf>
    <xf numFmtId="0" fontId="6" fillId="3" borderId="50" xfId="0" applyFont="1" applyFill="1" applyBorder="1" applyAlignment="1" applyProtection="1">
      <alignment vertical="center"/>
      <protection/>
    </xf>
    <xf numFmtId="0" fontId="0" fillId="0" borderId="50" xfId="0" applyBorder="1" applyAlignment="1">
      <alignment/>
    </xf>
    <xf numFmtId="0" fontId="7" fillId="21" borderId="77"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9" xfId="0" applyBorder="1" applyAlignment="1">
      <alignment vertical="center"/>
    </xf>
    <xf numFmtId="0" fontId="9" fillId="3" borderId="8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0" fontId="6" fillId="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9" fillId="3" borderId="77" xfId="0" applyFont="1" applyFill="1" applyBorder="1" applyAlignment="1" applyProtection="1">
      <alignment horizontal="center" vertical="center"/>
      <protection/>
    </xf>
    <xf numFmtId="0" fontId="0" fillId="0" borderId="77" xfId="0" applyBorder="1" applyAlignment="1">
      <alignment vertical="center"/>
    </xf>
    <xf numFmtId="0" fontId="9" fillId="3" borderId="29" xfId="0" applyFont="1" applyFill="1" applyBorder="1" applyAlignment="1" applyProtection="1">
      <alignment vertical="center" wrapText="1"/>
      <protection/>
    </xf>
    <xf numFmtId="0" fontId="9" fillId="3" borderId="79" xfId="0" applyFont="1" applyFill="1" applyBorder="1" applyAlignment="1" applyProtection="1">
      <alignment vertical="center" wrapText="1"/>
      <protection/>
    </xf>
    <xf numFmtId="0" fontId="9" fillId="3" borderId="30" xfId="0" applyFont="1" applyFill="1" applyBorder="1" applyAlignment="1" applyProtection="1">
      <alignment vertical="center" wrapText="1"/>
      <protection/>
    </xf>
    <xf numFmtId="3" fontId="6" fillId="17" borderId="40"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80" xfId="0" applyBorder="1" applyAlignment="1">
      <alignment horizontal="center" vertical="center"/>
    </xf>
    <xf numFmtId="0" fontId="0" fillId="0" borderId="80" xfId="0" applyBorder="1" applyAlignment="1">
      <alignment vertical="center"/>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80" xfId="0" applyFont="1" applyFill="1" applyBorder="1" applyAlignment="1" applyProtection="1">
      <alignment vertical="center" wrapText="1"/>
      <protection/>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7" fillId="3" borderId="77" xfId="0" applyFont="1" applyFill="1" applyBorder="1" applyAlignment="1" applyProtection="1">
      <alignment horizontal="center"/>
      <protection/>
    </xf>
    <xf numFmtId="0" fontId="0" fillId="0" borderId="77" xfId="0" applyBorder="1" applyAlignment="1" applyProtection="1">
      <alignment horizontal="center"/>
      <protection/>
    </xf>
    <xf numFmtId="0" fontId="0" fillId="0" borderId="77" xfId="0" applyBorder="1" applyAlignment="1" applyProtection="1">
      <alignment/>
      <protection/>
    </xf>
    <xf numFmtId="3" fontId="6" fillId="17" borderId="40" xfId="0" applyNumberFormat="1" applyFont="1" applyFill="1" applyBorder="1" applyAlignment="1" applyProtection="1">
      <alignment horizontal="center" vertical="center"/>
      <protection locked="0"/>
    </xf>
    <xf numFmtId="0" fontId="6" fillId="7" borderId="14" xfId="0" applyFont="1" applyFill="1" applyBorder="1" applyAlignment="1" applyProtection="1">
      <alignment vertical="center"/>
      <protection/>
    </xf>
    <xf numFmtId="0" fontId="0" fillId="34" borderId="31" xfId="0" applyFill="1" applyBorder="1" applyAlignment="1">
      <alignment/>
    </xf>
    <xf numFmtId="0" fontId="0" fillId="34" borderId="51" xfId="0" applyFill="1" applyBorder="1" applyAlignment="1">
      <alignment/>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7" xfId="0" applyFont="1" applyFill="1" applyBorder="1" applyAlignment="1" applyProtection="1">
      <alignment horizontal="center"/>
      <protection/>
    </xf>
    <xf numFmtId="0" fontId="6" fillId="21" borderId="77" xfId="0" applyFont="1" applyFill="1" applyBorder="1" applyAlignment="1" applyProtection="1">
      <alignment horizontal="center"/>
      <protection/>
    </xf>
    <xf numFmtId="0" fontId="6" fillId="0" borderId="77" xfId="0" applyFont="1" applyBorder="1" applyAlignment="1" applyProtection="1">
      <alignment horizontal="center"/>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4" fontId="6" fillId="17" borderId="40" xfId="0" applyNumberFormat="1" applyFont="1" applyFill="1" applyBorder="1" applyAlignment="1" applyProtection="1">
      <alignment horizontal="center" vertical="center"/>
      <protection locked="0"/>
    </xf>
    <xf numFmtId="4" fontId="0" fillId="0" borderId="79" xfId="0" applyNumberFormat="1" applyBorder="1" applyAlignment="1">
      <alignment horizontal="center" vertical="center"/>
    </xf>
    <xf numFmtId="4" fontId="6" fillId="17" borderId="33" xfId="0" applyNumberFormat="1" applyFont="1" applyFill="1" applyBorder="1" applyAlignment="1" applyProtection="1">
      <alignment horizontal="center" vertical="center"/>
      <protection locked="0"/>
    </xf>
    <xf numFmtId="4" fontId="0" fillId="0" borderId="80" xfId="0" applyNumberFormat="1" applyBorder="1" applyAlignment="1">
      <alignment horizontal="center" vertical="center"/>
    </xf>
    <xf numFmtId="3" fontId="0" fillId="0" borderId="30"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80" xfId="0" applyFont="1" applyFill="1" applyBorder="1" applyAlignment="1" applyProtection="1">
      <alignment vertical="center"/>
      <protection/>
    </xf>
    <xf numFmtId="0" fontId="9" fillId="3" borderId="87" xfId="0" applyFont="1" applyFill="1" applyBorder="1" applyAlignment="1" applyProtection="1">
      <alignment horizontal="center"/>
      <protection/>
    </xf>
    <xf numFmtId="0" fontId="9" fillId="3" borderId="54" xfId="0" applyFont="1" applyFill="1" applyBorder="1" applyAlignment="1" applyProtection="1">
      <alignment horizontal="center"/>
      <protection/>
    </xf>
    <xf numFmtId="0" fontId="0" fillId="0" borderId="88" xfId="0" applyBorder="1" applyAlignment="1" applyProtection="1">
      <alignment/>
      <protection/>
    </xf>
    <xf numFmtId="3" fontId="6" fillId="17"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9" fillId="3" borderId="30" xfId="0" applyFont="1" applyFill="1" applyBorder="1" applyAlignment="1" applyProtection="1">
      <alignment vertical="center" wrapText="1" shrinkToFit="1"/>
      <protection/>
    </xf>
    <xf numFmtId="0" fontId="9" fillId="3" borderId="80" xfId="0" applyFont="1" applyFill="1" applyBorder="1" applyAlignment="1" applyProtection="1">
      <alignment vertical="center" wrapText="1" shrinkToFit="1"/>
      <protection/>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6"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0" fontId="9" fillId="3" borderId="79" xfId="0" applyFont="1" applyFill="1" applyBorder="1" applyAlignment="1" applyProtection="1">
      <alignment vertical="center" wrapText="1"/>
      <protection/>
    </xf>
    <xf numFmtId="0" fontId="9" fillId="3" borderId="29" xfId="0" applyFont="1" applyFill="1" applyBorder="1" applyAlignment="1" applyProtection="1">
      <alignment vertical="center" wrapText="1" shrinkToFit="1"/>
      <protection/>
    </xf>
    <xf numFmtId="0" fontId="9" fillId="3" borderId="79" xfId="0" applyFont="1" applyFill="1" applyBorder="1" applyAlignment="1" applyProtection="1">
      <alignment vertical="center" wrapText="1" shrinkToFit="1"/>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0" fontId="0" fillId="21" borderId="50" xfId="0" applyFill="1" applyBorder="1" applyAlignment="1" applyProtection="1">
      <alignment vertical="center"/>
      <protection/>
    </xf>
    <xf numFmtId="0" fontId="9" fillId="3" borderId="9" xfId="0" applyFont="1" applyFill="1" applyBorder="1" applyAlignment="1">
      <alignment horizontal="center" vertical="center"/>
    </xf>
    <xf numFmtId="0" fontId="0" fillId="0" borderId="9" xfId="0" applyBorder="1" applyAlignment="1" applyProtection="1">
      <alignment horizontal="center" vertical="center"/>
      <protection locked="0"/>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2" fillId="21" borderId="9" xfId="0" applyFont="1" applyFill="1" applyBorder="1" applyAlignment="1">
      <alignment horizontal="center" vertical="center"/>
    </xf>
    <xf numFmtId="0" fontId="0" fillId="0" borderId="9" xfId="0" applyBorder="1" applyAlignment="1">
      <alignment horizontal="center" vertical="center"/>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3" borderId="80" xfId="0" applyFont="1" applyFill="1" applyBorder="1" applyAlignment="1" applyProtection="1">
      <alignment vertical="center" wrapText="1"/>
      <protection/>
    </xf>
    <xf numFmtId="0" fontId="9" fillId="3" borderId="40" xfId="0" applyFont="1" applyFill="1" applyBorder="1" applyAlignment="1" applyProtection="1">
      <alignment horizontal="center"/>
      <protection/>
    </xf>
    <xf numFmtId="0" fontId="0" fillId="0" borderId="43" xfId="0" applyBorder="1" applyAlignment="1" applyProtection="1">
      <alignment/>
      <protection/>
    </xf>
    <xf numFmtId="0" fontId="8" fillId="3" borderId="49" xfId="0" applyFont="1" applyFill="1" applyBorder="1" applyAlignment="1">
      <alignment/>
    </xf>
    <xf numFmtId="0" fontId="9" fillId="3" borderId="73" xfId="0" applyFont="1" applyFill="1" applyBorder="1" applyAlignment="1">
      <alignment horizontal="center" vertical="center"/>
    </xf>
    <xf numFmtId="0" fontId="0" fillId="0" borderId="37" xfId="0" applyBorder="1" applyAlignment="1">
      <alignment horizontal="center" vertical="center"/>
    </xf>
    <xf numFmtId="0" fontId="9" fillId="3" borderId="27" xfId="0" applyFont="1" applyFill="1" applyBorder="1" applyAlignment="1" applyProtection="1">
      <alignment horizontal="center" vertical="center"/>
      <protection/>
    </xf>
    <xf numFmtId="0" fontId="0" fillId="0" borderId="27" xfId="0" applyBorder="1" applyAlignment="1">
      <alignment/>
    </xf>
    <xf numFmtId="49" fontId="6" fillId="3" borderId="10" xfId="0" applyNumberFormat="1" applyFont="1" applyFill="1" applyBorder="1" applyAlignment="1" applyProtection="1">
      <alignment horizontal="center" vertical="center"/>
      <protection/>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34" borderId="16" xfId="0" applyFill="1" applyBorder="1" applyAlignment="1" applyProtection="1">
      <alignment/>
      <protection/>
    </xf>
    <xf numFmtId="0" fontId="0" fillId="0" borderId="80" xfId="0" applyBorder="1" applyAlignment="1" applyProtection="1">
      <alignment horizontal="center" vertical="center"/>
      <protection/>
    </xf>
    <xf numFmtId="0" fontId="9" fillId="3" borderId="34" xfId="0" applyFont="1" applyFill="1" applyBorder="1" applyAlignment="1">
      <alignment horizontal="center" vertical="center"/>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3" fontId="0" fillId="0" borderId="31" xfId="0" applyNumberFormat="1" applyBorder="1" applyAlignment="1" applyProtection="1">
      <alignment horizontal="center" vertical="center"/>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0" fillId="0" borderId="10" xfId="0" applyBorder="1" applyAlignment="1">
      <alignment horizontal="center" vertical="center"/>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3" borderId="34"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8" xfId="0" applyBorder="1" applyAlignment="1">
      <alignment horizontal="center" vertical="center"/>
    </xf>
    <xf numFmtId="0" fontId="0" fillId="0" borderId="34" xfId="0" applyBorder="1" applyAlignment="1">
      <alignment horizontal="center" vertical="center"/>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14" fillId="3" borderId="89" xfId="0" applyFont="1" applyFill="1" applyBorder="1" applyAlignment="1" applyProtection="1">
      <alignment vertical="center"/>
      <protection/>
    </xf>
    <xf numFmtId="0" fontId="0" fillId="22" borderId="84"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90"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0" fontId="15" fillId="3" borderId="26" xfId="0"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30" fillId="21" borderId="77"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0" xfId="0" applyFont="1" applyBorder="1" applyAlignment="1">
      <alignment horizontal="center" vertical="center"/>
    </xf>
    <xf numFmtId="0" fontId="0" fillId="21" borderId="77" xfId="0" applyFill="1" applyBorder="1" applyAlignment="1">
      <alignment vertical="center"/>
    </xf>
    <xf numFmtId="0" fontId="0" fillId="21" borderId="91"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84" xfId="0" applyFont="1" applyFill="1" applyBorder="1" applyAlignment="1" applyProtection="1">
      <alignment horizontal="center"/>
      <protection/>
    </xf>
    <xf numFmtId="0" fontId="0" fillId="22" borderId="92" xfId="0" applyFill="1" applyBorder="1" applyAlignment="1" applyProtection="1">
      <alignment horizontal="center"/>
      <protection locked="0"/>
    </xf>
    <xf numFmtId="0" fontId="15" fillId="17" borderId="26" xfId="0" applyFont="1" applyFill="1" applyBorder="1" applyAlignment="1" applyProtection="1">
      <alignment/>
      <protection/>
    </xf>
    <xf numFmtId="0" fontId="0" fillId="22" borderId="93" xfId="0" applyFill="1" applyBorder="1" applyAlignment="1" applyProtection="1">
      <alignment horizontal="center"/>
      <protection locked="0"/>
    </xf>
    <xf numFmtId="0" fontId="7" fillId="17" borderId="89" xfId="0" applyFont="1" applyFill="1" applyBorder="1" applyAlignment="1" applyProtection="1">
      <alignment horizontal="center"/>
      <protection/>
    </xf>
    <xf numFmtId="0" fontId="0" fillId="22" borderId="77" xfId="0" applyFill="1" applyBorder="1" applyAlignment="1" applyProtection="1">
      <alignment horizontal="center"/>
      <protection/>
    </xf>
    <xf numFmtId="0" fontId="0" fillId="22" borderId="91" xfId="0" applyFill="1" applyBorder="1" applyAlignment="1" applyProtection="1">
      <alignment horizontal="center"/>
      <protection/>
    </xf>
    <xf numFmtId="0" fontId="14" fillId="3" borderId="26"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14" fontId="6" fillId="17" borderId="15" xfId="0" applyNumberFormat="1" applyFont="1" applyFill="1" applyBorder="1" applyAlignment="1" applyProtection="1">
      <alignment horizontal="center" vertical="center"/>
      <protection locked="0"/>
    </xf>
    <xf numFmtId="0" fontId="0" fillId="17" borderId="80" xfId="0" applyFont="1" applyFill="1" applyBorder="1" applyAlignment="1" applyProtection="1">
      <alignment horizontal="center" vertical="center"/>
      <protection locked="0"/>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30"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9" xfId="0" applyFont="1" applyBorder="1" applyAlignment="1">
      <alignment vertical="center"/>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0" xfId="0" applyFont="1" applyBorder="1" applyAlignment="1">
      <alignment vertical="center"/>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0" fillId="22" borderId="0" xfId="0" applyFill="1" applyBorder="1" applyAlignment="1">
      <alignment/>
    </xf>
    <xf numFmtId="0" fontId="0" fillId="22" borderId="39" xfId="0" applyFill="1" applyBorder="1" applyAlignment="1">
      <alignment/>
    </xf>
    <xf numFmtId="3" fontId="0" fillId="22" borderId="93" xfId="0" applyNumberFormat="1" applyFill="1" applyBorder="1" applyAlignment="1" applyProtection="1">
      <alignment horizontal="center"/>
      <protection locked="0"/>
    </xf>
    <xf numFmtId="0" fontId="0" fillId="0" borderId="93" xfId="0" applyBorder="1" applyAlignment="1" applyProtection="1">
      <alignment/>
      <protection locked="0"/>
    </xf>
    <xf numFmtId="0" fontId="0" fillId="21" borderId="47" xfId="0" applyFill="1" applyBorder="1" applyAlignment="1">
      <alignment/>
    </xf>
    <xf numFmtId="0" fontId="14" fillId="3" borderId="0" xfId="0" applyFont="1" applyFill="1" applyAlignment="1" applyProtection="1">
      <alignment/>
      <protection/>
    </xf>
    <xf numFmtId="0" fontId="7" fillId="3" borderId="77" xfId="0"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9" fillId="17" borderId="42"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30" fillId="0" borderId="0" xfId="0" applyFont="1" applyAlignment="1">
      <alignment horizontal="left" vertical="center"/>
    </xf>
    <xf numFmtId="0" fontId="14" fillId="17" borderId="89" xfId="0" applyFont="1" applyFill="1" applyBorder="1" applyAlignment="1" applyProtection="1">
      <alignment horizontal="left" vertical="center"/>
      <protection/>
    </xf>
    <xf numFmtId="0" fontId="59" fillId="22" borderId="77" xfId="0" applyFont="1" applyFill="1" applyBorder="1" applyAlignment="1">
      <alignment horizontal="left" vertical="center"/>
    </xf>
    <xf numFmtId="0" fontId="59" fillId="22" borderId="91" xfId="0" applyFont="1" applyFill="1" applyBorder="1" applyAlignment="1">
      <alignment horizontal="left" vertical="center"/>
    </xf>
    <xf numFmtId="0" fontId="15" fillId="3" borderId="94" xfId="0" applyFont="1" applyFill="1" applyBorder="1" applyAlignment="1" applyProtection="1">
      <alignment horizontal="left" vertical="center"/>
      <protection/>
    </xf>
    <xf numFmtId="0" fontId="30" fillId="0" borderId="47" xfId="0" applyFont="1" applyBorder="1" applyAlignment="1">
      <alignment horizontal="left" vertical="center"/>
    </xf>
    <xf numFmtId="0" fontId="30" fillId="0" borderId="95"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10" fillId="3" borderId="94" xfId="0" applyFont="1" applyFill="1" applyBorder="1" applyAlignment="1" applyProtection="1">
      <alignment/>
      <protection/>
    </xf>
    <xf numFmtId="0" fontId="0" fillId="0" borderId="95" xfId="0" applyBorder="1" applyAlignment="1">
      <alignment/>
    </xf>
    <xf numFmtId="0" fontId="15" fillId="17" borderId="94" xfId="0" applyFont="1" applyFill="1" applyBorder="1" applyAlignment="1" applyProtection="1">
      <alignment/>
      <protection/>
    </xf>
    <xf numFmtId="0" fontId="0" fillId="22" borderId="47" xfId="0" applyFill="1" applyBorder="1" applyAlignment="1">
      <alignment/>
    </xf>
    <xf numFmtId="0" fontId="0" fillId="22" borderId="95"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0" fillId="22" borderId="93" xfId="0" applyNumberFormat="1" applyFill="1" applyBorder="1" applyAlignment="1" applyProtection="1">
      <alignment/>
      <protection locked="0"/>
    </xf>
    <xf numFmtId="49" fontId="0" fillId="22" borderId="93" xfId="0" applyNumberFormat="1" applyFill="1" applyBorder="1" applyAlignment="1" applyProtection="1">
      <alignment horizontal="center"/>
      <protection locked="0"/>
    </xf>
    <xf numFmtId="0" fontId="0" fillId="22" borderId="92" xfId="0" applyFill="1" applyBorder="1" applyAlignment="1" applyProtection="1">
      <alignment/>
      <protection locked="0"/>
    </xf>
    <xf numFmtId="0" fontId="0" fillId="22" borderId="92"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32" fillId="24" borderId="0" xfId="0" applyFont="1" applyFill="1" applyBorder="1" applyAlignment="1">
      <alignment horizontal="center"/>
    </xf>
    <xf numFmtId="0" fontId="13" fillId="24" borderId="77" xfId="0" applyFont="1" applyFill="1" applyBorder="1" applyAlignment="1">
      <alignment horizontal="center"/>
    </xf>
    <xf numFmtId="0" fontId="0" fillId="0" borderId="77"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7" xfId="0" applyFont="1" applyFill="1" applyBorder="1" applyAlignment="1">
      <alignment/>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9" fillId="3" borderId="47" xfId="0" applyFont="1" applyFill="1" applyBorder="1" applyAlignment="1">
      <alignment vertical="center" wrapText="1"/>
    </xf>
    <xf numFmtId="0" fontId="0" fillId="0" borderId="47" xfId="0" applyBorder="1" applyAlignment="1">
      <alignment vertical="center"/>
    </xf>
    <xf numFmtId="0" fontId="12" fillId="21" borderId="47" xfId="0" applyFont="1" applyFill="1" applyBorder="1" applyAlignment="1">
      <alignment horizontal="center" vertical="center"/>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3"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17" borderId="30" xfId="0" applyNumberFormat="1" applyFont="1" applyFill="1" applyBorder="1" applyAlignment="1" applyProtection="1">
      <alignment horizontal="center" vertical="center"/>
      <protection locked="0"/>
    </xf>
    <xf numFmtId="3" fontId="0" fillId="17" borderId="80" xfId="0" applyNumberFormat="1" applyFont="1" applyFill="1" applyBorder="1" applyAlignment="1" applyProtection="1">
      <alignment horizontal="center" vertical="center"/>
      <protection locked="0"/>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3" fontId="6" fillId="17" borderId="23" xfId="0" applyNumberFormat="1" applyFont="1" applyFill="1" applyBorder="1" applyAlignment="1" applyProtection="1">
      <alignment horizontal="center" vertical="center" wrapText="1"/>
      <protection locked="0"/>
    </xf>
    <xf numFmtId="3" fontId="0" fillId="22" borderId="27" xfId="0" applyNumberFormat="1" applyFont="1" applyFill="1" applyBorder="1" applyAlignment="1" applyProtection="1">
      <alignment horizontal="center" vertical="center" wrapText="1"/>
      <protection locked="0"/>
    </xf>
    <xf numFmtId="3" fontId="0" fillId="22" borderId="25" xfId="0" applyNumberFormat="1" applyFont="1" applyFill="1" applyBorder="1" applyAlignment="1" applyProtection="1">
      <alignment horizontal="center" vertical="center"/>
      <protection locked="0"/>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80" xfId="0" applyNumberFormat="1" applyFont="1" applyFill="1" applyBorder="1" applyAlignment="1">
      <alignment horizontal="center" vertical="center"/>
    </xf>
    <xf numFmtId="0" fontId="9" fillId="3" borderId="23" xfId="0" applyFont="1" applyFill="1" applyBorder="1" applyAlignment="1">
      <alignment vertical="center" wrapText="1"/>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0" fillId="21" borderId="77" xfId="0" applyFill="1" applyBorder="1" applyAlignment="1">
      <alignment/>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0" fillId="0" borderId="65" xfId="0" applyBorder="1" applyAlignment="1">
      <alignment vertical="center"/>
    </xf>
    <xf numFmtId="0" fontId="9" fillId="3" borderId="30" xfId="0" applyFont="1" applyFill="1" applyBorder="1" applyAlignment="1">
      <alignment vertical="center"/>
    </xf>
    <xf numFmtId="0" fontId="9" fillId="3" borderId="80" xfId="0" applyFont="1" applyFill="1"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0" fontId="0" fillId="21" borderId="65" xfId="0" applyFill="1" applyBorder="1" applyAlignment="1">
      <alignment vertical="center" wrapText="1"/>
    </xf>
    <xf numFmtId="0" fontId="0" fillId="21" borderId="42" xfId="0" applyFill="1" applyBorder="1" applyAlignment="1">
      <alignment vertical="center"/>
    </xf>
    <xf numFmtId="0" fontId="0" fillId="21" borderId="49" xfId="0" applyFill="1" applyBorder="1" applyAlignment="1">
      <alignment vertical="center"/>
    </xf>
    <xf numFmtId="0" fontId="0" fillId="21" borderId="86" xfId="0" applyFill="1" applyBorder="1" applyAlignment="1">
      <alignment vertical="center"/>
    </xf>
    <xf numFmtId="0" fontId="9" fillId="3" borderId="33" xfId="0" applyFont="1" applyFill="1" applyBorder="1" applyAlignment="1">
      <alignment horizontal="center" vertical="center" wrapText="1" shrinkToFit="1"/>
    </xf>
    <xf numFmtId="0" fontId="0" fillId="0" borderId="30" xfId="0" applyBorder="1" applyAlignment="1">
      <alignment vertical="center" wrapText="1" shrinkToFit="1"/>
    </xf>
    <xf numFmtId="0" fontId="0" fillId="0" borderId="80" xfId="0" applyBorder="1" applyAlignment="1">
      <alignment vertical="center" wrapText="1" shrinkToFit="1"/>
    </xf>
    <xf numFmtId="0" fontId="8" fillId="3" borderId="0" xfId="0" applyFont="1" applyFill="1" applyBorder="1" applyAlignment="1">
      <alignment wrapText="1" shrinkToFit="1"/>
    </xf>
    <xf numFmtId="0" fontId="9" fillId="3" borderId="30" xfId="0" applyFont="1" applyFill="1" applyBorder="1" applyAlignment="1">
      <alignment vertical="center" wrapText="1" shrinkToFit="1"/>
    </xf>
    <xf numFmtId="0" fontId="9" fillId="3" borderId="30" xfId="0" applyFont="1" applyFill="1" applyBorder="1" applyAlignment="1">
      <alignment vertical="center" wrapText="1"/>
    </xf>
    <xf numFmtId="0" fontId="9" fillId="3" borderId="80" xfId="0" applyFont="1" applyFill="1" applyBorder="1" applyAlignment="1">
      <alignment vertical="center" wrapTex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6" fillId="3" borderId="0" xfId="0" applyFont="1" applyFill="1" applyBorder="1" applyAlignment="1">
      <alignment/>
    </xf>
    <xf numFmtId="0" fontId="37" fillId="0" borderId="0" xfId="0" applyFont="1" applyAlignment="1">
      <alignment/>
    </xf>
    <xf numFmtId="0" fontId="37"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30"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30" fillId="0" borderId="0" xfId="0" applyFont="1" applyAlignment="1">
      <alignment vertical="center"/>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23" fillId="21" borderId="0" xfId="0" applyFont="1" applyFill="1" applyAlignment="1">
      <alignment vertical="top"/>
    </xf>
    <xf numFmtId="0" fontId="0" fillId="21" borderId="0" xfId="0" applyFont="1" applyFill="1" applyAlignment="1">
      <alignment vertical="top"/>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9" xfId="0" applyFill="1" applyBorder="1" applyAlignment="1" applyProtection="1">
      <alignment horizontal="left"/>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12" fillId="21" borderId="40"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9" xfId="0" applyFont="1" applyFill="1" applyBorder="1" applyAlignment="1">
      <alignment vertical="center" wrapText="1" shrinkToFit="1"/>
    </xf>
    <xf numFmtId="0" fontId="12" fillId="21" borderId="40" xfId="0" applyFont="1" applyFill="1" applyBorder="1" applyAlignment="1">
      <alignment horizontal="center" vertical="center"/>
    </xf>
    <xf numFmtId="0" fontId="12" fillId="21" borderId="13" xfId="0" applyFont="1" applyFill="1" applyBorder="1" applyAlignment="1">
      <alignment horizontal="center" vertical="center"/>
    </xf>
    <xf numFmtId="0" fontId="32" fillId="3" borderId="0" xfId="0" applyFont="1" applyFill="1" applyBorder="1" applyAlignment="1" applyProtection="1">
      <alignment/>
      <protection/>
    </xf>
    <xf numFmtId="0" fontId="23" fillId="0" borderId="0" xfId="0" applyFont="1" applyAlignment="1">
      <alignment/>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2" fillId="3" borderId="0" xfId="0" applyFont="1" applyFill="1" applyBorder="1" applyAlignment="1" applyProtection="1">
      <alignment horizontal="left"/>
      <protection/>
    </xf>
    <xf numFmtId="0" fontId="23" fillId="0" borderId="0" xfId="0" applyFont="1" applyAlignment="1">
      <alignment horizontal="left"/>
    </xf>
    <xf numFmtId="0" fontId="9" fillId="3" borderId="89" xfId="0" applyFont="1" applyFill="1" applyBorder="1" applyAlignment="1" applyProtection="1">
      <alignment horizontal="left"/>
      <protection/>
    </xf>
    <xf numFmtId="0" fontId="12" fillId="0" borderId="77" xfId="0" applyFont="1" applyBorder="1" applyAlignment="1">
      <alignment horizontal="left"/>
    </xf>
    <xf numFmtId="0" fontId="12" fillId="0" borderId="91"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80" xfId="0" applyFill="1" applyBorder="1" applyAlignment="1" applyProtection="1">
      <alignment horizontal="center"/>
      <protection locked="0"/>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1"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0" xfId="0" applyFont="1" applyFill="1" applyBorder="1" applyAlignment="1" applyProtection="1">
      <alignment vertical="center"/>
      <protection/>
    </xf>
    <xf numFmtId="0" fontId="9" fillId="21" borderId="31" xfId="0" applyFont="1" applyFill="1" applyBorder="1" applyAlignment="1" applyProtection="1">
      <alignment vertical="center"/>
      <protection/>
    </xf>
    <xf numFmtId="0" fontId="34" fillId="21" borderId="77" xfId="0" applyFont="1" applyFill="1" applyBorder="1" applyAlignment="1">
      <alignment/>
    </xf>
    <xf numFmtId="0" fontId="34" fillId="21" borderId="0" xfId="0" applyFont="1" applyFill="1" applyAlignment="1">
      <alignment/>
    </xf>
    <xf numFmtId="0" fontId="0" fillId="21" borderId="11" xfId="0" applyFill="1" applyBorder="1" applyAlignment="1">
      <alignment/>
    </xf>
    <xf numFmtId="0" fontId="0" fillId="0" borderId="79"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73"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4" xfId="0" applyBorder="1" applyAlignment="1">
      <alignment/>
    </xf>
    <xf numFmtId="0" fontId="0" fillId="0" borderId="38" xfId="0" applyBorder="1" applyAlignment="1">
      <alignment/>
    </xf>
    <xf numFmtId="0" fontId="32" fillId="3" borderId="0" xfId="0" applyFont="1" applyFill="1" applyBorder="1" applyAlignment="1" applyProtection="1">
      <alignment horizontal="left" vertical="center"/>
      <protection/>
    </xf>
    <xf numFmtId="0" fontId="23" fillId="0" borderId="0" xfId="0" applyFont="1" applyAlignment="1">
      <alignment vertical="center"/>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5" fillId="21" borderId="77"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80"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2" xfId="0" applyFill="1" applyBorder="1" applyAlignment="1">
      <alignment/>
    </xf>
    <xf numFmtId="0" fontId="0" fillId="21" borderId="49" xfId="0" applyFill="1" applyBorder="1" applyAlignment="1">
      <alignment/>
    </xf>
    <xf numFmtId="0" fontId="0" fillId="21" borderId="86" xfId="0" applyFill="1" applyBorder="1" applyAlignment="1">
      <alignment/>
    </xf>
    <xf numFmtId="0" fontId="9" fillId="3" borderId="0" xfId="0" applyFont="1" applyFill="1" applyBorder="1" applyAlignment="1">
      <alignment horizontal="left"/>
    </xf>
    <xf numFmtId="0" fontId="12" fillId="0" borderId="0" xfId="0" applyFont="1" applyAlignment="1">
      <alignment horizontal="left"/>
    </xf>
    <xf numFmtId="0" fontId="9" fillId="3" borderId="0" xfId="0" applyFont="1" applyFill="1" applyBorder="1" applyAlignment="1">
      <alignment horizontal="right" vertical="center"/>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80"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80" xfId="0" applyNumberFormat="1" applyFill="1" applyBorder="1" applyAlignment="1" applyProtection="1">
      <alignment horizontal="center" vertical="center"/>
      <protection/>
    </xf>
    <xf numFmtId="0" fontId="9" fillId="3" borderId="64" xfId="0" applyFont="1" applyFill="1" applyBorder="1" applyAlignment="1" applyProtection="1">
      <alignment vertical="center" wrapText="1"/>
      <protection/>
    </xf>
    <xf numFmtId="3" fontId="0" fillId="22" borderId="64" xfId="0" applyNumberFormat="1" applyFill="1" applyBorder="1" applyAlignment="1" applyProtection="1">
      <alignment horizontal="center" vertical="center"/>
      <protection/>
    </xf>
    <xf numFmtId="0" fontId="9" fillId="3" borderId="31" xfId="0" applyFont="1" applyFill="1" applyBorder="1" applyAlignment="1">
      <alignment vertical="center"/>
    </xf>
    <xf numFmtId="0" fontId="9" fillId="3" borderId="64" xfId="0" applyFont="1" applyFill="1" applyBorder="1" applyAlignment="1">
      <alignment vertical="center"/>
    </xf>
    <xf numFmtId="3" fontId="6" fillId="17" borderId="33" xfId="0" applyNumberFormat="1" applyFont="1" applyFill="1" applyBorder="1" applyAlignment="1" applyProtection="1">
      <alignment vertical="center"/>
      <protection locked="0"/>
    </xf>
    <xf numFmtId="3" fontId="0" fillId="0" borderId="80" xfId="0" applyNumberFormat="1" applyBorder="1" applyAlignment="1" applyProtection="1">
      <alignment vertical="center"/>
      <protection locked="0"/>
    </xf>
    <xf numFmtId="0" fontId="6" fillId="3" borderId="33" xfId="0" applyFont="1" applyFill="1" applyBorder="1" applyAlignment="1">
      <alignment/>
    </xf>
    <xf numFmtId="0" fontId="9" fillId="3" borderId="40"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33" xfId="0" applyFont="1" applyFill="1" applyBorder="1" applyAlignment="1">
      <alignment horizontal="center"/>
    </xf>
    <xf numFmtId="0" fontId="9" fillId="3" borderId="80" xfId="0" applyFont="1" applyFill="1" applyBorder="1" applyAlignment="1">
      <alignment horizontal="center"/>
    </xf>
    <xf numFmtId="3" fontId="6" fillId="17" borderId="33" xfId="0" applyNumberFormat="1" applyFont="1" applyFill="1" applyBorder="1" applyAlignment="1" applyProtection="1">
      <alignment vertical="center"/>
      <protection/>
    </xf>
    <xf numFmtId="3" fontId="0" fillId="0" borderId="80" xfId="0" applyNumberFormat="1" applyBorder="1" applyAlignment="1" applyProtection="1">
      <alignment vertical="center"/>
      <protection/>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14" xfId="0" applyFont="1" applyFill="1" applyBorder="1" applyAlignment="1">
      <alignment/>
    </xf>
    <xf numFmtId="0" fontId="9" fillId="3" borderId="77" xfId="0" applyFont="1" applyFill="1" applyBorder="1" applyAlignment="1">
      <alignment/>
    </xf>
    <xf numFmtId="0" fontId="0" fillId="21" borderId="79" xfId="0" applyFill="1" applyBorder="1" applyAlignment="1">
      <alignment/>
    </xf>
    <xf numFmtId="0" fontId="9" fillId="3" borderId="40"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xf>
    <xf numFmtId="0" fontId="9" fillId="3" borderId="40" xfId="0" applyFont="1" applyFill="1" applyBorder="1" applyAlignment="1">
      <alignment horizontal="center"/>
    </xf>
    <xf numFmtId="0" fontId="0" fillId="21" borderId="79" xfId="0" applyFill="1" applyBorder="1" applyAlignment="1">
      <alignment horizontal="center"/>
    </xf>
    <xf numFmtId="0" fontId="0" fillId="21" borderId="13" xfId="0" applyFill="1" applyBorder="1" applyAlignment="1">
      <alignment horizontal="center"/>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0" fillId="0" borderId="0" xfId="0" applyBorder="1" applyAlignment="1">
      <alignment horizontal="righ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0" xfId="0" applyFont="1" applyFill="1" applyBorder="1" applyAlignment="1" applyProtection="1">
      <alignment horizontal="left" vertical="center" wrapText="1"/>
      <protection/>
    </xf>
    <xf numFmtId="0" fontId="9" fillId="21" borderId="80" xfId="0" applyFont="1" applyFill="1" applyBorder="1" applyAlignment="1" applyProtection="1">
      <alignment horizontal="left" vertical="center" wrapText="1"/>
      <protection/>
    </xf>
    <xf numFmtId="0" fontId="9" fillId="21" borderId="32" xfId="0" applyFont="1" applyFill="1" applyBorder="1" applyAlignment="1" applyProtection="1">
      <alignment horizontal="left" vertical="center" wrapText="1"/>
      <protection/>
    </xf>
    <xf numFmtId="0" fontId="9" fillId="21" borderId="85"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9" fillId="3" borderId="0" xfId="0" applyFont="1" applyFill="1" applyBorder="1" applyAlignment="1" applyProtection="1">
      <alignment horizontal="left" vertical="center" wrapText="1"/>
      <protection/>
    </xf>
    <xf numFmtId="0" fontId="1" fillId="21" borderId="0" xfId="0" applyFont="1" applyFill="1" applyAlignment="1">
      <alignment vertical="center" wrapText="1" shrinkToFit="1"/>
    </xf>
    <xf numFmtId="0" fontId="6" fillId="3" borderId="89" xfId="0" applyFont="1" applyFill="1" applyBorder="1" applyAlignment="1">
      <alignment/>
    </xf>
    <xf numFmtId="0" fontId="0" fillId="0" borderId="78" xfId="0" applyBorder="1" applyAlignment="1">
      <alignment/>
    </xf>
    <xf numFmtId="0" fontId="0" fillId="0" borderId="42" xfId="0" applyBorder="1" applyAlignment="1">
      <alignment/>
    </xf>
    <xf numFmtId="0" fontId="9" fillId="3" borderId="40"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0" fillId="21" borderId="41"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0" fontId="54" fillId="21" borderId="0" xfId="0" applyFont="1" applyFill="1" applyAlignment="1">
      <alignment horizontal="center" vertical="center" wrapText="1" shrinkToFit="1"/>
    </xf>
    <xf numFmtId="0" fontId="54"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4"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54" fillId="21" borderId="0" xfId="0" applyFont="1" applyFill="1" applyBorder="1" applyAlignment="1">
      <alignment horizontal="center" vertical="center"/>
    </xf>
    <xf numFmtId="0" fontId="18" fillId="3" borderId="0" xfId="0" applyFont="1" applyFill="1" applyBorder="1" applyAlignment="1">
      <alignment horizontal="center" vertical="center" wrapText="1"/>
    </xf>
    <xf numFmtId="0" fontId="56" fillId="0" borderId="0" xfId="0" applyFont="1" applyAlignment="1">
      <alignment horizontal="center" vertical="center" wrapText="1"/>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7" xfId="0" applyFont="1" applyFill="1" applyBorder="1" applyAlignment="1" applyProtection="1">
      <alignment horizontal="left" vertical="center" wrapText="1"/>
      <protection/>
    </xf>
    <xf numFmtId="0" fontId="44" fillId="21" borderId="77"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9" fillId="17" borderId="17" xfId="0" applyFont="1" applyFill="1" applyBorder="1" applyAlignment="1">
      <alignment horizontal="center" vertical="center"/>
    </xf>
    <xf numFmtId="0" fontId="9" fillId="17" borderId="9" xfId="0" applyFont="1" applyFill="1" applyBorder="1" applyAlignment="1">
      <alignment horizontal="center" vertical="center" wrapText="1"/>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0" fillId="22" borderId="0" xfId="0" applyFill="1" applyAlignment="1" applyProtection="1">
      <alignment/>
      <protection/>
    </xf>
    <xf numFmtId="0" fontId="53" fillId="22" borderId="0" xfId="0" applyFont="1" applyFill="1" applyAlignment="1" applyProtection="1">
      <alignment horizontal="center"/>
      <protection/>
    </xf>
    <xf numFmtId="0" fontId="54" fillId="22" borderId="0" xfId="0" applyFont="1" applyFill="1" applyAlignment="1" applyProtection="1">
      <alignment/>
      <protection/>
    </xf>
    <xf numFmtId="0" fontId="54" fillId="22" borderId="39" xfId="0" applyFont="1" applyFill="1" applyBorder="1" applyAlignment="1" applyProtection="1">
      <alignment/>
      <protection/>
    </xf>
    <xf numFmtId="0" fontId="54" fillId="22" borderId="0" xfId="0" applyFont="1" applyFill="1" applyAlignment="1" applyProtection="1">
      <alignment horizontal="center"/>
      <protection/>
    </xf>
    <xf numFmtId="0" fontId="55" fillId="22" borderId="0" xfId="0" applyFont="1" applyFill="1" applyAlignment="1" applyProtection="1">
      <alignment horizontal="center"/>
      <protection/>
    </xf>
    <xf numFmtId="0" fontId="23" fillId="22" borderId="0" xfId="0" applyFont="1" applyFill="1" applyAlignment="1">
      <alignment horizontal="center"/>
    </xf>
    <xf numFmtId="0" fontId="2" fillId="0" borderId="0" xfId="0" applyFont="1" applyAlignment="1">
      <alignment/>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2" fillId="22" borderId="0" xfId="0" applyFont="1" applyFill="1" applyAlignment="1">
      <alignment/>
    </xf>
    <xf numFmtId="0" fontId="20" fillId="22" borderId="0" xfId="0" applyFont="1" applyFill="1" applyAlignment="1">
      <alignment/>
    </xf>
    <xf numFmtId="0" fontId="55" fillId="22" borderId="0" xfId="0" applyFont="1" applyFill="1" applyAlignment="1">
      <alignment horizontal="right" vertical="center"/>
    </xf>
    <xf numFmtId="0" fontId="55" fillId="22" borderId="44" xfId="0" applyFont="1" applyFill="1" applyBorder="1" applyAlignment="1">
      <alignment horizontal="right" vertical="center"/>
    </xf>
    <xf numFmtId="0" fontId="0" fillId="22" borderId="77" xfId="0" applyFill="1" applyBorder="1" applyAlignment="1">
      <alignment/>
    </xf>
    <xf numFmtId="0" fontId="44" fillId="22" borderId="0" xfId="0" applyFont="1" applyFill="1" applyAlignment="1">
      <alignment vertical="center"/>
    </xf>
    <xf numFmtId="0" fontId="44"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80" xfId="0" applyFill="1" applyBorder="1" applyAlignment="1">
      <alignment/>
    </xf>
    <xf numFmtId="0" fontId="0" fillId="22" borderId="44" xfId="0" applyFill="1" applyBorder="1" applyAlignment="1">
      <alignment/>
    </xf>
    <xf numFmtId="0" fontId="53" fillId="22" borderId="0" xfId="0" applyFont="1" applyFill="1" applyAlignment="1">
      <alignment horizontal="center" vertical="center"/>
    </xf>
    <xf numFmtId="0" fontId="64" fillId="29" borderId="0" xfId="0" applyFont="1" applyFill="1" applyBorder="1" applyAlignment="1">
      <alignment horizontal="center" vertical="center"/>
    </xf>
    <xf numFmtId="0" fontId="70" fillId="32" borderId="0" xfId="0" applyFont="1" applyFill="1" applyBorder="1" applyAlignment="1">
      <alignment vertical="center"/>
    </xf>
    <xf numFmtId="49" fontId="0" fillId="22" borderId="33" xfId="0" applyNumberFormat="1" applyFont="1" applyFill="1" applyBorder="1" applyAlignment="1" applyProtection="1">
      <alignment vertical="center"/>
      <protection/>
    </xf>
    <xf numFmtId="0" fontId="0" fillId="22" borderId="30" xfId="0" applyFont="1" applyFill="1" applyBorder="1" applyAlignment="1" applyProtection="1">
      <alignment vertical="center"/>
      <protection/>
    </xf>
    <xf numFmtId="0" fontId="0" fillId="0" borderId="30" xfId="0" applyBorder="1" applyAlignment="1">
      <alignment vertical="center"/>
    </xf>
    <xf numFmtId="0" fontId="0" fillId="25" borderId="0" xfId="0" applyFont="1" applyFill="1" applyBorder="1" applyAlignment="1">
      <alignment vertical="center"/>
    </xf>
    <xf numFmtId="0" fontId="12" fillId="25" borderId="0" xfId="0" applyFont="1" applyFill="1" applyBorder="1" applyAlignment="1">
      <alignment vertical="center" wrapText="1"/>
    </xf>
    <xf numFmtId="49" fontId="44" fillId="25" borderId="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44" fillId="25" borderId="0" xfId="0" applyFont="1" applyFill="1" applyBorder="1" applyAlignment="1">
      <alignment vertical="center" wrapText="1"/>
    </xf>
    <xf numFmtId="0" fontId="0" fillId="0" borderId="69" xfId="0" applyFont="1" applyBorder="1" applyAlignment="1">
      <alignment vertical="center"/>
    </xf>
    <xf numFmtId="0" fontId="0" fillId="0" borderId="0" xfId="0" applyFont="1" applyBorder="1" applyAlignment="1">
      <alignment vertical="center"/>
    </xf>
    <xf numFmtId="0" fontId="1" fillId="22" borderId="33" xfId="0" applyFont="1" applyFill="1" applyBorder="1" applyAlignment="1" applyProtection="1">
      <alignment horizontal="center" vertical="center"/>
      <protection locked="0"/>
    </xf>
    <xf numFmtId="0" fontId="1" fillId="22" borderId="80" xfId="0" applyFont="1" applyFill="1" applyBorder="1" applyAlignment="1" applyProtection="1">
      <alignment horizontal="center" vertical="center"/>
      <protection locked="0"/>
    </xf>
    <xf numFmtId="0" fontId="34" fillId="25" borderId="0" xfId="0" applyFont="1" applyFill="1" applyBorder="1" applyAlignment="1">
      <alignment horizontal="right" vertical="center"/>
    </xf>
    <xf numFmtId="0" fontId="0" fillId="0" borderId="0" xfId="0" applyFont="1" applyBorder="1" applyAlignment="1">
      <alignment horizontal="right" vertical="center"/>
    </xf>
    <xf numFmtId="0" fontId="1" fillId="25" borderId="0" xfId="0" applyFont="1" applyFill="1" applyBorder="1" applyAlignment="1">
      <alignment horizontal="right" vertical="center"/>
    </xf>
    <xf numFmtId="0" fontId="0" fillId="0" borderId="0" xfId="0" applyFont="1" applyBorder="1" applyAlignment="1">
      <alignment vertical="center"/>
    </xf>
    <xf numFmtId="0" fontId="0" fillId="25" borderId="0" xfId="0" applyFont="1" applyFill="1" applyBorder="1" applyAlignment="1">
      <alignment vertical="center"/>
    </xf>
    <xf numFmtId="0" fontId="23" fillId="25" borderId="0" xfId="0" applyFont="1" applyFill="1" applyBorder="1" applyAlignment="1">
      <alignment vertical="center"/>
    </xf>
    <xf numFmtId="0" fontId="0" fillId="0" borderId="0" xfId="0" applyFont="1" applyBorder="1" applyAlignment="1">
      <alignment vertical="center"/>
    </xf>
    <xf numFmtId="4" fontId="0" fillId="22" borderId="33" xfId="0" applyNumberFormat="1" applyFont="1" applyFill="1" applyBorder="1" applyAlignment="1" applyProtection="1">
      <alignment vertical="center"/>
      <protection/>
    </xf>
    <xf numFmtId="4" fontId="0" fillId="0" borderId="30" xfId="0" applyNumberFormat="1" applyFont="1" applyBorder="1" applyAlignment="1" applyProtection="1">
      <alignment vertical="center"/>
      <protection/>
    </xf>
    <xf numFmtId="4" fontId="0" fillId="0" borderId="30" xfId="0" applyNumberFormat="1" applyFont="1" applyBorder="1" applyAlignment="1">
      <alignment vertical="center"/>
    </xf>
    <xf numFmtId="4" fontId="0" fillId="0" borderId="80" xfId="0" applyNumberFormat="1" applyFont="1" applyBorder="1" applyAlignment="1">
      <alignment vertical="center"/>
    </xf>
    <xf numFmtId="3" fontId="1" fillId="25" borderId="0" xfId="0" applyNumberFormat="1" applyFont="1" applyFill="1" applyBorder="1" applyAlignment="1">
      <alignment vertical="center"/>
    </xf>
    <xf numFmtId="0" fontId="0" fillId="22" borderId="0" xfId="0" applyFont="1" applyFill="1" applyBorder="1" applyAlignment="1">
      <alignment/>
    </xf>
    <xf numFmtId="0" fontId="0" fillId="22" borderId="0" xfId="0" applyFont="1" applyFill="1" applyBorder="1" applyAlignment="1">
      <alignment/>
    </xf>
    <xf numFmtId="0" fontId="0" fillId="25" borderId="0" xfId="0" applyFont="1" applyFill="1" applyBorder="1" applyAlignment="1">
      <alignment vertical="center"/>
    </xf>
    <xf numFmtId="0" fontId="23" fillId="25" borderId="0" xfId="0" applyFont="1" applyFill="1" applyBorder="1" applyAlignment="1">
      <alignment vertical="center" wrapText="1"/>
    </xf>
    <xf numFmtId="0" fontId="2" fillId="0" borderId="0" xfId="0" applyFont="1" applyBorder="1" applyAlignment="1">
      <alignment vertical="center"/>
    </xf>
    <xf numFmtId="0" fontId="2" fillId="0" borderId="69" xfId="0" applyFont="1" applyBorder="1" applyAlignment="1">
      <alignment vertical="center"/>
    </xf>
    <xf numFmtId="0" fontId="44" fillId="25" borderId="0" xfId="0" applyFont="1" applyFill="1" applyBorder="1" applyAlignment="1">
      <alignment horizontal="center" vertical="center"/>
    </xf>
    <xf numFmtId="0" fontId="0" fillId="0" borderId="0" xfId="0" applyFont="1" applyBorder="1" applyAlignment="1">
      <alignment vertical="center"/>
    </xf>
    <xf numFmtId="3" fontId="0" fillId="25" borderId="0" xfId="0" applyNumberFormat="1" applyFont="1" applyFill="1" applyBorder="1" applyAlignment="1">
      <alignment vertical="center"/>
    </xf>
    <xf numFmtId="0" fontId="68" fillId="32" borderId="0" xfId="0" applyFont="1" applyFill="1" applyBorder="1" applyAlignment="1">
      <alignment vertical="center"/>
    </xf>
    <xf numFmtId="0" fontId="64" fillId="32" borderId="0" xfId="0" applyFont="1" applyFill="1" applyBorder="1" applyAlignment="1">
      <alignment vertical="center"/>
    </xf>
    <xf numFmtId="0" fontId="12" fillId="25" borderId="0" xfId="0" applyFont="1" applyFill="1" applyBorder="1" applyAlignment="1">
      <alignment vertical="center"/>
    </xf>
    <xf numFmtId="0" fontId="0" fillId="25" borderId="0" xfId="0" applyFont="1" applyFill="1" applyBorder="1" applyAlignment="1">
      <alignment vertical="center"/>
    </xf>
    <xf numFmtId="4" fontId="0" fillId="0" borderId="33" xfId="0" applyNumberFormat="1" applyFont="1" applyBorder="1" applyAlignment="1" applyProtection="1">
      <alignment vertical="center"/>
      <protection/>
    </xf>
    <xf numFmtId="3" fontId="23" fillId="25" borderId="0" xfId="0" applyNumberFormat="1" applyFont="1" applyFill="1" applyBorder="1" applyAlignment="1">
      <alignment vertical="center" wrapText="1"/>
    </xf>
    <xf numFmtId="0" fontId="23" fillId="0" borderId="0" xfId="0" applyFont="1" applyBorder="1" applyAlignment="1">
      <alignment vertical="center" wrapText="1"/>
    </xf>
    <xf numFmtId="4" fontId="0" fillId="0" borderId="33" xfId="0" applyNumberFormat="1" applyFont="1" applyBorder="1" applyAlignment="1" applyProtection="1">
      <alignment vertical="center"/>
      <protection locked="0"/>
    </xf>
    <xf numFmtId="4" fontId="0" fillId="0" borderId="30" xfId="0" applyNumberFormat="1" applyFont="1" applyBorder="1" applyAlignment="1" applyProtection="1">
      <alignment vertical="center"/>
      <protection locked="0"/>
    </xf>
    <xf numFmtId="3" fontId="23" fillId="25" borderId="0" xfId="0" applyNumberFormat="1" applyFont="1" applyFill="1" applyBorder="1" applyAlignment="1">
      <alignment vertical="center"/>
    </xf>
    <xf numFmtId="0" fontId="23" fillId="0" borderId="0" xfId="0" applyFont="1" applyBorder="1" applyAlignment="1">
      <alignment vertical="center"/>
    </xf>
    <xf numFmtId="0" fontId="0" fillId="25" borderId="0" xfId="0" applyFont="1" applyFill="1" applyBorder="1" applyAlignment="1">
      <alignment vertical="center"/>
    </xf>
    <xf numFmtId="0" fontId="1" fillId="22" borderId="96" xfId="0" applyFont="1" applyFill="1" applyBorder="1" applyAlignment="1" applyProtection="1">
      <alignment horizontal="center" vertical="center"/>
      <protection locked="0"/>
    </xf>
    <xf numFmtId="0" fontId="1" fillId="22" borderId="97" xfId="0" applyFont="1" applyFill="1" applyBorder="1" applyAlignment="1" applyProtection="1">
      <alignment horizontal="center" vertical="center"/>
      <protection locked="0"/>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22" borderId="80" xfId="0" applyNumberFormat="1" applyFont="1" applyFill="1" applyBorder="1" applyAlignment="1" applyProtection="1">
      <alignment vertical="center"/>
      <protection locked="0"/>
    </xf>
    <xf numFmtId="0" fontId="12" fillId="25" borderId="0" xfId="0" applyFont="1" applyFill="1" applyBorder="1" applyAlignment="1">
      <alignment horizontal="center" vertical="center"/>
    </xf>
    <xf numFmtId="3" fontId="44" fillId="25" borderId="0" xfId="0" applyNumberFormat="1" applyFont="1" applyFill="1" applyBorder="1" applyAlignment="1">
      <alignment horizontal="center" vertical="center"/>
    </xf>
    <xf numFmtId="3" fontId="0" fillId="25" borderId="0" xfId="0" applyNumberFormat="1" applyFont="1" applyFill="1" applyBorder="1" applyAlignment="1">
      <alignment vertical="center"/>
    </xf>
    <xf numFmtId="0" fontId="68" fillId="32" borderId="0" xfId="0" applyFont="1" applyFill="1" applyBorder="1" applyAlignment="1">
      <alignment vertical="top" wrapText="1"/>
    </xf>
    <xf numFmtId="0" fontId="64" fillId="32" borderId="0" xfId="0" applyFont="1" applyFill="1" applyBorder="1" applyAlignment="1">
      <alignment vertical="top"/>
    </xf>
    <xf numFmtId="4" fontId="0" fillId="0" borderId="30" xfId="0" applyNumberFormat="1" applyFont="1" applyBorder="1" applyAlignment="1" applyProtection="1">
      <alignment vertical="center"/>
      <protection locked="0"/>
    </xf>
    <xf numFmtId="4" fontId="0" fillId="0" borderId="80" xfId="0" applyNumberFormat="1" applyFont="1" applyBorder="1" applyAlignment="1" applyProtection="1">
      <alignment vertical="center"/>
      <protection locked="0"/>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0" borderId="80" xfId="0" applyNumberFormat="1" applyFont="1" applyBorder="1" applyAlignment="1" applyProtection="1">
      <alignment vertical="center"/>
      <protection locked="0"/>
    </xf>
    <xf numFmtId="0" fontId="0" fillId="0" borderId="0" xfId="0" applyFont="1" applyBorder="1" applyAlignment="1">
      <alignment horizontal="center" vertical="center"/>
    </xf>
    <xf numFmtId="0" fontId="54" fillId="22" borderId="41" xfId="0" applyFont="1" applyFill="1" applyBorder="1" applyAlignment="1">
      <alignment horizontal="center" vertical="center"/>
    </xf>
    <xf numFmtId="0" fontId="54" fillId="22" borderId="0" xfId="0" applyFont="1" applyFill="1" applyBorder="1" applyAlignment="1">
      <alignment horizontal="center" vertical="center"/>
    </xf>
    <xf numFmtId="0" fontId="59" fillId="22" borderId="0" xfId="0" applyFont="1" applyFill="1" applyBorder="1" applyAlignment="1">
      <alignment horizontal="center" vertical="center"/>
    </xf>
    <xf numFmtId="0" fontId="68" fillId="32" borderId="0" xfId="0" applyFont="1" applyFill="1" applyBorder="1" applyAlignment="1">
      <alignment horizontal="center" vertical="center"/>
    </xf>
    <xf numFmtId="0" fontId="12" fillId="25" borderId="98" xfId="0" applyFont="1" applyFill="1" applyBorder="1" applyAlignment="1">
      <alignment horizontal="center" vertical="center"/>
    </xf>
    <xf numFmtId="0" fontId="0" fillId="25" borderId="69" xfId="0" applyFont="1" applyFill="1" applyBorder="1" applyAlignment="1">
      <alignment vertical="center"/>
    </xf>
    <xf numFmtId="0" fontId="44" fillId="25" borderId="68" xfId="0" applyFont="1" applyFill="1" applyBorder="1" applyAlignment="1">
      <alignment vertical="center"/>
    </xf>
    <xf numFmtId="0" fontId="44" fillId="25" borderId="0" xfId="0" applyFont="1" applyFill="1" applyBorder="1" applyAlignment="1">
      <alignment vertical="center"/>
    </xf>
    <xf numFmtId="0" fontId="1" fillId="25" borderId="0" xfId="0" applyFont="1" applyFill="1" applyBorder="1" applyAlignment="1">
      <alignment vertical="center"/>
    </xf>
    <xf numFmtId="0" fontId="12" fillId="32" borderId="0" xfId="0" applyFont="1" applyFill="1" applyBorder="1" applyAlignment="1">
      <alignment horizontal="center" vertical="center"/>
    </xf>
    <xf numFmtId="0" fontId="1" fillId="22" borderId="2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25" xfId="0" applyFont="1" applyFill="1" applyBorder="1" applyAlignment="1">
      <alignment horizontal="center" vertical="center"/>
    </xf>
    <xf numFmtId="0" fontId="0" fillId="0" borderId="30" xfId="0" applyFont="1" applyBorder="1" applyAlignment="1">
      <alignment vertical="center"/>
    </xf>
    <xf numFmtId="0" fontId="0" fillId="0" borderId="80" xfId="0" applyFont="1" applyBorder="1" applyAlignment="1">
      <alignment vertical="center"/>
    </xf>
    <xf numFmtId="173" fontId="0" fillId="22" borderId="33" xfId="0" applyNumberFormat="1" applyFont="1" applyFill="1" applyBorder="1" applyAlignment="1" applyProtection="1">
      <alignment horizontal="center" vertical="center"/>
      <protection locked="0"/>
    </xf>
    <xf numFmtId="173" fontId="0" fillId="22" borderId="30" xfId="0" applyNumberFormat="1"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80" xfId="0" applyFont="1" applyBorder="1" applyAlignment="1">
      <alignment horizontal="center" vertical="center"/>
    </xf>
    <xf numFmtId="49" fontId="1" fillId="22" borderId="23" xfId="0" applyNumberFormat="1" applyFont="1" applyFill="1" applyBorder="1" applyAlignment="1" applyProtection="1">
      <alignment horizontal="center" vertical="center"/>
      <protection locked="0"/>
    </xf>
    <xf numFmtId="0" fontId="1" fillId="22" borderId="27" xfId="0" applyFont="1" applyFill="1" applyBorder="1" applyAlignment="1" applyProtection="1">
      <alignment horizontal="center" vertical="center"/>
      <protection locked="0"/>
    </xf>
    <xf numFmtId="0" fontId="1" fillId="22" borderId="25" xfId="0" applyFont="1" applyFill="1" applyBorder="1" applyAlignment="1" applyProtection="1">
      <alignment horizontal="center" vertical="center"/>
      <protection locked="0"/>
    </xf>
    <xf numFmtId="0" fontId="0" fillId="22" borderId="33" xfId="0" applyFont="1" applyFill="1" applyBorder="1" applyAlignment="1" applyProtection="1">
      <alignment horizontal="left" vertical="center"/>
      <protection/>
    </xf>
    <xf numFmtId="0" fontId="0" fillId="22" borderId="30" xfId="0" applyFont="1" applyFill="1" applyBorder="1" applyAlignment="1" applyProtection="1">
      <alignment horizontal="left" vertical="center"/>
      <protection/>
    </xf>
    <xf numFmtId="0" fontId="0" fillId="0" borderId="30" xfId="0" applyFont="1" applyBorder="1" applyAlignment="1">
      <alignment horizontal="left" vertical="center"/>
    </xf>
    <xf numFmtId="0" fontId="0" fillId="0" borderId="80" xfId="0" applyFont="1" applyBorder="1" applyAlignment="1">
      <alignment horizontal="left" vertical="center"/>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173" fontId="0" fillId="22" borderId="80" xfId="0" applyNumberFormat="1" applyFont="1" applyFill="1" applyBorder="1" applyAlignment="1" applyProtection="1">
      <alignment horizontal="center" vertical="center"/>
      <protection locked="0"/>
    </xf>
    <xf numFmtId="0" fontId="1" fillId="0" borderId="0" xfId="0" applyFont="1" applyBorder="1" applyAlignment="1">
      <alignment vertical="center"/>
    </xf>
    <xf numFmtId="0" fontId="0" fillId="22" borderId="0" xfId="0" applyFont="1" applyFill="1" applyBorder="1" applyAlignment="1">
      <alignment/>
    </xf>
    <xf numFmtId="0" fontId="0" fillId="0" borderId="0" xfId="0" applyFont="1" applyBorder="1" applyAlignment="1">
      <alignment/>
    </xf>
    <xf numFmtId="0" fontId="0" fillId="0" borderId="99" xfId="0" applyFont="1" applyBorder="1" applyAlignment="1">
      <alignment/>
    </xf>
    <xf numFmtId="0" fontId="0" fillId="22" borderId="80" xfId="0" applyFont="1" applyFill="1" applyBorder="1" applyAlignment="1" applyProtection="1">
      <alignment vertical="center"/>
      <protection/>
    </xf>
    <xf numFmtId="0" fontId="1" fillId="25" borderId="69" xfId="0" applyFont="1" applyFill="1" applyBorder="1" applyAlignment="1">
      <alignment vertical="center"/>
    </xf>
    <xf numFmtId="14" fontId="0" fillId="22" borderId="96" xfId="0" applyNumberFormat="1" applyFont="1" applyFill="1" applyBorder="1" applyAlignment="1" applyProtection="1">
      <alignment horizontal="center" vertical="center"/>
      <protection locked="0"/>
    </xf>
    <xf numFmtId="0" fontId="0" fillId="22" borderId="100" xfId="0" applyFont="1" applyFill="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69" xfId="0" applyFont="1" applyBorder="1" applyAlignment="1">
      <alignment vertical="center"/>
    </xf>
    <xf numFmtId="0" fontId="0" fillId="0" borderId="0" xfId="0" applyFont="1" applyBorder="1" applyAlignment="1">
      <alignment/>
    </xf>
    <xf numFmtId="0" fontId="0" fillId="22" borderId="101" xfId="0" applyFont="1" applyFill="1" applyBorder="1" applyAlignment="1">
      <alignment/>
    </xf>
    <xf numFmtId="4" fontId="0" fillId="22" borderId="30" xfId="0" applyNumberFormat="1" applyFont="1" applyFill="1" applyBorder="1" applyAlignment="1" applyProtection="1">
      <alignment vertical="center"/>
      <protection/>
    </xf>
    <xf numFmtId="0" fontId="23" fillId="25" borderId="0" xfId="0" applyFont="1" applyFill="1" applyBorder="1" applyAlignment="1">
      <alignment horizontal="center" vertical="center"/>
    </xf>
    <xf numFmtId="0" fontId="23" fillId="0" borderId="0" xfId="0" applyFont="1" applyBorder="1" applyAlignment="1">
      <alignment horizontal="center" vertical="center"/>
    </xf>
    <xf numFmtId="0" fontId="12" fillId="25" borderId="69" xfId="0" applyFont="1" applyFill="1" applyBorder="1" applyAlignment="1">
      <alignment vertical="center" wrapText="1"/>
    </xf>
    <xf numFmtId="0" fontId="12" fillId="25" borderId="69" xfId="0" applyFont="1" applyFill="1" applyBorder="1" applyAlignment="1">
      <alignment vertical="center"/>
    </xf>
    <xf numFmtId="0" fontId="12" fillId="17" borderId="0" xfId="0" applyFont="1" applyFill="1" applyBorder="1" applyAlignment="1">
      <alignment/>
    </xf>
    <xf numFmtId="49" fontId="12" fillId="25" borderId="49" xfId="0" applyNumberFormat="1" applyFont="1" applyFill="1" applyBorder="1" applyAlignment="1">
      <alignment horizontal="center" vertical="center"/>
    </xf>
    <xf numFmtId="49" fontId="1" fillId="22" borderId="33" xfId="0" applyNumberFormat="1" applyFont="1" applyFill="1" applyBorder="1" applyAlignment="1" applyProtection="1">
      <alignment horizontal="center" vertical="center"/>
      <protection locked="0"/>
    </xf>
    <xf numFmtId="49" fontId="1" fillId="22" borderId="80" xfId="0" applyNumberFormat="1" applyFont="1" applyFill="1" applyBorder="1" applyAlignment="1" applyProtection="1">
      <alignment horizontal="center" vertical="center"/>
      <protection locked="0"/>
    </xf>
    <xf numFmtId="49" fontId="0" fillId="25" borderId="0" xfId="0" applyNumberFormat="1" applyFont="1" applyFill="1" applyAlignment="1">
      <alignment vertical="center"/>
    </xf>
    <xf numFmtId="0" fontId="59" fillId="25" borderId="0" xfId="0" applyFont="1" applyFill="1" applyBorder="1" applyAlignment="1">
      <alignment vertical="center"/>
    </xf>
    <xf numFmtId="0" fontId="59" fillId="25" borderId="0" xfId="0" applyFont="1" applyFill="1" applyAlignment="1">
      <alignment vertical="center"/>
    </xf>
    <xf numFmtId="0" fontId="34" fillId="25"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xf>
    <xf numFmtId="0" fontId="23" fillId="25" borderId="0" xfId="0" applyFont="1" applyFill="1" applyAlignment="1">
      <alignment horizontal="center"/>
    </xf>
    <xf numFmtId="0" fontId="44" fillId="25" borderId="0" xfId="0" applyFont="1" applyFill="1" applyAlignment="1">
      <alignment vertical="center"/>
    </xf>
    <xf numFmtId="0" fontId="0" fillId="0" borderId="0" xfId="0" applyFont="1" applyAlignment="1">
      <alignment vertical="center"/>
    </xf>
    <xf numFmtId="49" fontId="49" fillId="20" borderId="0" xfId="0" applyNumberFormat="1" applyFont="1" applyFill="1" applyAlignment="1">
      <alignment vertical="center"/>
    </xf>
    <xf numFmtId="0" fontId="0" fillId="0" borderId="80" xfId="0" applyFont="1" applyBorder="1" applyAlignment="1" applyProtection="1">
      <alignment vertical="center"/>
      <protection locked="0"/>
    </xf>
    <xf numFmtId="0" fontId="0" fillId="25" borderId="0" xfId="0" applyFont="1" applyFill="1" applyAlignment="1">
      <alignment vertical="center"/>
    </xf>
    <xf numFmtId="0" fontId="1" fillId="25" borderId="0" xfId="0" applyFont="1" applyFill="1" applyAlignment="1">
      <alignment vertical="center"/>
    </xf>
    <xf numFmtId="0" fontId="44" fillId="25" borderId="0" xfId="0" applyFont="1" applyFill="1" applyBorder="1" applyAlignment="1">
      <alignment horizontal="right" vertical="center" wrapText="1"/>
    </xf>
    <xf numFmtId="0" fontId="30" fillId="0" borderId="0" xfId="0" applyFont="1" applyBorder="1" applyAlignment="1">
      <alignment vertical="center"/>
    </xf>
    <xf numFmtId="0" fontId="23" fillId="25" borderId="0" xfId="0" applyFont="1" applyFill="1" applyAlignment="1" applyProtection="1">
      <alignment vertical="center"/>
      <protection/>
    </xf>
    <xf numFmtId="0" fontId="0" fillId="0" borderId="0" xfId="0" applyFont="1" applyAlignment="1" applyProtection="1">
      <alignment vertical="center"/>
      <protection/>
    </xf>
    <xf numFmtId="49" fontId="12" fillId="25" borderId="0" xfId="0" applyNumberFormat="1" applyFont="1" applyFill="1" applyAlignment="1">
      <alignment horizontal="center" vertical="center"/>
    </xf>
    <xf numFmtId="0" fontId="0" fillId="0" borderId="0" xfId="0" applyFont="1" applyAlignment="1">
      <alignment vertical="center"/>
    </xf>
    <xf numFmtId="49" fontId="0" fillId="25" borderId="0" xfId="0" applyNumberFormat="1" applyFont="1" applyFill="1" applyAlignment="1">
      <alignment vertical="center"/>
    </xf>
    <xf numFmtId="0" fontId="0" fillId="22" borderId="33" xfId="0"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80" xfId="0" applyFont="1" applyBorder="1" applyAlignment="1">
      <alignment horizontal="center" vertical="center"/>
    </xf>
    <xf numFmtId="49" fontId="0" fillId="22" borderId="33" xfId="0" applyNumberFormat="1" applyFont="1" applyFill="1" applyBorder="1" applyAlignment="1" applyProtection="1">
      <alignment horizontal="center" vertical="center"/>
      <protection locked="0"/>
    </xf>
    <xf numFmtId="49" fontId="0" fillId="22" borderId="30" xfId="0" applyNumberFormat="1" applyFont="1" applyFill="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80" xfId="0" applyNumberFormat="1" applyFont="1" applyBorder="1" applyAlignment="1" applyProtection="1">
      <alignment horizontal="center" vertical="center"/>
      <protection locked="0"/>
    </xf>
    <xf numFmtId="0" fontId="0" fillId="22" borderId="33" xfId="0" applyNumberFormat="1" applyFont="1" applyFill="1" applyBorder="1" applyAlignment="1" applyProtection="1">
      <alignment horizontal="center" vertical="center"/>
      <protection locked="0"/>
    </xf>
    <xf numFmtId="0" fontId="0" fillId="22" borderId="30" xfId="0" applyNumberFormat="1" applyFont="1" applyFill="1" applyBorder="1" applyAlignment="1" applyProtection="1">
      <alignment horizontal="center" vertical="center"/>
      <protection locked="0"/>
    </xf>
    <xf numFmtId="0" fontId="0" fillId="22" borderId="80" xfId="0" applyNumberFormat="1" applyFont="1" applyFill="1" applyBorder="1" applyAlignment="1" applyProtection="1">
      <alignment horizontal="center" vertical="center"/>
      <protection locked="0"/>
    </xf>
    <xf numFmtId="49"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80" xfId="0" applyFont="1" applyFill="1" applyBorder="1" applyAlignment="1" applyProtection="1">
      <alignment horizontal="center" vertical="center"/>
      <protection locked="0"/>
    </xf>
    <xf numFmtId="0" fontId="0" fillId="25" borderId="0" xfId="0" applyFont="1" applyFill="1" applyAlignment="1">
      <alignment vertical="center"/>
    </xf>
    <xf numFmtId="0" fontId="0" fillId="25" borderId="0" xfId="0" applyFont="1" applyFill="1" applyAlignment="1">
      <alignment vertical="center"/>
    </xf>
    <xf numFmtId="1" fontId="0" fillId="22" borderId="33" xfId="0" applyNumberFormat="1" applyFont="1" applyFill="1" applyBorder="1" applyAlignment="1" applyProtection="1">
      <alignment horizontal="center" vertical="center"/>
      <protection locked="0"/>
    </xf>
    <xf numFmtId="1" fontId="0" fillId="22" borderId="30" xfId="0" applyNumberFormat="1" applyFont="1" applyFill="1" applyBorder="1" applyAlignment="1" applyProtection="1">
      <alignment horizontal="center" vertical="center"/>
      <protection locked="0"/>
    </xf>
    <xf numFmtId="1" fontId="0" fillId="22" borderId="80" xfId="0" applyNumberFormat="1" applyFont="1" applyFill="1" applyBorder="1" applyAlignment="1" applyProtection="1">
      <alignment horizontal="center" vertical="center"/>
      <protection locked="0"/>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22" borderId="80" xfId="0" applyNumberFormat="1" applyFont="1" applyFill="1" applyBorder="1" applyAlignment="1" applyProtection="1">
      <alignment vertical="center"/>
      <protection locked="0"/>
    </xf>
    <xf numFmtId="0" fontId="23" fillId="25" borderId="0" xfId="0" applyFont="1" applyFill="1" applyAlignment="1">
      <alignment vertical="center" wrapText="1"/>
    </xf>
    <xf numFmtId="0" fontId="0" fillId="0" borderId="0" xfId="0" applyFont="1" applyAlignment="1">
      <alignment vertical="center" wrapText="1"/>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0" borderId="30" xfId="0" applyNumberFormat="1" applyFont="1" applyBorder="1" applyAlignment="1">
      <alignment vertical="center"/>
    </xf>
    <xf numFmtId="0" fontId="0" fillId="0" borderId="80" xfId="0" applyNumberFormat="1" applyFont="1" applyBorder="1" applyAlignment="1">
      <alignment vertical="center"/>
    </xf>
    <xf numFmtId="0" fontId="0" fillId="22" borderId="80" xfId="0" applyNumberFormat="1" applyFont="1" applyFill="1" applyBorder="1" applyAlignment="1" applyProtection="1">
      <alignment vertical="center"/>
      <protection locked="0"/>
    </xf>
    <xf numFmtId="4" fontId="0" fillId="22" borderId="33" xfId="0" applyNumberFormat="1" applyFont="1" applyFill="1" applyBorder="1" applyAlignment="1" applyProtection="1" quotePrefix="1">
      <alignment vertical="center"/>
      <protection locked="0"/>
    </xf>
    <xf numFmtId="4" fontId="0" fillId="22" borderId="30" xfId="0" applyNumberFormat="1" applyFont="1" applyFill="1" applyBorder="1" applyAlignment="1" applyProtection="1" quotePrefix="1">
      <alignment vertical="center"/>
      <protection locked="0"/>
    </xf>
    <xf numFmtId="4" fontId="0" fillId="22" borderId="80" xfId="0" applyNumberFormat="1" applyFont="1"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0" fillId="0" borderId="0" xfId="0" applyFont="1" applyAlignment="1">
      <alignment vertical="center"/>
    </xf>
    <xf numFmtId="0" fontId="44" fillId="25" borderId="0" xfId="0" applyNumberFormat="1" applyFont="1" applyFill="1" applyAlignment="1">
      <alignment vertical="center"/>
    </xf>
    <xf numFmtId="0" fontId="0" fillId="0" borderId="0" xfId="0" applyNumberFormat="1" applyFont="1" applyAlignment="1">
      <alignment vertical="center"/>
    </xf>
    <xf numFmtId="0" fontId="0" fillId="22" borderId="33"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25" borderId="0" xfId="0" applyFont="1" applyFill="1" applyAlignment="1">
      <alignment vertical="center"/>
    </xf>
    <xf numFmtId="0" fontId="0" fillId="0" borderId="69" xfId="0" applyFont="1" applyBorder="1" applyAlignment="1">
      <alignment vertical="center"/>
    </xf>
    <xf numFmtId="0" fontId="23" fillId="25" borderId="68" xfId="0" applyFont="1" applyFill="1" applyBorder="1" applyAlignment="1">
      <alignment vertical="center"/>
    </xf>
    <xf numFmtId="0" fontId="64" fillId="32" borderId="0" xfId="0" applyFont="1" applyFill="1" applyAlignment="1">
      <alignment vertical="center"/>
    </xf>
    <xf numFmtId="0" fontId="64" fillId="35" borderId="0" xfId="0" applyFont="1" applyFill="1" applyAlignment="1">
      <alignment horizontal="center" vertical="center"/>
    </xf>
    <xf numFmtId="0" fontId="0" fillId="32" borderId="0" xfId="0" applyFont="1" applyFill="1" applyAlignment="1">
      <alignment vertical="center"/>
    </xf>
    <xf numFmtId="4" fontId="0" fillId="22" borderId="80" xfId="0" applyNumberFormat="1" applyFont="1" applyFill="1" applyBorder="1" applyAlignment="1" applyProtection="1">
      <alignment vertical="center"/>
      <protection/>
    </xf>
    <xf numFmtId="0" fontId="0" fillId="22" borderId="30" xfId="0" applyFont="1" applyFill="1" applyBorder="1" applyAlignment="1" applyProtection="1">
      <alignment horizontal="center" vertical="center"/>
      <protection locked="0"/>
    </xf>
    <xf numFmtId="0" fontId="0" fillId="22" borderId="80" xfId="0" applyFont="1" applyFill="1" applyBorder="1" applyAlignment="1" applyProtection="1">
      <alignment horizontal="center" vertical="center"/>
      <protection locked="0"/>
    </xf>
    <xf numFmtId="14" fontId="0" fillId="22" borderId="33"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32" borderId="0" xfId="0" applyFont="1" applyFill="1" applyAlignment="1">
      <alignment vertical="center"/>
    </xf>
    <xf numFmtId="0" fontId="0" fillId="22" borderId="23" xfId="0" applyFont="1" applyFill="1" applyBorder="1" applyAlignment="1" applyProtection="1">
      <alignment horizontal="center" vertical="center"/>
      <protection locked="0"/>
    </xf>
    <xf numFmtId="0" fontId="0" fillId="22" borderId="27" xfId="0"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3" fontId="0" fillId="22" borderId="80" xfId="0" applyNumberFormat="1"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22" borderId="80" xfId="0" applyFont="1" applyFill="1" applyBorder="1" applyAlignment="1" applyProtection="1">
      <alignment horizontal="left" vertical="center"/>
      <protection locked="0"/>
    </xf>
    <xf numFmtId="0" fontId="12" fillId="25" borderId="0" xfId="0" applyFont="1" applyFill="1" applyAlignment="1">
      <alignment horizontal="left" vertical="center"/>
    </xf>
    <xf numFmtId="49" fontId="0" fillId="22" borderId="33" xfId="0" applyNumberFormat="1" applyFont="1" applyFill="1" applyBorder="1" applyAlignment="1" applyProtection="1">
      <alignment horizontal="left" vertical="center"/>
      <protection locked="0"/>
    </xf>
    <xf numFmtId="0" fontId="0" fillId="22" borderId="33" xfId="0" applyFont="1" applyFill="1" applyBorder="1" applyAlignment="1" applyProtection="1">
      <alignment horizontal="center" vertical="center"/>
      <protection locked="0"/>
    </xf>
    <xf numFmtId="0" fontId="0" fillId="22" borderId="80" xfId="0" applyFont="1" applyFill="1" applyBorder="1" applyAlignment="1" applyProtection="1">
      <alignment horizontal="center" vertical="center"/>
      <protection locked="0"/>
    </xf>
    <xf numFmtId="0" fontId="1" fillId="25" borderId="0" xfId="0" applyFont="1" applyFill="1" applyAlignment="1">
      <alignment horizontal="center" vertical="center"/>
    </xf>
    <xf numFmtId="0" fontId="0" fillId="0" borderId="0" xfId="0" applyFont="1" applyBorder="1" applyAlignment="1">
      <alignment vertical="center" wrapText="1"/>
    </xf>
    <xf numFmtId="0" fontId="12" fillId="22" borderId="84" xfId="0" applyFont="1" applyFill="1" applyBorder="1" applyAlignment="1">
      <alignment horizontal="center"/>
    </xf>
    <xf numFmtId="0" fontId="12" fillId="22" borderId="32" xfId="0" applyFont="1" applyFill="1" applyBorder="1" applyAlignment="1">
      <alignment horizontal="center"/>
    </xf>
    <xf numFmtId="0" fontId="12" fillId="22" borderId="85" xfId="0" applyFont="1" applyFill="1" applyBorder="1" applyAlignment="1">
      <alignment horizontal="center"/>
    </xf>
    <xf numFmtId="0" fontId="12" fillId="22" borderId="41" xfId="0" applyFont="1" applyFill="1" applyBorder="1" applyAlignment="1">
      <alignment horizontal="center"/>
    </xf>
    <xf numFmtId="0" fontId="12" fillId="22" borderId="0" xfId="0" applyFont="1" applyFill="1" applyBorder="1" applyAlignment="1">
      <alignment horizontal="center"/>
    </xf>
    <xf numFmtId="0" fontId="12" fillId="22" borderId="44" xfId="0" applyFont="1" applyFill="1" applyBorder="1" applyAlignment="1">
      <alignment horizontal="center"/>
    </xf>
    <xf numFmtId="0" fontId="12" fillId="22" borderId="54" xfId="0" applyFont="1" applyFill="1" applyBorder="1" applyAlignment="1">
      <alignment horizontal="center"/>
    </xf>
    <xf numFmtId="0" fontId="12" fillId="22" borderId="49" xfId="0" applyFont="1" applyFill="1" applyBorder="1" applyAlignment="1">
      <alignment horizontal="center"/>
    </xf>
    <xf numFmtId="0" fontId="12" fillId="22" borderId="86" xfId="0" applyFont="1" applyFill="1" applyBorder="1" applyAlignment="1">
      <alignment horizontal="center"/>
    </xf>
    <xf numFmtId="0" fontId="12" fillId="25" borderId="0" xfId="0" applyFont="1" applyFill="1" applyAlignment="1">
      <alignment horizontal="center" vertical="center"/>
    </xf>
    <xf numFmtId="0" fontId="0" fillId="22" borderId="41" xfId="0" applyFont="1" applyFill="1" applyBorder="1" applyAlignment="1">
      <alignment/>
    </xf>
    <xf numFmtId="0" fontId="0" fillId="0" borderId="0" xfId="0" applyFont="1" applyAlignment="1">
      <alignment/>
    </xf>
    <xf numFmtId="0" fontId="0" fillId="0" borderId="44" xfId="0" applyFont="1" applyBorder="1" applyAlignment="1">
      <alignment/>
    </xf>
    <xf numFmtId="0" fontId="0" fillId="22" borderId="0" xfId="0" applyFont="1" applyFill="1" applyAlignment="1">
      <alignment/>
    </xf>
    <xf numFmtId="0" fontId="5" fillId="22" borderId="41" xfId="0" applyFont="1" applyFill="1" applyBorder="1" applyAlignment="1">
      <alignment horizontal="center" vertical="center"/>
    </xf>
    <xf numFmtId="0" fontId="5" fillId="22" borderId="0" xfId="0" applyFont="1" applyFill="1" applyBorder="1" applyAlignment="1">
      <alignment horizontal="center" vertical="center"/>
    </xf>
    <xf numFmtId="0" fontId="44" fillId="22" borderId="0" xfId="0" applyFont="1" applyFill="1" applyBorder="1" applyAlignment="1">
      <alignment horizontal="center"/>
    </xf>
    <xf numFmtId="0" fontId="44" fillId="22" borderId="44" xfId="0" applyFont="1" applyFill="1" applyBorder="1" applyAlignment="1">
      <alignment horizontal="center"/>
    </xf>
    <xf numFmtId="0" fontId="0" fillId="22" borderId="41" xfId="0" applyFont="1" applyFill="1" applyBorder="1" applyAlignment="1">
      <alignment/>
    </xf>
    <xf numFmtId="0" fontId="0" fillId="0" borderId="0" xfId="0" applyFont="1" applyAlignment="1">
      <alignment/>
    </xf>
    <xf numFmtId="0" fontId="0" fillId="0" borderId="44" xfId="0" applyFont="1" applyBorder="1" applyAlignment="1">
      <alignment/>
    </xf>
    <xf numFmtId="0" fontId="0" fillId="0" borderId="33" xfId="0" applyFont="1" applyBorder="1" applyAlignment="1">
      <alignment horizontal="center"/>
    </xf>
    <xf numFmtId="0" fontId="0" fillId="0" borderId="30" xfId="0" applyFont="1" applyBorder="1" applyAlignment="1">
      <alignment horizontal="center"/>
    </xf>
    <xf numFmtId="0" fontId="0" fillId="0" borderId="80" xfId="0" applyFont="1" applyBorder="1" applyAlignment="1">
      <alignment horizontal="center"/>
    </xf>
    <xf numFmtId="0" fontId="44" fillId="22" borderId="41" xfId="0" applyFont="1" applyFill="1" applyBorder="1" applyAlignment="1">
      <alignment horizontal="center" vertical="center"/>
    </xf>
    <xf numFmtId="0" fontId="44" fillId="22" borderId="0" xfId="0" applyFont="1" applyFill="1" applyBorder="1" applyAlignment="1">
      <alignment horizontal="center" vertical="center"/>
    </xf>
    <xf numFmtId="0" fontId="0" fillId="0" borderId="98" xfId="0" applyFont="1" applyBorder="1" applyAlignment="1">
      <alignment vertical="center"/>
    </xf>
    <xf numFmtId="0" fontId="0" fillId="22" borderId="33" xfId="0" applyFont="1" applyFill="1" applyBorder="1" applyAlignment="1" applyProtection="1">
      <alignment vertical="center"/>
      <protection locked="0"/>
    </xf>
    <xf numFmtId="0" fontId="0" fillId="22" borderId="30" xfId="0" applyFont="1" applyFill="1" applyBorder="1" applyAlignment="1" applyProtection="1">
      <alignment vertical="center"/>
      <protection locked="0"/>
    </xf>
    <xf numFmtId="0" fontId="0" fillId="22" borderId="80" xfId="0" applyFont="1" applyFill="1" applyBorder="1" applyAlignment="1" applyProtection="1">
      <alignment vertical="center"/>
      <protection locked="0"/>
    </xf>
    <xf numFmtId="0" fontId="0" fillId="0" borderId="69" xfId="0" applyFont="1" applyBorder="1" applyAlignment="1">
      <alignment vertical="center" wrapText="1"/>
    </xf>
    <xf numFmtId="14"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33" xfId="0"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44" fillId="25" borderId="0" xfId="0" applyFont="1" applyFill="1" applyBorder="1" applyAlignment="1">
      <alignment horizontal="right" vertical="center"/>
    </xf>
    <xf numFmtId="0" fontId="0" fillId="0" borderId="0" xfId="0" applyFont="1" applyAlignment="1">
      <alignment horizontal="right" vertical="center"/>
    </xf>
    <xf numFmtId="49" fontId="12" fillId="25" borderId="0" xfId="0" applyNumberFormat="1" applyFont="1" applyFill="1" applyBorder="1" applyAlignment="1">
      <alignment horizontal="right" vertical="center"/>
    </xf>
    <xf numFmtId="0" fontId="12" fillId="25" borderId="0" xfId="0" applyFont="1" applyFill="1" applyAlignment="1">
      <alignment horizontal="right" vertical="center"/>
    </xf>
    <xf numFmtId="14" fontId="0" fillId="22" borderId="33" xfId="0" applyNumberFormat="1" applyFont="1" applyFill="1" applyBorder="1" applyAlignment="1" applyProtection="1">
      <alignment horizontal="center" vertical="center"/>
      <protection locked="0"/>
    </xf>
    <xf numFmtId="14" fontId="0" fillId="22" borderId="30" xfId="0" applyNumberFormat="1" applyFont="1" applyFill="1" applyBorder="1" applyAlignment="1" applyProtection="1">
      <alignment horizontal="center" vertical="center"/>
      <protection locked="0"/>
    </xf>
    <xf numFmtId="14" fontId="0" fillId="22" borderId="80" xfId="0" applyNumberFormat="1" applyFont="1" applyFill="1" applyBorder="1" applyAlignment="1" applyProtection="1">
      <alignment horizontal="center" vertical="center"/>
      <protection locked="0"/>
    </xf>
    <xf numFmtId="0" fontId="0" fillId="25" borderId="41" xfId="0" applyFont="1" applyFill="1" applyBorder="1" applyAlignment="1">
      <alignment vertical="center"/>
    </xf>
    <xf numFmtId="0" fontId="1" fillId="22" borderId="0" xfId="0" applyFont="1" applyFill="1" applyAlignment="1" applyProtection="1">
      <alignment horizontal="center"/>
      <protection/>
    </xf>
    <xf numFmtId="0" fontId="0" fillId="22" borderId="0" xfId="0" applyFill="1" applyAlignment="1" applyProtection="1">
      <alignment wrapText="1"/>
      <protection/>
    </xf>
    <xf numFmtId="0" fontId="0" fillId="22" borderId="102" xfId="0" applyFill="1" applyBorder="1" applyAlignment="1" applyProtection="1">
      <alignment wrapText="1"/>
      <protection locked="0"/>
    </xf>
    <xf numFmtId="0" fontId="0" fillId="22" borderId="32" xfId="0" applyFill="1" applyBorder="1" applyAlignment="1" applyProtection="1">
      <alignment wrapText="1"/>
      <protection/>
    </xf>
    <xf numFmtId="0" fontId="0" fillId="22" borderId="85" xfId="0" applyFill="1" applyBorder="1" applyAlignment="1" applyProtection="1">
      <alignment wrapText="1"/>
      <protection/>
    </xf>
    <xf numFmtId="0" fontId="0" fillId="22" borderId="54" xfId="0" applyFill="1" applyBorder="1" applyAlignment="1" applyProtection="1">
      <alignment wrapText="1"/>
      <protection/>
    </xf>
    <xf numFmtId="0" fontId="0" fillId="22" borderId="49" xfId="0" applyFill="1" applyBorder="1" applyAlignment="1" applyProtection="1">
      <alignment wrapText="1"/>
      <protection/>
    </xf>
    <xf numFmtId="0" fontId="0" fillId="22" borderId="86" xfId="0" applyFill="1" applyBorder="1" applyAlignment="1" applyProtection="1">
      <alignment wrapText="1"/>
      <protection/>
    </xf>
    <xf numFmtId="14" fontId="0" fillId="22" borderId="32" xfId="0" applyNumberFormat="1" applyFill="1" applyBorder="1" applyAlignment="1" applyProtection="1">
      <alignment horizontal="center"/>
      <protection locked="0"/>
    </xf>
    <xf numFmtId="0" fontId="0" fillId="22" borderId="32" xfId="0" applyFill="1" applyBorder="1" applyAlignment="1" applyProtection="1">
      <alignment horizontal="center"/>
      <protection locked="0"/>
    </xf>
    <xf numFmtId="0" fontId="0" fillId="22" borderId="0" xfId="0" applyFill="1" applyBorder="1" applyAlignment="1" applyProtection="1">
      <alignment horizontal="center"/>
      <protection locked="0"/>
    </xf>
    <xf numFmtId="0" fontId="0" fillId="22" borderId="32" xfId="0" applyFill="1" applyBorder="1" applyAlignment="1" applyProtection="1">
      <alignment/>
      <protection/>
    </xf>
    <xf numFmtId="0" fontId="30" fillId="22" borderId="103" xfId="0" applyFont="1" applyFill="1" applyBorder="1" applyAlignment="1" applyProtection="1">
      <alignment horizontal="center"/>
      <protection/>
    </xf>
    <xf numFmtId="0" fontId="0" fillId="0" borderId="103" xfId="0" applyBorder="1" applyAlignment="1">
      <alignment horizontal="center"/>
    </xf>
    <xf numFmtId="0" fontId="59" fillId="17" borderId="0" xfId="0" applyFont="1" applyFill="1" applyAlignment="1" applyProtection="1">
      <alignment horizontal="center" wrapText="1"/>
      <protection/>
    </xf>
    <xf numFmtId="0" fontId="59" fillId="17" borderId="0" xfId="0" applyFont="1" applyFill="1" applyAlignment="1" applyProtection="1">
      <alignment horizontal="center"/>
      <protection/>
    </xf>
    <xf numFmtId="0" fontId="59" fillId="17" borderId="49" xfId="0" applyFont="1" applyFill="1" applyBorder="1" applyAlignment="1" applyProtection="1">
      <alignment horizontal="center"/>
      <protection/>
    </xf>
    <xf numFmtId="0" fontId="30" fillId="17" borderId="84" xfId="0" applyFont="1" applyFill="1" applyBorder="1" applyAlignment="1" applyProtection="1">
      <alignment/>
      <protection/>
    </xf>
    <xf numFmtId="0" fontId="30" fillId="19" borderId="84" xfId="0" applyFont="1" applyFill="1" applyBorder="1" applyAlignment="1">
      <alignment vertical="center" wrapText="1"/>
    </xf>
    <xf numFmtId="0" fontId="30" fillId="19" borderId="41" xfId="0" applyFont="1" applyFill="1" applyBorder="1" applyAlignment="1">
      <alignment vertical="center" wrapText="1"/>
    </xf>
    <xf numFmtId="0" fontId="30" fillId="19" borderId="54" xfId="0" applyFont="1" applyFill="1" applyBorder="1" applyAlignment="1">
      <alignment vertical="center" wrapText="1"/>
    </xf>
    <xf numFmtId="0" fontId="30" fillId="19" borderId="32" xfId="0" applyFont="1" applyFill="1" applyBorder="1" applyAlignment="1">
      <alignment/>
    </xf>
    <xf numFmtId="0" fontId="30" fillId="19" borderId="85" xfId="0" applyFont="1" applyFill="1" applyBorder="1" applyAlignment="1">
      <alignment/>
    </xf>
    <xf numFmtId="0" fontId="30" fillId="19" borderId="44" xfId="0" applyFont="1" applyFill="1" applyBorder="1" applyAlignment="1">
      <alignment/>
    </xf>
    <xf numFmtId="0" fontId="30" fillId="19" borderId="86" xfId="0" applyFont="1" applyFill="1" applyBorder="1" applyAlignment="1">
      <alignment/>
    </xf>
    <xf numFmtId="0" fontId="55" fillId="17" borderId="41" xfId="0" applyFont="1" applyFill="1" applyBorder="1" applyAlignment="1" applyProtection="1">
      <alignment vertical="center"/>
      <protection locked="0"/>
    </xf>
    <xf numFmtId="0" fontId="55" fillId="0" borderId="0" xfId="0" applyFont="1" applyBorder="1" applyAlignment="1" applyProtection="1">
      <alignment vertical="center"/>
      <protection locked="0"/>
    </xf>
    <xf numFmtId="0" fontId="55" fillId="0" borderId="44" xfId="0" applyFont="1" applyBorder="1" applyAlignment="1" applyProtection="1">
      <alignment vertical="center"/>
      <protection locked="0"/>
    </xf>
    <xf numFmtId="0" fontId="55" fillId="0" borderId="54" xfId="0" applyFont="1" applyBorder="1" applyAlignment="1" applyProtection="1">
      <alignment vertical="center"/>
      <protection locked="0"/>
    </xf>
    <xf numFmtId="0" fontId="55" fillId="0" borderId="49" xfId="0" applyFont="1" applyBorder="1" applyAlignment="1" applyProtection="1">
      <alignment vertical="center"/>
      <protection locked="0"/>
    </xf>
    <xf numFmtId="0" fontId="55" fillId="0" borderId="86" xfId="0" applyFont="1" applyBorder="1" applyAlignment="1" applyProtection="1">
      <alignment vertical="center"/>
      <protection locked="0"/>
    </xf>
    <xf numFmtId="0" fontId="55" fillId="0" borderId="33" xfId="0" applyFont="1" applyBorder="1" applyAlignment="1" applyProtection="1">
      <alignment horizontal="center"/>
      <protection locked="0"/>
    </xf>
    <xf numFmtId="0" fontId="55" fillId="0" borderId="30" xfId="0" applyFont="1" applyBorder="1" applyAlignment="1" applyProtection="1">
      <alignment horizontal="center"/>
      <protection locked="0"/>
    </xf>
    <xf numFmtId="0" fontId="55" fillId="0" borderId="80" xfId="0" applyFont="1" applyBorder="1" applyAlignment="1" applyProtection="1">
      <alignment horizontal="center"/>
      <protection locked="0"/>
    </xf>
    <xf numFmtId="0" fontId="30" fillId="19" borderId="49" xfId="0" applyFont="1" applyFill="1" applyBorder="1" applyAlignment="1">
      <alignment/>
    </xf>
    <xf numFmtId="0" fontId="12" fillId="22" borderId="0" xfId="0" applyFont="1" applyFill="1" applyAlignment="1" applyProtection="1">
      <alignment horizontal="left" wrapText="1"/>
      <protection/>
    </xf>
    <xf numFmtId="0" fontId="23" fillId="22" borderId="47" xfId="0" applyFont="1" applyFill="1" applyBorder="1" applyAlignment="1">
      <alignment horizontal="center"/>
    </xf>
    <xf numFmtId="0" fontId="23" fillId="22" borderId="77" xfId="0" applyFont="1" applyFill="1" applyBorder="1" applyAlignment="1">
      <alignment horizontal="center"/>
    </xf>
    <xf numFmtId="0" fontId="84" fillId="17" borderId="0" xfId="0" applyFont="1" applyFill="1" applyAlignment="1" applyProtection="1">
      <alignment horizontal="center"/>
      <protection/>
    </xf>
    <xf numFmtId="0" fontId="12" fillId="22" borderId="0" xfId="0" applyFont="1" applyFill="1" applyAlignment="1" applyProtection="1">
      <alignment/>
      <protection/>
    </xf>
    <xf numFmtId="0" fontId="12" fillId="22" borderId="0" xfId="0" applyFont="1" applyFill="1" applyAlignment="1" applyProtection="1">
      <alignment vertical="center" wrapText="1"/>
      <protection/>
    </xf>
    <xf numFmtId="0" fontId="12" fillId="22" borderId="0" xfId="0" applyFont="1" applyFill="1" applyAlignment="1" applyProtection="1">
      <alignment vertical="center"/>
      <protection/>
    </xf>
    <xf numFmtId="0" fontId="30" fillId="17" borderId="84" xfId="0" applyFont="1" applyFill="1" applyBorder="1" applyAlignment="1">
      <alignment vertical="center"/>
    </xf>
    <xf numFmtId="0" fontId="0" fillId="17" borderId="32" xfId="0" applyFill="1" applyBorder="1" applyAlignment="1">
      <alignment vertical="center"/>
    </xf>
    <xf numFmtId="0" fontId="0" fillId="0" borderId="32" xfId="0" applyBorder="1" applyAlignment="1">
      <alignment vertical="center"/>
    </xf>
    <xf numFmtId="0" fontId="0" fillId="0" borderId="85" xfId="0" applyBorder="1" applyAlignment="1">
      <alignment vertical="center"/>
    </xf>
    <xf numFmtId="0" fontId="30" fillId="17" borderId="54" xfId="0" applyFont="1" applyFill="1" applyBorder="1" applyAlignment="1" applyProtection="1">
      <alignment vertical="center"/>
      <protection locked="0"/>
    </xf>
    <xf numFmtId="0" fontId="0" fillId="17"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6" xfId="0" applyBorder="1" applyAlignment="1" applyProtection="1">
      <alignment vertical="center"/>
      <protection locked="0"/>
    </xf>
    <xf numFmtId="0" fontId="59" fillId="17" borderId="0" xfId="0" applyFont="1" applyFill="1" applyBorder="1" applyAlignment="1" applyProtection="1">
      <alignment horizontal="center" wrapText="1"/>
      <protection/>
    </xf>
    <xf numFmtId="0" fontId="59" fillId="17" borderId="0" xfId="0" applyFont="1" applyFill="1" applyBorder="1" applyAlignment="1" applyProtection="1">
      <alignment horizontal="center"/>
      <protection/>
    </xf>
    <xf numFmtId="0" fontId="55" fillId="0" borderId="0" xfId="0" applyFont="1" applyAlignment="1" applyProtection="1">
      <alignment vertical="center"/>
      <protection locked="0"/>
    </xf>
    <xf numFmtId="0" fontId="0" fillId="17" borderId="0" xfId="0" applyFill="1" applyAlignment="1" applyProtection="1">
      <alignment/>
      <protection/>
    </xf>
    <xf numFmtId="0" fontId="59" fillId="17" borderId="0" xfId="0" applyFont="1" applyFill="1" applyAlignment="1" applyProtection="1">
      <alignment horizontal="center" vertical="center" wrapText="1"/>
      <protection/>
    </xf>
    <xf numFmtId="0" fontId="59" fillId="17" borderId="0" xfId="0" applyFont="1" applyFill="1" applyAlignment="1" applyProtection="1">
      <alignment horizontal="center" vertical="center"/>
      <protection/>
    </xf>
    <xf numFmtId="0" fontId="55" fillId="17" borderId="0" xfId="0" applyFont="1" applyFill="1" applyAlignment="1" applyProtection="1">
      <alignment horizontal="center"/>
      <protection/>
    </xf>
    <xf numFmtId="0" fontId="58" fillId="22" borderId="98" xfId="0" applyFont="1" applyFill="1" applyBorder="1" applyAlignment="1">
      <alignment horizontal="center" vertical="center"/>
    </xf>
    <xf numFmtId="0" fontId="48" fillId="22" borderId="72" xfId="0" applyFont="1" applyFill="1" applyBorder="1" applyAlignment="1">
      <alignment vertical="center"/>
    </xf>
    <xf numFmtId="0" fontId="0" fillId="22" borderId="98" xfId="0" applyFill="1" applyBorder="1" applyAlignment="1">
      <alignment vertical="center"/>
    </xf>
    <xf numFmtId="3" fontId="86" fillId="22" borderId="104" xfId="0" applyNumberFormat="1" applyFont="1" applyFill="1" applyBorder="1" applyAlignment="1" applyProtection="1">
      <alignment vertical="center"/>
      <protection locked="0"/>
    </xf>
    <xf numFmtId="3" fontId="86" fillId="22" borderId="105" xfId="0" applyNumberFormat="1" applyFont="1" applyFill="1" applyBorder="1" applyAlignment="1" applyProtection="1">
      <alignment vertical="center"/>
      <protection locked="0"/>
    </xf>
    <xf numFmtId="3" fontId="86" fillId="22" borderId="106" xfId="0" applyNumberFormat="1" applyFont="1" applyFill="1" applyBorder="1" applyAlignment="1" applyProtection="1">
      <alignment vertical="center"/>
      <protection locked="0"/>
    </xf>
    <xf numFmtId="0" fontId="62" fillId="22" borderId="0" xfId="0" applyFont="1" applyFill="1" applyBorder="1" applyAlignment="1">
      <alignment/>
    </xf>
    <xf numFmtId="0" fontId="30" fillId="17" borderId="0" xfId="0" applyFont="1" applyFill="1" applyAlignment="1">
      <alignment/>
    </xf>
    <xf numFmtId="3" fontId="65" fillId="22" borderId="0" xfId="0" applyNumberFormat="1" applyFont="1" applyFill="1" applyBorder="1" applyAlignment="1">
      <alignment horizontal="center"/>
    </xf>
    <xf numFmtId="0" fontId="0" fillId="17" borderId="0" xfId="0" applyFill="1" applyAlignment="1">
      <alignment/>
    </xf>
    <xf numFmtId="0" fontId="0" fillId="17" borderId="69" xfId="0" applyFill="1" applyBorder="1" applyAlignment="1">
      <alignment/>
    </xf>
    <xf numFmtId="0" fontId="0" fillId="22" borderId="68" xfId="0" applyFill="1" applyBorder="1" applyAlignment="1" applyProtection="1">
      <alignment vertical="center"/>
      <protection locked="0"/>
    </xf>
    <xf numFmtId="0" fontId="0" fillId="17" borderId="68" xfId="0" applyFill="1" applyBorder="1" applyAlignment="1">
      <alignment vertical="center"/>
    </xf>
    <xf numFmtId="0" fontId="0" fillId="22" borderId="71" xfId="0" applyFill="1" applyBorder="1" applyAlignment="1" applyProtection="1">
      <alignment vertical="center"/>
      <protection locked="0"/>
    </xf>
    <xf numFmtId="0" fontId="0" fillId="0" borderId="70" xfId="0" applyBorder="1" applyAlignment="1">
      <alignment vertical="center"/>
    </xf>
    <xf numFmtId="0" fontId="0" fillId="0" borderId="107" xfId="0" applyBorder="1" applyAlignment="1">
      <alignment vertical="center"/>
    </xf>
    <xf numFmtId="0" fontId="0" fillId="0" borderId="72" xfId="0" applyBorder="1" applyAlignment="1">
      <alignment vertical="center"/>
    </xf>
    <xf numFmtId="0" fontId="0" fillId="0" borderId="98" xfId="0" applyBorder="1" applyAlignment="1">
      <alignment vertical="center"/>
    </xf>
    <xf numFmtId="0" fontId="0" fillId="0" borderId="108" xfId="0" applyBorder="1" applyAlignment="1">
      <alignment vertical="center"/>
    </xf>
    <xf numFmtId="0" fontId="64" fillId="34" borderId="71" xfId="0" applyFont="1" applyFill="1" applyBorder="1" applyAlignment="1">
      <alignment vertical="center"/>
    </xf>
    <xf numFmtId="0" fontId="64" fillId="34" borderId="70" xfId="0" applyFont="1" applyFill="1" applyBorder="1" applyAlignment="1">
      <alignment vertical="center"/>
    </xf>
    <xf numFmtId="0" fontId="64" fillId="34" borderId="107" xfId="0" applyFont="1" applyFill="1" applyBorder="1" applyAlignment="1">
      <alignment vertical="center"/>
    </xf>
    <xf numFmtId="0" fontId="48" fillId="0" borderId="68" xfId="0" applyFont="1" applyBorder="1" applyAlignment="1">
      <alignment vertical="center"/>
    </xf>
    <xf numFmtId="0" fontId="48" fillId="0" borderId="0" xfId="0" applyFont="1" applyBorder="1" applyAlignment="1">
      <alignment vertical="center"/>
    </xf>
    <xf numFmtId="0" fontId="48" fillId="0" borderId="69" xfId="0" applyFont="1" applyBorder="1" applyAlignment="1">
      <alignment vertical="center"/>
    </xf>
    <xf numFmtId="0" fontId="86" fillId="0" borderId="104" xfId="0" applyFont="1" applyBorder="1" applyAlignment="1" applyProtection="1">
      <alignment vertical="center"/>
      <protection/>
    </xf>
    <xf numFmtId="0" fontId="86" fillId="0" borderId="105" xfId="0" applyFont="1" applyBorder="1" applyAlignment="1" applyProtection="1">
      <alignment vertical="center"/>
      <protection/>
    </xf>
    <xf numFmtId="0" fontId="86" fillId="0" borderId="106" xfId="0" applyFont="1" applyBorder="1" applyAlignment="1" applyProtection="1">
      <alignment vertical="center"/>
      <protection/>
    </xf>
    <xf numFmtId="0" fontId="86" fillId="0" borderId="104" xfId="0" applyFont="1" applyBorder="1" applyAlignment="1" applyProtection="1">
      <alignment vertical="center"/>
      <protection locked="0"/>
    </xf>
    <xf numFmtId="0" fontId="86" fillId="0" borderId="105" xfId="0" applyFont="1" applyBorder="1" applyAlignment="1" applyProtection="1">
      <alignment vertical="center"/>
      <protection locked="0"/>
    </xf>
    <xf numFmtId="0" fontId="86" fillId="0" borderId="106" xfId="0" applyFont="1" applyBorder="1" applyAlignment="1" applyProtection="1">
      <alignment vertical="center"/>
      <protection locked="0"/>
    </xf>
    <xf numFmtId="0" fontId="47" fillId="22" borderId="70" xfId="0" applyFont="1" applyFill="1" applyBorder="1" applyAlignment="1">
      <alignment vertical="center"/>
    </xf>
    <xf numFmtId="0" fontId="48" fillId="22" borderId="0" xfId="0" applyFont="1" applyFill="1" applyBorder="1" applyAlignment="1">
      <alignment horizontal="center" vertical="center"/>
    </xf>
    <xf numFmtId="0" fontId="0" fillId="22" borderId="0" xfId="0" applyFill="1" applyBorder="1" applyAlignment="1">
      <alignment horizontal="center" vertical="center"/>
    </xf>
    <xf numFmtId="0" fontId="0" fillId="22" borderId="69" xfId="0" applyFill="1" applyBorder="1" applyAlignment="1">
      <alignment horizontal="center" vertical="center"/>
    </xf>
    <xf numFmtId="0" fontId="48" fillId="22" borderId="70" xfId="0" applyFont="1" applyFill="1" applyBorder="1" applyAlignment="1">
      <alignment vertical="center"/>
    </xf>
    <xf numFmtId="0" fontId="48" fillId="0" borderId="70" xfId="0" applyFont="1" applyBorder="1" applyAlignment="1">
      <alignment vertical="center"/>
    </xf>
    <xf numFmtId="0" fontId="48" fillId="22" borderId="68" xfId="0" applyFont="1" applyFill="1" applyBorder="1" applyAlignment="1">
      <alignment vertical="center"/>
    </xf>
    <xf numFmtId="0" fontId="48" fillId="22" borderId="71" xfId="0" applyFont="1" applyFill="1" applyBorder="1" applyAlignment="1">
      <alignment vertical="center"/>
    </xf>
    <xf numFmtId="0" fontId="86" fillId="22" borderId="104" xfId="0" applyFont="1" applyFill="1" applyBorder="1" applyAlignment="1" applyProtection="1">
      <alignment vertical="center"/>
      <protection/>
    </xf>
    <xf numFmtId="0" fontId="86" fillId="22" borderId="105" xfId="0" applyFont="1" applyFill="1" applyBorder="1" applyAlignment="1" applyProtection="1">
      <alignment vertical="center"/>
      <protection/>
    </xf>
    <xf numFmtId="0" fontId="86" fillId="22" borderId="106" xfId="0" applyFont="1" applyFill="1" applyBorder="1" applyAlignment="1" applyProtection="1">
      <alignment vertical="center"/>
      <protection/>
    </xf>
    <xf numFmtId="0" fontId="48" fillId="22" borderId="98" xfId="0" applyFont="1" applyFill="1" applyBorder="1" applyAlignment="1">
      <alignment vertical="center"/>
    </xf>
    <xf numFmtId="0" fontId="86" fillId="22" borderId="104" xfId="0" applyFont="1" applyFill="1" applyBorder="1" applyAlignment="1" applyProtection="1">
      <alignment horizontal="left" vertical="center"/>
      <protection locked="0"/>
    </xf>
    <xf numFmtId="0" fontId="86" fillId="0" borderId="105" xfId="0" applyFont="1" applyBorder="1" applyAlignment="1" applyProtection="1">
      <alignment horizontal="left" vertical="center"/>
      <protection locked="0"/>
    </xf>
    <xf numFmtId="0" fontId="86" fillId="0" borderId="105" xfId="0" applyFont="1" applyBorder="1" applyAlignment="1">
      <alignment horizontal="left" vertical="center"/>
    </xf>
    <xf numFmtId="0" fontId="86" fillId="0" borderId="106" xfId="0" applyFont="1" applyBorder="1" applyAlignment="1">
      <alignment horizontal="left" vertical="center"/>
    </xf>
    <xf numFmtId="0" fontId="86" fillId="22" borderId="104" xfId="0" applyNumberFormat="1" applyFont="1" applyFill="1" applyBorder="1" applyAlignment="1" applyProtection="1">
      <alignment horizontal="center" vertical="center"/>
      <protection/>
    </xf>
    <xf numFmtId="0" fontId="86" fillId="22" borderId="105" xfId="0" applyNumberFormat="1" applyFont="1" applyFill="1" applyBorder="1" applyAlignment="1" applyProtection="1">
      <alignment horizontal="center" vertical="center"/>
      <protection/>
    </xf>
    <xf numFmtId="0" fontId="86" fillId="0" borderId="105" xfId="0" applyFont="1" applyBorder="1" applyAlignment="1" applyProtection="1">
      <alignment horizontal="center" vertical="center"/>
      <protection/>
    </xf>
    <xf numFmtId="0" fontId="86" fillId="0" borderId="106" xfId="0" applyFont="1" applyBorder="1" applyAlignment="1" applyProtection="1">
      <alignment horizontal="center" vertical="center"/>
      <protection/>
    </xf>
    <xf numFmtId="3" fontId="87" fillId="22" borderId="104" xfId="0" applyNumberFormat="1" applyFont="1" applyFill="1" applyBorder="1" applyAlignment="1" applyProtection="1">
      <alignment horizontal="center" vertical="center"/>
      <protection/>
    </xf>
    <xf numFmtId="3" fontId="87" fillId="22" borderId="105" xfId="0" applyNumberFormat="1" applyFont="1" applyFill="1" applyBorder="1" applyAlignment="1" applyProtection="1">
      <alignment horizontal="center" vertical="center"/>
      <protection/>
    </xf>
    <xf numFmtId="0" fontId="87" fillId="0" borderId="105" xfId="0" applyFont="1" applyBorder="1" applyAlignment="1" applyProtection="1">
      <alignment horizontal="center" vertical="center"/>
      <protection/>
    </xf>
    <xf numFmtId="0" fontId="87" fillId="0" borderId="106" xfId="0" applyFont="1" applyBorder="1" applyAlignment="1" applyProtection="1">
      <alignment horizontal="center" vertical="center"/>
      <protection/>
    </xf>
    <xf numFmtId="0" fontId="47" fillId="22" borderId="68" xfId="0" applyFont="1" applyFill="1" applyBorder="1" applyAlignment="1">
      <alignment vertical="center"/>
    </xf>
    <xf numFmtId="0" fontId="0" fillId="0" borderId="69" xfId="0" applyBorder="1" applyAlignment="1">
      <alignment vertical="center"/>
    </xf>
    <xf numFmtId="0" fontId="86" fillId="0" borderId="105" xfId="0" applyNumberFormat="1" applyFont="1" applyBorder="1" applyAlignment="1" applyProtection="1">
      <alignment horizontal="center" vertical="center"/>
      <protection/>
    </xf>
    <xf numFmtId="0" fontId="86" fillId="0" borderId="106" xfId="0" applyNumberFormat="1" applyFont="1" applyBorder="1" applyAlignment="1" applyProtection="1">
      <alignment horizontal="center" vertical="center"/>
      <protection/>
    </xf>
    <xf numFmtId="49" fontId="86" fillId="22" borderId="104" xfId="0" applyNumberFormat="1" applyFont="1" applyFill="1" applyBorder="1" applyAlignment="1" applyProtection="1">
      <alignment horizontal="center" vertical="center"/>
      <protection/>
    </xf>
    <xf numFmtId="49" fontId="86" fillId="22" borderId="105" xfId="0" applyNumberFormat="1" applyFont="1" applyFill="1" applyBorder="1" applyAlignment="1" applyProtection="1">
      <alignment horizontal="center" vertical="center"/>
      <protection/>
    </xf>
    <xf numFmtId="49" fontId="86" fillId="22" borderId="106" xfId="0" applyNumberFormat="1" applyFont="1" applyFill="1" applyBorder="1" applyAlignment="1" applyProtection="1">
      <alignment horizontal="center" vertical="center"/>
      <protection/>
    </xf>
    <xf numFmtId="0" fontId="48" fillId="22" borderId="98" xfId="0" applyFont="1" applyFill="1" applyBorder="1" applyAlignment="1">
      <alignment horizontal="center" vertical="center"/>
    </xf>
    <xf numFmtId="0" fontId="48" fillId="22" borderId="108" xfId="0" applyFont="1" applyFill="1" applyBorder="1" applyAlignment="1">
      <alignment horizontal="center" vertical="center"/>
    </xf>
    <xf numFmtId="0" fontId="48" fillId="22" borderId="108" xfId="0" applyFont="1" applyFill="1" applyBorder="1" applyAlignment="1">
      <alignment vertical="center"/>
    </xf>
    <xf numFmtId="0" fontId="48" fillId="22" borderId="0" xfId="0" applyFont="1" applyFill="1" applyBorder="1" applyAlignment="1">
      <alignment vertical="center"/>
    </xf>
    <xf numFmtId="0" fontId="48" fillId="22" borderId="69" xfId="0" applyFont="1" applyFill="1" applyBorder="1" applyAlignment="1">
      <alignment vertical="center"/>
    </xf>
    <xf numFmtId="0" fontId="0" fillId="22" borderId="71" xfId="0" applyFill="1" applyBorder="1" applyAlignment="1">
      <alignment/>
    </xf>
    <xf numFmtId="0" fontId="0" fillId="22" borderId="70" xfId="0" applyFill="1" applyBorder="1" applyAlignment="1">
      <alignment/>
    </xf>
    <xf numFmtId="0" fontId="0" fillId="22" borderId="107" xfId="0" applyFill="1" applyBorder="1" applyAlignment="1">
      <alignment/>
    </xf>
    <xf numFmtId="49" fontId="86" fillId="22" borderId="104" xfId="0" applyNumberFormat="1" applyFont="1" applyFill="1" applyBorder="1" applyAlignment="1" applyProtection="1">
      <alignment horizontal="left" vertical="center"/>
      <protection locked="0"/>
    </xf>
    <xf numFmtId="49" fontId="86" fillId="22" borderId="105" xfId="0" applyNumberFormat="1" applyFont="1" applyFill="1" applyBorder="1" applyAlignment="1" applyProtection="1">
      <alignment horizontal="left" vertical="center"/>
      <protection locked="0"/>
    </xf>
    <xf numFmtId="49" fontId="86" fillId="22" borderId="106" xfId="0" applyNumberFormat="1" applyFont="1" applyFill="1" applyBorder="1" applyAlignment="1" applyProtection="1">
      <alignment horizontal="left" vertical="center"/>
      <protection locked="0"/>
    </xf>
    <xf numFmtId="49" fontId="48" fillId="22" borderId="0" xfId="0" applyNumberFormat="1" applyFont="1" applyFill="1" applyBorder="1" applyAlignment="1">
      <alignment horizontal="right"/>
    </xf>
    <xf numFmtId="0" fontId="48" fillId="0" borderId="0" xfId="0" applyFont="1" applyBorder="1" applyAlignment="1">
      <alignment horizontal="right"/>
    </xf>
    <xf numFmtId="0" fontId="64" fillId="34" borderId="68" xfId="0" applyFont="1" applyFill="1" applyBorder="1" applyAlignment="1">
      <alignment vertical="center"/>
    </xf>
    <xf numFmtId="0" fontId="64" fillId="34" borderId="0" xfId="0" applyFont="1" applyFill="1" applyBorder="1" applyAlignment="1">
      <alignment vertical="center"/>
    </xf>
    <xf numFmtId="0" fontId="64" fillId="34" borderId="69" xfId="0" applyFont="1" applyFill="1" applyBorder="1" applyAlignment="1">
      <alignment vertical="center"/>
    </xf>
    <xf numFmtId="0" fontId="62" fillId="22" borderId="71" xfId="0" applyFont="1" applyFill="1" applyBorder="1" applyAlignment="1" applyProtection="1">
      <alignment vertical="center"/>
      <protection/>
    </xf>
    <xf numFmtId="0" fontId="62" fillId="22" borderId="70" xfId="0" applyFont="1" applyFill="1" applyBorder="1" applyAlignment="1" applyProtection="1">
      <alignment vertical="center"/>
      <protection/>
    </xf>
    <xf numFmtId="0" fontId="0" fillId="0" borderId="70" xfId="0" applyBorder="1" applyAlignment="1" applyProtection="1">
      <alignment vertical="center"/>
      <protection/>
    </xf>
    <xf numFmtId="0" fontId="0" fillId="0" borderId="107" xfId="0" applyBorder="1" applyAlignment="1" applyProtection="1">
      <alignment vertical="center"/>
      <protection/>
    </xf>
    <xf numFmtId="0" fontId="0" fillId="0" borderId="68" xfId="0" applyBorder="1" applyAlignment="1" applyProtection="1">
      <alignment vertical="center"/>
      <protection/>
    </xf>
    <xf numFmtId="0" fontId="0" fillId="0" borderId="0" xfId="0" applyAlignment="1" applyProtection="1">
      <alignment vertical="center"/>
      <protection/>
    </xf>
    <xf numFmtId="0" fontId="0" fillId="0" borderId="69" xfId="0" applyBorder="1" applyAlignment="1" applyProtection="1">
      <alignment vertical="center"/>
      <protection/>
    </xf>
    <xf numFmtId="0" fontId="47" fillId="22" borderId="0" xfId="0" applyFont="1" applyFill="1" applyBorder="1" applyAlignment="1">
      <alignment/>
    </xf>
    <xf numFmtId="0" fontId="0" fillId="22" borderId="68" xfId="0" applyFill="1" applyBorder="1" applyAlignment="1">
      <alignment/>
    </xf>
    <xf numFmtId="0" fontId="0" fillId="22" borderId="69" xfId="0" applyFill="1" applyBorder="1" applyAlignment="1">
      <alignment/>
    </xf>
    <xf numFmtId="0" fontId="62" fillId="22" borderId="68" xfId="0" applyFont="1" applyFill="1" applyBorder="1" applyAlignment="1">
      <alignment vertical="center"/>
    </xf>
    <xf numFmtId="0" fontId="62" fillId="22" borderId="0" xfId="0" applyFont="1" applyFill="1" applyBorder="1" applyAlignment="1">
      <alignment vertical="center"/>
    </xf>
    <xf numFmtId="0" fontId="62" fillId="22" borderId="69" xfId="0" applyFont="1" applyFill="1" applyBorder="1" applyAlignment="1">
      <alignment vertical="center"/>
    </xf>
    <xf numFmtId="0" fontId="0" fillId="0" borderId="69" xfId="0" applyBorder="1" applyAlignment="1">
      <alignment/>
    </xf>
    <xf numFmtId="0" fontId="0" fillId="0" borderId="68" xfId="0" applyBorder="1" applyAlignment="1">
      <alignment/>
    </xf>
    <xf numFmtId="0" fontId="47" fillId="22" borderId="0" xfId="0" applyFont="1" applyFill="1" applyBorder="1" applyAlignment="1">
      <alignment/>
    </xf>
    <xf numFmtId="0" fontId="48" fillId="22"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0" fontId="90" fillId="22" borderId="0" xfId="0" applyFont="1" applyFill="1" applyBorder="1" applyAlignment="1">
      <alignment vertical="center"/>
    </xf>
    <xf numFmtId="0" fontId="91" fillId="0" borderId="0" xfId="0" applyFont="1" applyBorder="1" applyAlignment="1">
      <alignment vertical="center"/>
    </xf>
    <xf numFmtId="0" fontId="91" fillId="0" borderId="69" xfId="0" applyFont="1" applyBorder="1" applyAlignment="1">
      <alignment vertical="center"/>
    </xf>
    <xf numFmtId="0" fontId="0" fillId="22" borderId="70" xfId="0" applyFill="1" applyBorder="1" applyAlignment="1">
      <alignment vertical="center"/>
    </xf>
    <xf numFmtId="0" fontId="65" fillId="22" borderId="71" xfId="0" applyFont="1" applyFill="1" applyBorder="1" applyAlignment="1">
      <alignment horizontal="right" vertical="center"/>
    </xf>
    <xf numFmtId="0" fontId="65" fillId="22" borderId="70" xfId="0" applyFont="1" applyFill="1" applyBorder="1" applyAlignment="1">
      <alignment horizontal="right" vertical="center"/>
    </xf>
    <xf numFmtId="0" fontId="65" fillId="22" borderId="107" xfId="0" applyFont="1" applyFill="1" applyBorder="1" applyAlignment="1">
      <alignment horizontal="right" vertical="center"/>
    </xf>
    <xf numFmtId="0" fontId="91" fillId="22" borderId="0" xfId="0" applyFont="1" applyFill="1" applyBorder="1" applyAlignment="1">
      <alignment vertical="center"/>
    </xf>
    <xf numFmtId="0" fontId="91" fillId="22" borderId="69" xfId="0" applyFont="1" applyFill="1" applyBorder="1" applyAlignment="1">
      <alignment vertical="center"/>
    </xf>
    <xf numFmtId="3" fontId="86" fillId="22" borderId="104" xfId="0" applyNumberFormat="1" applyFont="1" applyFill="1" applyBorder="1" applyAlignment="1">
      <alignment vertical="center"/>
    </xf>
    <xf numFmtId="3" fontId="86" fillId="22" borderId="105" xfId="0" applyNumberFormat="1" applyFont="1" applyFill="1" applyBorder="1" applyAlignment="1">
      <alignment vertical="center"/>
    </xf>
    <xf numFmtId="3" fontId="86" fillId="22" borderId="106" xfId="0" applyNumberFormat="1" applyFont="1" applyFill="1" applyBorder="1" applyAlignment="1">
      <alignment vertical="center"/>
    </xf>
    <xf numFmtId="0" fontId="57" fillId="22" borderId="68" xfId="0" applyFont="1" applyFill="1" applyBorder="1" applyAlignment="1">
      <alignment vertical="center"/>
    </xf>
    <xf numFmtId="0" fontId="0" fillId="22" borderId="0" xfId="0" applyFill="1" applyBorder="1" applyAlignment="1">
      <alignment vertical="center"/>
    </xf>
    <xf numFmtId="0" fontId="0" fillId="22" borderId="69" xfId="0" applyFill="1" applyBorder="1" applyAlignment="1">
      <alignment vertical="center"/>
    </xf>
    <xf numFmtId="0" fontId="0" fillId="22" borderId="72" xfId="0" applyFill="1" applyBorder="1" applyAlignment="1">
      <alignment/>
    </xf>
    <xf numFmtId="0" fontId="0" fillId="0" borderId="98" xfId="0" applyBorder="1" applyAlignment="1">
      <alignment/>
    </xf>
    <xf numFmtId="0" fontId="0" fillId="0" borderId="108" xfId="0" applyBorder="1" applyAlignment="1">
      <alignment/>
    </xf>
    <xf numFmtId="0" fontId="65" fillId="22" borderId="68" xfId="0" applyFont="1" applyFill="1" applyBorder="1" applyAlignment="1">
      <alignment horizontal="right" vertical="center"/>
    </xf>
    <xf numFmtId="0" fontId="65" fillId="22" borderId="0" xfId="0" applyFont="1" applyFill="1" applyBorder="1" applyAlignment="1">
      <alignment horizontal="right" vertical="center"/>
    </xf>
    <xf numFmtId="0" fontId="65" fillId="22" borderId="69" xfId="0" applyFont="1" applyFill="1" applyBorder="1" applyAlignment="1">
      <alignment horizontal="right" vertical="center"/>
    </xf>
    <xf numFmtId="0" fontId="0" fillId="0" borderId="68" xfId="0" applyBorder="1" applyAlignment="1" applyProtection="1">
      <alignment/>
      <protection/>
    </xf>
    <xf numFmtId="0" fontId="0" fillId="0" borderId="69" xfId="0" applyBorder="1" applyAlignment="1" applyProtection="1">
      <alignment/>
      <protection/>
    </xf>
    <xf numFmtId="0" fontId="0" fillId="0" borderId="72" xfId="0" applyBorder="1" applyAlignment="1" applyProtection="1">
      <alignment/>
      <protection/>
    </xf>
    <xf numFmtId="0" fontId="0" fillId="0" borderId="98" xfId="0" applyBorder="1" applyAlignment="1" applyProtection="1">
      <alignment/>
      <protection/>
    </xf>
    <xf numFmtId="0" fontId="0" fillId="0" borderId="108" xfId="0" applyBorder="1" applyAlignment="1" applyProtection="1">
      <alignment/>
      <protection/>
    </xf>
    <xf numFmtId="0" fontId="65" fillId="22" borderId="98" xfId="0" applyFont="1" applyFill="1" applyBorder="1" applyAlignment="1">
      <alignment vertical="center"/>
    </xf>
    <xf numFmtId="4" fontId="86" fillId="22" borderId="104" xfId="0" applyNumberFormat="1" applyFont="1" applyFill="1" applyBorder="1" applyAlignment="1" applyProtection="1">
      <alignment vertical="center"/>
      <protection locked="0"/>
    </xf>
    <xf numFmtId="4" fontId="86" fillId="22" borderId="105" xfId="0" applyNumberFormat="1" applyFont="1" applyFill="1" applyBorder="1" applyAlignment="1" applyProtection="1">
      <alignment vertical="center"/>
      <protection locked="0"/>
    </xf>
    <xf numFmtId="4" fontId="86" fillId="22" borderId="106" xfId="0" applyNumberFormat="1" applyFont="1" applyFill="1" applyBorder="1" applyAlignment="1" applyProtection="1">
      <alignment vertical="center"/>
      <protection locked="0"/>
    </xf>
    <xf numFmtId="0" fontId="65" fillId="22" borderId="105" xfId="0" applyFont="1" applyFill="1" applyBorder="1" applyAlignment="1">
      <alignment vertical="center"/>
    </xf>
    <xf numFmtId="0" fontId="1" fillId="22" borderId="70" xfId="0" applyFont="1" applyFill="1" applyBorder="1" applyAlignment="1">
      <alignment vertical="center"/>
    </xf>
    <xf numFmtId="0" fontId="55" fillId="22" borderId="0" xfId="0" applyFont="1" applyFill="1" applyBorder="1" applyAlignment="1">
      <alignment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0" fillId="22" borderId="68" xfId="0" applyFill="1" applyBorder="1" applyAlignment="1">
      <alignment vertical="center"/>
    </xf>
    <xf numFmtId="0" fontId="86" fillId="22" borderId="104" xfId="0" applyFont="1" applyFill="1" applyBorder="1" applyAlignment="1" applyProtection="1">
      <alignment horizontal="center" vertical="center"/>
      <protection locked="0"/>
    </xf>
    <xf numFmtId="0" fontId="86" fillId="22" borderId="106" xfId="0" applyFont="1" applyFill="1" applyBorder="1" applyAlignment="1" applyProtection="1">
      <alignment horizontal="center" vertical="center"/>
      <protection locked="0"/>
    </xf>
    <xf numFmtId="0" fontId="86" fillId="22" borderId="105" xfId="0" applyFont="1" applyFill="1" applyBorder="1" applyAlignment="1" applyProtection="1">
      <alignment vertical="center"/>
      <protection locked="0"/>
    </xf>
    <xf numFmtId="0" fontId="86" fillId="22" borderId="106" xfId="0" applyFont="1" applyFill="1" applyBorder="1" applyAlignment="1" applyProtection="1">
      <alignment vertical="center"/>
      <protection locked="0"/>
    </xf>
    <xf numFmtId="0" fontId="65" fillId="22" borderId="72" xfId="0" applyFont="1" applyFill="1" applyBorder="1" applyAlignment="1">
      <alignment horizontal="right" vertical="center"/>
    </xf>
    <xf numFmtId="0" fontId="65" fillId="22" borderId="98" xfId="0" applyFont="1" applyFill="1" applyBorder="1" applyAlignment="1">
      <alignment horizontal="right" vertical="center"/>
    </xf>
    <xf numFmtId="0" fontId="65" fillId="22" borderId="108" xfId="0" applyFont="1" applyFill="1" applyBorder="1" applyAlignment="1">
      <alignment horizontal="right" vertical="center"/>
    </xf>
    <xf numFmtId="4" fontId="86" fillId="22" borderId="104" xfId="0" applyNumberFormat="1" applyFont="1" applyFill="1" applyBorder="1" applyAlignment="1" applyProtection="1">
      <alignment vertical="center"/>
      <protection/>
    </xf>
    <xf numFmtId="4" fontId="86" fillId="22" borderId="105" xfId="0" applyNumberFormat="1" applyFont="1" applyFill="1" applyBorder="1" applyAlignment="1" applyProtection="1">
      <alignment vertical="center"/>
      <protection/>
    </xf>
    <xf numFmtId="4" fontId="86" fillId="22" borderId="106" xfId="0" applyNumberFormat="1" applyFont="1" applyFill="1" applyBorder="1" applyAlignment="1" applyProtection="1">
      <alignment vertical="center"/>
      <protection/>
    </xf>
    <xf numFmtId="0" fontId="1" fillId="22" borderId="0" xfId="0" applyFont="1" applyFill="1" applyBorder="1" applyAlignment="1">
      <alignment vertical="center"/>
    </xf>
    <xf numFmtId="0" fontId="20" fillId="0" borderId="0" xfId="0" applyFont="1" applyBorder="1" applyAlignment="1">
      <alignment vertical="center"/>
    </xf>
    <xf numFmtId="0" fontId="20" fillId="0" borderId="69" xfId="0" applyFont="1" applyBorder="1" applyAlignment="1">
      <alignment vertical="center"/>
    </xf>
    <xf numFmtId="0" fontId="65" fillId="22"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65" fillId="22" borderId="0" xfId="0" applyFont="1" applyFill="1" applyBorder="1" applyAlignment="1">
      <alignment vertical="center"/>
    </xf>
    <xf numFmtId="49" fontId="86" fillId="22" borderId="104" xfId="0" applyNumberFormat="1" applyFont="1" applyFill="1" applyBorder="1" applyAlignment="1" applyProtection="1">
      <alignment horizontal="center" vertical="center"/>
      <protection locked="0"/>
    </xf>
    <xf numFmtId="49" fontId="86" fillId="22" borderId="105" xfId="0" applyNumberFormat="1" applyFont="1" applyFill="1" applyBorder="1" applyAlignment="1" applyProtection="1">
      <alignment horizontal="center" vertical="center"/>
      <protection locked="0"/>
    </xf>
    <xf numFmtId="0" fontId="86" fillId="0" borderId="105" xfId="0" applyFont="1" applyBorder="1" applyAlignment="1" applyProtection="1">
      <alignment horizontal="center" vertical="center"/>
      <protection locked="0"/>
    </xf>
    <xf numFmtId="0" fontId="86" fillId="0" borderId="106" xfId="0" applyFont="1" applyBorder="1" applyAlignment="1" applyProtection="1">
      <alignment horizontal="center" vertical="center"/>
      <protection locked="0"/>
    </xf>
    <xf numFmtId="0" fontId="58" fillId="22" borderId="71" xfId="0" applyFont="1" applyFill="1" applyBorder="1" applyAlignment="1">
      <alignment horizontal="center"/>
    </xf>
    <xf numFmtId="0" fontId="0" fillId="0" borderId="70" xfId="0" applyBorder="1" applyAlignment="1">
      <alignment horizontal="center"/>
    </xf>
    <xf numFmtId="0" fontId="0" fillId="0" borderId="10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2" xfId="0" applyBorder="1" applyAlignment="1">
      <alignment horizontal="center"/>
    </xf>
    <xf numFmtId="0" fontId="0" fillId="0" borderId="98" xfId="0" applyBorder="1" applyAlignment="1">
      <alignment horizontal="center"/>
    </xf>
    <xf numFmtId="0" fontId="0" fillId="0" borderId="108" xfId="0" applyBorder="1" applyAlignment="1">
      <alignment horizontal="center"/>
    </xf>
    <xf numFmtId="0" fontId="88" fillId="22" borderId="84" xfId="0" applyFont="1" applyFill="1" applyBorder="1" applyAlignment="1">
      <alignment horizontal="center" vertical="center"/>
    </xf>
    <xf numFmtId="0" fontId="88" fillId="22" borderId="41" xfId="0" applyFont="1" applyFill="1" applyBorder="1" applyAlignment="1">
      <alignment horizontal="center" vertical="center"/>
    </xf>
    <xf numFmtId="0" fontId="58" fillId="22" borderId="0" xfId="0" applyFont="1" applyFill="1" applyBorder="1" applyAlignment="1">
      <alignment vertical="center" wrapText="1"/>
    </xf>
    <xf numFmtId="0" fontId="58" fillId="0" borderId="0" xfId="0" applyFont="1" applyBorder="1" applyAlignment="1">
      <alignment vertical="center" wrapText="1"/>
    </xf>
    <xf numFmtId="0" fontId="48" fillId="22" borderId="0" xfId="0" applyFont="1" applyFill="1" applyBorder="1" applyAlignment="1">
      <alignment horizontal="center"/>
    </xf>
    <xf numFmtId="0" fontId="48" fillId="22" borderId="0" xfId="0" applyFont="1" applyFill="1" applyBorder="1" applyAlignment="1">
      <alignment/>
    </xf>
    <xf numFmtId="0" fontId="48" fillId="22" borderId="69" xfId="0" applyFont="1" applyFill="1" applyBorder="1" applyAlignment="1">
      <alignment/>
    </xf>
    <xf numFmtId="0" fontId="57" fillId="22" borderId="72" xfId="0" applyFont="1" applyFill="1" applyBorder="1" applyAlignment="1">
      <alignment vertical="center"/>
    </xf>
    <xf numFmtId="0" fontId="0" fillId="22" borderId="108" xfId="0" applyFill="1" applyBorder="1" applyAlignment="1">
      <alignment vertical="center"/>
    </xf>
    <xf numFmtId="0" fontId="58" fillId="22" borderId="71" xfId="0" applyFont="1" applyFill="1" applyBorder="1" applyAlignment="1" applyProtection="1">
      <alignment horizontal="center"/>
      <protection locked="0"/>
    </xf>
    <xf numFmtId="0" fontId="58" fillId="22" borderId="70" xfId="0" applyFont="1" applyFill="1" applyBorder="1" applyAlignment="1" applyProtection="1">
      <alignment horizontal="center"/>
      <protection locked="0"/>
    </xf>
    <xf numFmtId="0" fontId="58" fillId="22" borderId="107" xfId="0" applyFont="1" applyFill="1" applyBorder="1" applyAlignment="1" applyProtection="1">
      <alignment horizontal="center"/>
      <protection locked="0"/>
    </xf>
    <xf numFmtId="0" fontId="58" fillId="22" borderId="68" xfId="0" applyFont="1" applyFill="1" applyBorder="1" applyAlignment="1" applyProtection="1">
      <alignment horizontal="center"/>
      <protection locked="0"/>
    </xf>
    <xf numFmtId="0" fontId="58" fillId="22" borderId="0" xfId="0" applyFont="1" applyFill="1" applyBorder="1" applyAlignment="1" applyProtection="1">
      <alignment horizontal="center"/>
      <protection locked="0"/>
    </xf>
    <xf numFmtId="0" fontId="58" fillId="22" borderId="69" xfId="0" applyFont="1" applyFill="1" applyBorder="1" applyAlignment="1" applyProtection="1">
      <alignment horizontal="center"/>
      <protection locked="0"/>
    </xf>
    <xf numFmtId="0" fontId="58" fillId="22" borderId="72" xfId="0" applyFont="1" applyFill="1" applyBorder="1" applyAlignment="1" applyProtection="1">
      <alignment horizontal="center"/>
      <protection locked="0"/>
    </xf>
    <xf numFmtId="0" fontId="58" fillId="22" borderId="98" xfId="0" applyFont="1" applyFill="1" applyBorder="1" applyAlignment="1" applyProtection="1">
      <alignment horizontal="center"/>
      <protection locked="0"/>
    </xf>
    <xf numFmtId="0" fontId="58" fillId="22" borderId="108" xfId="0" applyFont="1" applyFill="1" applyBorder="1" applyAlignment="1" applyProtection="1">
      <alignment horizontal="center"/>
      <protection locked="0"/>
    </xf>
    <xf numFmtId="0" fontId="67" fillId="22" borderId="0" xfId="0" applyFont="1" applyFill="1" applyBorder="1" applyAlignment="1">
      <alignment horizontal="center"/>
    </xf>
    <xf numFmtId="0" fontId="86" fillId="22" borderId="104" xfId="0" applyFont="1" applyFill="1" applyBorder="1" applyAlignment="1" applyProtection="1">
      <alignment vertical="center"/>
      <protection locked="0"/>
    </xf>
    <xf numFmtId="0" fontId="57" fillId="17" borderId="0" xfId="0" applyFont="1" applyFill="1" applyBorder="1" applyAlignment="1">
      <alignment wrapText="1"/>
    </xf>
    <xf numFmtId="0" fontId="48" fillId="17" borderId="0" xfId="0" applyFont="1" applyFill="1" applyBorder="1" applyAlignment="1">
      <alignment wrapText="1"/>
    </xf>
    <xf numFmtId="0" fontId="57" fillId="22" borderId="0" xfId="0" applyFont="1" applyFill="1" applyAlignment="1">
      <alignment horizontal="center" vertical="center"/>
    </xf>
    <xf numFmtId="14" fontId="86" fillId="22" borderId="104" xfId="0" applyNumberFormat="1" applyFont="1" applyFill="1" applyBorder="1" applyAlignment="1" applyProtection="1">
      <alignment horizontal="center" vertical="center"/>
      <protection locked="0"/>
    </xf>
    <xf numFmtId="0" fontId="86" fillId="22" borderId="105" xfId="0" applyFont="1" applyFill="1" applyBorder="1" applyAlignment="1" applyProtection="1">
      <alignment horizontal="center" vertical="center"/>
      <protection locked="0"/>
    </xf>
    <xf numFmtId="0" fontId="0" fillId="22" borderId="98" xfId="0" applyFill="1" applyBorder="1" applyAlignment="1">
      <alignment/>
    </xf>
    <xf numFmtId="0" fontId="0" fillId="22" borderId="108" xfId="0" applyFill="1" applyBorder="1" applyAlignment="1">
      <alignment/>
    </xf>
    <xf numFmtId="0" fontId="67" fillId="22" borderId="70" xfId="0" applyFont="1" applyFill="1" applyBorder="1" applyAlignment="1">
      <alignment horizontal="center"/>
    </xf>
    <xf numFmtId="0" fontId="47" fillId="22"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49" fontId="86" fillId="0" borderId="105" xfId="0" applyNumberFormat="1" applyFont="1" applyBorder="1" applyAlignment="1" applyProtection="1">
      <alignment horizontal="center" vertical="center"/>
      <protection locked="0"/>
    </xf>
    <xf numFmtId="49" fontId="86" fillId="0" borderId="106" xfId="0" applyNumberFormat="1" applyFont="1" applyBorder="1" applyAlignment="1" applyProtection="1">
      <alignment horizontal="center" vertical="center"/>
      <protection locked="0"/>
    </xf>
    <xf numFmtId="0" fontId="57" fillId="22" borderId="41" xfId="0" applyFont="1" applyFill="1" applyBorder="1" applyAlignment="1">
      <alignment horizontal="center" vertical="center"/>
    </xf>
    <xf numFmtId="0" fontId="89" fillId="22" borderId="54" xfId="0" applyFont="1" applyFill="1" applyBorder="1" applyAlignment="1">
      <alignment horizontal="center" vertical="center"/>
    </xf>
    <xf numFmtId="0" fontId="65" fillId="17" borderId="0" xfId="0" applyFont="1" applyFill="1" applyAlignment="1">
      <alignment vertical="top" wrapText="1"/>
    </xf>
    <xf numFmtId="0" fontId="20" fillId="22" borderId="0" xfId="0" applyFont="1" applyFill="1" applyAlignment="1">
      <alignment vertical="top"/>
    </xf>
    <xf numFmtId="0" fontId="65" fillId="0" borderId="69" xfId="0" applyFont="1" applyBorder="1" applyAlignment="1">
      <alignment vertical="center"/>
    </xf>
    <xf numFmtId="167" fontId="27" fillId="17" borderId="77" xfId="0" applyNumberFormat="1" applyFont="1" applyFill="1" applyBorder="1" applyAlignment="1">
      <alignment horizontal="left" vertical="center" wrapText="1"/>
    </xf>
    <xf numFmtId="0" fontId="28" fillId="0" borderId="77" xfId="0" applyFont="1" applyBorder="1" applyAlignment="1">
      <alignment horizontal="left" vertical="center" wrapText="1"/>
    </xf>
    <xf numFmtId="167" fontId="39"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2" fillId="17" borderId="0" xfId="0" applyFont="1" applyFill="1" applyAlignment="1">
      <alignment horizontal="center" vertical="center"/>
    </xf>
    <xf numFmtId="0" fontId="6" fillId="17" borderId="0" xfId="0" applyFont="1" applyFill="1" applyAlignment="1">
      <alignment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95250</xdr:colOff>
      <xdr:row>0</xdr:row>
      <xdr:rowOff>47625</xdr:rowOff>
    </xdr:from>
    <xdr:to>
      <xdr:col>27</xdr:col>
      <xdr:colOff>200025</xdr:colOff>
      <xdr:row>3</xdr:row>
      <xdr:rowOff>38100</xdr:rowOff>
    </xdr:to>
    <xdr:pic>
      <xdr:nvPicPr>
        <xdr:cNvPr id="1" name="Picture 17" descr="Logo_ČSSZ_přehled vprava nahoře"/>
        <xdr:cNvPicPr preferRelativeResize="1">
          <a:picLocks noChangeAspect="1"/>
        </xdr:cNvPicPr>
      </xdr:nvPicPr>
      <xdr:blipFill>
        <a:blip r:embed="rId1"/>
        <a:stretch>
          <a:fillRect/>
        </a:stretch>
      </xdr:blipFill>
      <xdr:spPr>
        <a:xfrm>
          <a:off x="7467600" y="47625"/>
          <a:ext cx="542925" cy="542925"/>
        </a:xfrm>
        <a:prstGeom prst="rect">
          <a:avLst/>
        </a:prstGeom>
        <a:noFill/>
        <a:ln w="9525" cmpd="sng">
          <a:noFill/>
        </a:ln>
      </xdr:spPr>
    </xdr:pic>
    <xdr:clientData/>
  </xdr:twoCellAnchor>
  <xdr:twoCellAnchor editAs="oneCell">
    <xdr:from>
      <xdr:col>0</xdr:col>
      <xdr:colOff>790575</xdr:colOff>
      <xdr:row>72</xdr:row>
      <xdr:rowOff>200025</xdr:rowOff>
    </xdr:from>
    <xdr:to>
      <xdr:col>0</xdr:col>
      <xdr:colOff>1962150</xdr:colOff>
      <xdr:row>74</xdr:row>
      <xdr:rowOff>333375</xdr:rowOff>
    </xdr:to>
    <xdr:pic>
      <xdr:nvPicPr>
        <xdr:cNvPr id="2" name="Picture 29"/>
        <xdr:cNvPicPr preferRelativeResize="1">
          <a:picLocks noChangeAspect="1"/>
        </xdr:cNvPicPr>
      </xdr:nvPicPr>
      <xdr:blipFill>
        <a:blip r:embed="rId2"/>
        <a:stretch>
          <a:fillRect/>
        </a:stretch>
      </xdr:blipFill>
      <xdr:spPr>
        <a:xfrm>
          <a:off x="790575" y="12401550"/>
          <a:ext cx="11715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85725</xdr:colOff>
      <xdr:row>0</xdr:row>
      <xdr:rowOff>19050</xdr:rowOff>
    </xdr:from>
    <xdr:to>
      <xdr:col>40</xdr:col>
      <xdr:colOff>142875</xdr:colOff>
      <xdr:row>3</xdr:row>
      <xdr:rowOff>38100</xdr:rowOff>
    </xdr:to>
    <xdr:pic>
      <xdr:nvPicPr>
        <xdr:cNvPr id="1" name="Picture 4" descr="Logo_ČSSZ_přehled vprava nahoře"/>
        <xdr:cNvPicPr preferRelativeResize="1">
          <a:picLocks noChangeAspect="1"/>
        </xdr:cNvPicPr>
      </xdr:nvPicPr>
      <xdr:blipFill>
        <a:blip r:embed="rId1"/>
        <a:stretch>
          <a:fillRect/>
        </a:stretch>
      </xdr:blipFill>
      <xdr:spPr>
        <a:xfrm>
          <a:off x="6981825" y="19050"/>
          <a:ext cx="542925" cy="542925"/>
        </a:xfrm>
        <a:prstGeom prst="rect">
          <a:avLst/>
        </a:prstGeom>
        <a:noFill/>
        <a:ln w="9525" cmpd="sng">
          <a:noFill/>
        </a:ln>
      </xdr:spPr>
    </xdr:pic>
    <xdr:clientData/>
  </xdr:twoCellAnchor>
  <xdr:twoCellAnchor editAs="oneCell">
    <xdr:from>
      <xdr:col>2</xdr:col>
      <xdr:colOff>266700</xdr:colOff>
      <xdr:row>66</xdr:row>
      <xdr:rowOff>47625</xdr:rowOff>
    </xdr:from>
    <xdr:to>
      <xdr:col>4</xdr:col>
      <xdr:colOff>95250</xdr:colOff>
      <xdr:row>68</xdr:row>
      <xdr:rowOff>104775</xdr:rowOff>
    </xdr:to>
    <xdr:pic>
      <xdr:nvPicPr>
        <xdr:cNvPr id="2" name="Picture 12"/>
        <xdr:cNvPicPr preferRelativeResize="1">
          <a:picLocks noChangeAspect="1"/>
        </xdr:cNvPicPr>
      </xdr:nvPicPr>
      <xdr:blipFill>
        <a:blip r:embed="rId2"/>
        <a:stretch>
          <a:fillRect/>
        </a:stretch>
      </xdr:blipFill>
      <xdr:spPr>
        <a:xfrm>
          <a:off x="590550" y="10829925"/>
          <a:ext cx="11525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16</xdr:col>
      <xdr:colOff>161925</xdr:colOff>
      <xdr:row>2</xdr:row>
      <xdr:rowOff>142875</xdr:rowOff>
    </xdr:to>
    <xdr:pic>
      <xdr:nvPicPr>
        <xdr:cNvPr id="1" name="Picture 3"/>
        <xdr:cNvPicPr preferRelativeResize="1">
          <a:picLocks noChangeAspect="1"/>
        </xdr:cNvPicPr>
      </xdr:nvPicPr>
      <xdr:blipFill>
        <a:blip r:embed="rId1"/>
        <a:stretch>
          <a:fillRect/>
        </a:stretch>
      </xdr:blipFill>
      <xdr:spPr>
        <a:xfrm>
          <a:off x="19050" y="19050"/>
          <a:ext cx="3038475" cy="676275"/>
        </a:xfrm>
        <a:prstGeom prst="rect">
          <a:avLst/>
        </a:prstGeom>
        <a:noFill/>
        <a:ln w="9525" cmpd="sng">
          <a:noFill/>
        </a:ln>
      </xdr:spPr>
    </xdr:pic>
    <xdr:clientData/>
  </xdr:twoCellAnchor>
  <xdr:twoCellAnchor editAs="oneCell">
    <xdr:from>
      <xdr:col>3</xdr:col>
      <xdr:colOff>152400</xdr:colOff>
      <xdr:row>58</xdr:row>
      <xdr:rowOff>152400</xdr:rowOff>
    </xdr:from>
    <xdr:to>
      <xdr:col>12</xdr:col>
      <xdr:colOff>28575</xdr:colOff>
      <xdr:row>60</xdr:row>
      <xdr:rowOff>123825</xdr:rowOff>
    </xdr:to>
    <xdr:pic>
      <xdr:nvPicPr>
        <xdr:cNvPr id="2" name="Picture 10"/>
        <xdr:cNvPicPr preferRelativeResize="1">
          <a:picLocks noChangeAspect="1"/>
        </xdr:cNvPicPr>
      </xdr:nvPicPr>
      <xdr:blipFill>
        <a:blip r:embed="rId2"/>
        <a:stretch>
          <a:fillRect/>
        </a:stretch>
      </xdr:blipFill>
      <xdr:spPr>
        <a:xfrm>
          <a:off x="695325" y="12058650"/>
          <a:ext cx="15049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0"/>
      <c r="B1" s="160"/>
      <c r="C1" s="160"/>
      <c r="D1" s="160"/>
      <c r="E1" s="160"/>
      <c r="F1" s="160"/>
      <c r="G1" s="160"/>
      <c r="H1" s="160"/>
      <c r="I1" s="160"/>
      <c r="J1" s="160"/>
      <c r="K1" s="160"/>
      <c r="M1" s="452" t="s">
        <v>555</v>
      </c>
    </row>
    <row r="2" spans="1:13" ht="12.75" customHeight="1">
      <c r="A2" s="160"/>
      <c r="B2" s="160"/>
      <c r="C2" s="160"/>
      <c r="D2" s="160"/>
      <c r="E2" s="160"/>
      <c r="F2" s="160"/>
      <c r="G2" s="160"/>
      <c r="H2" s="160"/>
      <c r="I2" s="160"/>
      <c r="J2" s="160"/>
      <c r="K2" s="160"/>
      <c r="M2" s="452"/>
    </row>
    <row r="3" spans="1:13" ht="12.75" customHeight="1">
      <c r="A3" s="160"/>
      <c r="B3" s="160"/>
      <c r="C3" s="160"/>
      <c r="D3" s="160"/>
      <c r="E3" s="160"/>
      <c r="F3" s="160"/>
      <c r="G3" s="160"/>
      <c r="H3" s="160"/>
      <c r="I3" s="160"/>
      <c r="J3" s="160"/>
      <c r="K3" s="160"/>
      <c r="M3" s="452"/>
    </row>
    <row r="4" spans="1:13" ht="12.75">
      <c r="A4" s="160"/>
      <c r="B4" s="160"/>
      <c r="C4" s="160"/>
      <c r="D4" s="160"/>
      <c r="E4" s="160"/>
      <c r="F4" s="160"/>
      <c r="G4" s="160"/>
      <c r="H4" s="160"/>
      <c r="I4" s="160"/>
      <c r="J4" s="160"/>
      <c r="K4" s="160"/>
      <c r="M4" s="198" t="s">
        <v>556</v>
      </c>
    </row>
    <row r="5" spans="1:13" ht="12.75" customHeight="1">
      <c r="A5" s="160"/>
      <c r="B5" s="160"/>
      <c r="C5" s="160"/>
      <c r="D5" s="160"/>
      <c r="E5" s="160"/>
      <c r="F5" s="160"/>
      <c r="G5" s="160"/>
      <c r="H5" s="160"/>
      <c r="I5" s="160"/>
      <c r="J5" s="160"/>
      <c r="K5" s="160"/>
      <c r="M5" s="451" t="s">
        <v>479</v>
      </c>
    </row>
    <row r="6" spans="1:13" ht="12.75">
      <c r="A6" s="160"/>
      <c r="B6" s="160"/>
      <c r="C6" s="160"/>
      <c r="D6" s="160"/>
      <c r="E6" s="160"/>
      <c r="F6" s="160"/>
      <c r="G6" s="160"/>
      <c r="H6" s="160"/>
      <c r="I6" s="160"/>
      <c r="J6" s="160"/>
      <c r="K6" s="160"/>
      <c r="M6" s="451"/>
    </row>
    <row r="7" spans="1:13" ht="12.75">
      <c r="A7" s="160"/>
      <c r="B7" s="160"/>
      <c r="C7" s="160"/>
      <c r="D7" s="160"/>
      <c r="E7" s="160"/>
      <c r="F7" s="160"/>
      <c r="G7" s="160"/>
      <c r="H7" s="160"/>
      <c r="I7" s="160"/>
      <c r="J7" s="160"/>
      <c r="K7" s="160"/>
      <c r="M7" s="451"/>
    </row>
    <row r="8" spans="1:13" ht="12.75">
      <c r="A8" s="160"/>
      <c r="B8" s="160"/>
      <c r="C8" s="160"/>
      <c r="D8" s="160"/>
      <c r="E8" s="160"/>
      <c r="F8" s="160"/>
      <c r="G8" s="160"/>
      <c r="H8" s="160"/>
      <c r="I8" s="160"/>
      <c r="J8" s="160"/>
      <c r="K8" s="160"/>
      <c r="M8" s="451"/>
    </row>
    <row r="9" spans="1:13" ht="12.75">
      <c r="A9" s="160"/>
      <c r="B9" s="160"/>
      <c r="C9" s="160"/>
      <c r="D9" s="160"/>
      <c r="E9" s="160"/>
      <c r="F9" s="160"/>
      <c r="G9" s="160"/>
      <c r="H9" s="160"/>
      <c r="I9" s="160"/>
      <c r="J9" s="160"/>
      <c r="K9" s="160"/>
      <c r="M9" s="451"/>
    </row>
    <row r="10" spans="1:13" ht="12.75">
      <c r="A10" s="160"/>
      <c r="B10" s="160"/>
      <c r="C10" s="160"/>
      <c r="D10" s="160"/>
      <c r="E10" s="160"/>
      <c r="F10" s="160"/>
      <c r="G10" s="160"/>
      <c r="H10" s="160"/>
      <c r="I10" s="160"/>
      <c r="J10" s="160"/>
      <c r="K10" s="160"/>
      <c r="M10" s="451"/>
    </row>
    <row r="11" spans="1:11" ht="12.75">
      <c r="A11" s="160"/>
      <c r="B11" s="160"/>
      <c r="C11" s="160"/>
      <c r="D11" s="160"/>
      <c r="E11" s="160"/>
      <c r="F11" s="160"/>
      <c r="G11" s="160"/>
      <c r="H11" s="160"/>
      <c r="I11" s="160"/>
      <c r="J11" s="160"/>
      <c r="K11" s="160"/>
    </row>
    <row r="12" spans="1:13" ht="12.75">
      <c r="A12" s="160"/>
      <c r="B12" s="160"/>
      <c r="C12" s="160"/>
      <c r="D12" s="160"/>
      <c r="E12" s="160"/>
      <c r="F12" s="160"/>
      <c r="G12" s="160"/>
      <c r="H12" s="160"/>
      <c r="I12" s="160"/>
      <c r="J12" s="160"/>
      <c r="K12" s="160"/>
      <c r="M12" s="198" t="s">
        <v>557</v>
      </c>
    </row>
    <row r="13" spans="1:13" ht="60" customHeight="1">
      <c r="A13" s="446" t="s">
        <v>101</v>
      </c>
      <c r="B13" s="446"/>
      <c r="C13" s="446"/>
      <c r="D13" s="446"/>
      <c r="E13" s="446"/>
      <c r="F13" s="446"/>
      <c r="G13" s="446"/>
      <c r="H13" s="446"/>
      <c r="I13" s="446"/>
      <c r="J13" s="446"/>
      <c r="K13" s="446"/>
      <c r="M13" s="1" t="s">
        <v>558</v>
      </c>
    </row>
    <row r="14" spans="1:13" ht="18">
      <c r="A14" s="447" t="s">
        <v>164</v>
      </c>
      <c r="B14" s="447"/>
      <c r="C14" s="447"/>
      <c r="D14" s="447"/>
      <c r="E14" s="447"/>
      <c r="F14" s="447"/>
      <c r="G14" s="447"/>
      <c r="H14" s="447"/>
      <c r="I14" s="447"/>
      <c r="J14" s="447"/>
      <c r="K14" s="447"/>
      <c r="M14" s="198" t="s">
        <v>559</v>
      </c>
    </row>
    <row r="15" spans="1:13" ht="18" customHeight="1">
      <c r="A15" s="447" t="s">
        <v>165</v>
      </c>
      <c r="B15" s="447"/>
      <c r="C15" s="447"/>
      <c r="D15" s="447"/>
      <c r="E15" s="447"/>
      <c r="F15" s="447"/>
      <c r="G15" s="447"/>
      <c r="H15" s="447"/>
      <c r="I15" s="447"/>
      <c r="J15" s="447"/>
      <c r="K15" s="447"/>
      <c r="M15" s="451" t="s">
        <v>510</v>
      </c>
    </row>
    <row r="16" spans="1:13" ht="18">
      <c r="A16" s="448" t="s">
        <v>166</v>
      </c>
      <c r="B16" s="448"/>
      <c r="C16" s="448"/>
      <c r="D16" s="448"/>
      <c r="E16" s="448"/>
      <c r="F16" s="448"/>
      <c r="G16" s="448"/>
      <c r="H16" s="448"/>
      <c r="I16" s="448"/>
      <c r="J16" s="448"/>
      <c r="K16" s="448"/>
      <c r="M16" s="451"/>
    </row>
    <row r="17" spans="1:13" ht="36" customHeight="1">
      <c r="A17" s="443" t="s">
        <v>562</v>
      </c>
      <c r="B17" s="444"/>
      <c r="C17" s="444"/>
      <c r="D17" s="444"/>
      <c r="E17" s="444"/>
      <c r="F17" s="444"/>
      <c r="G17" s="444"/>
      <c r="H17" s="444"/>
      <c r="I17" s="444"/>
      <c r="J17" s="444"/>
      <c r="K17" s="444"/>
      <c r="M17" s="451"/>
    </row>
    <row r="18" spans="1:13" ht="36" customHeight="1">
      <c r="A18" s="449" t="s">
        <v>167</v>
      </c>
      <c r="B18" s="450"/>
      <c r="C18" s="450"/>
      <c r="D18" s="450"/>
      <c r="E18" s="450"/>
      <c r="F18" s="450"/>
      <c r="G18" s="450"/>
      <c r="H18" s="450"/>
      <c r="I18" s="450"/>
      <c r="J18" s="450"/>
      <c r="K18" s="450"/>
      <c r="M18" s="451"/>
    </row>
    <row r="19" spans="1:13" ht="25.5" customHeight="1">
      <c r="A19" s="445" t="s">
        <v>168</v>
      </c>
      <c r="B19" s="445"/>
      <c r="C19" s="445"/>
      <c r="D19" s="445"/>
      <c r="E19" s="445"/>
      <c r="F19" s="445"/>
      <c r="G19" s="445"/>
      <c r="H19" s="445"/>
      <c r="I19" s="445"/>
      <c r="J19" s="445"/>
      <c r="K19" s="445"/>
      <c r="M19" s="198" t="s">
        <v>560</v>
      </c>
    </row>
    <row r="20" spans="1:13" ht="25.5" customHeight="1">
      <c r="A20" s="445" t="s">
        <v>169</v>
      </c>
      <c r="B20" s="445"/>
      <c r="C20" s="445"/>
      <c r="D20" s="445"/>
      <c r="E20" s="445"/>
      <c r="F20" s="445"/>
      <c r="G20" s="445"/>
      <c r="H20" s="445"/>
      <c r="I20" s="445"/>
      <c r="J20" s="445"/>
      <c r="K20" s="445"/>
      <c r="M20" s="451" t="s">
        <v>511</v>
      </c>
    </row>
    <row r="21" spans="1:13" ht="25.5" customHeight="1">
      <c r="A21" s="445" t="s">
        <v>170</v>
      </c>
      <c r="B21" s="445"/>
      <c r="C21" s="445"/>
      <c r="D21" s="445"/>
      <c r="E21" s="445"/>
      <c r="F21" s="445"/>
      <c r="G21" s="445"/>
      <c r="H21" s="445"/>
      <c r="I21" s="445"/>
      <c r="J21" s="445"/>
      <c r="K21" s="445"/>
      <c r="M21" s="451"/>
    </row>
    <row r="22" spans="1:13" ht="25.5" customHeight="1">
      <c r="A22" s="445" t="s">
        <v>171</v>
      </c>
      <c r="B22" s="445"/>
      <c r="C22" s="445"/>
      <c r="D22" s="445"/>
      <c r="E22" s="445"/>
      <c r="F22" s="445"/>
      <c r="G22" s="445"/>
      <c r="H22" s="445"/>
      <c r="I22" s="445"/>
      <c r="J22" s="445"/>
      <c r="K22" s="445"/>
      <c r="M22" s="451"/>
    </row>
    <row r="23" spans="1:13" ht="25.5" customHeight="1">
      <c r="A23" s="445" t="s">
        <v>172</v>
      </c>
      <c r="B23" s="445"/>
      <c r="C23" s="445"/>
      <c r="D23" s="445"/>
      <c r="E23" s="445"/>
      <c r="F23" s="445"/>
      <c r="G23" s="445"/>
      <c r="H23" s="445"/>
      <c r="I23" s="445"/>
      <c r="J23" s="445"/>
      <c r="K23" s="445"/>
      <c r="M23" s="198" t="s">
        <v>512</v>
      </c>
    </row>
    <row r="24" spans="1:13" ht="48" customHeight="1">
      <c r="A24" s="160"/>
      <c r="B24" s="160"/>
      <c r="C24" s="160"/>
      <c r="D24" s="160"/>
      <c r="E24" s="160"/>
      <c r="F24" s="160"/>
      <c r="G24" s="160"/>
      <c r="H24" s="160"/>
      <c r="I24" s="160"/>
      <c r="J24" s="160"/>
      <c r="K24" s="160"/>
      <c r="M24" s="451" t="s">
        <v>513</v>
      </c>
    </row>
    <row r="25" spans="1:13" ht="39.75" customHeight="1">
      <c r="A25" s="439" t="s">
        <v>173</v>
      </c>
      <c r="B25" s="439"/>
      <c r="C25" s="439"/>
      <c r="D25" s="439"/>
      <c r="E25" s="439"/>
      <c r="F25" s="439"/>
      <c r="G25" s="439"/>
      <c r="H25" s="439"/>
      <c r="I25" s="439"/>
      <c r="J25" s="439"/>
      <c r="K25" s="439"/>
      <c r="M25" s="451"/>
    </row>
    <row r="26" spans="1:13" ht="18" customHeight="1">
      <c r="A26" s="439"/>
      <c r="B26" s="439"/>
      <c r="C26" s="439"/>
      <c r="D26" s="439"/>
      <c r="E26" s="439"/>
      <c r="F26" s="439"/>
      <c r="G26" s="439"/>
      <c r="H26" s="439"/>
      <c r="I26" s="439"/>
      <c r="J26" s="439"/>
      <c r="K26" s="439"/>
      <c r="M26" s="199" t="s">
        <v>561</v>
      </c>
    </row>
    <row r="27" spans="1:13" ht="18" customHeight="1">
      <c r="A27" s="439"/>
      <c r="B27" s="439"/>
      <c r="C27" s="439"/>
      <c r="D27" s="439"/>
      <c r="E27" s="439"/>
      <c r="F27" s="439"/>
      <c r="G27" s="439"/>
      <c r="H27" s="439"/>
      <c r="I27" s="439"/>
      <c r="J27" s="439"/>
      <c r="K27" s="439"/>
      <c r="M27" s="451" t="s">
        <v>563</v>
      </c>
    </row>
    <row r="28" spans="1:13" ht="18">
      <c r="A28" s="439"/>
      <c r="B28" s="439"/>
      <c r="C28" s="439"/>
      <c r="D28" s="439"/>
      <c r="E28" s="439"/>
      <c r="F28" s="439"/>
      <c r="G28" s="439"/>
      <c r="H28" s="439"/>
      <c r="I28" s="439"/>
      <c r="J28" s="439"/>
      <c r="K28" s="439"/>
      <c r="M28" s="451"/>
    </row>
    <row r="29" spans="1:13" ht="18" customHeight="1">
      <c r="A29" s="439" t="s">
        <v>174</v>
      </c>
      <c r="B29" s="439"/>
      <c r="C29" s="439"/>
      <c r="D29" s="439"/>
      <c r="E29" s="439"/>
      <c r="F29" s="439"/>
      <c r="G29" s="439"/>
      <c r="H29" s="439"/>
      <c r="I29" s="439"/>
      <c r="J29" s="439"/>
      <c r="K29" s="439"/>
      <c r="M29" s="451"/>
    </row>
    <row r="30" spans="1:13" ht="21.75" customHeight="1">
      <c r="A30" s="441"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41"/>
      <c r="C30" s="441"/>
      <c r="D30" s="441"/>
      <c r="E30" s="441"/>
      <c r="F30" s="441"/>
      <c r="G30" s="441"/>
      <c r="H30" s="441"/>
      <c r="I30" s="441"/>
      <c r="J30" s="441"/>
      <c r="K30" s="441"/>
      <c r="M30" s="451"/>
    </row>
    <row r="31" spans="1:13" ht="21.75" customHeight="1">
      <c r="A31" s="442"/>
      <c r="B31" s="442"/>
      <c r="C31" s="442"/>
      <c r="D31" s="442"/>
      <c r="E31" s="442"/>
      <c r="F31" s="442"/>
      <c r="G31" s="442"/>
      <c r="H31" s="442"/>
      <c r="I31" s="442"/>
      <c r="J31" s="442"/>
      <c r="K31" s="442"/>
      <c r="M31" s="451"/>
    </row>
    <row r="32" spans="1:13" ht="12.75" customHeight="1">
      <c r="A32" s="439"/>
      <c r="B32" s="439"/>
      <c r="C32" s="439"/>
      <c r="D32" s="439"/>
      <c r="E32" s="439"/>
      <c r="F32" s="439"/>
      <c r="G32" s="439"/>
      <c r="H32" s="439"/>
      <c r="I32" s="439"/>
      <c r="J32" s="439"/>
      <c r="K32" s="439"/>
      <c r="M32" s="451"/>
    </row>
    <row r="33" spans="1:13" ht="12.75" customHeight="1">
      <c r="A33" s="439"/>
      <c r="B33" s="439"/>
      <c r="C33" s="439"/>
      <c r="D33" s="439"/>
      <c r="E33" s="439"/>
      <c r="F33" s="439"/>
      <c r="G33" s="439"/>
      <c r="H33" s="439"/>
      <c r="I33" s="439"/>
      <c r="J33" s="439"/>
      <c r="K33" s="439"/>
      <c r="M33" s="451"/>
    </row>
    <row r="34" spans="1:13" ht="39.75" customHeight="1">
      <c r="A34" s="440" t="s">
        <v>27</v>
      </c>
      <c r="B34" s="440"/>
      <c r="C34" s="440"/>
      <c r="D34" s="440"/>
      <c r="E34" s="440"/>
      <c r="F34" s="440"/>
      <c r="G34" s="440"/>
      <c r="H34" s="440"/>
      <c r="I34" s="440"/>
      <c r="J34" s="440"/>
      <c r="K34" s="440"/>
      <c r="M34" s="451"/>
    </row>
    <row r="35" spans="1:13" ht="12.75" customHeight="1">
      <c r="A35" s="439"/>
      <c r="B35" s="439"/>
      <c r="C35" s="439"/>
      <c r="D35" s="439"/>
      <c r="E35" s="439"/>
      <c r="F35" s="439"/>
      <c r="G35" s="439"/>
      <c r="H35" s="439"/>
      <c r="I35" s="439"/>
      <c r="J35" s="439"/>
      <c r="K35" s="439"/>
      <c r="M35" s="451"/>
    </row>
    <row r="36" spans="1:13" ht="12.75" customHeight="1">
      <c r="A36" s="439"/>
      <c r="B36" s="439"/>
      <c r="C36" s="439"/>
      <c r="D36" s="439"/>
      <c r="E36" s="439"/>
      <c r="F36" s="439"/>
      <c r="G36" s="439"/>
      <c r="H36" s="439"/>
      <c r="I36" s="439"/>
      <c r="J36" s="439"/>
      <c r="K36" s="439"/>
      <c r="M36" s="451"/>
    </row>
    <row r="37" spans="1:13" ht="12.75" customHeight="1">
      <c r="A37" s="439"/>
      <c r="B37" s="439"/>
      <c r="C37" s="439"/>
      <c r="D37" s="439"/>
      <c r="E37" s="439"/>
      <c r="F37" s="439"/>
      <c r="G37" s="439"/>
      <c r="H37" s="439"/>
      <c r="I37" s="439"/>
      <c r="J37" s="439"/>
      <c r="K37" s="439"/>
      <c r="M37" s="451"/>
    </row>
    <row r="38" spans="1:13" ht="12.75" customHeight="1">
      <c r="A38" s="439"/>
      <c r="B38" s="439"/>
      <c r="C38" s="439"/>
      <c r="D38" s="439"/>
      <c r="E38" s="439"/>
      <c r="F38" s="439"/>
      <c r="G38" s="439"/>
      <c r="H38" s="439"/>
      <c r="I38" s="439"/>
      <c r="J38" s="439"/>
      <c r="K38" s="439"/>
      <c r="M38" s="451"/>
    </row>
    <row r="39" spans="1:13" ht="12.75" customHeight="1">
      <c r="A39" s="439"/>
      <c r="B39" s="439"/>
      <c r="C39" s="439"/>
      <c r="D39" s="439"/>
      <c r="E39" s="439"/>
      <c r="F39" s="439"/>
      <c r="G39" s="439"/>
      <c r="H39" s="439"/>
      <c r="I39" s="439"/>
      <c r="J39" s="439"/>
      <c r="K39" s="439"/>
      <c r="M39" s="451"/>
    </row>
    <row r="40" spans="1:13" ht="12.75" customHeight="1">
      <c r="A40" s="439"/>
      <c r="B40" s="439"/>
      <c r="C40" s="439"/>
      <c r="D40" s="439"/>
      <c r="E40" s="439"/>
      <c r="F40" s="439"/>
      <c r="G40" s="439"/>
      <c r="H40" s="439"/>
      <c r="I40" s="439"/>
      <c r="J40" s="439"/>
      <c r="K40" s="439"/>
      <c r="M40" s="451"/>
    </row>
    <row r="41" spans="1:13" ht="12.75" customHeight="1">
      <c r="A41" s="439"/>
      <c r="B41" s="439"/>
      <c r="C41" s="439"/>
      <c r="D41" s="439"/>
      <c r="E41" s="439"/>
      <c r="F41" s="439"/>
      <c r="G41" s="439"/>
      <c r="H41" s="439"/>
      <c r="I41" s="439"/>
      <c r="J41" s="439"/>
      <c r="K41" s="439"/>
      <c r="M41" s="451"/>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c r="A99" s="376">
        <v>1</v>
      </c>
    </row>
    <row r="100" s="4" customFormat="1" ht="12.75">
      <c r="A100" s="376" t="s">
        <v>691</v>
      </c>
    </row>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3">
    <mergeCell ref="M24:M25"/>
    <mergeCell ref="M27:M41"/>
    <mergeCell ref="M1:M3"/>
    <mergeCell ref="M5:M10"/>
    <mergeCell ref="M15:M18"/>
    <mergeCell ref="M20:M22"/>
    <mergeCell ref="A25:K25"/>
    <mergeCell ref="A18:K18"/>
    <mergeCell ref="A19:K19"/>
    <mergeCell ref="A20:K20"/>
    <mergeCell ref="A21:K21"/>
    <mergeCell ref="A17:K17"/>
    <mergeCell ref="A22:K22"/>
    <mergeCell ref="A23:K23"/>
    <mergeCell ref="A13:K13"/>
    <mergeCell ref="A14:K14"/>
    <mergeCell ref="A15:K15"/>
    <mergeCell ref="A16:K16"/>
    <mergeCell ref="A26:K26"/>
    <mergeCell ref="A34:K34"/>
    <mergeCell ref="A27:K27"/>
    <mergeCell ref="A29:K29"/>
    <mergeCell ref="A28:K28"/>
    <mergeCell ref="A30:K31"/>
    <mergeCell ref="A41:K41"/>
    <mergeCell ref="A33:K33"/>
    <mergeCell ref="A32:K32"/>
    <mergeCell ref="A37:K37"/>
    <mergeCell ref="A38:K38"/>
    <mergeCell ref="A39:K39"/>
    <mergeCell ref="A40:K40"/>
    <mergeCell ref="A35:K35"/>
    <mergeCell ref="A36:K3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G10" sqref="G10:H10"/>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927" t="s">
        <v>728</v>
      </c>
      <c r="B1" s="928"/>
      <c r="C1" s="928"/>
      <c r="D1" s="928"/>
      <c r="E1" s="928"/>
      <c r="F1" s="928"/>
      <c r="G1" s="1027" t="s">
        <v>250</v>
      </c>
      <c r="H1" s="400"/>
      <c r="I1" s="906">
        <f>DAP1!A9</f>
      </c>
      <c r="J1" s="690"/>
    </row>
    <row r="2" spans="1:10" ht="24" customHeight="1">
      <c r="A2" s="920" t="s">
        <v>640</v>
      </c>
      <c r="B2" s="920"/>
      <c r="C2" s="920"/>
      <c r="D2" s="920"/>
      <c r="E2" s="920"/>
      <c r="F2" s="920"/>
      <c r="G2" s="454"/>
      <c r="H2" s="984"/>
      <c r="I2" s="984"/>
      <c r="J2" s="984"/>
    </row>
    <row r="3" spans="1:10" ht="36" customHeight="1">
      <c r="A3" s="911" t="s">
        <v>664</v>
      </c>
      <c r="B3" s="912"/>
      <c r="C3" s="912"/>
      <c r="D3" s="912"/>
      <c r="E3" s="912"/>
      <c r="F3" s="912"/>
      <c r="G3" s="912"/>
      <c r="H3" s="912"/>
      <c r="I3" s="912"/>
      <c r="J3" s="912"/>
    </row>
    <row r="4" spans="1:10" ht="30" customHeight="1">
      <c r="A4" s="1009" t="s">
        <v>514</v>
      </c>
      <c r="B4" s="1010"/>
      <c r="C4" s="1010"/>
      <c r="D4" s="1010"/>
      <c r="E4" s="1010"/>
      <c r="F4" s="1010"/>
      <c r="G4" s="1010"/>
      <c r="H4" s="1010"/>
      <c r="I4" s="1010"/>
      <c r="J4" s="1010"/>
    </row>
    <row r="5" spans="1:10" ht="18" customHeight="1">
      <c r="A5" s="931" t="s">
        <v>176</v>
      </c>
      <c r="B5" s="932"/>
      <c r="C5" s="932"/>
      <c r="D5" s="932"/>
      <c r="E5" s="932"/>
      <c r="F5" s="932"/>
      <c r="G5" s="932"/>
      <c r="H5" s="932"/>
      <c r="I5" s="932"/>
      <c r="J5" s="932"/>
    </row>
    <row r="6" spans="1:10" ht="18" customHeight="1" thickBot="1">
      <c r="A6" s="1025" t="s">
        <v>177</v>
      </c>
      <c r="B6" s="1026"/>
      <c r="C6" s="1026"/>
      <c r="D6" s="1026"/>
      <c r="E6" s="1026"/>
      <c r="F6" s="1026"/>
      <c r="G6" s="1026"/>
      <c r="H6" s="1026"/>
      <c r="I6" s="1026"/>
      <c r="J6" s="1026"/>
    </row>
    <row r="7" spans="1:59" s="157" customFormat="1" ht="24" customHeight="1" thickBot="1">
      <c r="A7" s="1028" t="s">
        <v>158</v>
      </c>
      <c r="B7" s="1029"/>
      <c r="C7" s="1029"/>
      <c r="D7" s="184"/>
      <c r="E7" s="185"/>
      <c r="F7" s="1018" t="s">
        <v>515</v>
      </c>
      <c r="G7" s="1019"/>
      <c r="H7" s="1019"/>
      <c r="I7" s="1019"/>
      <c r="J7" s="184"/>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row>
    <row r="8" spans="1:10" ht="18" customHeight="1" thickBot="1">
      <c r="A8" s="1020"/>
      <c r="B8" s="1021"/>
      <c r="C8" s="1021"/>
      <c r="D8" s="1021"/>
      <c r="E8" s="1021"/>
      <c r="F8" s="1021"/>
      <c r="G8" s="1021"/>
      <c r="H8" s="1021"/>
      <c r="I8" s="1021"/>
      <c r="J8" s="1021"/>
    </row>
    <row r="9" spans="1:10" ht="18" customHeight="1">
      <c r="A9" s="1022"/>
      <c r="B9" s="1023"/>
      <c r="C9" s="1023"/>
      <c r="D9" s="1023"/>
      <c r="E9" s="1023"/>
      <c r="F9" s="1024"/>
      <c r="G9" s="662" t="s">
        <v>618</v>
      </c>
      <c r="H9" s="1014"/>
      <c r="I9" s="662" t="s">
        <v>628</v>
      </c>
      <c r="J9" s="1015"/>
    </row>
    <row r="10" spans="1:10" ht="24" customHeight="1">
      <c r="A10" s="21">
        <v>201</v>
      </c>
      <c r="B10" s="597" t="s">
        <v>117</v>
      </c>
      <c r="C10" s="597"/>
      <c r="D10" s="597"/>
      <c r="E10" s="597"/>
      <c r="F10" s="664"/>
      <c r="G10" s="582">
        <v>0</v>
      </c>
      <c r="H10" s="1030"/>
      <c r="I10" s="1031"/>
      <c r="J10" s="1032"/>
    </row>
    <row r="11" spans="1:10" ht="24" customHeight="1">
      <c r="A11" s="21">
        <v>202</v>
      </c>
      <c r="B11" s="597" t="s">
        <v>118</v>
      </c>
      <c r="C11" s="597"/>
      <c r="D11" s="597"/>
      <c r="E11" s="597"/>
      <c r="F11" s="664"/>
      <c r="G11" s="582">
        <f>+ROUND(G10*0.3,0)</f>
        <v>0</v>
      </c>
      <c r="H11" s="1030"/>
      <c r="I11" s="1031"/>
      <c r="J11" s="1032"/>
    </row>
    <row r="12" spans="1:10" ht="27.75" customHeight="1">
      <c r="A12" s="21">
        <v>203</v>
      </c>
      <c r="B12" s="565" t="s">
        <v>516</v>
      </c>
      <c r="C12" s="565"/>
      <c r="D12" s="565"/>
      <c r="E12" s="565"/>
      <c r="F12" s="704"/>
      <c r="G12" s="571">
        <f>+G10-G11</f>
        <v>0</v>
      </c>
      <c r="H12" s="1033"/>
      <c r="I12" s="1031"/>
      <c r="J12" s="1032"/>
    </row>
    <row r="13" spans="1:10" ht="36" customHeight="1">
      <c r="A13" s="21">
        <v>204</v>
      </c>
      <c r="B13" s="565" t="s">
        <v>445</v>
      </c>
      <c r="C13" s="565"/>
      <c r="D13" s="565"/>
      <c r="E13" s="565"/>
      <c r="F13" s="704"/>
      <c r="G13" s="582">
        <v>0</v>
      </c>
      <c r="H13" s="1030"/>
      <c r="I13" s="1031"/>
      <c r="J13" s="1032"/>
    </row>
    <row r="14" spans="1:10" ht="36" customHeight="1">
      <c r="A14" s="21">
        <v>205</v>
      </c>
      <c r="B14" s="565" t="s">
        <v>446</v>
      </c>
      <c r="C14" s="565"/>
      <c r="D14" s="565"/>
      <c r="E14" s="565"/>
      <c r="F14" s="704"/>
      <c r="G14" s="582">
        <v>0</v>
      </c>
      <c r="H14" s="1030"/>
      <c r="I14" s="1031"/>
      <c r="J14" s="1032"/>
    </row>
    <row r="15" spans="1:10" ht="27.75" customHeight="1" thickBot="1">
      <c r="A15" s="20">
        <v>206</v>
      </c>
      <c r="B15" s="562" t="s">
        <v>577</v>
      </c>
      <c r="C15" s="562"/>
      <c r="D15" s="562"/>
      <c r="E15" s="562"/>
      <c r="F15" s="1034"/>
      <c r="G15" s="587">
        <f>IF(G10&gt;800000,T("LIMIT"),+G12+G13-G14)</f>
        <v>0</v>
      </c>
      <c r="H15" s="1035"/>
      <c r="I15" s="1047"/>
      <c r="J15" s="1048"/>
    </row>
    <row r="16" spans="1:10" ht="7.5" customHeight="1" thickBot="1">
      <c r="A16" s="931"/>
      <c r="B16" s="932"/>
      <c r="C16" s="932"/>
      <c r="D16" s="932"/>
      <c r="E16" s="932"/>
      <c r="F16" s="932"/>
      <c r="G16" s="932"/>
      <c r="H16" s="932"/>
      <c r="I16" s="932"/>
      <c r="J16" s="932"/>
    </row>
    <row r="17" spans="1:10" ht="24" customHeight="1" thickBot="1">
      <c r="A17" s="1002" t="s">
        <v>159</v>
      </c>
      <c r="B17" s="1003"/>
      <c r="C17" s="1005">
        <v>0</v>
      </c>
      <c r="D17" s="1006"/>
      <c r="E17" s="1007"/>
      <c r="F17" s="1004" t="s">
        <v>160</v>
      </c>
      <c r="G17" s="1003"/>
      <c r="H17" s="1005">
        <v>0</v>
      </c>
      <c r="I17" s="1006"/>
      <c r="J17" s="1008"/>
    </row>
    <row r="18" spans="1:10" ht="15.75" customHeight="1">
      <c r="A18" s="931"/>
      <c r="B18" s="932"/>
      <c r="C18" s="932"/>
      <c r="D18" s="932"/>
      <c r="E18" s="932"/>
      <c r="F18" s="932"/>
      <c r="G18" s="932"/>
      <c r="H18" s="932"/>
      <c r="I18" s="932"/>
      <c r="J18" s="932"/>
    </row>
    <row r="19" spans="1:10" ht="15.75" customHeight="1">
      <c r="A19" s="931" t="s">
        <v>194</v>
      </c>
      <c r="B19" s="932"/>
      <c r="C19" s="932"/>
      <c r="D19" s="932"/>
      <c r="E19" s="932"/>
      <c r="F19" s="932"/>
      <c r="G19" s="932"/>
      <c r="H19" s="932"/>
      <c r="I19" s="932"/>
      <c r="J19" s="932"/>
    </row>
    <row r="20" spans="1:10" ht="15.75" customHeight="1" thickBot="1">
      <c r="A20" s="1025" t="s">
        <v>121</v>
      </c>
      <c r="B20" s="1026"/>
      <c r="C20" s="1026"/>
      <c r="D20" s="1026"/>
      <c r="E20" s="1026"/>
      <c r="F20" s="1026"/>
      <c r="G20" s="1026"/>
      <c r="H20" s="1026"/>
      <c r="I20" s="1026"/>
      <c r="J20" s="1026"/>
    </row>
    <row r="21" spans="1:10" ht="24" customHeight="1">
      <c r="A21" s="1062" t="s">
        <v>621</v>
      </c>
      <c r="B21" s="623"/>
      <c r="C21" s="993"/>
      <c r="D21" s="1041" t="s">
        <v>615</v>
      </c>
      <c r="E21" s="1042"/>
      <c r="F21" s="1041" t="s">
        <v>616</v>
      </c>
      <c r="G21" s="1042"/>
      <c r="H21" s="1052" t="s">
        <v>195</v>
      </c>
      <c r="I21" s="1053"/>
      <c r="J21" s="132" t="s">
        <v>536</v>
      </c>
    </row>
    <row r="22" spans="1:10" ht="12.75">
      <c r="A22" s="1063">
        <v>1</v>
      </c>
      <c r="B22" s="504"/>
      <c r="C22" s="598"/>
      <c r="D22" s="1043">
        <v>2</v>
      </c>
      <c r="E22" s="1044"/>
      <c r="F22" s="1043">
        <v>3</v>
      </c>
      <c r="G22" s="1044"/>
      <c r="H22" s="1043">
        <v>4</v>
      </c>
      <c r="I22" s="1054"/>
      <c r="J22" s="9">
        <v>5</v>
      </c>
    </row>
    <row r="23" spans="1:10" ht="24" customHeight="1">
      <c r="A23" s="21">
        <v>1</v>
      </c>
      <c r="B23" s="1065"/>
      <c r="C23" s="516"/>
      <c r="D23" s="1038">
        <v>0</v>
      </c>
      <c r="E23" s="1039"/>
      <c r="F23" s="1038">
        <v>0</v>
      </c>
      <c r="G23" s="1039"/>
      <c r="H23" s="1045">
        <f>+MAX(0,D23-F23)</f>
        <v>0</v>
      </c>
      <c r="I23" s="1046"/>
      <c r="J23" s="111"/>
    </row>
    <row r="24" spans="1:10" ht="24" customHeight="1">
      <c r="A24" s="21">
        <v>2</v>
      </c>
      <c r="B24" s="1065"/>
      <c r="C24" s="516"/>
      <c r="D24" s="1038">
        <v>0</v>
      </c>
      <c r="E24" s="1039"/>
      <c r="F24" s="1038">
        <v>0</v>
      </c>
      <c r="G24" s="1039"/>
      <c r="H24" s="1045">
        <f>+MAX(0,D24-F24)</f>
        <v>0</v>
      </c>
      <c r="I24" s="1046"/>
      <c r="J24" s="111"/>
    </row>
    <row r="25" spans="1:10" ht="24" customHeight="1">
      <c r="A25" s="21">
        <v>3</v>
      </c>
      <c r="B25" s="1065"/>
      <c r="C25" s="516"/>
      <c r="D25" s="1038">
        <v>0</v>
      </c>
      <c r="E25" s="1039"/>
      <c r="F25" s="1038">
        <v>0</v>
      </c>
      <c r="G25" s="1039"/>
      <c r="H25" s="1045">
        <f>+MAX(0,D25-F25)</f>
        <v>0</v>
      </c>
      <c r="I25" s="1046"/>
      <c r="J25" s="111"/>
    </row>
    <row r="26" spans="1:10" ht="24" customHeight="1">
      <c r="A26" s="21">
        <v>4</v>
      </c>
      <c r="B26" s="1065"/>
      <c r="C26" s="516"/>
      <c r="D26" s="1038">
        <v>0</v>
      </c>
      <c r="E26" s="1039"/>
      <c r="F26" s="1038">
        <v>0</v>
      </c>
      <c r="G26" s="1039"/>
      <c r="H26" s="1045">
        <f>+MAX(0,D26-F26)</f>
        <v>0</v>
      </c>
      <c r="I26" s="1046"/>
      <c r="J26" s="111"/>
    </row>
    <row r="27" spans="1:10" ht="24" customHeight="1" thickBot="1">
      <c r="A27" s="1064" t="s">
        <v>572</v>
      </c>
      <c r="B27" s="557"/>
      <c r="C27" s="639"/>
      <c r="D27" s="1060"/>
      <c r="E27" s="1061"/>
      <c r="F27" s="1060"/>
      <c r="G27" s="1061"/>
      <c r="H27" s="1058">
        <f>SUM(H23:H26)</f>
        <v>0</v>
      </c>
      <c r="I27" s="1059"/>
      <c r="J27" s="22" t="s">
        <v>608</v>
      </c>
    </row>
    <row r="28" spans="1:10" ht="15.75" customHeight="1" thickBot="1">
      <c r="A28" s="1050"/>
      <c r="B28" s="402"/>
      <c r="C28" s="402"/>
      <c r="D28" s="402"/>
      <c r="E28" s="402"/>
      <c r="F28" s="402"/>
      <c r="G28" s="402"/>
      <c r="H28" s="402"/>
      <c r="I28" s="402"/>
      <c r="J28" s="402"/>
    </row>
    <row r="29" spans="1:10" ht="15.75" customHeight="1">
      <c r="A29" s="992"/>
      <c r="B29" s="591"/>
      <c r="C29" s="591"/>
      <c r="D29" s="591"/>
      <c r="E29" s="591"/>
      <c r="F29" s="1051"/>
      <c r="G29" s="1055" t="s">
        <v>618</v>
      </c>
      <c r="H29" s="1056"/>
      <c r="I29" s="1055" t="s">
        <v>628</v>
      </c>
      <c r="J29" s="1057"/>
    </row>
    <row r="30" spans="1:10" ht="24" customHeight="1">
      <c r="A30" s="21">
        <v>207</v>
      </c>
      <c r="B30" s="909" t="s">
        <v>388</v>
      </c>
      <c r="C30" s="909"/>
      <c r="D30" s="909"/>
      <c r="E30" s="909"/>
      <c r="F30" s="910"/>
      <c r="G30" s="890">
        <f>+SUM(D23:E26)</f>
        <v>0</v>
      </c>
      <c r="H30" s="573"/>
      <c r="I30" s="1040"/>
      <c r="J30" s="615"/>
    </row>
    <row r="31" spans="1:10" ht="24" customHeight="1">
      <c r="A31" s="21">
        <v>208</v>
      </c>
      <c r="B31" s="909" t="s">
        <v>196</v>
      </c>
      <c r="C31" s="909"/>
      <c r="D31" s="909"/>
      <c r="E31" s="909"/>
      <c r="F31" s="910"/>
      <c r="G31" s="890">
        <f>+G30-H27</f>
        <v>0</v>
      </c>
      <c r="H31" s="573"/>
      <c r="I31" s="1040"/>
      <c r="J31" s="615"/>
    </row>
    <row r="32" spans="1:59" s="98" customFormat="1" ht="24" customHeight="1" thickBot="1">
      <c r="A32" s="20">
        <v>209</v>
      </c>
      <c r="B32" s="1036" t="s">
        <v>578</v>
      </c>
      <c r="C32" s="1036"/>
      <c r="D32" s="1036"/>
      <c r="E32" s="1036"/>
      <c r="F32" s="1037"/>
      <c r="G32" s="887">
        <f>IF(G30&gt;800000,T("LIMIT"),+G30-G31)</f>
        <v>0</v>
      </c>
      <c r="H32" s="589"/>
      <c r="I32" s="1049"/>
      <c r="J32" s="64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row>
    <row r="33" spans="1:10" ht="10.5" customHeight="1">
      <c r="A33" s="1011" t="s">
        <v>517</v>
      </c>
      <c r="B33" s="901"/>
      <c r="C33" s="901"/>
      <c r="D33" s="901"/>
      <c r="E33" s="901"/>
      <c r="F33" s="901"/>
      <c r="G33" s="901"/>
      <c r="H33" s="901"/>
      <c r="I33" s="901"/>
      <c r="J33" s="901"/>
    </row>
    <row r="34" spans="1:10" ht="30" customHeight="1">
      <c r="A34" s="1012" t="s">
        <v>56</v>
      </c>
      <c r="B34" s="1013"/>
      <c r="C34" s="1013"/>
      <c r="D34" s="1013"/>
      <c r="E34" s="1013"/>
      <c r="F34" s="1013"/>
      <c r="G34" s="1013"/>
      <c r="H34" s="1013"/>
      <c r="I34" s="1013"/>
      <c r="J34" s="1013"/>
    </row>
    <row r="35" spans="1:10" ht="12.75" customHeight="1">
      <c r="A35" s="1016" t="str">
        <f>+DAP1!A46</f>
        <v>Formulář zpracovala ASPEKT HM, daňová, účetní a auditorská kancelář, www.danovapriznani.cz, business.center.cz</v>
      </c>
      <c r="B35" s="1017"/>
      <c r="C35" s="1017"/>
      <c r="D35" s="1017"/>
      <c r="E35" s="1017"/>
      <c r="F35" s="1017"/>
      <c r="G35" s="1017"/>
      <c r="H35" s="1017"/>
      <c r="I35" s="1017"/>
      <c r="J35" s="1017"/>
    </row>
    <row r="36" spans="1:10" ht="12.75" customHeight="1">
      <c r="A36" s="897" t="s">
        <v>642</v>
      </c>
      <c r="B36" s="897"/>
      <c r="C36" s="897"/>
      <c r="D36" s="897"/>
      <c r="E36" s="897"/>
      <c r="F36" s="897"/>
      <c r="G36" s="897"/>
      <c r="H36" s="897"/>
      <c r="I36" s="897"/>
      <c r="J36" s="897"/>
    </row>
    <row r="37" spans="1:10" ht="12" customHeight="1">
      <c r="A37" s="895" t="s">
        <v>207</v>
      </c>
      <c r="B37" s="895"/>
      <c r="C37" s="895"/>
      <c r="D37" s="895"/>
      <c r="E37" s="895"/>
      <c r="F37" s="895"/>
      <c r="G37" s="895"/>
      <c r="H37" s="454"/>
      <c r="I37" s="454"/>
      <c r="J37" s="454"/>
    </row>
    <row r="38" spans="1:10" ht="12.75">
      <c r="A38" s="84"/>
      <c r="B38" s="84"/>
      <c r="C38" s="84"/>
      <c r="D38" s="84"/>
      <c r="E38" s="84"/>
      <c r="F38" s="84"/>
      <c r="G38" s="84"/>
      <c r="H38" s="84"/>
      <c r="I38" s="84"/>
      <c r="J38" s="84"/>
    </row>
    <row r="39" spans="1:10" ht="12.75">
      <c r="A39" s="84"/>
      <c r="B39" s="84"/>
      <c r="C39" s="84"/>
      <c r="D39" s="84"/>
      <c r="E39" s="84"/>
      <c r="F39" s="84"/>
      <c r="G39" s="84"/>
      <c r="H39" s="84"/>
      <c r="I39" s="84"/>
      <c r="J39" s="84"/>
    </row>
    <row r="40" spans="1:10" ht="12.75">
      <c r="A40" s="84"/>
      <c r="B40" s="84"/>
      <c r="C40" s="84"/>
      <c r="D40" s="84"/>
      <c r="E40" s="84"/>
      <c r="F40" s="84"/>
      <c r="G40" s="84"/>
      <c r="H40" s="84"/>
      <c r="I40" s="84"/>
      <c r="J40" s="84"/>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sheetData>
  <sheetProtection password="EF65" sheet="1" objects="1" scenarios="1"/>
  <mergeCells count="87">
    <mergeCell ref="A36:J36"/>
    <mergeCell ref="A21:C21"/>
    <mergeCell ref="A22:C22"/>
    <mergeCell ref="D21:E21"/>
    <mergeCell ref="D22:E22"/>
    <mergeCell ref="A27:C27"/>
    <mergeCell ref="B23:C23"/>
    <mergeCell ref="B24:C24"/>
    <mergeCell ref="B25:C25"/>
    <mergeCell ref="B26:C26"/>
    <mergeCell ref="D25:E25"/>
    <mergeCell ref="D26:E26"/>
    <mergeCell ref="H27:I27"/>
    <mergeCell ref="F27:G27"/>
    <mergeCell ref="D27:E27"/>
    <mergeCell ref="H25:I25"/>
    <mergeCell ref="H26:I26"/>
    <mergeCell ref="H24:I24"/>
    <mergeCell ref="G29:H29"/>
    <mergeCell ref="I29:J29"/>
    <mergeCell ref="F23:G23"/>
    <mergeCell ref="F24:G24"/>
    <mergeCell ref="F25:G25"/>
    <mergeCell ref="F26:G26"/>
    <mergeCell ref="I15:J15"/>
    <mergeCell ref="G31:H31"/>
    <mergeCell ref="I31:J31"/>
    <mergeCell ref="G32:H32"/>
    <mergeCell ref="I32:J32"/>
    <mergeCell ref="A28:J28"/>
    <mergeCell ref="B30:F30"/>
    <mergeCell ref="A29:F29"/>
    <mergeCell ref="H21:I21"/>
    <mergeCell ref="H22:I22"/>
    <mergeCell ref="B32:F32"/>
    <mergeCell ref="A19:J19"/>
    <mergeCell ref="A20:J20"/>
    <mergeCell ref="D23:E23"/>
    <mergeCell ref="D24:E24"/>
    <mergeCell ref="G30:H30"/>
    <mergeCell ref="I30:J30"/>
    <mergeCell ref="F21:G21"/>
    <mergeCell ref="F22:G22"/>
    <mergeCell ref="H23:I23"/>
    <mergeCell ref="B11:F11"/>
    <mergeCell ref="B12:F12"/>
    <mergeCell ref="B13:F13"/>
    <mergeCell ref="B31:F31"/>
    <mergeCell ref="B14:F14"/>
    <mergeCell ref="B15:F15"/>
    <mergeCell ref="A16:J16"/>
    <mergeCell ref="G14:H14"/>
    <mergeCell ref="I14:J14"/>
    <mergeCell ref="G15:H15"/>
    <mergeCell ref="A7:C7"/>
    <mergeCell ref="G10:H10"/>
    <mergeCell ref="I10:J10"/>
    <mergeCell ref="G13:H13"/>
    <mergeCell ref="I13:J13"/>
    <mergeCell ref="G11:H11"/>
    <mergeCell ref="I11:J11"/>
    <mergeCell ref="G12:H12"/>
    <mergeCell ref="I12:J12"/>
    <mergeCell ref="B10:F10"/>
    <mergeCell ref="A5:J5"/>
    <mergeCell ref="A6:J6"/>
    <mergeCell ref="I1:J1"/>
    <mergeCell ref="G1:H1"/>
    <mergeCell ref="A1:F1"/>
    <mergeCell ref="A2:G2"/>
    <mergeCell ref="H2:J2"/>
    <mergeCell ref="A3:J3"/>
    <mergeCell ref="A37:J37"/>
    <mergeCell ref="A4:J4"/>
    <mergeCell ref="A33:J33"/>
    <mergeCell ref="A34:J34"/>
    <mergeCell ref="G9:H9"/>
    <mergeCell ref="I9:J9"/>
    <mergeCell ref="A35:J35"/>
    <mergeCell ref="F7:I7"/>
    <mergeCell ref="A8:J8"/>
    <mergeCell ref="A9:F9"/>
    <mergeCell ref="A18:J18"/>
    <mergeCell ref="A17:B17"/>
    <mergeCell ref="F17:G17"/>
    <mergeCell ref="C17:E17"/>
    <mergeCell ref="H17:J1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27" t="s">
        <v>535</v>
      </c>
      <c r="B1" s="454"/>
      <c r="C1" s="454"/>
      <c r="D1" s="1027" t="s">
        <v>617</v>
      </c>
      <c r="E1" s="1068"/>
      <c r="F1" s="943"/>
      <c r="G1" s="194">
        <f>+2Př!I1</f>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20" t="s">
        <v>643</v>
      </c>
      <c r="B2" s="920"/>
      <c r="C2" s="920"/>
      <c r="D2" s="920"/>
      <c r="E2" s="920"/>
      <c r="F2" s="920"/>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911" t="s">
        <v>664</v>
      </c>
      <c r="B3" s="458"/>
      <c r="C3" s="458"/>
      <c r="D3" s="458"/>
      <c r="E3" s="458"/>
      <c r="F3" s="458"/>
      <c r="G3" s="458"/>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24" customHeight="1">
      <c r="A4" s="1078" t="s">
        <v>25</v>
      </c>
      <c r="B4" s="1010"/>
      <c r="C4" s="1010"/>
      <c r="D4" s="1010"/>
      <c r="E4" s="1010"/>
      <c r="F4" s="1010"/>
      <c r="G4" s="1010"/>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24" customHeight="1">
      <c r="A5" s="1084" t="s">
        <v>679</v>
      </c>
      <c r="B5" s="1085"/>
      <c r="C5" s="1085"/>
      <c r="D5" s="1085"/>
      <c r="E5" s="1085"/>
      <c r="F5" s="1085"/>
      <c r="G5" s="1085"/>
    </row>
    <row r="6" spans="1:7" ht="36" customHeight="1">
      <c r="A6" s="1077" t="s">
        <v>26</v>
      </c>
      <c r="B6" s="399"/>
      <c r="C6" s="399"/>
      <c r="D6" s="399"/>
      <c r="E6" s="399"/>
      <c r="F6" s="399"/>
      <c r="G6" s="399"/>
    </row>
    <row r="7" spans="1:7" ht="15" customHeight="1">
      <c r="A7" s="1077" t="s">
        <v>108</v>
      </c>
      <c r="B7" s="759"/>
      <c r="C7" s="159"/>
      <c r="D7" s="1086"/>
      <c r="E7" s="399"/>
      <c r="F7" s="399"/>
      <c r="G7" s="399"/>
    </row>
    <row r="8" spans="1:7" ht="7.5" customHeight="1" thickBot="1">
      <c r="A8" s="1087"/>
      <c r="B8" s="1088"/>
      <c r="C8" s="1088"/>
      <c r="D8" s="1088"/>
      <c r="E8" s="1088"/>
      <c r="F8" s="1088"/>
      <c r="G8" s="1088"/>
    </row>
    <row r="9" spans="1:7" ht="15" customHeight="1">
      <c r="A9" s="1079"/>
      <c r="B9" s="402"/>
      <c r="C9" s="402"/>
      <c r="D9" s="402"/>
      <c r="E9" s="1080"/>
      <c r="F9" s="1082" t="s">
        <v>116</v>
      </c>
      <c r="G9" s="1083"/>
    </row>
    <row r="10" spans="1:7" ht="15" customHeight="1">
      <c r="A10" s="1081"/>
      <c r="B10" s="511"/>
      <c r="C10" s="511"/>
      <c r="D10" s="511"/>
      <c r="E10" s="512"/>
      <c r="F10" s="86" t="s">
        <v>618</v>
      </c>
      <c r="G10" s="97" t="s">
        <v>628</v>
      </c>
    </row>
    <row r="11" spans="1:7" ht="24" customHeight="1">
      <c r="A11" s="50">
        <v>321</v>
      </c>
      <c r="B11" s="1071" t="s">
        <v>109</v>
      </c>
      <c r="C11" s="1071"/>
      <c r="D11" s="1071"/>
      <c r="E11" s="1072"/>
      <c r="F11" s="121">
        <v>0</v>
      </c>
      <c r="G11" s="75"/>
    </row>
    <row r="12" spans="1:7" ht="24" customHeight="1">
      <c r="A12" s="50">
        <v>322</v>
      </c>
      <c r="B12" s="1071" t="s">
        <v>110</v>
      </c>
      <c r="C12" s="1071"/>
      <c r="D12" s="1071"/>
      <c r="E12" s="1072"/>
      <c r="F12" s="121">
        <v>0</v>
      </c>
      <c r="G12" s="75"/>
    </row>
    <row r="13" spans="1:7" ht="24" customHeight="1">
      <c r="A13" s="50">
        <v>323</v>
      </c>
      <c r="B13" s="1071" t="s">
        <v>571</v>
      </c>
      <c r="C13" s="1071"/>
      <c r="D13" s="1071"/>
      <c r="E13" s="1072"/>
      <c r="F13" s="121">
        <v>0</v>
      </c>
      <c r="G13" s="75"/>
    </row>
    <row r="14" spans="1:7" ht="24" customHeight="1">
      <c r="A14" s="50">
        <v>324</v>
      </c>
      <c r="B14" s="1071" t="s">
        <v>550</v>
      </c>
      <c r="C14" s="1071"/>
      <c r="D14" s="1071"/>
      <c r="E14" s="1072"/>
      <c r="F14" s="311">
        <f>ROUND(+IF(+IF(IF(DAP2!E18=0,0,(F11-F12)/DAP2!E18)&lt;0,0,IF(DAP2!E18=0,0,(F11-F12)/DAP2!E18))&gt;1,1,+IF(IF(DAP2!E18=0,0,(F11-F12)/DAP2!E18)&lt;0,0,IF(DAP2!E18=0,0,(F11-F12)/DAP2!E18))),4)</f>
        <v>0</v>
      </c>
      <c r="G14" s="75"/>
    </row>
    <row r="15" spans="1:7" ht="24" customHeight="1">
      <c r="A15" s="50">
        <v>325</v>
      </c>
      <c r="B15" s="1071" t="s">
        <v>692</v>
      </c>
      <c r="C15" s="1071"/>
      <c r="D15" s="1071"/>
      <c r="E15" s="1072"/>
      <c r="F15" s="384">
        <f>ROUND(+DAP2!F36*3Př!F14,2)</f>
        <v>0</v>
      </c>
      <c r="G15" s="75"/>
    </row>
    <row r="16" spans="1:7" ht="24" customHeight="1" thickBot="1">
      <c r="A16" s="52">
        <v>326</v>
      </c>
      <c r="B16" s="1073" t="s">
        <v>610</v>
      </c>
      <c r="C16" s="1073"/>
      <c r="D16" s="1073"/>
      <c r="E16" s="1074"/>
      <c r="F16" s="385">
        <f>+MIN(F13,F15)</f>
        <v>0</v>
      </c>
      <c r="G16" s="95"/>
    </row>
    <row r="17" spans="1:7" ht="24" customHeight="1" thickBot="1">
      <c r="A17" s="91">
        <v>327</v>
      </c>
      <c r="B17" s="1066" t="s">
        <v>611</v>
      </c>
      <c r="C17" s="1066"/>
      <c r="D17" s="1066"/>
      <c r="E17" s="1067"/>
      <c r="F17" s="386">
        <f>+F13-F16</f>
        <v>0</v>
      </c>
      <c r="G17" s="96"/>
    </row>
    <row r="18" spans="1:7" ht="24" customHeight="1" thickBot="1">
      <c r="A18" s="91">
        <v>328</v>
      </c>
      <c r="B18" s="1066" t="s">
        <v>57</v>
      </c>
      <c r="C18" s="1066"/>
      <c r="D18" s="1066"/>
      <c r="E18" s="1067"/>
      <c r="F18" s="387">
        <f>+F16+3Př_a!F17</f>
        <v>0</v>
      </c>
      <c r="G18" s="96"/>
    </row>
    <row r="19" spans="1:7" ht="24" customHeight="1" thickBot="1">
      <c r="A19" s="91">
        <v>329</v>
      </c>
      <c r="B19" s="1066" t="s">
        <v>58</v>
      </c>
      <c r="C19" s="1066"/>
      <c r="D19" s="1066"/>
      <c r="E19" s="1067"/>
      <c r="F19" s="387">
        <f>+F17+3Př_a!F18</f>
        <v>0</v>
      </c>
      <c r="G19" s="96"/>
    </row>
    <row r="20" spans="1:7" ht="24" customHeight="1" thickBot="1">
      <c r="A20" s="1077"/>
      <c r="B20" s="399"/>
      <c r="C20" s="399"/>
      <c r="D20" s="399"/>
      <c r="E20" s="399"/>
      <c r="F20" s="399"/>
      <c r="G20" s="399"/>
    </row>
    <row r="21" spans="1:7" ht="24" customHeight="1" thickBot="1">
      <c r="A21" s="91">
        <v>330</v>
      </c>
      <c r="B21" s="1066" t="s">
        <v>693</v>
      </c>
      <c r="C21" s="1066"/>
      <c r="D21" s="1066"/>
      <c r="E21" s="1067"/>
      <c r="F21" s="386">
        <f>+IF(F11&gt;0,DAP2!F36-F18,0)</f>
        <v>0</v>
      </c>
      <c r="G21" s="96"/>
    </row>
    <row r="22" spans="1:7" ht="300" customHeight="1">
      <c r="A22" s="625"/>
      <c r="B22" s="642"/>
      <c r="C22" s="642"/>
      <c r="D22" s="642"/>
      <c r="E22" s="642"/>
      <c r="F22" s="642"/>
      <c r="G22" s="642"/>
    </row>
    <row r="23" spans="1:7" ht="15.75" customHeight="1">
      <c r="A23" s="1076" t="str">
        <f>+DAP1!A46</f>
        <v>Formulář zpracovala ASPEKT HM, daňová, účetní a auditorská kancelář, www.danovapriznani.cz, business.center.cz</v>
      </c>
      <c r="B23" s="1076"/>
      <c r="C23" s="1076"/>
      <c r="D23" s="1076"/>
      <c r="E23" s="1076"/>
      <c r="F23" s="1076"/>
      <c r="G23" s="1076"/>
    </row>
    <row r="24" spans="1:60" s="187" customFormat="1" ht="12" customHeight="1">
      <c r="A24" s="1075" t="s">
        <v>644</v>
      </c>
      <c r="B24" s="1075"/>
      <c r="C24" s="1075"/>
      <c r="D24" s="1075"/>
      <c r="E24" s="1075"/>
      <c r="F24" s="1075"/>
      <c r="G24" s="1075"/>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row>
    <row r="25" spans="1:7" ht="12.75">
      <c r="A25" s="1069" t="s">
        <v>207</v>
      </c>
      <c r="B25" s="1069"/>
      <c r="C25" s="1069"/>
      <c r="D25" s="1069"/>
      <c r="E25" s="1070"/>
      <c r="F25" s="1070"/>
      <c r="G25" s="1070"/>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A4:G4"/>
    <mergeCell ref="B11:E11"/>
    <mergeCell ref="A9:E10"/>
    <mergeCell ref="F9:G9"/>
    <mergeCell ref="A5:G5"/>
    <mergeCell ref="A6:G6"/>
    <mergeCell ref="A7:B7"/>
    <mergeCell ref="D7:G7"/>
    <mergeCell ref="A8:G8"/>
    <mergeCell ref="A25:G25"/>
    <mergeCell ref="B12:E12"/>
    <mergeCell ref="B13:E13"/>
    <mergeCell ref="B15:E15"/>
    <mergeCell ref="B16:E16"/>
    <mergeCell ref="A24:G24"/>
    <mergeCell ref="B14:E14"/>
    <mergeCell ref="A23:G23"/>
    <mergeCell ref="A22:G22"/>
    <mergeCell ref="A20:G20"/>
    <mergeCell ref="A1:C1"/>
    <mergeCell ref="A2:F2"/>
    <mergeCell ref="D1:F1"/>
    <mergeCell ref="A3:G3"/>
    <mergeCell ref="B21:E21"/>
    <mergeCell ref="B17:E17"/>
    <mergeCell ref="B18:E18"/>
    <mergeCell ref="B19:E1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27"/>
      <c r="B1" s="454"/>
      <c r="C1" s="454"/>
      <c r="D1" s="1027" t="s">
        <v>707</v>
      </c>
      <c r="E1" s="1068"/>
      <c r="F1" s="943"/>
      <c r="G1" s="288">
        <v>1</v>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20"/>
      <c r="B2" s="920"/>
      <c r="C2" s="920"/>
      <c r="D2" s="920"/>
      <c r="E2" s="920"/>
      <c r="F2" s="920"/>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095" t="s">
        <v>708</v>
      </c>
      <c r="B3" s="1096"/>
      <c r="C3" s="1096"/>
      <c r="D3" s="1096"/>
      <c r="E3" s="1096"/>
      <c r="F3" s="1096"/>
      <c r="G3" s="1096"/>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18" customHeight="1">
      <c r="A4" s="1089" t="s">
        <v>710</v>
      </c>
      <c r="B4" s="1090"/>
      <c r="C4" s="1090"/>
      <c r="D4" s="1090"/>
      <c r="E4" s="1090"/>
      <c r="F4" s="1090"/>
      <c r="G4" s="1090"/>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18" customHeight="1">
      <c r="A5" s="1091" t="s">
        <v>447</v>
      </c>
      <c r="B5" s="1092"/>
      <c r="C5" s="1092"/>
      <c r="D5" s="1092"/>
      <c r="E5" s="1092"/>
      <c r="F5" s="1092"/>
      <c r="G5" s="1092"/>
    </row>
    <row r="6" spans="1:7" ht="18" customHeight="1">
      <c r="A6" s="1093" t="s">
        <v>549</v>
      </c>
      <c r="B6" s="1094"/>
      <c r="C6" s="1094"/>
      <c r="D6" s="1094"/>
      <c r="E6" s="1094"/>
      <c r="F6" s="1094"/>
      <c r="G6" s="1094"/>
    </row>
    <row r="7" spans="1:7" ht="18" customHeight="1">
      <c r="A7" s="1097"/>
      <c r="B7" s="1098"/>
      <c r="C7" s="1098"/>
      <c r="D7" s="1098"/>
      <c r="E7" s="1098"/>
      <c r="F7" s="1098"/>
      <c r="G7" s="1098"/>
    </row>
    <row r="8" spans="1:7" ht="24" customHeight="1">
      <c r="A8" s="1077" t="s">
        <v>108</v>
      </c>
      <c r="B8" s="759"/>
      <c r="C8" s="159"/>
      <c r="D8" s="1086"/>
      <c r="E8" s="399"/>
      <c r="F8" s="399"/>
      <c r="G8" s="399"/>
    </row>
    <row r="9" spans="1:7" ht="7.5" customHeight="1" thickBot="1">
      <c r="A9" s="1087"/>
      <c r="B9" s="1088"/>
      <c r="C9" s="1088"/>
      <c r="D9" s="1088"/>
      <c r="E9" s="1088"/>
      <c r="F9" s="1088"/>
      <c r="G9" s="1088"/>
    </row>
    <row r="10" spans="1:7" ht="15" customHeight="1">
      <c r="A10" s="1079"/>
      <c r="B10" s="402"/>
      <c r="C10" s="402"/>
      <c r="D10" s="402"/>
      <c r="E10" s="1080"/>
      <c r="F10" s="1082" t="s">
        <v>116</v>
      </c>
      <c r="G10" s="1083"/>
    </row>
    <row r="11" spans="1:7" ht="15" customHeight="1">
      <c r="A11" s="1081"/>
      <c r="B11" s="511"/>
      <c r="C11" s="511"/>
      <c r="D11" s="511"/>
      <c r="E11" s="512"/>
      <c r="F11" s="86" t="s">
        <v>618</v>
      </c>
      <c r="G11" s="97" t="s">
        <v>628</v>
      </c>
    </row>
    <row r="12" spans="1:7" ht="24" customHeight="1">
      <c r="A12" s="285">
        <v>321</v>
      </c>
      <c r="B12" s="1071" t="s">
        <v>109</v>
      </c>
      <c r="C12" s="1071"/>
      <c r="D12" s="1071"/>
      <c r="E12" s="1072"/>
      <c r="F12" s="121">
        <v>0</v>
      </c>
      <c r="G12" s="75"/>
    </row>
    <row r="13" spans="1:7" ht="24" customHeight="1">
      <c r="A13" s="285">
        <v>322</v>
      </c>
      <c r="B13" s="1071" t="s">
        <v>110</v>
      </c>
      <c r="C13" s="1071"/>
      <c r="D13" s="1071"/>
      <c r="E13" s="1072"/>
      <c r="F13" s="121">
        <v>0</v>
      </c>
      <c r="G13" s="75"/>
    </row>
    <row r="14" spans="1:7" ht="24" customHeight="1">
      <c r="A14" s="285">
        <v>323</v>
      </c>
      <c r="B14" s="1071" t="s">
        <v>571</v>
      </c>
      <c r="C14" s="1071"/>
      <c r="D14" s="1071"/>
      <c r="E14" s="1072"/>
      <c r="F14" s="121">
        <v>0</v>
      </c>
      <c r="G14" s="75"/>
    </row>
    <row r="15" spans="1:7" ht="24" customHeight="1">
      <c r="A15" s="285">
        <v>324</v>
      </c>
      <c r="B15" s="1071" t="s">
        <v>448</v>
      </c>
      <c r="C15" s="1071"/>
      <c r="D15" s="1071"/>
      <c r="E15" s="1072"/>
      <c r="F15" s="188">
        <f>+IF(+IF(IF(DAP2!E18=0,0,(F12-F13)/DAP2!E18)&lt;0,0,IF(DAP2!E18=0,0,(F12-F13)/DAP2!E18))&gt;1,1,+IF(IF(DAP2!E18=0,0,(F12-F13)/DAP2!E18)&lt;0,0,IF(DAP2!E18=0,0,(F12-F13)/DAP2!E18)))</f>
        <v>0</v>
      </c>
      <c r="G15" s="75"/>
    </row>
    <row r="16" spans="1:7" ht="24" customHeight="1">
      <c r="A16" s="285">
        <v>325</v>
      </c>
      <c r="B16" s="1071" t="s">
        <v>449</v>
      </c>
      <c r="C16" s="1071"/>
      <c r="D16" s="1071"/>
      <c r="E16" s="1072"/>
      <c r="F16" s="384">
        <f>ROUND(+DAP2!F36*F15,2)</f>
        <v>0</v>
      </c>
      <c r="G16" s="75"/>
    </row>
    <row r="17" spans="1:7" ht="24" customHeight="1" thickBot="1">
      <c r="A17" s="286">
        <v>326</v>
      </c>
      <c r="B17" s="1073" t="s">
        <v>610</v>
      </c>
      <c r="C17" s="1073"/>
      <c r="D17" s="1073"/>
      <c r="E17" s="1074"/>
      <c r="F17" s="385">
        <f>+MIN(F14,F16)</f>
        <v>0</v>
      </c>
      <c r="G17" s="95"/>
    </row>
    <row r="18" spans="1:7" ht="24" customHeight="1" thickBot="1">
      <c r="A18" s="287">
        <v>327</v>
      </c>
      <c r="B18" s="1066" t="s">
        <v>611</v>
      </c>
      <c r="C18" s="1066"/>
      <c r="D18" s="1066"/>
      <c r="E18" s="1067"/>
      <c r="F18" s="386">
        <f>+F14-F17</f>
        <v>0</v>
      </c>
      <c r="G18" s="96"/>
    </row>
    <row r="19" spans="1:7" ht="24" customHeight="1">
      <c r="A19" s="1099" t="s">
        <v>711</v>
      </c>
      <c r="B19" s="1100"/>
      <c r="C19" s="1100"/>
      <c r="D19" s="1100"/>
      <c r="E19" s="1100"/>
      <c r="F19" s="1100"/>
      <c r="G19" s="1100"/>
    </row>
    <row r="20" spans="1:7" ht="330" customHeight="1">
      <c r="A20" s="1101"/>
      <c r="B20" s="426"/>
      <c r="C20" s="426"/>
      <c r="D20" s="426"/>
      <c r="E20" s="426"/>
      <c r="F20" s="426"/>
      <c r="G20" s="426"/>
    </row>
    <row r="21" spans="1:7" ht="15.75" customHeight="1">
      <c r="A21" s="1076" t="str">
        <f>+DAP1!A46</f>
        <v>Formulář zpracovala ASPEKT HM, daňová, účetní a auditorská kancelář, www.danovapriznani.cz, business.center.cz</v>
      </c>
      <c r="B21" s="1076"/>
      <c r="C21" s="1076"/>
      <c r="D21" s="1076"/>
      <c r="E21" s="1076"/>
      <c r="F21" s="1076"/>
      <c r="G21" s="1076"/>
    </row>
    <row r="22" spans="1:60" s="187" customFormat="1" ht="12" customHeight="1">
      <c r="A22" s="1075" t="s">
        <v>712</v>
      </c>
      <c r="B22" s="1075"/>
      <c r="C22" s="1075"/>
      <c r="D22" s="1075"/>
      <c r="E22" s="1075"/>
      <c r="F22" s="1075"/>
      <c r="G22" s="1075"/>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row>
    <row r="23" spans="1:7" ht="12.75">
      <c r="A23" s="1069" t="s">
        <v>207</v>
      </c>
      <c r="B23" s="1069"/>
      <c r="C23" s="1069"/>
      <c r="D23" s="1069"/>
      <c r="E23" s="1070"/>
      <c r="F23" s="1070"/>
      <c r="G23" s="1070"/>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1:C1"/>
    <mergeCell ref="D1:F1"/>
    <mergeCell ref="A2:F2"/>
    <mergeCell ref="A3:G3"/>
    <mergeCell ref="A4:G4"/>
    <mergeCell ref="A5:G5"/>
    <mergeCell ref="A6:G6"/>
    <mergeCell ref="A8:B8"/>
    <mergeCell ref="D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12"/>
      <c r="B1" s="1112"/>
      <c r="C1" s="1109" t="s">
        <v>250</v>
      </c>
      <c r="D1" s="1110"/>
      <c r="E1" s="1111"/>
      <c r="F1" s="200">
        <f>+2Př!I1</f>
      </c>
    </row>
    <row r="2" spans="1:6" ht="27.75" customHeight="1">
      <c r="A2" s="1112"/>
      <c r="B2" s="1112"/>
      <c r="C2" s="1112"/>
      <c r="D2" s="1112"/>
      <c r="E2" s="1112"/>
      <c r="F2" s="1112"/>
    </row>
    <row r="3" spans="1:6" ht="27.75" customHeight="1">
      <c r="A3" s="1113" t="s">
        <v>705</v>
      </c>
      <c r="B3" s="1113"/>
      <c r="C3" s="1113"/>
      <c r="D3" s="1113"/>
      <c r="E3" s="1113"/>
      <c r="F3" s="1113"/>
    </row>
    <row r="4" spans="1:6" ht="27.75" customHeight="1" thickBot="1">
      <c r="A4" s="1112"/>
      <c r="B4" s="1112"/>
      <c r="C4" s="1112"/>
      <c r="D4" s="1112"/>
      <c r="E4" s="1112"/>
      <c r="F4" s="1112"/>
    </row>
    <row r="5" spans="1:38" s="192" customFormat="1" ht="18.75" thickBot="1">
      <c r="A5" s="1114" t="s">
        <v>586</v>
      </c>
      <c r="B5" s="1114"/>
      <c r="C5" s="1114"/>
      <c r="D5" s="1114"/>
      <c r="E5" s="1115"/>
      <c r="F5" s="193">
        <f>+DAP1!F24</f>
        <v>2012</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6" ht="18">
      <c r="A6" s="1116" t="s">
        <v>706</v>
      </c>
      <c r="B6" s="1116"/>
      <c r="C6" s="1116"/>
      <c r="D6" s="1116"/>
      <c r="E6" s="1116"/>
      <c r="F6" s="1116"/>
    </row>
    <row r="7" spans="1:6" ht="15">
      <c r="A7" s="1117" t="s">
        <v>450</v>
      </c>
      <c r="B7" s="1117"/>
      <c r="C7" s="1117"/>
      <c r="D7" s="1117"/>
      <c r="E7" s="1117"/>
      <c r="F7" s="1117"/>
    </row>
    <row r="8" spans="1:6" ht="13.5" thickBot="1">
      <c r="A8" s="1112"/>
      <c r="B8" s="1112"/>
      <c r="C8" s="1112"/>
      <c r="D8" s="1112"/>
      <c r="E8" s="1112"/>
      <c r="F8" s="1112"/>
    </row>
    <row r="9" spans="1:6" ht="12.75">
      <c r="A9" s="241" t="s">
        <v>699</v>
      </c>
      <c r="B9" s="242" t="s">
        <v>704</v>
      </c>
      <c r="C9" s="242" t="s">
        <v>703</v>
      </c>
      <c r="D9" s="242" t="s">
        <v>702</v>
      </c>
      <c r="E9" s="242" t="s">
        <v>701</v>
      </c>
      <c r="F9" s="243" t="s">
        <v>700</v>
      </c>
    </row>
    <row r="10" spans="1:6" ht="12.75" customHeight="1">
      <c r="A10" s="1102" t="s">
        <v>387</v>
      </c>
      <c r="B10" s="1103" t="s">
        <v>451</v>
      </c>
      <c r="C10" s="1103" t="s">
        <v>694</v>
      </c>
      <c r="D10" s="1103" t="s">
        <v>695</v>
      </c>
      <c r="E10" s="1103" t="s">
        <v>697</v>
      </c>
      <c r="F10" s="1107" t="s">
        <v>698</v>
      </c>
    </row>
    <row r="11" spans="1:6" ht="45.75" customHeight="1">
      <c r="A11" s="1102"/>
      <c r="B11" s="1103"/>
      <c r="C11" s="1103"/>
      <c r="D11" s="1106"/>
      <c r="E11" s="1106"/>
      <c r="F11" s="1108"/>
    </row>
    <row r="12" spans="1:6" ht="18" customHeight="1">
      <c r="A12" s="201">
        <v>1</v>
      </c>
      <c r="B12" s="244">
        <v>2011</v>
      </c>
      <c r="C12" s="245">
        <v>0</v>
      </c>
      <c r="D12" s="245">
        <v>0</v>
      </c>
      <c r="E12" s="245">
        <v>0</v>
      </c>
      <c r="F12" s="246">
        <f aca="true" t="shared" si="0" ref="F12:F19">+C12-D12-E12</f>
        <v>0</v>
      </c>
    </row>
    <row r="13" spans="1:6" ht="18" customHeight="1">
      <c r="A13" s="201">
        <v>2</v>
      </c>
      <c r="B13" s="247"/>
      <c r="C13" s="245"/>
      <c r="D13" s="245"/>
      <c r="E13" s="245"/>
      <c r="F13" s="246">
        <f t="shared" si="0"/>
        <v>0</v>
      </c>
    </row>
    <row r="14" spans="1:6" ht="18" customHeight="1">
      <c r="A14" s="201">
        <v>3</v>
      </c>
      <c r="B14" s="247"/>
      <c r="C14" s="245"/>
      <c r="D14" s="245"/>
      <c r="E14" s="245"/>
      <c r="F14" s="246">
        <f t="shared" si="0"/>
        <v>0</v>
      </c>
    </row>
    <row r="15" spans="1:6" ht="18" customHeight="1">
      <c r="A15" s="201">
        <v>4</v>
      </c>
      <c r="B15" s="247"/>
      <c r="C15" s="245"/>
      <c r="D15" s="245"/>
      <c r="E15" s="245"/>
      <c r="F15" s="246">
        <f t="shared" si="0"/>
        <v>0</v>
      </c>
    </row>
    <row r="16" spans="1:6" ht="18" customHeight="1">
      <c r="A16" s="201">
        <v>5</v>
      </c>
      <c r="B16" s="247"/>
      <c r="C16" s="245"/>
      <c r="D16" s="245"/>
      <c r="E16" s="245"/>
      <c r="F16" s="246">
        <f t="shared" si="0"/>
        <v>0</v>
      </c>
    </row>
    <row r="17" spans="1:6" ht="18" customHeight="1">
      <c r="A17" s="201">
        <v>6</v>
      </c>
      <c r="B17" s="247"/>
      <c r="C17" s="245"/>
      <c r="D17" s="245"/>
      <c r="E17" s="245"/>
      <c r="F17" s="246">
        <f t="shared" si="0"/>
        <v>0</v>
      </c>
    </row>
    <row r="18" spans="1:6" ht="18" customHeight="1">
      <c r="A18" s="201">
        <v>7</v>
      </c>
      <c r="B18" s="247"/>
      <c r="C18" s="245"/>
      <c r="D18" s="245"/>
      <c r="E18" s="245"/>
      <c r="F18" s="246">
        <f t="shared" si="0"/>
        <v>0</v>
      </c>
    </row>
    <row r="19" spans="1:6" ht="18" customHeight="1">
      <c r="A19" s="201">
        <v>8</v>
      </c>
      <c r="B19" s="247"/>
      <c r="C19" s="245"/>
      <c r="D19" s="245"/>
      <c r="E19" s="245"/>
      <c r="F19" s="246">
        <f t="shared" si="0"/>
        <v>0</v>
      </c>
    </row>
    <row r="20" spans="1:6" ht="18" customHeight="1" thickBot="1">
      <c r="A20" s="248">
        <v>9</v>
      </c>
      <c r="B20" s="1104" t="s">
        <v>474</v>
      </c>
      <c r="C20" s="1105"/>
      <c r="D20" s="1105"/>
      <c r="E20" s="249">
        <f>SUM(E12:E19)</f>
        <v>0</v>
      </c>
      <c r="F20" s="250">
        <f>SUM(F12:F19)</f>
        <v>0</v>
      </c>
    </row>
    <row r="21" spans="1:6" ht="24" customHeight="1">
      <c r="A21" s="1120"/>
      <c r="B21" s="1120"/>
      <c r="C21" s="1120"/>
      <c r="D21" s="1120"/>
      <c r="E21" s="1120"/>
      <c r="F21" s="1120"/>
    </row>
    <row r="22" spans="1:6" ht="24" customHeight="1">
      <c r="A22" s="1120"/>
      <c r="B22" s="1120"/>
      <c r="C22" s="1120"/>
      <c r="D22" s="1120"/>
      <c r="E22" s="1120"/>
      <c r="F22" s="1120"/>
    </row>
    <row r="23" spans="1:6" ht="24" customHeight="1">
      <c r="A23" s="1120"/>
      <c r="B23" s="1120"/>
      <c r="C23" s="1120"/>
      <c r="D23" s="1120"/>
      <c r="E23" s="1120"/>
      <c r="F23" s="1120"/>
    </row>
    <row r="24" spans="1:6" ht="24" customHeight="1">
      <c r="A24" s="1120"/>
      <c r="B24" s="1120"/>
      <c r="C24" s="1120"/>
      <c r="D24" s="1120"/>
      <c r="E24" s="1120"/>
      <c r="F24" s="1120"/>
    </row>
    <row r="25" spans="1:6" ht="24" customHeight="1">
      <c r="A25" s="1120"/>
      <c r="B25" s="1120"/>
      <c r="C25" s="1120"/>
      <c r="D25" s="1120"/>
      <c r="E25" s="1120"/>
      <c r="F25" s="1120"/>
    </row>
    <row r="26" spans="1:6" ht="24" customHeight="1">
      <c r="A26" s="1120"/>
      <c r="B26" s="1120"/>
      <c r="C26" s="1120"/>
      <c r="D26" s="1120"/>
      <c r="E26" s="1120"/>
      <c r="F26" s="1120"/>
    </row>
    <row r="27" spans="1:6" ht="24" customHeight="1">
      <c r="A27" s="1120"/>
      <c r="B27" s="1120"/>
      <c r="C27" s="1120"/>
      <c r="D27" s="1120"/>
      <c r="E27" s="1120"/>
      <c r="F27" s="1120"/>
    </row>
    <row r="28" spans="1:6" ht="24" customHeight="1">
      <c r="A28" s="1120"/>
      <c r="B28" s="1120"/>
      <c r="C28" s="1120"/>
      <c r="D28" s="1120"/>
      <c r="E28" s="1120"/>
      <c r="F28" s="1120"/>
    </row>
    <row r="29" spans="1:6" ht="24" customHeight="1">
      <c r="A29" s="1120"/>
      <c r="B29" s="1120"/>
      <c r="C29" s="1120"/>
      <c r="D29" s="1120"/>
      <c r="E29" s="1120"/>
      <c r="F29" s="1120"/>
    </row>
    <row r="30" spans="1:6" ht="24" customHeight="1">
      <c r="A30" s="1120"/>
      <c r="B30" s="1120"/>
      <c r="C30" s="1120"/>
      <c r="D30" s="1120"/>
      <c r="E30" s="1120"/>
      <c r="F30" s="1120"/>
    </row>
    <row r="31" spans="1:6" ht="24" customHeight="1">
      <c r="A31" s="1120"/>
      <c r="B31" s="1120"/>
      <c r="C31" s="1120"/>
      <c r="D31" s="1120"/>
      <c r="E31" s="1120"/>
      <c r="F31" s="1120"/>
    </row>
    <row r="32" spans="1:6" ht="24" customHeight="1">
      <c r="A32" s="1120"/>
      <c r="B32" s="1120"/>
      <c r="C32" s="1120"/>
      <c r="D32" s="1120"/>
      <c r="E32" s="1120"/>
      <c r="F32" s="1120"/>
    </row>
    <row r="33" spans="1:6" ht="24" customHeight="1">
      <c r="A33" s="1120"/>
      <c r="B33" s="1120"/>
      <c r="C33" s="1120"/>
      <c r="D33" s="1120"/>
      <c r="E33" s="1120"/>
      <c r="F33" s="1120"/>
    </row>
    <row r="34" spans="1:6" ht="12.75">
      <c r="A34" s="1118" t="str">
        <f>+DAP1!A46</f>
        <v>Formulář zpracovala ASPEKT HM, daňová, účetní a auditorská kancelář, www.danovapriznani.cz, business.center.cz</v>
      </c>
      <c r="B34" s="1119"/>
      <c r="C34" s="1119"/>
      <c r="D34" s="1119"/>
      <c r="E34" s="1119"/>
      <c r="F34" s="1119"/>
    </row>
    <row r="35" spans="1:6" ht="12.75">
      <c r="A35" s="1121" t="s">
        <v>452</v>
      </c>
      <c r="B35" s="1121"/>
      <c r="C35" s="1121"/>
      <c r="D35" s="1121"/>
      <c r="E35" s="1121"/>
      <c r="F35" s="1121"/>
    </row>
    <row r="36" spans="1:6" ht="12.75">
      <c r="A36" s="1122" t="s">
        <v>207</v>
      </c>
      <c r="B36" s="1122"/>
      <c r="C36" s="1122"/>
      <c r="D36" s="1122"/>
      <c r="E36" s="1122"/>
      <c r="F36" s="1122"/>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A33:F33"/>
    <mergeCell ref="A35:F35"/>
    <mergeCell ref="A36:F36"/>
    <mergeCell ref="A29:F29"/>
    <mergeCell ref="A30:F30"/>
    <mergeCell ref="A31:F31"/>
    <mergeCell ref="A32:F32"/>
    <mergeCell ref="A8:F8"/>
    <mergeCell ref="A34:F34"/>
    <mergeCell ref="A21:F21"/>
    <mergeCell ref="A22:F22"/>
    <mergeCell ref="A23:F23"/>
    <mergeCell ref="A24:F24"/>
    <mergeCell ref="A25:F25"/>
    <mergeCell ref="A26:F26"/>
    <mergeCell ref="A27:F27"/>
    <mergeCell ref="A28:F28"/>
    <mergeCell ref="E10:E11"/>
    <mergeCell ref="F10:F11"/>
    <mergeCell ref="C1:E1"/>
    <mergeCell ref="A1:B1"/>
    <mergeCell ref="A2:F2"/>
    <mergeCell ref="A3:F3"/>
    <mergeCell ref="A4:F4"/>
    <mergeCell ref="A5:E5"/>
    <mergeCell ref="A6:F6"/>
    <mergeCell ref="A7:F7"/>
    <mergeCell ref="A10:A11"/>
    <mergeCell ref="B10:B11"/>
    <mergeCell ref="C10:C11"/>
    <mergeCell ref="B20:D20"/>
    <mergeCell ref="D10:D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F3"/>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09" t="s">
        <v>250</v>
      </c>
      <c r="B1" s="1120"/>
      <c r="C1" s="1120"/>
      <c r="D1" s="1132"/>
      <c r="E1" s="1130">
        <f>+6Př!F1</f>
      </c>
      <c r="F1" s="1131"/>
    </row>
    <row r="2" spans="1:6" ht="12.75">
      <c r="A2" s="1120"/>
      <c r="B2" s="1120"/>
      <c r="C2" s="1120"/>
      <c r="D2" s="1120"/>
      <c r="E2" s="1120"/>
      <c r="F2" s="1120"/>
    </row>
    <row r="3" spans="1:21" s="157" customFormat="1" ht="27.75">
      <c r="A3" s="1133" t="s">
        <v>579</v>
      </c>
      <c r="B3" s="1133"/>
      <c r="C3" s="1133"/>
      <c r="D3" s="1133"/>
      <c r="E3" s="1133"/>
      <c r="F3" s="1133"/>
      <c r="G3" s="122"/>
      <c r="H3" s="122"/>
      <c r="I3" s="122"/>
      <c r="J3" s="122"/>
      <c r="K3" s="122"/>
      <c r="L3" s="122"/>
      <c r="M3" s="122"/>
      <c r="N3" s="122"/>
      <c r="O3" s="122"/>
      <c r="P3" s="122"/>
      <c r="Q3" s="122"/>
      <c r="R3" s="122"/>
      <c r="S3" s="122"/>
      <c r="T3" s="122"/>
      <c r="U3" s="122"/>
    </row>
    <row r="4" spans="1:21" s="157" customFormat="1" ht="18">
      <c r="A4" s="435" t="s">
        <v>453</v>
      </c>
      <c r="B4" s="435"/>
      <c r="C4" s="435"/>
      <c r="D4" s="435"/>
      <c r="E4" s="435"/>
      <c r="F4" s="435"/>
      <c r="G4" s="122"/>
      <c r="H4" s="122"/>
      <c r="I4" s="122"/>
      <c r="J4" s="122"/>
      <c r="K4" s="122"/>
      <c r="L4" s="122"/>
      <c r="M4" s="122"/>
      <c r="N4" s="122"/>
      <c r="O4" s="122"/>
      <c r="P4" s="122"/>
      <c r="Q4" s="122"/>
      <c r="R4" s="122"/>
      <c r="S4" s="122"/>
      <c r="T4" s="122"/>
      <c r="U4" s="122"/>
    </row>
    <row r="5" spans="1:21" s="157" customFormat="1" ht="18">
      <c r="A5" s="435" t="s">
        <v>192</v>
      </c>
      <c r="B5" s="435"/>
      <c r="C5" s="435"/>
      <c r="D5" s="435"/>
      <c r="E5" s="435"/>
      <c r="F5" s="435"/>
      <c r="G5" s="122"/>
      <c r="H5" s="122"/>
      <c r="I5" s="122"/>
      <c r="J5" s="122"/>
      <c r="K5" s="122"/>
      <c r="L5" s="122"/>
      <c r="M5" s="122"/>
      <c r="N5" s="122"/>
      <c r="O5" s="122"/>
      <c r="P5" s="122"/>
      <c r="Q5" s="122"/>
      <c r="R5" s="122"/>
      <c r="S5" s="122"/>
      <c r="T5" s="122"/>
      <c r="U5" s="122"/>
    </row>
    <row r="6" spans="1:21" s="157" customFormat="1" ht="18">
      <c r="A6" s="1125" t="s">
        <v>586</v>
      </c>
      <c r="B6" s="1125"/>
      <c r="C6" s="1125"/>
      <c r="D6" s="1126"/>
      <c r="E6" s="195">
        <f>+DAP1!F24</f>
        <v>2012</v>
      </c>
      <c r="F6" s="158"/>
      <c r="G6" s="122"/>
      <c r="H6" s="122"/>
      <c r="I6" s="122"/>
      <c r="J6" s="122"/>
      <c r="K6" s="122"/>
      <c r="L6" s="122"/>
      <c r="M6" s="122"/>
      <c r="N6" s="122"/>
      <c r="O6" s="122"/>
      <c r="P6" s="122"/>
      <c r="Q6" s="122"/>
      <c r="R6" s="122"/>
      <c r="S6" s="122"/>
      <c r="T6" s="122"/>
      <c r="U6" s="122"/>
    </row>
    <row r="7" spans="1:6" ht="13.5" thickBot="1">
      <c r="A7" s="1120"/>
      <c r="B7" s="1120"/>
      <c r="C7" s="1120"/>
      <c r="D7" s="1120"/>
      <c r="E7" s="1120"/>
      <c r="F7" s="1120"/>
    </row>
    <row r="8" spans="1:6" ht="18" customHeight="1">
      <c r="A8" s="251" t="s">
        <v>387</v>
      </c>
      <c r="B8" s="252" t="s">
        <v>454</v>
      </c>
      <c r="C8" s="252" t="s">
        <v>455</v>
      </c>
      <c r="D8" s="252" t="s">
        <v>456</v>
      </c>
      <c r="E8" s="252" t="s">
        <v>457</v>
      </c>
      <c r="F8" s="253" t="s">
        <v>458</v>
      </c>
    </row>
    <row r="9" spans="1:6" ht="18" customHeight="1" thickBot="1">
      <c r="A9" s="254" t="s">
        <v>587</v>
      </c>
      <c r="B9" s="255" t="s">
        <v>588</v>
      </c>
      <c r="C9" s="255" t="s">
        <v>589</v>
      </c>
      <c r="D9" s="255" t="s">
        <v>590</v>
      </c>
      <c r="E9" s="255" t="s">
        <v>591</v>
      </c>
      <c r="F9" s="256" t="s">
        <v>592</v>
      </c>
    </row>
    <row r="10" spans="1:6" ht="18" customHeight="1">
      <c r="A10" s="257">
        <v>1</v>
      </c>
      <c r="B10" s="258"/>
      <c r="C10" s="259"/>
      <c r="D10" s="259"/>
      <c r="E10" s="259"/>
      <c r="F10" s="260"/>
    </row>
    <row r="11" spans="1:6" ht="18" customHeight="1">
      <c r="A11" s="261"/>
      <c r="B11" s="159"/>
      <c r="C11" s="262"/>
      <c r="D11" s="262"/>
      <c r="E11" s="262"/>
      <c r="F11" s="263"/>
    </row>
    <row r="12" spans="1:6" ht="18" customHeight="1">
      <c r="A12" s="261"/>
      <c r="B12" s="159"/>
      <c r="C12" s="262"/>
      <c r="D12" s="262"/>
      <c r="E12" s="262"/>
      <c r="F12" s="263"/>
    </row>
    <row r="13" spans="1:6" ht="18" customHeight="1">
      <c r="A13" s="261"/>
      <c r="B13" s="159"/>
      <c r="C13" s="262"/>
      <c r="D13" s="262"/>
      <c r="E13" s="262"/>
      <c r="F13" s="263"/>
    </row>
    <row r="14" spans="1:6" ht="18" customHeight="1">
      <c r="A14" s="261"/>
      <c r="B14" s="159"/>
      <c r="C14" s="262"/>
      <c r="D14" s="262"/>
      <c r="E14" s="262"/>
      <c r="F14" s="263"/>
    </row>
    <row r="15" spans="1:6" ht="18" customHeight="1">
      <c r="A15" s="261"/>
      <c r="B15" s="159"/>
      <c r="C15" s="262"/>
      <c r="D15" s="262"/>
      <c r="E15" s="262"/>
      <c r="F15" s="263"/>
    </row>
    <row r="16" spans="1:6" ht="18" customHeight="1">
      <c r="A16" s="261"/>
      <c r="B16" s="159"/>
      <c r="C16" s="262"/>
      <c r="D16" s="262"/>
      <c r="E16" s="262"/>
      <c r="F16" s="263"/>
    </row>
    <row r="17" spans="1:6" ht="18" customHeight="1">
      <c r="A17" s="261"/>
      <c r="B17" s="159"/>
      <c r="C17" s="262"/>
      <c r="D17" s="262"/>
      <c r="E17" s="262"/>
      <c r="F17" s="263"/>
    </row>
    <row r="18" spans="1:6" ht="18" customHeight="1">
      <c r="A18" s="261"/>
      <c r="B18" s="159"/>
      <c r="C18" s="262"/>
      <c r="D18" s="262"/>
      <c r="E18" s="262"/>
      <c r="F18" s="263"/>
    </row>
    <row r="19" spans="1:6" ht="18" customHeight="1">
      <c r="A19" s="261"/>
      <c r="B19" s="159"/>
      <c r="C19" s="262"/>
      <c r="D19" s="262"/>
      <c r="E19" s="262"/>
      <c r="F19" s="263"/>
    </row>
    <row r="20" spans="1:6" ht="18" customHeight="1">
      <c r="A20" s="261"/>
      <c r="B20" s="159"/>
      <c r="C20" s="262"/>
      <c r="D20" s="262"/>
      <c r="E20" s="262"/>
      <c r="F20" s="263"/>
    </row>
    <row r="21" spans="1:6" ht="18" customHeight="1">
      <c r="A21" s="261"/>
      <c r="B21" s="159"/>
      <c r="C21" s="262"/>
      <c r="D21" s="262"/>
      <c r="E21" s="262"/>
      <c r="F21" s="263"/>
    </row>
    <row r="22" spans="1:6" ht="18" customHeight="1">
      <c r="A22" s="261"/>
      <c r="B22" s="159"/>
      <c r="C22" s="262"/>
      <c r="D22" s="262"/>
      <c r="E22" s="262"/>
      <c r="F22" s="263"/>
    </row>
    <row r="23" spans="1:6" ht="18" customHeight="1">
      <c r="A23" s="261"/>
      <c r="B23" s="159"/>
      <c r="C23" s="262"/>
      <c r="D23" s="262"/>
      <c r="E23" s="262"/>
      <c r="F23" s="263"/>
    </row>
    <row r="24" spans="1:6" ht="18" customHeight="1">
      <c r="A24" s="261"/>
      <c r="B24" s="159"/>
      <c r="C24" s="262"/>
      <c r="D24" s="262"/>
      <c r="E24" s="262"/>
      <c r="F24" s="263"/>
    </row>
    <row r="25" spans="1:6" ht="18" customHeight="1" thickBot="1">
      <c r="A25" s="264"/>
      <c r="B25" s="265"/>
      <c r="C25" s="266"/>
      <c r="D25" s="266"/>
      <c r="E25" s="266"/>
      <c r="F25" s="267"/>
    </row>
    <row r="26" spans="1:6" ht="12.75">
      <c r="A26" s="1127"/>
      <c r="B26" s="1127"/>
      <c r="C26" s="1127"/>
      <c r="D26" s="1127"/>
      <c r="E26" s="1127"/>
      <c r="F26" s="1127"/>
    </row>
    <row r="27" spans="1:21" s="157" customFormat="1" ht="12.75">
      <c r="A27" s="1128" t="s">
        <v>593</v>
      </c>
      <c r="B27" s="943"/>
      <c r="C27" s="943"/>
      <c r="D27" s="943"/>
      <c r="E27" s="943"/>
      <c r="F27" s="943"/>
      <c r="G27" s="122"/>
      <c r="H27" s="122"/>
      <c r="I27" s="122"/>
      <c r="J27" s="122"/>
      <c r="K27" s="122"/>
      <c r="L27" s="122"/>
      <c r="M27" s="122"/>
      <c r="N27" s="122"/>
      <c r="O27" s="122"/>
      <c r="P27" s="122"/>
      <c r="Q27" s="122"/>
      <c r="R27" s="122"/>
      <c r="S27" s="122"/>
      <c r="T27" s="122"/>
      <c r="U27" s="122"/>
    </row>
    <row r="28" spans="1:21" s="157" customFormat="1" ht="24" customHeight="1">
      <c r="A28" s="1129" t="s">
        <v>594</v>
      </c>
      <c r="B28" s="458"/>
      <c r="C28" s="458"/>
      <c r="D28" s="458"/>
      <c r="E28" s="458"/>
      <c r="F28" s="458"/>
      <c r="G28" s="122"/>
      <c r="H28" s="122"/>
      <c r="I28" s="122"/>
      <c r="J28" s="122"/>
      <c r="K28" s="122"/>
      <c r="L28" s="122"/>
      <c r="M28" s="122"/>
      <c r="N28" s="122"/>
      <c r="O28" s="122"/>
      <c r="P28" s="122"/>
      <c r="Q28" s="122"/>
      <c r="R28" s="122"/>
      <c r="S28" s="122"/>
      <c r="T28" s="122"/>
      <c r="U28" s="122"/>
    </row>
    <row r="29" spans="1:21" s="157" customFormat="1" ht="12.75">
      <c r="A29" s="1128" t="s">
        <v>595</v>
      </c>
      <c r="B29" s="943"/>
      <c r="C29" s="943"/>
      <c r="D29" s="943"/>
      <c r="E29" s="943"/>
      <c r="F29" s="943"/>
      <c r="G29" s="122"/>
      <c r="H29" s="122"/>
      <c r="I29" s="122"/>
      <c r="J29" s="122"/>
      <c r="K29" s="122"/>
      <c r="L29" s="122"/>
      <c r="M29" s="122"/>
      <c r="N29" s="122"/>
      <c r="O29" s="122"/>
      <c r="P29" s="122"/>
      <c r="Q29" s="122"/>
      <c r="R29" s="122"/>
      <c r="S29" s="122"/>
      <c r="T29" s="122"/>
      <c r="U29" s="122"/>
    </row>
    <row r="30" spans="1:21" s="157" customFormat="1" ht="12.75">
      <c r="A30" s="1128" t="s">
        <v>596</v>
      </c>
      <c r="B30" s="943"/>
      <c r="C30" s="943"/>
      <c r="D30" s="943"/>
      <c r="E30" s="943"/>
      <c r="F30" s="943"/>
      <c r="G30" s="122"/>
      <c r="H30" s="122"/>
      <c r="I30" s="122"/>
      <c r="J30" s="122"/>
      <c r="K30" s="122"/>
      <c r="L30" s="122"/>
      <c r="M30" s="122"/>
      <c r="N30" s="122"/>
      <c r="O30" s="122"/>
      <c r="P30" s="122"/>
      <c r="Q30" s="122"/>
      <c r="R30" s="122"/>
      <c r="S30" s="122"/>
      <c r="T30" s="122"/>
      <c r="U30" s="122"/>
    </row>
    <row r="31" spans="1:21" s="157" customFormat="1" ht="24" customHeight="1">
      <c r="A31" s="1129" t="s">
        <v>597</v>
      </c>
      <c r="B31" s="458"/>
      <c r="C31" s="458"/>
      <c r="D31" s="458"/>
      <c r="E31" s="458"/>
      <c r="F31" s="458"/>
      <c r="G31" s="122"/>
      <c r="H31" s="122"/>
      <c r="I31" s="122"/>
      <c r="J31" s="122"/>
      <c r="K31" s="122"/>
      <c r="L31" s="122"/>
      <c r="M31" s="122"/>
      <c r="N31" s="122"/>
      <c r="O31" s="122"/>
      <c r="P31" s="122"/>
      <c r="Q31" s="122"/>
      <c r="R31" s="122"/>
      <c r="S31" s="122"/>
      <c r="T31" s="122"/>
      <c r="U31" s="122"/>
    </row>
    <row r="32" spans="1:21" s="157" customFormat="1" ht="24" customHeight="1">
      <c r="A32" s="1129" t="s">
        <v>460</v>
      </c>
      <c r="B32" s="458"/>
      <c r="C32" s="458"/>
      <c r="D32" s="458"/>
      <c r="E32" s="458"/>
      <c r="F32" s="458"/>
      <c r="G32" s="122"/>
      <c r="H32" s="122"/>
      <c r="I32" s="122"/>
      <c r="J32" s="122"/>
      <c r="K32" s="122"/>
      <c r="L32" s="122"/>
      <c r="M32" s="122"/>
      <c r="N32" s="122"/>
      <c r="O32" s="122"/>
      <c r="P32" s="122"/>
      <c r="Q32" s="122"/>
      <c r="R32" s="122"/>
      <c r="S32" s="122"/>
      <c r="T32" s="122"/>
      <c r="U32" s="122"/>
    </row>
    <row r="33" spans="1:6" ht="12.75">
      <c r="A33" s="84"/>
      <c r="B33" s="84"/>
      <c r="C33" s="84"/>
      <c r="D33" s="84"/>
      <c r="E33" s="84"/>
      <c r="F33" s="84"/>
    </row>
    <row r="34" spans="1:6" ht="12.75">
      <c r="A34" s="1118" t="str">
        <f>+DAP1!A46</f>
        <v>Formulář zpracovala ASPEKT HM, daňová, účetní a auditorská kancelář, www.danovapriznani.cz, business.center.cz</v>
      </c>
      <c r="B34" s="1123"/>
      <c r="C34" s="1123"/>
      <c r="D34" s="1123"/>
      <c r="E34" s="1123"/>
      <c r="F34" s="1123"/>
    </row>
    <row r="35" spans="1:6" ht="12.75">
      <c r="A35" s="1124" t="s">
        <v>193</v>
      </c>
      <c r="B35" s="1124"/>
      <c r="C35" s="1124"/>
      <c r="D35" s="1124"/>
      <c r="E35" s="1124"/>
      <c r="F35" s="1124"/>
    </row>
    <row r="36" spans="1:6" ht="12.75">
      <c r="A36" s="1122" t="s">
        <v>207</v>
      </c>
      <c r="B36" s="1122"/>
      <c r="C36" s="1122"/>
      <c r="D36" s="1122"/>
      <c r="E36" s="1122"/>
      <c r="F36" s="1122"/>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2:F32"/>
    <mergeCell ref="A7:F7"/>
    <mergeCell ref="E1:F1"/>
    <mergeCell ref="A1:D1"/>
    <mergeCell ref="A2:F2"/>
    <mergeCell ref="A3:F3"/>
    <mergeCell ref="A4:F4"/>
    <mergeCell ref="A5:F5"/>
    <mergeCell ref="A34:F34"/>
    <mergeCell ref="A35:F35"/>
    <mergeCell ref="A6:D6"/>
    <mergeCell ref="A36:F36"/>
    <mergeCell ref="A26:F26"/>
    <mergeCell ref="A27:F27"/>
    <mergeCell ref="A28:F28"/>
    <mergeCell ref="A29:F29"/>
    <mergeCell ref="A30:F30"/>
    <mergeCell ref="A31:F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H160"/>
  <sheetViews>
    <sheetView showZeros="0" zoomScalePageLayoutView="0" workbookViewId="0" topLeftCell="A1">
      <selection activeCell="A7" sqref="A7:B7"/>
    </sheetView>
  </sheetViews>
  <sheetFormatPr defaultColWidth="9.140625" defaultRowHeight="12.75"/>
  <cols>
    <col min="1" max="1" width="31.7109375" style="0" customWidth="1"/>
    <col min="2" max="28" width="3.28125" style="0" customWidth="1"/>
    <col min="29" max="60" width="9.140625" style="29" customWidth="1"/>
  </cols>
  <sheetData>
    <row r="1" spans="1:28" ht="18">
      <c r="A1" s="357" t="s">
        <v>659</v>
      </c>
      <c r="B1" s="1197" t="s">
        <v>340</v>
      </c>
      <c r="C1" s="1198"/>
      <c r="D1" s="1198"/>
      <c r="E1" s="1198"/>
      <c r="F1" s="1198"/>
      <c r="G1" s="1198"/>
      <c r="H1" s="1198"/>
      <c r="I1" s="1198"/>
      <c r="J1" s="1198"/>
      <c r="K1" s="1198"/>
      <c r="L1" s="1198"/>
      <c r="M1" s="1198"/>
      <c r="N1" s="1198"/>
      <c r="O1" s="1198"/>
      <c r="P1" s="1198"/>
      <c r="Q1" s="1198"/>
      <c r="R1" s="1198"/>
      <c r="S1" s="1198"/>
      <c r="T1" s="1198"/>
      <c r="U1" s="1198"/>
      <c r="V1" s="1198"/>
      <c r="W1" s="1160"/>
      <c r="X1" s="1160"/>
      <c r="Y1" s="1160"/>
      <c r="Z1" s="1160"/>
      <c r="AA1" s="1160"/>
      <c r="AB1" s="333"/>
    </row>
    <row r="2" spans="1:28" ht="12.75">
      <c r="A2" s="334" t="s">
        <v>660</v>
      </c>
      <c r="B2" s="1199" t="s">
        <v>89</v>
      </c>
      <c r="C2" s="1199"/>
      <c r="D2" s="1199"/>
      <c r="E2" s="1199"/>
      <c r="F2" s="1199"/>
      <c r="G2" s="1199"/>
      <c r="H2" s="1199"/>
      <c r="I2" s="1199"/>
      <c r="J2" s="1199"/>
      <c r="K2" s="1199"/>
      <c r="L2" s="1199"/>
      <c r="M2" s="1199"/>
      <c r="N2" s="1199"/>
      <c r="O2" s="1199"/>
      <c r="P2" s="1199"/>
      <c r="Q2" s="1199"/>
      <c r="R2" s="1199"/>
      <c r="S2" s="1199"/>
      <c r="T2" s="1199"/>
      <c r="U2" s="1199"/>
      <c r="V2" s="1199"/>
      <c r="W2" s="1160"/>
      <c r="X2" s="1160"/>
      <c r="Y2" s="1160"/>
      <c r="Z2" s="1160"/>
      <c r="AA2" s="1160"/>
      <c r="AB2" s="333"/>
    </row>
    <row r="3" spans="1:28" ht="12.75">
      <c r="A3" s="358" t="s">
        <v>659</v>
      </c>
      <c r="B3" s="335"/>
      <c r="C3" s="336"/>
      <c r="D3" s="337"/>
      <c r="E3" s="337"/>
      <c r="F3" s="337"/>
      <c r="G3" s="337"/>
      <c r="H3" s="337"/>
      <c r="I3" s="337"/>
      <c r="J3" s="337" t="s">
        <v>243</v>
      </c>
      <c r="K3" s="337"/>
      <c r="L3" s="337"/>
      <c r="M3" s="337"/>
      <c r="N3" s="337"/>
      <c r="O3" s="337"/>
      <c r="P3" s="337" t="s">
        <v>244</v>
      </c>
      <c r="Q3" s="337"/>
      <c r="R3" s="337"/>
      <c r="S3" s="337"/>
      <c r="T3" s="337"/>
      <c r="U3" s="337"/>
      <c r="V3" s="338"/>
      <c r="W3" s="1161"/>
      <c r="X3" s="1161"/>
      <c r="Y3" s="1161"/>
      <c r="Z3" s="1161"/>
      <c r="AA3" s="1161"/>
      <c r="AB3" s="339"/>
    </row>
    <row r="4" spans="1:28" ht="12.75" customHeight="1">
      <c r="A4" s="1161"/>
      <c r="B4" s="1161"/>
      <c r="C4" s="1161"/>
      <c r="D4" s="1161"/>
      <c r="E4" s="1161"/>
      <c r="F4" s="1161"/>
      <c r="G4" s="1237"/>
      <c r="H4" s="1237"/>
      <c r="I4" s="1237"/>
      <c r="J4" s="371" t="s">
        <v>113</v>
      </c>
      <c r="K4" s="1227"/>
      <c r="L4" s="1227"/>
      <c r="M4" s="1228"/>
      <c r="N4" s="1228"/>
      <c r="O4" s="1229"/>
      <c r="P4" s="371"/>
      <c r="Q4" s="1238"/>
      <c r="R4" s="1161"/>
      <c r="S4" s="1161"/>
      <c r="T4" s="1161"/>
      <c r="U4" s="1161"/>
      <c r="V4" s="1161"/>
      <c r="W4" s="1161"/>
      <c r="X4" s="1161"/>
      <c r="Y4" s="1161"/>
      <c r="Z4" s="1161"/>
      <c r="AA4" s="1161"/>
      <c r="AB4" s="1161"/>
    </row>
    <row r="5" spans="1:28" ht="15">
      <c r="A5" s="1135" t="s">
        <v>654</v>
      </c>
      <c r="B5" s="1135"/>
      <c r="C5" s="1135"/>
      <c r="D5" s="1135"/>
      <c r="E5" s="1135"/>
      <c r="F5" s="1135"/>
      <c r="G5" s="1135"/>
      <c r="H5" s="1135"/>
      <c r="I5" s="1135"/>
      <c r="J5" s="1135"/>
      <c r="K5" s="1135"/>
      <c r="L5" s="1135"/>
      <c r="M5" s="1135"/>
      <c r="N5" s="1135"/>
      <c r="O5" s="1135"/>
      <c r="P5" s="1135"/>
      <c r="Q5" s="1135"/>
      <c r="R5" s="1135"/>
      <c r="S5" s="1135"/>
      <c r="T5" s="1135"/>
      <c r="U5" s="1135"/>
      <c r="V5" s="1135"/>
      <c r="W5" s="1134" t="s">
        <v>617</v>
      </c>
      <c r="X5" s="1134"/>
      <c r="Y5" s="1134"/>
      <c r="Z5" s="1134"/>
      <c r="AA5" s="1134"/>
      <c r="AB5" s="1134"/>
    </row>
    <row r="6" spans="1:28" ht="10.5" customHeight="1" thickBot="1">
      <c r="A6" s="1171" t="s">
        <v>645</v>
      </c>
      <c r="B6" s="1171"/>
      <c r="C6" s="340"/>
      <c r="D6" s="1171" t="s">
        <v>646</v>
      </c>
      <c r="E6" s="1171"/>
      <c r="F6" s="1171"/>
      <c r="G6" s="340"/>
      <c r="H6" s="340"/>
      <c r="I6" s="340"/>
      <c r="J6" s="340"/>
      <c r="K6" s="1171" t="s">
        <v>647</v>
      </c>
      <c r="L6" s="1171"/>
      <c r="M6" s="1167"/>
      <c r="N6" s="1167"/>
      <c r="O6" s="1167"/>
      <c r="P6" s="340"/>
      <c r="Q6" s="1171" t="s">
        <v>648</v>
      </c>
      <c r="R6" s="1171"/>
      <c r="S6" s="1167"/>
      <c r="T6" s="1167"/>
      <c r="U6" s="1167"/>
      <c r="V6" s="341"/>
      <c r="W6" s="1206"/>
      <c r="X6" s="1206"/>
      <c r="Y6" s="1206"/>
      <c r="Z6" s="1206"/>
      <c r="AA6" s="1206"/>
      <c r="AB6" s="1206"/>
    </row>
    <row r="7" spans="1:28" ht="15" customHeight="1" thickBot="1">
      <c r="A7" s="1136">
        <f>+DAP1!B28</f>
        <v>0</v>
      </c>
      <c r="B7" s="1230"/>
      <c r="C7" s="343"/>
      <c r="D7" s="1136">
        <f>+DAP1!J28</f>
        <v>0</v>
      </c>
      <c r="E7" s="1137"/>
      <c r="F7" s="1137"/>
      <c r="G7" s="1210"/>
      <c r="H7" s="1210"/>
      <c r="I7" s="1211"/>
      <c r="J7" s="343"/>
      <c r="K7" s="1136">
        <f>+DAP1!B29</f>
        <v>0</v>
      </c>
      <c r="L7" s="1137"/>
      <c r="M7" s="1210"/>
      <c r="N7" s="1210"/>
      <c r="O7" s="1211"/>
      <c r="P7" s="343"/>
      <c r="Q7" s="1232">
        <f>+ZAKL_DATA!B8</f>
        <v>0</v>
      </c>
      <c r="R7" s="1233"/>
      <c r="S7" s="1234"/>
      <c r="T7" s="1234"/>
      <c r="U7" s="1235"/>
      <c r="V7" s="343"/>
      <c r="W7" s="1207">
        <f>+DAP1!A9</f>
      </c>
      <c r="X7" s="1208"/>
      <c r="Y7" s="1208"/>
      <c r="Z7" s="1208"/>
      <c r="AA7" s="1208"/>
      <c r="AB7" s="1209"/>
    </row>
    <row r="8" spans="1:28" ht="10.5" customHeight="1" thickBot="1">
      <c r="A8" s="1171" t="s">
        <v>649</v>
      </c>
      <c r="B8" s="1171"/>
      <c r="C8" s="1171"/>
      <c r="D8" s="1171"/>
      <c r="E8" s="1171"/>
      <c r="F8" s="1171"/>
      <c r="G8" s="1167"/>
      <c r="H8" s="1167"/>
      <c r="I8" s="1167"/>
      <c r="J8" s="340"/>
      <c r="K8" s="1171" t="s">
        <v>650</v>
      </c>
      <c r="L8" s="1171"/>
      <c r="M8" s="1171"/>
      <c r="N8" s="1171"/>
      <c r="O8" s="1171"/>
      <c r="P8" s="1172"/>
      <c r="Q8" s="1171" t="s">
        <v>484</v>
      </c>
      <c r="R8" s="1171"/>
      <c r="S8" s="1167"/>
      <c r="T8" s="1167"/>
      <c r="U8" s="1167"/>
      <c r="V8" s="340"/>
      <c r="W8" s="1200" t="s">
        <v>210</v>
      </c>
      <c r="X8" s="1200"/>
      <c r="Y8" s="1200"/>
      <c r="Z8" s="1200"/>
      <c r="AA8" s="1200"/>
      <c r="AB8" s="1200"/>
    </row>
    <row r="9" spans="1:28" ht="15" customHeight="1" thickBot="1">
      <c r="A9" s="1136">
        <f>+DAP1!G31</f>
        <v>0</v>
      </c>
      <c r="B9" s="1137"/>
      <c r="C9" s="1137"/>
      <c r="D9" s="1137"/>
      <c r="E9" s="1137"/>
      <c r="F9" s="1137"/>
      <c r="G9" s="1210"/>
      <c r="H9" s="1210"/>
      <c r="I9" s="1211"/>
      <c r="J9" s="343"/>
      <c r="K9" s="1136">
        <f>+DAP1!L31</f>
        <v>0</v>
      </c>
      <c r="L9" s="1137"/>
      <c r="M9" s="1210"/>
      <c r="N9" s="1210"/>
      <c r="O9" s="1211"/>
      <c r="P9" s="343"/>
      <c r="Q9" s="1223">
        <f>+DAP1!F32</f>
        <v>0</v>
      </c>
      <c r="R9" s="1224"/>
      <c r="S9" s="1221"/>
      <c r="T9" s="1221"/>
      <c r="U9" s="1222"/>
      <c r="V9" s="344"/>
      <c r="W9" s="1216">
        <f>+ZAKL_DATA!B11</f>
        <v>0</v>
      </c>
      <c r="X9" s="1217"/>
      <c r="Y9" s="1217"/>
      <c r="Z9" s="1217"/>
      <c r="AA9" s="1217"/>
      <c r="AB9" s="1218"/>
    </row>
    <row r="10" spans="1:28" ht="10.5" customHeight="1">
      <c r="A10" s="1171" t="s">
        <v>485</v>
      </c>
      <c r="B10" s="1171"/>
      <c r="C10" s="1171"/>
      <c r="D10" s="1171"/>
      <c r="E10" s="1171"/>
      <c r="F10" s="1171"/>
      <c r="G10" s="1167"/>
      <c r="H10" s="1167"/>
      <c r="I10" s="1167"/>
      <c r="J10" s="340"/>
      <c r="K10" s="1171" t="s">
        <v>486</v>
      </c>
      <c r="L10" s="1171"/>
      <c r="M10" s="1167"/>
      <c r="N10" s="1167"/>
      <c r="O10" s="1167"/>
      <c r="P10" s="340"/>
      <c r="Q10" s="1171" t="s">
        <v>487</v>
      </c>
      <c r="R10" s="1171"/>
      <c r="S10" s="1171"/>
      <c r="T10" s="1171"/>
      <c r="U10" s="1171"/>
      <c r="V10" s="340"/>
      <c r="W10" s="1171" t="s">
        <v>341</v>
      </c>
      <c r="X10" s="1167"/>
      <c r="Y10" s="1167"/>
      <c r="Z10" s="1167"/>
      <c r="AA10" s="1167"/>
      <c r="AB10" s="1167"/>
    </row>
    <row r="11" spans="1:28" ht="15" customHeight="1">
      <c r="A11" s="1219">
        <f>+DAP1!B31</f>
        <v>0</v>
      </c>
      <c r="B11" s="1220"/>
      <c r="C11" s="1220"/>
      <c r="D11" s="1220"/>
      <c r="E11" s="1220"/>
      <c r="F11" s="1220"/>
      <c r="G11" s="1221"/>
      <c r="H11" s="1221"/>
      <c r="I11" s="1222"/>
      <c r="J11" s="343"/>
      <c r="K11" s="1136">
        <f>+DAP1!B32</f>
        <v>0</v>
      </c>
      <c r="L11" s="1137"/>
      <c r="M11" s="1138"/>
      <c r="N11" s="1138"/>
      <c r="O11" s="633"/>
      <c r="P11" s="343"/>
      <c r="Q11" s="1212"/>
      <c r="R11" s="1213"/>
      <c r="S11" s="1214"/>
      <c r="T11" s="1214"/>
      <c r="U11" s="1215"/>
      <c r="V11" s="344"/>
      <c r="W11" s="1212"/>
      <c r="X11" s="1213"/>
      <c r="Y11" s="1213"/>
      <c r="Z11" s="1213"/>
      <c r="AA11" s="1213"/>
      <c r="AB11" s="1225"/>
    </row>
    <row r="12" spans="1:28" ht="4.5" customHeight="1">
      <c r="A12" s="1172"/>
      <c r="B12" s="1172"/>
      <c r="C12" s="1172"/>
      <c r="D12" s="1172"/>
      <c r="E12" s="1172"/>
      <c r="F12" s="1172"/>
      <c r="G12" s="1172"/>
      <c r="H12" s="1172"/>
      <c r="I12" s="1172"/>
      <c r="J12" s="1172"/>
      <c r="K12" s="1172"/>
      <c r="L12" s="1172"/>
      <c r="M12" s="1172"/>
      <c r="N12" s="1172"/>
      <c r="O12" s="1172"/>
      <c r="P12" s="1172"/>
      <c r="Q12" s="1172"/>
      <c r="R12" s="1172"/>
      <c r="S12" s="1172"/>
      <c r="T12" s="1172"/>
      <c r="U12" s="1172"/>
      <c r="V12" s="1172"/>
      <c r="W12" s="1172"/>
      <c r="X12" s="1172"/>
      <c r="Y12" s="1172"/>
      <c r="Z12" s="1172"/>
      <c r="AA12" s="1172"/>
      <c r="AB12" s="1172"/>
    </row>
    <row r="13" spans="1:28" ht="15">
      <c r="A13" s="1135" t="s">
        <v>685</v>
      </c>
      <c r="B13" s="1135"/>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5"/>
      <c r="AA13" s="1135"/>
      <c r="AB13" s="1135"/>
    </row>
    <row r="14" spans="1:28" ht="4.5" customHeight="1">
      <c r="A14" s="1180"/>
      <c r="B14" s="1180"/>
      <c r="C14" s="1180"/>
      <c r="D14" s="1180"/>
      <c r="E14" s="1180"/>
      <c r="F14" s="1180"/>
      <c r="G14" s="1180"/>
      <c r="H14" s="1180"/>
      <c r="I14" s="1180"/>
      <c r="J14" s="1180"/>
      <c r="K14" s="1180"/>
      <c r="L14" s="1180"/>
      <c r="M14" s="1180"/>
      <c r="N14" s="1180"/>
      <c r="O14" s="1180"/>
      <c r="P14" s="1180"/>
      <c r="Q14" s="1180"/>
      <c r="R14" s="1180"/>
      <c r="S14" s="1180"/>
      <c r="T14" s="1180"/>
      <c r="U14" s="1180"/>
      <c r="V14" s="1180"/>
      <c r="W14" s="1180"/>
      <c r="X14" s="1180"/>
      <c r="Y14" s="1180"/>
      <c r="Z14" s="1180"/>
      <c r="AA14" s="1180"/>
      <c r="AB14" s="1180"/>
    </row>
    <row r="15" spans="1:28" ht="18" customHeight="1">
      <c r="A15" s="1204" t="s">
        <v>342</v>
      </c>
      <c r="B15" s="1204"/>
      <c r="C15" s="1204"/>
      <c r="D15" s="1204"/>
      <c r="E15" s="1204"/>
      <c r="F15" s="1204"/>
      <c r="G15" s="1204"/>
      <c r="H15" s="1204"/>
      <c r="I15" s="1204"/>
      <c r="J15" s="1231"/>
      <c r="K15" s="371" t="s">
        <v>113</v>
      </c>
      <c r="L15" s="1203" t="s">
        <v>651</v>
      </c>
      <c r="M15" s="1204"/>
      <c r="N15" s="1204"/>
      <c r="O15" s="1204"/>
      <c r="P15" s="1231"/>
      <c r="Q15" s="371"/>
      <c r="R15" s="1203" t="s">
        <v>652</v>
      </c>
      <c r="S15" s="1204"/>
      <c r="T15" s="1204"/>
      <c r="U15" s="1204"/>
      <c r="V15" s="1205"/>
      <c r="W15" s="372"/>
      <c r="X15" s="1204" t="s">
        <v>653</v>
      </c>
      <c r="Y15" s="1204"/>
      <c r="Z15" s="1204"/>
      <c r="AA15" s="1204"/>
      <c r="AB15" s="1226"/>
    </row>
    <row r="16" spans="1:28" ht="9.75" customHeight="1">
      <c r="A16" s="289"/>
      <c r="B16" s="346" t="s">
        <v>77</v>
      </c>
      <c r="C16" s="346"/>
      <c r="D16" s="346" t="s">
        <v>607</v>
      </c>
      <c r="E16" s="347"/>
      <c r="F16" s="1166"/>
      <c r="G16" s="1166"/>
      <c r="H16" s="1166"/>
      <c r="I16" s="1166"/>
      <c r="J16" s="1145"/>
      <c r="K16" s="1145"/>
      <c r="L16" s="1145"/>
      <c r="M16" s="1145"/>
      <c r="N16" s="1145"/>
      <c r="O16" s="1145"/>
      <c r="P16" s="1145"/>
      <c r="Q16" s="1145"/>
      <c r="R16" s="1145"/>
      <c r="S16" s="1145"/>
      <c r="T16" s="1145"/>
      <c r="U16" s="1145"/>
      <c r="V16" s="1145"/>
      <c r="W16" s="1145"/>
      <c r="X16" s="1145"/>
      <c r="Y16" s="1145"/>
      <c r="Z16" s="1145"/>
      <c r="AA16" s="1145"/>
      <c r="AB16" s="1145"/>
    </row>
    <row r="17" spans="1:28" ht="22.5" customHeight="1">
      <c r="A17" s="348" t="s">
        <v>488</v>
      </c>
      <c r="B17" s="371"/>
      <c r="C17" s="344"/>
      <c r="D17" s="371" t="s">
        <v>113</v>
      </c>
      <c r="E17" s="289"/>
      <c r="F17" s="1140" t="s">
        <v>491</v>
      </c>
      <c r="G17" s="1140"/>
      <c r="H17" s="1140"/>
      <c r="I17" s="1140"/>
      <c r="J17" s="1140"/>
      <c r="K17" s="1140"/>
      <c r="L17" s="1140"/>
      <c r="M17" s="1140"/>
      <c r="N17" s="1140"/>
      <c r="O17" s="1140"/>
      <c r="P17" s="1140"/>
      <c r="Q17" s="1212"/>
      <c r="R17" s="1213"/>
      <c r="S17" s="1214"/>
      <c r="T17" s="1214"/>
      <c r="U17" s="1215"/>
      <c r="V17" s="1172"/>
      <c r="W17" s="1167"/>
      <c r="X17" s="1167"/>
      <c r="Y17" s="1167"/>
      <c r="Z17" s="1167"/>
      <c r="AA17" s="1167"/>
      <c r="AB17" s="1167"/>
    </row>
    <row r="18" spans="1:28" ht="9.75" customHeight="1">
      <c r="A18" s="344"/>
      <c r="B18" s="346" t="s">
        <v>77</v>
      </c>
      <c r="C18" s="346"/>
      <c r="D18" s="346" t="s">
        <v>607</v>
      </c>
      <c r="E18" s="347"/>
      <c r="F18" s="1162"/>
      <c r="G18" s="1162"/>
      <c r="H18" s="1162"/>
      <c r="I18" s="1162"/>
      <c r="J18" s="1162"/>
      <c r="K18" s="1162"/>
      <c r="L18" s="1162"/>
      <c r="M18" s="1162"/>
      <c r="N18" s="1162"/>
      <c r="O18" s="1162"/>
      <c r="P18" s="1162"/>
      <c r="Q18" s="1201" t="s">
        <v>629</v>
      </c>
      <c r="R18" s="1201"/>
      <c r="S18" s="342"/>
      <c r="T18" s="342"/>
      <c r="U18" s="342"/>
      <c r="V18" s="342"/>
      <c r="W18" s="1186" t="s">
        <v>630</v>
      </c>
      <c r="X18" s="1186"/>
      <c r="Y18" s="1186"/>
      <c r="Z18" s="1186"/>
      <c r="AA18" s="1186"/>
      <c r="AB18" s="1186"/>
    </row>
    <row r="19" spans="1:28" ht="22.5">
      <c r="A19" s="348" t="s">
        <v>489</v>
      </c>
      <c r="B19" s="371" t="s">
        <v>113</v>
      </c>
      <c r="C19" s="344"/>
      <c r="D19" s="371"/>
      <c r="E19" s="289"/>
      <c r="F19" s="1140" t="s">
        <v>492</v>
      </c>
      <c r="G19" s="1140"/>
      <c r="H19" s="1140"/>
      <c r="I19" s="1140"/>
      <c r="J19" s="1140"/>
      <c r="K19" s="1140"/>
      <c r="L19" s="1140"/>
      <c r="M19" s="1140"/>
      <c r="N19" s="1140"/>
      <c r="O19" s="1140"/>
      <c r="P19" s="1140"/>
      <c r="Q19" s="1212"/>
      <c r="R19" s="1213"/>
      <c r="S19" s="1214"/>
      <c r="T19" s="1214"/>
      <c r="U19" s="1215"/>
      <c r="V19" s="344"/>
      <c r="W19" s="1212"/>
      <c r="X19" s="1213"/>
      <c r="Y19" s="1213"/>
      <c r="Z19" s="1213"/>
      <c r="AA19" s="1213"/>
      <c r="AB19" s="1225"/>
    </row>
    <row r="20" spans="1:28" ht="9.75" customHeight="1">
      <c r="A20" s="344"/>
      <c r="B20" s="346" t="s">
        <v>77</v>
      </c>
      <c r="C20" s="346"/>
      <c r="D20" s="346" t="s">
        <v>607</v>
      </c>
      <c r="E20" s="347"/>
      <c r="F20" s="1162"/>
      <c r="G20" s="1162"/>
      <c r="H20" s="1162"/>
      <c r="I20" s="1162"/>
      <c r="J20" s="1162"/>
      <c r="K20" s="1162"/>
      <c r="L20" s="1162"/>
      <c r="M20" s="1162"/>
      <c r="N20" s="1162"/>
      <c r="O20" s="1162"/>
      <c r="P20" s="1162"/>
      <c r="Q20" s="346" t="s">
        <v>77</v>
      </c>
      <c r="R20" s="1166"/>
      <c r="S20" s="1166"/>
      <c r="T20" s="1166"/>
      <c r="U20" s="1166"/>
      <c r="V20" s="1145"/>
      <c r="W20" s="346" t="s">
        <v>607</v>
      </c>
      <c r="X20" s="1166"/>
      <c r="Y20" s="1166"/>
      <c r="Z20" s="1166"/>
      <c r="AA20" s="1166"/>
      <c r="AB20" s="1145"/>
    </row>
    <row r="21" spans="1:28" ht="22.5" customHeight="1">
      <c r="A21" s="348" t="s">
        <v>490</v>
      </c>
      <c r="B21" s="371"/>
      <c r="C21" s="344"/>
      <c r="D21" s="371" t="s">
        <v>113</v>
      </c>
      <c r="E21" s="289"/>
      <c r="F21" s="1140" t="s">
        <v>493</v>
      </c>
      <c r="G21" s="1140"/>
      <c r="H21" s="1140"/>
      <c r="I21" s="1140"/>
      <c r="J21" s="1140"/>
      <c r="K21" s="1140"/>
      <c r="L21" s="1140"/>
      <c r="M21" s="1140"/>
      <c r="N21" s="1140"/>
      <c r="O21" s="1140"/>
      <c r="P21" s="1242"/>
      <c r="Q21" s="371"/>
      <c r="R21" s="1167"/>
      <c r="S21" s="1167"/>
      <c r="T21" s="1167"/>
      <c r="U21" s="1167"/>
      <c r="V21" s="1167"/>
      <c r="W21" s="371" t="s">
        <v>113</v>
      </c>
      <c r="X21" s="1151"/>
      <c r="Y21" s="1151"/>
      <c r="Z21" s="1151"/>
      <c r="AA21" s="1151"/>
      <c r="AB21" s="1151"/>
    </row>
    <row r="22" spans="1:28" ht="4.5" customHeight="1">
      <c r="A22" s="1152"/>
      <c r="B22" s="1152"/>
      <c r="C22" s="1152"/>
      <c r="D22" s="1152"/>
      <c r="E22" s="1152"/>
      <c r="F22" s="1152"/>
      <c r="G22" s="1152"/>
      <c r="H22" s="1152"/>
      <c r="I22" s="1152"/>
      <c r="J22" s="1152"/>
      <c r="K22" s="1152"/>
      <c r="L22" s="1152"/>
      <c r="M22" s="1152"/>
      <c r="N22" s="1152"/>
      <c r="O22" s="1152"/>
      <c r="P22" s="1152"/>
      <c r="Q22" s="1152"/>
      <c r="R22" s="1152"/>
      <c r="S22" s="1152"/>
      <c r="T22" s="1152"/>
      <c r="U22" s="1152"/>
      <c r="V22" s="1152"/>
      <c r="W22" s="1152"/>
      <c r="X22" s="1152"/>
      <c r="Y22" s="1152"/>
      <c r="Z22" s="1152"/>
      <c r="AA22" s="1152"/>
      <c r="AB22" s="1152"/>
    </row>
    <row r="23" spans="1:28" ht="15.75" customHeight="1">
      <c r="A23" s="1135" t="s">
        <v>494</v>
      </c>
      <c r="B23" s="1135"/>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row>
    <row r="24" spans="1:28" ht="12" customHeight="1">
      <c r="A24" s="1180"/>
      <c r="B24" s="1180"/>
      <c r="C24" s="1180"/>
      <c r="D24" s="1180"/>
      <c r="E24" s="1180"/>
      <c r="F24" s="1180"/>
      <c r="G24" s="1180"/>
      <c r="H24" s="1180"/>
      <c r="I24" s="1180"/>
      <c r="J24" s="1180"/>
      <c r="K24" s="1180"/>
      <c r="L24" s="1180"/>
      <c r="M24" s="1180"/>
      <c r="N24" s="1180"/>
      <c r="O24" s="1180"/>
      <c r="P24" s="1180"/>
      <c r="Q24" s="1180"/>
      <c r="R24" s="1180"/>
      <c r="S24" s="346" t="s">
        <v>77</v>
      </c>
      <c r="T24" s="346"/>
      <c r="U24" s="346" t="s">
        <v>607</v>
      </c>
      <c r="V24" s="1162"/>
      <c r="W24" s="1162"/>
      <c r="X24" s="1162"/>
      <c r="Y24" s="1162"/>
      <c r="Z24" s="1162"/>
      <c r="AA24" s="1162"/>
      <c r="AB24" s="1162"/>
    </row>
    <row r="25" spans="1:28" ht="21.75" customHeight="1">
      <c r="A25" s="1140" t="s">
        <v>684</v>
      </c>
      <c r="B25" s="1167"/>
      <c r="C25" s="1167"/>
      <c r="D25" s="1167"/>
      <c r="E25" s="1167"/>
      <c r="F25" s="1167"/>
      <c r="G25" s="1167"/>
      <c r="H25" s="1167"/>
      <c r="I25" s="1167"/>
      <c r="J25" s="1167"/>
      <c r="K25" s="1167"/>
      <c r="L25" s="1167"/>
      <c r="M25" s="1167"/>
      <c r="N25" s="1167"/>
      <c r="O25" s="1167"/>
      <c r="P25" s="1167"/>
      <c r="Q25" s="1167"/>
      <c r="R25" s="1236"/>
      <c r="S25" s="371"/>
      <c r="T25" s="289"/>
      <c r="U25" s="371" t="s">
        <v>113</v>
      </c>
      <c r="V25" s="1172"/>
      <c r="W25" s="1172"/>
      <c r="X25" s="1172"/>
      <c r="Y25" s="1172"/>
      <c r="Z25" s="1172"/>
      <c r="AA25" s="1172"/>
      <c r="AB25" s="1172"/>
    </row>
    <row r="26" spans="1:28" ht="12" customHeight="1">
      <c r="A26" s="1171"/>
      <c r="B26" s="1171"/>
      <c r="C26" s="346">
        <v>1</v>
      </c>
      <c r="D26" s="346"/>
      <c r="E26" s="346">
        <v>2</v>
      </c>
      <c r="F26" s="346"/>
      <c r="G26" s="346">
        <v>3</v>
      </c>
      <c r="H26" s="346"/>
      <c r="I26" s="346">
        <v>4</v>
      </c>
      <c r="J26" s="346"/>
      <c r="K26" s="346">
        <v>5</v>
      </c>
      <c r="L26" s="346"/>
      <c r="M26" s="346">
        <v>6</v>
      </c>
      <c r="N26" s="346"/>
      <c r="O26" s="346">
        <v>7</v>
      </c>
      <c r="P26" s="346"/>
      <c r="Q26" s="346">
        <v>8</v>
      </c>
      <c r="R26" s="346"/>
      <c r="S26" s="346">
        <v>9</v>
      </c>
      <c r="T26" s="346"/>
      <c r="U26" s="346">
        <v>10</v>
      </c>
      <c r="V26" s="346"/>
      <c r="W26" s="346">
        <v>11</v>
      </c>
      <c r="X26" s="346"/>
      <c r="Y26" s="346">
        <v>12</v>
      </c>
      <c r="Z26" s="1141" t="s">
        <v>80</v>
      </c>
      <c r="AA26" s="1142"/>
      <c r="AB26" s="1142"/>
    </row>
    <row r="27" spans="1:28" ht="18" customHeight="1">
      <c r="A27" s="1171" t="s">
        <v>495</v>
      </c>
      <c r="B27" s="1243"/>
      <c r="C27" s="371"/>
      <c r="D27" s="346"/>
      <c r="E27" s="371"/>
      <c r="F27" s="346"/>
      <c r="G27" s="371"/>
      <c r="H27" s="346"/>
      <c r="I27" s="371"/>
      <c r="J27" s="346"/>
      <c r="K27" s="371"/>
      <c r="L27" s="346"/>
      <c r="M27" s="371"/>
      <c r="N27" s="346"/>
      <c r="O27" s="371"/>
      <c r="P27" s="346"/>
      <c r="Q27" s="371"/>
      <c r="R27" s="346"/>
      <c r="S27" s="371"/>
      <c r="T27" s="346"/>
      <c r="U27" s="371"/>
      <c r="V27" s="346"/>
      <c r="W27" s="371"/>
      <c r="X27" s="346"/>
      <c r="Y27" s="371"/>
      <c r="Z27" s="346"/>
      <c r="AA27" s="371"/>
      <c r="AB27" s="346"/>
    </row>
    <row r="28" spans="1:28" ht="4.5" customHeight="1">
      <c r="A28" s="347"/>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row>
    <row r="29" spans="1:28" ht="15">
      <c r="A29" s="1135" t="s">
        <v>125</v>
      </c>
      <c r="B29" s="1135"/>
      <c r="C29" s="1135"/>
      <c r="D29" s="1135"/>
      <c r="E29" s="1135"/>
      <c r="F29" s="1135"/>
      <c r="G29" s="1135"/>
      <c r="H29" s="1135"/>
      <c r="I29" s="1135"/>
      <c r="J29" s="1135"/>
      <c r="K29" s="1135"/>
      <c r="L29" s="1135"/>
      <c r="M29" s="1135"/>
      <c r="N29" s="1135"/>
      <c r="O29" s="1135"/>
      <c r="P29" s="1135"/>
      <c r="Q29" s="1135"/>
      <c r="R29" s="1135"/>
      <c r="S29" s="1135"/>
      <c r="T29" s="1135"/>
      <c r="U29" s="1135"/>
      <c r="V29" s="1135"/>
      <c r="W29" s="1135"/>
      <c r="X29" s="1135"/>
      <c r="Y29" s="1135"/>
      <c r="Z29" s="1135"/>
      <c r="AA29" s="1135"/>
      <c r="AB29" s="1135"/>
    </row>
    <row r="30" spans="1:28" ht="12" customHeight="1">
      <c r="A30" s="348"/>
      <c r="B30" s="346"/>
      <c r="C30" s="346">
        <v>1</v>
      </c>
      <c r="D30" s="346"/>
      <c r="E30" s="346">
        <v>2</v>
      </c>
      <c r="F30" s="346"/>
      <c r="G30" s="346">
        <v>3</v>
      </c>
      <c r="H30" s="346"/>
      <c r="I30" s="346">
        <v>4</v>
      </c>
      <c r="J30" s="346"/>
      <c r="K30" s="346">
        <v>5</v>
      </c>
      <c r="L30" s="346"/>
      <c r="M30" s="346">
        <v>6</v>
      </c>
      <c r="N30" s="346"/>
      <c r="O30" s="346">
        <v>7</v>
      </c>
      <c r="P30" s="346"/>
      <c r="Q30" s="346">
        <v>8</v>
      </c>
      <c r="R30" s="346"/>
      <c r="S30" s="346">
        <v>9</v>
      </c>
      <c r="T30" s="346"/>
      <c r="U30" s="346">
        <v>10</v>
      </c>
      <c r="V30" s="346"/>
      <c r="W30" s="346">
        <v>11</v>
      </c>
      <c r="X30" s="346"/>
      <c r="Y30" s="346">
        <v>12</v>
      </c>
      <c r="Z30" s="1141" t="s">
        <v>80</v>
      </c>
      <c r="AA30" s="1142"/>
      <c r="AB30" s="1142"/>
    </row>
    <row r="31" spans="1:28" ht="21.75" customHeight="1">
      <c r="A31" s="1143" t="s">
        <v>343</v>
      </c>
      <c r="B31" s="1144"/>
      <c r="C31" s="371"/>
      <c r="D31" s="346"/>
      <c r="E31" s="371"/>
      <c r="F31" s="346"/>
      <c r="G31" s="371"/>
      <c r="H31" s="346"/>
      <c r="I31" s="371"/>
      <c r="J31" s="346"/>
      <c r="K31" s="371"/>
      <c r="L31" s="346"/>
      <c r="M31" s="371"/>
      <c r="N31" s="346"/>
      <c r="O31" s="371"/>
      <c r="P31" s="346"/>
      <c r="Q31" s="371"/>
      <c r="R31" s="346"/>
      <c r="S31" s="371"/>
      <c r="T31" s="346"/>
      <c r="U31" s="371"/>
      <c r="V31" s="346"/>
      <c r="W31" s="371"/>
      <c r="X31" s="346"/>
      <c r="Y31" s="371"/>
      <c r="Z31" s="346"/>
      <c r="AA31" s="371"/>
      <c r="AB31" s="346"/>
    </row>
    <row r="32" spans="1:28" ht="15" customHeight="1">
      <c r="A32" s="1143" t="s">
        <v>81</v>
      </c>
      <c r="B32" s="1145"/>
      <c r="C32" s="1145"/>
      <c r="D32" s="1145"/>
      <c r="E32" s="1145"/>
      <c r="F32" s="1145"/>
      <c r="G32" s="1145"/>
      <c r="H32" s="1145"/>
      <c r="I32" s="1145"/>
      <c r="J32" s="1145"/>
      <c r="K32" s="1145"/>
      <c r="L32" s="1145"/>
      <c r="M32" s="1145"/>
      <c r="N32" s="1145"/>
      <c r="O32" s="1145"/>
      <c r="P32" s="1145"/>
      <c r="Q32" s="1145"/>
      <c r="R32" s="1145"/>
      <c r="S32" s="1145"/>
      <c r="T32" s="1145"/>
      <c r="U32" s="1145"/>
      <c r="V32" s="1145"/>
      <c r="W32" s="1145"/>
      <c r="X32" s="1145"/>
      <c r="Y32" s="1145"/>
      <c r="Z32" s="1145"/>
      <c r="AA32" s="1145"/>
      <c r="AB32" s="1145"/>
    </row>
    <row r="33" spans="1:28" ht="18" customHeight="1">
      <c r="A33" s="1140" t="s">
        <v>496</v>
      </c>
      <c r="B33" s="1167"/>
      <c r="C33" s="1167"/>
      <c r="D33" s="1167"/>
      <c r="E33" s="1167"/>
      <c r="F33" s="1167"/>
      <c r="G33" s="1167"/>
      <c r="H33" s="1167"/>
      <c r="I33" s="1167"/>
      <c r="J33" s="1167"/>
      <c r="K33" s="1167"/>
      <c r="L33" s="1167"/>
      <c r="M33" s="1167"/>
      <c r="N33" s="1167"/>
      <c r="O33" s="1167"/>
      <c r="P33" s="1167"/>
      <c r="Q33" s="1167"/>
      <c r="R33" s="1146"/>
      <c r="S33" s="1147"/>
      <c r="T33" s="1166"/>
      <c r="U33" s="1145"/>
      <c r="V33" s="1145"/>
      <c r="W33" s="1145"/>
      <c r="X33" s="1145"/>
      <c r="Y33" s="1145"/>
      <c r="Z33" s="1145"/>
      <c r="AA33" s="1145"/>
      <c r="AB33" s="1145"/>
    </row>
    <row r="34" spans="1:28" ht="7.5" customHeight="1">
      <c r="A34" s="1140"/>
      <c r="B34" s="1167"/>
      <c r="C34" s="1167"/>
      <c r="D34" s="1167"/>
      <c r="E34" s="1167"/>
      <c r="F34" s="1167"/>
      <c r="G34" s="1167"/>
      <c r="H34" s="1167"/>
      <c r="I34" s="1167"/>
      <c r="J34" s="1167"/>
      <c r="K34" s="1167"/>
      <c r="L34" s="1167"/>
      <c r="M34" s="1167"/>
      <c r="N34" s="1167"/>
      <c r="O34" s="1167"/>
      <c r="P34" s="1167"/>
      <c r="Q34" s="1167"/>
      <c r="R34" s="1167"/>
      <c r="S34" s="1167"/>
      <c r="T34" s="1167"/>
      <c r="U34" s="1167"/>
      <c r="V34" s="1167"/>
      <c r="W34" s="1167"/>
      <c r="X34" s="1167"/>
      <c r="Y34" s="1167"/>
      <c r="Z34" s="1167"/>
      <c r="AA34" s="1167"/>
      <c r="AB34" s="1167"/>
    </row>
    <row r="35" spans="1:28" ht="18" customHeight="1">
      <c r="A35" s="1140" t="s">
        <v>497</v>
      </c>
      <c r="B35" s="1167"/>
      <c r="C35" s="1167"/>
      <c r="D35" s="1167"/>
      <c r="E35" s="1167"/>
      <c r="F35" s="1167"/>
      <c r="G35" s="1167"/>
      <c r="H35" s="1167"/>
      <c r="I35" s="1167"/>
      <c r="J35" s="1167"/>
      <c r="K35" s="1167"/>
      <c r="L35" s="1167"/>
      <c r="M35" s="1167"/>
      <c r="N35" s="1167"/>
      <c r="O35" s="1167"/>
      <c r="P35" s="1167"/>
      <c r="Q35" s="1167"/>
      <c r="R35" s="1146"/>
      <c r="S35" s="1147"/>
      <c r="T35" s="1166"/>
      <c r="U35" s="1145"/>
      <c r="V35" s="1145"/>
      <c r="W35" s="1145"/>
      <c r="X35" s="1145"/>
      <c r="Y35" s="1145"/>
      <c r="Z35" s="1145"/>
      <c r="AA35" s="1145"/>
      <c r="AB35" s="1145"/>
    </row>
    <row r="36" spans="1:28" ht="7.5" customHeight="1">
      <c r="A36" s="1140"/>
      <c r="B36" s="1167"/>
      <c r="C36" s="1167"/>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1167"/>
      <c r="Z36" s="1167"/>
      <c r="AA36" s="1167"/>
      <c r="AB36" s="1167"/>
    </row>
    <row r="37" spans="1:28" ht="18" customHeight="1">
      <c r="A37" s="1140" t="s">
        <v>498</v>
      </c>
      <c r="B37" s="1167"/>
      <c r="C37" s="1167"/>
      <c r="D37" s="1167"/>
      <c r="E37" s="1167"/>
      <c r="F37" s="1167"/>
      <c r="G37" s="1167"/>
      <c r="H37" s="1167"/>
      <c r="I37" s="1167"/>
      <c r="J37" s="1167"/>
      <c r="K37" s="1167"/>
      <c r="L37" s="1167"/>
      <c r="M37" s="1167"/>
      <c r="N37" s="1167"/>
      <c r="O37" s="1167"/>
      <c r="P37" s="1167"/>
      <c r="Q37" s="1167"/>
      <c r="R37" s="1146"/>
      <c r="S37" s="1147"/>
      <c r="T37" s="1166"/>
      <c r="U37" s="1145"/>
      <c r="V37" s="1145"/>
      <c r="W37" s="1145"/>
      <c r="X37" s="1145"/>
      <c r="Y37" s="1145"/>
      <c r="Z37" s="1145"/>
      <c r="AA37" s="1145"/>
      <c r="AB37" s="1145"/>
    </row>
    <row r="38" spans="1:28" ht="7.5" customHeight="1">
      <c r="A38" s="1140"/>
      <c r="B38" s="1167"/>
      <c r="C38" s="1167"/>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167"/>
      <c r="Z38" s="1167"/>
      <c r="AA38" s="1167"/>
      <c r="AB38" s="1167"/>
    </row>
    <row r="39" spans="1:28" ht="18" customHeight="1">
      <c r="A39" s="1140" t="s">
        <v>499</v>
      </c>
      <c r="B39" s="1167"/>
      <c r="C39" s="1167"/>
      <c r="D39" s="1167"/>
      <c r="E39" s="1167"/>
      <c r="F39" s="1167"/>
      <c r="G39" s="1167"/>
      <c r="H39" s="1167"/>
      <c r="I39" s="1167"/>
      <c r="J39" s="1167"/>
      <c r="K39" s="1167"/>
      <c r="L39" s="1167"/>
      <c r="M39" s="1167"/>
      <c r="N39" s="1167"/>
      <c r="O39" s="1167"/>
      <c r="P39" s="1167"/>
      <c r="Q39" s="1167"/>
      <c r="R39" s="1146"/>
      <c r="S39" s="1147"/>
      <c r="T39" s="1166"/>
      <c r="U39" s="1145"/>
      <c r="V39" s="1145"/>
      <c r="W39" s="1145"/>
      <c r="X39" s="1145"/>
      <c r="Y39" s="1145"/>
      <c r="Z39" s="1145"/>
      <c r="AA39" s="1145"/>
      <c r="AB39" s="1145"/>
    </row>
    <row r="40" spans="1:28" ht="7.5" customHeight="1">
      <c r="A40" s="1140"/>
      <c r="B40" s="1140"/>
      <c r="C40" s="1140"/>
      <c r="D40" s="1140"/>
      <c r="E40" s="1140"/>
      <c r="F40" s="1140"/>
      <c r="G40" s="1140"/>
      <c r="H40" s="1140"/>
      <c r="I40" s="1140"/>
      <c r="J40" s="1140"/>
      <c r="K40" s="1140"/>
      <c r="L40" s="1140"/>
      <c r="M40" s="1140"/>
      <c r="N40" s="1140"/>
      <c r="O40" s="1140"/>
      <c r="P40" s="1140"/>
      <c r="Q40" s="1140"/>
      <c r="R40" s="1140"/>
      <c r="S40" s="1140"/>
      <c r="T40" s="1140"/>
      <c r="U40" s="1140"/>
      <c r="V40" s="1140"/>
      <c r="W40" s="1140"/>
      <c r="X40" s="1140"/>
      <c r="Y40" s="1140"/>
      <c r="Z40" s="1140"/>
      <c r="AA40" s="1140"/>
      <c r="AB40" s="1140"/>
    </row>
    <row r="41" spans="1:28" ht="22.5" customHeight="1">
      <c r="A41" s="1140" t="s">
        <v>500</v>
      </c>
      <c r="B41" s="1167"/>
      <c r="C41" s="1167"/>
      <c r="D41" s="1167"/>
      <c r="E41" s="1167"/>
      <c r="F41" s="1167"/>
      <c r="G41" s="1167"/>
      <c r="H41" s="1167"/>
      <c r="I41" s="1167"/>
      <c r="J41" s="1167"/>
      <c r="K41" s="1167"/>
      <c r="L41" s="1167"/>
      <c r="M41" s="1167"/>
      <c r="N41" s="1167"/>
      <c r="O41" s="1167"/>
      <c r="P41" s="1167"/>
      <c r="Q41" s="1167"/>
      <c r="R41" s="1146"/>
      <c r="S41" s="1147"/>
      <c r="T41" s="1166"/>
      <c r="U41" s="1145"/>
      <c r="V41" s="1145"/>
      <c r="W41" s="1145"/>
      <c r="X41" s="1145"/>
      <c r="Y41" s="1145"/>
      <c r="Z41" s="1145"/>
      <c r="AA41" s="1145"/>
      <c r="AB41" s="1145"/>
    </row>
    <row r="42" spans="1:28" ht="7.5" customHeight="1">
      <c r="A42" s="1140"/>
      <c r="B42" s="1140"/>
      <c r="C42" s="1140"/>
      <c r="D42" s="1140"/>
      <c r="E42" s="1140"/>
      <c r="F42" s="1140"/>
      <c r="G42" s="1140"/>
      <c r="H42" s="1140"/>
      <c r="I42" s="1140"/>
      <c r="J42" s="1140"/>
      <c r="K42" s="1140"/>
      <c r="L42" s="1140"/>
      <c r="M42" s="1140"/>
      <c r="N42" s="1140"/>
      <c r="O42" s="1140"/>
      <c r="P42" s="1140"/>
      <c r="Q42" s="1140"/>
      <c r="R42" s="1140"/>
      <c r="S42" s="1140"/>
      <c r="T42" s="1140"/>
      <c r="U42" s="1140"/>
      <c r="V42" s="1140"/>
      <c r="W42" s="1140"/>
      <c r="X42" s="1140"/>
      <c r="Y42" s="1140"/>
      <c r="Z42" s="1140"/>
      <c r="AA42" s="1140"/>
      <c r="AB42" s="1140"/>
    </row>
    <row r="43" spans="1:28" ht="18" customHeight="1">
      <c r="A43" s="1140" t="s">
        <v>501</v>
      </c>
      <c r="B43" s="1167"/>
      <c r="C43" s="1167"/>
      <c r="D43" s="1167"/>
      <c r="E43" s="1167"/>
      <c r="F43" s="1167"/>
      <c r="G43" s="1167"/>
      <c r="H43" s="1167"/>
      <c r="I43" s="1167"/>
      <c r="J43" s="1167"/>
      <c r="K43" s="1167"/>
      <c r="L43" s="1167"/>
      <c r="M43" s="1167"/>
      <c r="N43" s="1167"/>
      <c r="O43" s="1167"/>
      <c r="P43" s="1167"/>
      <c r="Q43" s="1167"/>
      <c r="R43" s="1146"/>
      <c r="S43" s="1147"/>
      <c r="T43" s="1166"/>
      <c r="U43" s="1145"/>
      <c r="V43" s="1145"/>
      <c r="W43" s="1145"/>
      <c r="X43" s="1145"/>
      <c r="Y43" s="1145"/>
      <c r="Z43" s="1145"/>
      <c r="AA43" s="1145"/>
      <c r="AB43" s="1145"/>
    </row>
    <row r="44" spans="1:28" ht="7.5" customHeight="1">
      <c r="A44" s="1140"/>
      <c r="B44" s="1140"/>
      <c r="C44" s="1140"/>
      <c r="D44" s="1140"/>
      <c r="E44" s="1140"/>
      <c r="F44" s="1140"/>
      <c r="G44" s="1140"/>
      <c r="H44" s="1140"/>
      <c r="I44" s="1140"/>
      <c r="J44" s="1140"/>
      <c r="K44" s="1140"/>
      <c r="L44" s="1140"/>
      <c r="M44" s="1140"/>
      <c r="N44" s="1140"/>
      <c r="O44" s="1140"/>
      <c r="P44" s="1140"/>
      <c r="Q44" s="1140"/>
      <c r="R44" s="1140"/>
      <c r="S44" s="1140"/>
      <c r="T44" s="1140"/>
      <c r="U44" s="1140"/>
      <c r="V44" s="1140"/>
      <c r="W44" s="1140"/>
      <c r="X44" s="1140"/>
      <c r="Y44" s="1140"/>
      <c r="Z44" s="1140"/>
      <c r="AA44" s="1140"/>
      <c r="AB44" s="1140"/>
    </row>
    <row r="45" spans="1:28" ht="18" customHeight="1">
      <c r="A45" s="1140" t="s">
        <v>502</v>
      </c>
      <c r="B45" s="1167"/>
      <c r="C45" s="1167"/>
      <c r="D45" s="1167"/>
      <c r="E45" s="1167"/>
      <c r="F45" s="1167"/>
      <c r="G45" s="1167"/>
      <c r="H45" s="1167"/>
      <c r="I45" s="1167"/>
      <c r="J45" s="1167"/>
      <c r="K45" s="1167"/>
      <c r="L45" s="1167"/>
      <c r="M45" s="1167"/>
      <c r="N45" s="1167"/>
      <c r="O45" s="1167"/>
      <c r="P45" s="1167"/>
      <c r="Q45" s="1167"/>
      <c r="R45" s="1181"/>
      <c r="S45" s="1182"/>
      <c r="T45" s="1166"/>
      <c r="U45" s="1145"/>
      <c r="V45" s="1145"/>
      <c r="W45" s="1145"/>
      <c r="X45" s="1145"/>
      <c r="Y45" s="1145"/>
      <c r="Z45" s="1145"/>
      <c r="AA45" s="1145"/>
      <c r="AB45" s="1145"/>
    </row>
    <row r="46" spans="1:28" ht="7.5" customHeight="1">
      <c r="A46" s="1140"/>
      <c r="B46" s="1140"/>
      <c r="C46" s="1140"/>
      <c r="D46" s="1140"/>
      <c r="E46" s="1140"/>
      <c r="F46" s="1140"/>
      <c r="G46" s="1140"/>
      <c r="H46" s="1140"/>
      <c r="I46" s="1140"/>
      <c r="J46" s="1140"/>
      <c r="K46" s="1140"/>
      <c r="L46" s="1140"/>
      <c r="M46" s="1140"/>
      <c r="N46" s="1140"/>
      <c r="O46" s="1140"/>
      <c r="P46" s="1140"/>
      <c r="Q46" s="1140"/>
      <c r="R46" s="1140"/>
      <c r="S46" s="1140"/>
      <c r="T46" s="1140"/>
      <c r="U46" s="1140"/>
      <c r="V46" s="1140"/>
      <c r="W46" s="1140"/>
      <c r="X46" s="1140"/>
      <c r="Y46" s="1140"/>
      <c r="Z46" s="1140"/>
      <c r="AA46" s="1140"/>
      <c r="AB46" s="1140"/>
    </row>
    <row r="47" spans="1:28" ht="15">
      <c r="A47" s="1135" t="s">
        <v>344</v>
      </c>
      <c r="B47" s="1135"/>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row>
    <row r="48" spans="1:28" ht="4.5" customHeight="1">
      <c r="A48" s="1180"/>
      <c r="B48" s="1180"/>
      <c r="C48" s="1180"/>
      <c r="D48" s="1180"/>
      <c r="E48" s="1180"/>
      <c r="F48" s="1180"/>
      <c r="G48" s="1180"/>
      <c r="H48" s="1180"/>
      <c r="I48" s="1180"/>
      <c r="J48" s="1180"/>
      <c r="K48" s="1180"/>
      <c r="L48" s="1180"/>
      <c r="M48" s="1180"/>
      <c r="N48" s="1180"/>
      <c r="O48" s="1180"/>
      <c r="P48" s="1180"/>
      <c r="Q48" s="1180"/>
      <c r="R48" s="1180"/>
      <c r="S48" s="1180"/>
      <c r="T48" s="1180"/>
      <c r="U48" s="1180"/>
      <c r="V48" s="1180"/>
      <c r="W48" s="1180"/>
      <c r="X48" s="1180"/>
      <c r="Y48" s="1180"/>
      <c r="Z48" s="1180"/>
      <c r="AA48" s="1180"/>
      <c r="AB48" s="1180"/>
    </row>
    <row r="49" spans="1:28" ht="18" customHeight="1">
      <c r="A49" s="1153" t="s">
        <v>503</v>
      </c>
      <c r="B49" s="1139"/>
      <c r="C49" s="1139"/>
      <c r="D49" s="1193">
        <f>+1Př1!F23</f>
        <v>0</v>
      </c>
      <c r="E49" s="1194"/>
      <c r="F49" s="1194"/>
      <c r="G49" s="1177"/>
      <c r="H49" s="1177"/>
      <c r="I49" s="1195"/>
      <c r="J49" s="1205" t="s">
        <v>730</v>
      </c>
      <c r="K49" s="1205"/>
      <c r="L49" s="1152"/>
      <c r="M49" s="1152"/>
      <c r="N49" s="1152"/>
      <c r="O49" s="1152"/>
      <c r="P49" s="1152"/>
      <c r="Q49" s="1152"/>
      <c r="R49" s="1152"/>
      <c r="S49" s="1152"/>
      <c r="T49" s="1152"/>
      <c r="U49" s="1152"/>
      <c r="V49" s="1152"/>
      <c r="W49" s="1152"/>
      <c r="X49" s="1152"/>
      <c r="Y49" s="1152"/>
      <c r="Z49" s="1152"/>
      <c r="AA49" s="1152"/>
      <c r="AB49" s="1152"/>
    </row>
    <row r="50" spans="1:28" ht="9.75" customHeight="1">
      <c r="A50" s="1152"/>
      <c r="B50" s="1152"/>
      <c r="C50" s="1152"/>
      <c r="D50" s="1152"/>
      <c r="E50" s="1152"/>
      <c r="F50" s="1152"/>
      <c r="G50" s="1152"/>
      <c r="H50" s="1152"/>
      <c r="I50" s="1152"/>
      <c r="J50" s="1152"/>
      <c r="K50" s="1186" t="s">
        <v>656</v>
      </c>
      <c r="L50" s="1167"/>
      <c r="M50" s="1167"/>
      <c r="N50" s="1186"/>
      <c r="O50" s="1167"/>
      <c r="P50" s="1167"/>
      <c r="Q50" s="1186" t="s">
        <v>657</v>
      </c>
      <c r="R50" s="1167"/>
      <c r="S50" s="1167"/>
      <c r="T50" s="1186"/>
      <c r="U50" s="1167"/>
      <c r="V50" s="1167"/>
      <c r="W50" s="1167"/>
      <c r="X50" s="1167"/>
      <c r="Y50" s="1167"/>
      <c r="Z50" s="1167"/>
      <c r="AA50" s="1167"/>
      <c r="AB50" s="1167"/>
    </row>
    <row r="51" spans="1:28" ht="18" customHeight="1">
      <c r="A51" s="1153" t="s">
        <v>504</v>
      </c>
      <c r="B51" s="1153"/>
      <c r="C51" s="1153"/>
      <c r="D51" s="1153"/>
      <c r="E51" s="1153"/>
      <c r="F51" s="1153"/>
      <c r="G51" s="1153"/>
      <c r="H51" s="1153"/>
      <c r="I51" s="1153"/>
      <c r="J51" s="1153"/>
      <c r="K51" s="1153"/>
      <c r="L51" s="372">
        <f>+1Př2!G3</f>
        <v>12</v>
      </c>
      <c r="M51" s="1152"/>
      <c r="N51" s="1152"/>
      <c r="O51" s="1152"/>
      <c r="P51" s="1152"/>
      <c r="Q51" s="1202"/>
      <c r="R51" s="372">
        <v>0</v>
      </c>
      <c r="S51" s="344"/>
      <c r="T51" s="1167"/>
      <c r="U51" s="1167"/>
      <c r="V51" s="1167"/>
      <c r="W51" s="1167"/>
      <c r="X51" s="1167"/>
      <c r="Y51" s="1167"/>
      <c r="Z51" s="1167"/>
      <c r="AA51" s="1167"/>
      <c r="AB51" s="1167"/>
    </row>
    <row r="52" spans="1:28" ht="9.75" customHeight="1">
      <c r="A52" s="1172"/>
      <c r="B52" s="1172"/>
      <c r="C52" s="1172"/>
      <c r="D52" s="1172"/>
      <c r="E52" s="1172"/>
      <c r="F52" s="1172"/>
      <c r="G52" s="1172"/>
      <c r="H52" s="1172"/>
      <c r="I52" s="1172"/>
      <c r="J52" s="1172"/>
      <c r="K52" s="1186" t="s">
        <v>656</v>
      </c>
      <c r="L52" s="1167"/>
      <c r="M52" s="1167"/>
      <c r="N52" s="1186"/>
      <c r="O52" s="1167"/>
      <c r="P52" s="1167"/>
      <c r="Q52" s="1186" t="s">
        <v>657</v>
      </c>
      <c r="R52" s="1167"/>
      <c r="S52" s="1167"/>
      <c r="T52" s="1167"/>
      <c r="U52" s="1167"/>
      <c r="V52" s="1167"/>
      <c r="W52" s="1167"/>
      <c r="X52" s="1167"/>
      <c r="Y52" s="1167"/>
      <c r="Z52" s="1167"/>
      <c r="AA52" s="1167"/>
      <c r="AB52" s="1167"/>
    </row>
    <row r="53" spans="1:60" s="134" customFormat="1" ht="18" customHeight="1">
      <c r="A53" s="1163" t="s">
        <v>505</v>
      </c>
      <c r="B53" s="1163"/>
      <c r="C53" s="1163"/>
      <c r="D53" s="1163"/>
      <c r="E53" s="1163"/>
      <c r="F53" s="1163"/>
      <c r="G53" s="1163"/>
      <c r="H53" s="1163"/>
      <c r="I53" s="1163"/>
      <c r="J53" s="1163"/>
      <c r="K53" s="1163"/>
      <c r="L53" s="372">
        <f>+L51</f>
        <v>12</v>
      </c>
      <c r="M53" s="1152"/>
      <c r="N53" s="1152"/>
      <c r="O53" s="1152"/>
      <c r="P53" s="1152"/>
      <c r="Q53" s="1202"/>
      <c r="R53" s="372">
        <f>+R51</f>
        <v>0</v>
      </c>
      <c r="S53" s="344"/>
      <c r="T53" s="1167"/>
      <c r="U53" s="1167"/>
      <c r="V53" s="1167"/>
      <c r="W53" s="1167"/>
      <c r="X53" s="1167"/>
      <c r="Y53" s="1167"/>
      <c r="Z53" s="1167"/>
      <c r="AA53" s="1167"/>
      <c r="AB53" s="1167"/>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row>
    <row r="54" spans="1:28" ht="4.5" customHeight="1">
      <c r="A54" s="1172"/>
      <c r="B54" s="1172"/>
      <c r="C54" s="1172"/>
      <c r="D54" s="1172"/>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row>
    <row r="55" spans="1:28" ht="18" customHeight="1">
      <c r="A55" s="1153" t="s">
        <v>506</v>
      </c>
      <c r="B55" s="1139"/>
      <c r="C55" s="1139"/>
      <c r="D55" s="1155">
        <f>+IF(L53+R53=0,0,D49/(L53+R53))</f>
        <v>0</v>
      </c>
      <c r="E55" s="1239"/>
      <c r="F55" s="1239"/>
      <c r="G55" s="1157"/>
      <c r="H55" s="1157"/>
      <c r="I55" s="1158"/>
      <c r="J55" s="1159" t="s">
        <v>730</v>
      </c>
      <c r="K55" s="1159"/>
      <c r="L55" s="1168"/>
      <c r="M55" s="1168"/>
      <c r="N55" s="1168"/>
      <c r="O55" s="1168"/>
      <c r="P55" s="1152"/>
      <c r="Q55" s="1152"/>
      <c r="R55" s="1152"/>
      <c r="S55" s="1152"/>
      <c r="T55" s="1152"/>
      <c r="U55" s="1152"/>
      <c r="V55" s="1152"/>
      <c r="W55" s="1152"/>
      <c r="X55" s="1152"/>
      <c r="Y55" s="1152"/>
      <c r="Z55" s="1152"/>
      <c r="AA55" s="1152"/>
      <c r="AB55" s="1152"/>
    </row>
    <row r="56" spans="1:28" ht="7.5" customHeight="1">
      <c r="A56" s="1152"/>
      <c r="B56" s="1152"/>
      <c r="C56" s="1152"/>
      <c r="D56" s="1187" t="s">
        <v>119</v>
      </c>
      <c r="E56" s="1187"/>
      <c r="F56" s="1187"/>
      <c r="G56" s="1196"/>
      <c r="H56" s="1196"/>
      <c r="I56" s="1196"/>
      <c r="J56" s="1188"/>
      <c r="K56" s="1188"/>
      <c r="L56" s="1187" t="s">
        <v>120</v>
      </c>
      <c r="M56" s="1187"/>
      <c r="N56" s="1187"/>
      <c r="O56" s="1187"/>
      <c r="P56" s="1187"/>
      <c r="Q56" s="1187"/>
      <c r="R56" s="347"/>
      <c r="S56" s="1162"/>
      <c r="T56" s="1145"/>
      <c r="U56" s="1145"/>
      <c r="V56" s="1169" t="s">
        <v>153</v>
      </c>
      <c r="W56" s="1170"/>
      <c r="X56" s="1170"/>
      <c r="Y56" s="1170"/>
      <c r="Z56" s="1170"/>
      <c r="AA56" s="1170"/>
      <c r="AB56" s="1170"/>
    </row>
    <row r="57" spans="1:28" ht="18" customHeight="1">
      <c r="A57" s="1153" t="s">
        <v>507</v>
      </c>
      <c r="B57" s="1139"/>
      <c r="C57" s="1139"/>
      <c r="D57" s="1193">
        <f>IF(OR(EXACT("X",W15),EXACT("x",W15)),+D55*L53,0)</f>
        <v>0</v>
      </c>
      <c r="E57" s="1194"/>
      <c r="F57" s="1194"/>
      <c r="G57" s="1177"/>
      <c r="H57" s="1177"/>
      <c r="I57" s="1195"/>
      <c r="J57" s="1159" t="s">
        <v>730</v>
      </c>
      <c r="K57" s="1159"/>
      <c r="L57" s="1183">
        <f>IF(OR(EXACT("X",W15),EXACT("x",W15)),+D55*R53,0)</f>
        <v>0</v>
      </c>
      <c r="M57" s="1184"/>
      <c r="N57" s="1184"/>
      <c r="O57" s="1184"/>
      <c r="P57" s="1184"/>
      <c r="Q57" s="1185"/>
      <c r="R57" s="352" t="s">
        <v>730</v>
      </c>
      <c r="S57" s="1167"/>
      <c r="T57" s="1167"/>
      <c r="U57" s="1167"/>
      <c r="V57" s="1189" t="s">
        <v>277</v>
      </c>
      <c r="W57" s="1190"/>
      <c r="X57" s="1190"/>
      <c r="Y57" s="1190"/>
      <c r="Z57" s="1190"/>
      <c r="AA57" s="1190"/>
      <c r="AB57" s="1190"/>
    </row>
    <row r="58" spans="1:28" ht="7.5" customHeight="1">
      <c r="A58" s="1152"/>
      <c r="B58" s="1152"/>
      <c r="C58" s="1152"/>
      <c r="D58" s="1187" t="s">
        <v>119</v>
      </c>
      <c r="E58" s="1187"/>
      <c r="F58" s="1187"/>
      <c r="G58" s="1196"/>
      <c r="H58" s="1196"/>
      <c r="I58" s="1196"/>
      <c r="J58" s="1188"/>
      <c r="K58" s="1188"/>
      <c r="L58" s="1187" t="s">
        <v>120</v>
      </c>
      <c r="M58" s="1187"/>
      <c r="N58" s="1187"/>
      <c r="O58" s="1187"/>
      <c r="P58" s="1187"/>
      <c r="Q58" s="1187"/>
      <c r="R58" s="347"/>
      <c r="S58" s="1145"/>
      <c r="T58" s="1145"/>
      <c r="U58" s="1145"/>
      <c r="V58" s="1190"/>
      <c r="W58" s="1190"/>
      <c r="X58" s="1190"/>
      <c r="Y58" s="1190"/>
      <c r="Z58" s="1190"/>
      <c r="AA58" s="1190"/>
      <c r="AB58" s="1190"/>
    </row>
    <row r="59" spans="1:28" ht="18" customHeight="1">
      <c r="A59" s="1153" t="s">
        <v>508</v>
      </c>
      <c r="B59" s="1139"/>
      <c r="C59" s="1139"/>
      <c r="D59" s="1193">
        <f>+IF(OR(EXACT(K15,"X"),EXACT(K15,"x")),ROUND(D49*0.5,0),ROUND(+D57*0.5,0))</f>
        <v>0</v>
      </c>
      <c r="E59" s="1194"/>
      <c r="F59" s="1194"/>
      <c r="G59" s="1177"/>
      <c r="H59" s="1177"/>
      <c r="I59" s="1195"/>
      <c r="J59" s="1159" t="s">
        <v>730</v>
      </c>
      <c r="K59" s="1159"/>
      <c r="L59" s="1183">
        <f>+IF(OR(EXACT(Q15,"X"),EXACT(Q15,"x")),ROUND(D49*0.5,0),ROUND(+L57*0.5,0))</f>
        <v>0</v>
      </c>
      <c r="M59" s="1184"/>
      <c r="N59" s="1184"/>
      <c r="O59" s="1184"/>
      <c r="P59" s="1184"/>
      <c r="Q59" s="1185"/>
      <c r="R59" s="352" t="s">
        <v>730</v>
      </c>
      <c r="S59" s="1167"/>
      <c r="T59" s="1167"/>
      <c r="U59" s="1167"/>
      <c r="V59" s="1190"/>
      <c r="W59" s="1190"/>
      <c r="X59" s="1190"/>
      <c r="Y59" s="1190"/>
      <c r="Z59" s="1190"/>
      <c r="AA59" s="1190"/>
      <c r="AB59" s="1190"/>
    </row>
    <row r="60" spans="1:28" ht="7.5" customHeight="1">
      <c r="A60" s="1152"/>
      <c r="B60" s="1152"/>
      <c r="C60" s="1152"/>
      <c r="D60" s="1187" t="s">
        <v>119</v>
      </c>
      <c r="E60" s="1187"/>
      <c r="F60" s="1187"/>
      <c r="G60" s="1196"/>
      <c r="H60" s="1196"/>
      <c r="I60" s="1196"/>
      <c r="J60" s="1188"/>
      <c r="K60" s="1188"/>
      <c r="L60" s="1187" t="s">
        <v>120</v>
      </c>
      <c r="M60" s="1187"/>
      <c r="N60" s="1187"/>
      <c r="O60" s="1187"/>
      <c r="P60" s="1187"/>
      <c r="Q60" s="1187"/>
      <c r="R60" s="347"/>
      <c r="S60" s="1145"/>
      <c r="T60" s="1145"/>
      <c r="U60" s="1145"/>
      <c r="V60" s="1190"/>
      <c r="W60" s="1190"/>
      <c r="X60" s="1190"/>
      <c r="Y60" s="1190"/>
      <c r="Z60" s="1190"/>
      <c r="AA60" s="1190"/>
      <c r="AB60" s="1190"/>
    </row>
    <row r="61" spans="1:28" ht="18" customHeight="1">
      <c r="A61" s="1153" t="s">
        <v>509</v>
      </c>
      <c r="B61" s="1139"/>
      <c r="C61" s="1139"/>
      <c r="D61" s="1183">
        <f>(IF(OR(EXACT(W15,"X"),EXACT(W15,"x")),+IF(L51&gt;0,6285*L53,0),0))</f>
        <v>0</v>
      </c>
      <c r="E61" s="1184"/>
      <c r="F61" s="1184"/>
      <c r="G61" s="1191"/>
      <c r="H61" s="1191"/>
      <c r="I61" s="1192"/>
      <c r="J61" s="1159" t="s">
        <v>730</v>
      </c>
      <c r="K61" s="1159"/>
      <c r="L61" s="1183">
        <f>(IF(OR(EXACT(W15,"X"),EXACT(W15,"x")),+IF(R51&gt;0,2514*R53,0),0))</f>
        <v>0</v>
      </c>
      <c r="M61" s="1184"/>
      <c r="N61" s="1184"/>
      <c r="O61" s="1184"/>
      <c r="P61" s="1184"/>
      <c r="Q61" s="1185"/>
      <c r="R61" s="352" t="s">
        <v>730</v>
      </c>
      <c r="S61" s="1167"/>
      <c r="T61" s="1167"/>
      <c r="U61" s="1167"/>
      <c r="V61" s="1190"/>
      <c r="W61" s="1190"/>
      <c r="X61" s="1190"/>
      <c r="Y61" s="1190"/>
      <c r="Z61" s="1190"/>
      <c r="AA61" s="1190"/>
      <c r="AB61" s="1190"/>
    </row>
    <row r="62" spans="1:28" ht="12" customHeight="1">
      <c r="A62" s="1152"/>
      <c r="B62" s="1152"/>
      <c r="C62" s="1152"/>
      <c r="D62" s="1152"/>
      <c r="E62" s="1152"/>
      <c r="F62" s="1152"/>
      <c r="G62" s="1152"/>
      <c r="H62" s="1152"/>
      <c r="I62" s="1152"/>
      <c r="J62" s="1152"/>
      <c r="K62" s="1152"/>
      <c r="L62" s="1152"/>
      <c r="M62" s="1152"/>
      <c r="N62" s="1152"/>
      <c r="O62" s="1152"/>
      <c r="P62" s="1152"/>
      <c r="Q62" s="1152"/>
      <c r="R62" s="1152"/>
      <c r="S62" s="346" t="s">
        <v>77</v>
      </c>
      <c r="T62" s="346"/>
      <c r="U62" s="346" t="s">
        <v>607</v>
      </c>
      <c r="V62" s="1162"/>
      <c r="W62" s="1162"/>
      <c r="X62" s="1162"/>
      <c r="Y62" s="1162"/>
      <c r="Z62" s="1162"/>
      <c r="AA62" s="1162"/>
      <c r="AB62" s="1162"/>
    </row>
    <row r="63" spans="1:28" ht="21.75" customHeight="1">
      <c r="A63" s="1163" t="s">
        <v>345</v>
      </c>
      <c r="B63" s="1164"/>
      <c r="C63" s="1164"/>
      <c r="D63" s="1164"/>
      <c r="E63" s="1164"/>
      <c r="F63" s="1164"/>
      <c r="G63" s="1164"/>
      <c r="H63" s="1164"/>
      <c r="I63" s="1164"/>
      <c r="J63" s="1164"/>
      <c r="K63" s="1164"/>
      <c r="L63" s="1164"/>
      <c r="M63" s="1164"/>
      <c r="N63" s="1164"/>
      <c r="O63" s="1164"/>
      <c r="P63" s="1164"/>
      <c r="Q63" s="1164"/>
      <c r="R63" s="1165"/>
      <c r="S63" s="371"/>
      <c r="T63" s="344"/>
      <c r="U63" s="371" t="s">
        <v>113</v>
      </c>
      <c r="V63" s="1152"/>
      <c r="W63" s="1152"/>
      <c r="X63" s="1152"/>
      <c r="Y63" s="1152"/>
      <c r="Z63" s="1152"/>
      <c r="AA63" s="1152"/>
      <c r="AB63" s="1152"/>
    </row>
    <row r="64" spans="1:28" ht="7.5" customHeight="1">
      <c r="A64" s="1152"/>
      <c r="B64" s="1152"/>
      <c r="C64" s="1152"/>
      <c r="D64" s="1152"/>
      <c r="E64" s="1152"/>
      <c r="F64" s="1152"/>
      <c r="G64" s="1152"/>
      <c r="H64" s="1152"/>
      <c r="I64" s="1152"/>
      <c r="J64" s="1152"/>
      <c r="K64" s="1152"/>
      <c r="L64" s="1152"/>
      <c r="M64" s="1152"/>
      <c r="N64" s="1152"/>
      <c r="O64" s="1152"/>
      <c r="P64" s="1152"/>
      <c r="Q64" s="1152"/>
      <c r="R64" s="1152"/>
      <c r="S64" s="1152"/>
      <c r="T64" s="1152"/>
      <c r="U64" s="1152"/>
      <c r="V64" s="1151"/>
      <c r="W64" s="1151"/>
      <c r="X64" s="1151"/>
      <c r="Y64" s="1151"/>
      <c r="Z64" s="1151"/>
      <c r="AA64" s="1151"/>
      <c r="AB64" s="1151"/>
    </row>
    <row r="65" spans="1:28" ht="18" customHeight="1">
      <c r="A65" s="1153" t="s">
        <v>278</v>
      </c>
      <c r="B65" s="1139"/>
      <c r="C65" s="1139"/>
      <c r="D65" s="1193">
        <v>0</v>
      </c>
      <c r="E65" s="1194"/>
      <c r="F65" s="1194"/>
      <c r="G65" s="1177"/>
      <c r="H65" s="1177"/>
      <c r="I65" s="1195"/>
      <c r="J65" s="1159" t="s">
        <v>730</v>
      </c>
      <c r="K65" s="1159"/>
      <c r="L65" s="1178" t="s">
        <v>284</v>
      </c>
      <c r="M65" s="1178"/>
      <c r="N65" s="1178"/>
      <c r="O65" s="1178"/>
      <c r="P65" s="1179"/>
      <c r="Q65" s="1179"/>
      <c r="R65" s="1179"/>
      <c r="S65" s="1154"/>
      <c r="T65" s="1154"/>
      <c r="U65" s="1154"/>
      <c r="V65" s="1173">
        <f>IF(D73&lt;1206576,D69,MAX(0,1206576-D71))</f>
        <v>75420</v>
      </c>
      <c r="W65" s="1156"/>
      <c r="X65" s="1156"/>
      <c r="Y65" s="1157"/>
      <c r="Z65" s="1157"/>
      <c r="AA65" s="1158"/>
      <c r="AB65" s="350" t="s">
        <v>730</v>
      </c>
    </row>
    <row r="66" spans="1:28" ht="12" customHeight="1">
      <c r="A66" s="356" t="s">
        <v>279</v>
      </c>
      <c r="B66" s="1139"/>
      <c r="C66" s="1139"/>
      <c r="D66" s="1139"/>
      <c r="E66" s="1139"/>
      <c r="F66" s="1139"/>
      <c r="G66" s="1139"/>
      <c r="H66" s="1139"/>
      <c r="I66" s="1139"/>
      <c r="J66" s="1139"/>
      <c r="K66" s="1139"/>
      <c r="L66" s="1139"/>
      <c r="M66" s="1139"/>
      <c r="N66" s="1139"/>
      <c r="O66" s="1139"/>
      <c r="P66" s="1139"/>
      <c r="Q66" s="1139"/>
      <c r="R66" s="1139"/>
      <c r="S66" s="1139"/>
      <c r="T66" s="1139"/>
      <c r="U66" s="1139"/>
      <c r="V66" s="1139"/>
      <c r="W66" s="1139"/>
      <c r="X66" s="1139"/>
      <c r="Y66" s="1139"/>
      <c r="Z66" s="1139"/>
      <c r="AA66" s="1139"/>
      <c r="AB66" s="1139"/>
    </row>
    <row r="67" spans="1:28" ht="18" customHeight="1">
      <c r="A67" s="1153" t="s">
        <v>280</v>
      </c>
      <c r="B67" s="1139"/>
      <c r="C67" s="1139"/>
      <c r="D67" s="1183">
        <f>MIN(IF(OR(EXACT(K15,"X"),EXACT(K15,"x")),MAX(+L53*6285,D59),IF(OR(EXACT(Q15,"X"),EXACT(Q15,"x")),MAX(+R53*2514,L59),+MAX(D61,D59)+MAX(+L61,L59))),1206576)</f>
        <v>75420</v>
      </c>
      <c r="E67" s="1184"/>
      <c r="F67" s="1184"/>
      <c r="G67" s="1191"/>
      <c r="H67" s="1191"/>
      <c r="I67" s="1192"/>
      <c r="J67" s="1159" t="s">
        <v>730</v>
      </c>
      <c r="K67" s="1159"/>
      <c r="L67" s="1178" t="s">
        <v>285</v>
      </c>
      <c r="M67" s="1178"/>
      <c r="N67" s="1178"/>
      <c r="O67" s="1178"/>
      <c r="P67" s="1179"/>
      <c r="Q67" s="1179"/>
      <c r="R67" s="1179"/>
      <c r="S67" s="1154"/>
      <c r="T67" s="1154"/>
      <c r="U67" s="1154"/>
      <c r="V67" s="1173">
        <f>+CEILING(V65*0.292,1)</f>
        <v>22023</v>
      </c>
      <c r="W67" s="1156"/>
      <c r="X67" s="1156"/>
      <c r="Y67" s="1157"/>
      <c r="Z67" s="1157"/>
      <c r="AA67" s="1158"/>
      <c r="AB67" s="350" t="s">
        <v>730</v>
      </c>
    </row>
    <row r="68" spans="1:28" ht="6.75" customHeight="1">
      <c r="A68" s="1152"/>
      <c r="B68" s="1152"/>
      <c r="C68" s="1152"/>
      <c r="D68" s="1152"/>
      <c r="E68" s="1152"/>
      <c r="F68" s="1152"/>
      <c r="G68" s="1152"/>
      <c r="H68" s="1152"/>
      <c r="I68" s="1152"/>
      <c r="J68" s="1152"/>
      <c r="K68" s="1152"/>
      <c r="L68" s="1152"/>
      <c r="M68" s="1152"/>
      <c r="N68" s="1152"/>
      <c r="O68" s="1152"/>
      <c r="P68" s="1152"/>
      <c r="Q68" s="1152"/>
      <c r="R68" s="1152"/>
      <c r="S68" s="1152"/>
      <c r="T68" s="1152"/>
      <c r="U68" s="1152"/>
      <c r="V68" s="1152"/>
      <c r="W68" s="1152"/>
      <c r="X68" s="1152"/>
      <c r="Y68" s="1152"/>
      <c r="Z68" s="1152"/>
      <c r="AA68" s="1152"/>
      <c r="AB68" s="1152"/>
    </row>
    <row r="69" spans="1:28" ht="18" customHeight="1">
      <c r="A69" s="1153" t="s">
        <v>281</v>
      </c>
      <c r="B69" s="1154"/>
      <c r="C69" s="1154"/>
      <c r="D69" s="1193">
        <f>+D67</f>
        <v>75420</v>
      </c>
      <c r="E69" s="1177"/>
      <c r="F69" s="1177"/>
      <c r="G69" s="1157"/>
      <c r="H69" s="1157"/>
      <c r="I69" s="1158"/>
      <c r="J69" s="1159" t="s">
        <v>730</v>
      </c>
      <c r="K69" s="1159"/>
      <c r="L69" s="1178" t="s">
        <v>286</v>
      </c>
      <c r="M69" s="1178"/>
      <c r="N69" s="1178"/>
      <c r="O69" s="1178"/>
      <c r="P69" s="1179"/>
      <c r="Q69" s="1179"/>
      <c r="R69" s="1179"/>
      <c r="S69" s="1154"/>
      <c r="T69" s="1154"/>
      <c r="U69" s="1154"/>
      <c r="V69" s="1176"/>
      <c r="W69" s="1177"/>
      <c r="X69" s="1177"/>
      <c r="Y69" s="1157"/>
      <c r="Z69" s="1157"/>
      <c r="AA69" s="1158"/>
      <c r="AB69" s="350" t="s">
        <v>730</v>
      </c>
    </row>
    <row r="70" spans="1:28" ht="7.5" customHeight="1">
      <c r="A70" s="1152"/>
      <c r="B70" s="1152"/>
      <c r="C70" s="1152"/>
      <c r="D70" s="1152"/>
      <c r="E70" s="1152"/>
      <c r="F70" s="1152"/>
      <c r="G70" s="1152"/>
      <c r="H70" s="1152"/>
      <c r="I70" s="1152"/>
      <c r="J70" s="1152"/>
      <c r="K70" s="1152"/>
      <c r="L70" s="1152"/>
      <c r="M70" s="1152"/>
      <c r="N70" s="1152"/>
      <c r="O70" s="1152"/>
      <c r="P70" s="1152"/>
      <c r="Q70" s="1152"/>
      <c r="R70" s="1152"/>
      <c r="S70" s="1152"/>
      <c r="T70" s="1152"/>
      <c r="U70" s="1152"/>
      <c r="V70" s="1152"/>
      <c r="W70" s="1152"/>
      <c r="X70" s="1152"/>
      <c r="Y70" s="1152"/>
      <c r="Z70" s="1152"/>
      <c r="AA70" s="1152"/>
      <c r="AB70" s="1152"/>
    </row>
    <row r="71" spans="1:28" ht="18" customHeight="1">
      <c r="A71" s="1153" t="s">
        <v>282</v>
      </c>
      <c r="B71" s="1154"/>
      <c r="C71" s="1154"/>
      <c r="D71" s="1193">
        <f>+DAP2!E4</f>
        <v>0</v>
      </c>
      <c r="E71" s="1177"/>
      <c r="F71" s="1177"/>
      <c r="G71" s="1177"/>
      <c r="H71" s="1177"/>
      <c r="I71" s="1195"/>
      <c r="J71" s="1159" t="s">
        <v>730</v>
      </c>
      <c r="K71" s="1159"/>
      <c r="L71" s="1174" t="s">
        <v>346</v>
      </c>
      <c r="M71" s="1174"/>
      <c r="N71" s="1174"/>
      <c r="O71" s="1174"/>
      <c r="P71" s="1175"/>
      <c r="Q71" s="1175"/>
      <c r="R71" s="1175"/>
      <c r="S71" s="1154"/>
      <c r="T71" s="1154"/>
      <c r="U71" s="1154"/>
      <c r="V71" s="1173">
        <f>+V67-V69</f>
        <v>22023</v>
      </c>
      <c r="W71" s="1156"/>
      <c r="X71" s="1156"/>
      <c r="Y71" s="1157"/>
      <c r="Z71" s="1157"/>
      <c r="AA71" s="1158"/>
      <c r="AB71" s="350" t="s">
        <v>730</v>
      </c>
    </row>
    <row r="72" spans="1:28" ht="7.5" customHeight="1">
      <c r="A72" s="1153"/>
      <c r="B72" s="1154"/>
      <c r="C72" s="1154"/>
      <c r="D72" s="1154"/>
      <c r="E72" s="1154"/>
      <c r="F72" s="1154"/>
      <c r="G72" s="1154"/>
      <c r="H72" s="1154"/>
      <c r="I72" s="1154"/>
      <c r="J72" s="1154"/>
      <c r="K72" s="1154"/>
      <c r="L72" s="1154"/>
      <c r="M72" s="1154"/>
      <c r="N72" s="1154"/>
      <c r="O72" s="1154"/>
      <c r="P72" s="1154"/>
      <c r="Q72" s="1154"/>
      <c r="R72" s="1154"/>
      <c r="S72" s="1154"/>
      <c r="T72" s="1154"/>
      <c r="U72" s="1154"/>
      <c r="V72" s="1139"/>
      <c r="W72" s="1139"/>
      <c r="X72" s="1139"/>
      <c r="Y72" s="1139"/>
      <c r="Z72" s="1139"/>
      <c r="AA72" s="1139"/>
      <c r="AB72" s="1139"/>
    </row>
    <row r="73" spans="1:28" ht="18" customHeight="1">
      <c r="A73" s="1153" t="s">
        <v>283</v>
      </c>
      <c r="B73" s="1154"/>
      <c r="C73" s="1154"/>
      <c r="D73" s="1155">
        <f>+D71+D69</f>
        <v>75420</v>
      </c>
      <c r="E73" s="1156"/>
      <c r="F73" s="1156"/>
      <c r="G73" s="1157"/>
      <c r="H73" s="1157"/>
      <c r="I73" s="1158"/>
      <c r="J73" s="1159" t="s">
        <v>730</v>
      </c>
      <c r="K73" s="1159"/>
      <c r="L73" s="1152"/>
      <c r="M73" s="1152"/>
      <c r="N73" s="1152"/>
      <c r="O73" s="1152"/>
      <c r="P73" s="1152"/>
      <c r="Q73" s="1152"/>
      <c r="R73" s="1152"/>
      <c r="S73" s="1152"/>
      <c r="T73" s="1152"/>
      <c r="U73" s="1152"/>
      <c r="V73" s="1152"/>
      <c r="W73" s="1152"/>
      <c r="X73" s="1152"/>
      <c r="Y73" s="1152"/>
      <c r="Z73" s="1152"/>
      <c r="AA73" s="1152"/>
      <c r="AB73" s="1152"/>
    </row>
    <row r="74" spans="1:28" ht="6.75" customHeight="1">
      <c r="A74" s="1240">
        <f>+ZAKL_DATA!A44</f>
        <v>0</v>
      </c>
      <c r="B74" s="1240"/>
      <c r="C74" s="1240"/>
      <c r="D74" s="1240"/>
      <c r="E74" s="1240"/>
      <c r="F74" s="1240"/>
      <c r="G74" s="1240"/>
      <c r="H74" s="1240"/>
      <c r="I74" s="1240"/>
      <c r="J74" s="1240"/>
      <c r="K74" s="1240"/>
      <c r="L74" s="1240"/>
      <c r="M74" s="1240"/>
      <c r="N74" s="1240"/>
      <c r="O74" s="1240"/>
      <c r="P74" s="1240"/>
      <c r="Q74" s="1240"/>
      <c r="R74" s="1240"/>
      <c r="S74" s="1240"/>
      <c r="T74" s="1240"/>
      <c r="U74" s="1240"/>
      <c r="V74" s="1240"/>
      <c r="W74" s="1240"/>
      <c r="X74" s="1240"/>
      <c r="Y74" s="1240"/>
      <c r="Z74" s="1240"/>
      <c r="AA74" s="1240"/>
      <c r="AB74" s="1240"/>
    </row>
    <row r="75" spans="1:28" ht="27.75" customHeight="1">
      <c r="A75" s="354"/>
      <c r="B75" s="1150" t="s">
        <v>658</v>
      </c>
      <c r="C75" s="1151"/>
      <c r="D75" s="1151"/>
      <c r="E75" s="1151"/>
      <c r="F75" s="1151"/>
      <c r="G75" s="1151"/>
      <c r="H75" s="1151"/>
      <c r="I75" s="1151"/>
      <c r="J75" s="1151"/>
      <c r="K75" s="1151"/>
      <c r="L75" s="1151"/>
      <c r="M75" s="1151"/>
      <c r="N75" s="1151"/>
      <c r="O75" s="1151"/>
      <c r="P75" s="1151"/>
      <c r="Q75" s="1151"/>
      <c r="R75" s="1151"/>
      <c r="S75" s="1151"/>
      <c r="T75" s="1151"/>
      <c r="U75" s="1151"/>
      <c r="V75" s="1151"/>
      <c r="W75" s="1151"/>
      <c r="X75" s="1151"/>
      <c r="Y75" s="1151"/>
      <c r="Z75" s="354"/>
      <c r="AA75" s="355"/>
      <c r="AB75" s="354"/>
    </row>
    <row r="76" spans="1:28" ht="12.75">
      <c r="A76" s="1240" t="str">
        <f>+DAP1!A46</f>
        <v>Formulář zpracovala ASPEKT HM, daňová, účetní a auditorská kancelář, www.danovapriznani.cz, business.center.cz</v>
      </c>
      <c r="B76" s="1241"/>
      <c r="C76" s="1241"/>
      <c r="D76" s="1241"/>
      <c r="E76" s="1241"/>
      <c r="F76" s="1241"/>
      <c r="G76" s="1241"/>
      <c r="H76" s="1241"/>
      <c r="I76" s="1241"/>
      <c r="J76" s="1241"/>
      <c r="K76" s="1241"/>
      <c r="L76" s="1241"/>
      <c r="M76" s="1241"/>
      <c r="N76" s="1241"/>
      <c r="O76" s="1241"/>
      <c r="P76" s="1241"/>
      <c r="Q76" s="1241"/>
      <c r="R76" s="1241"/>
      <c r="S76" s="1241"/>
      <c r="T76" s="1241"/>
      <c r="U76" s="1241"/>
      <c r="V76" s="1241"/>
      <c r="W76" s="1241"/>
      <c r="X76" s="1148" t="s">
        <v>347</v>
      </c>
      <c r="Y76" s="1149"/>
      <c r="Z76" s="1149"/>
      <c r="AA76" s="1149"/>
      <c r="AB76" s="1149"/>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s="29" customFormat="1" ht="12.75"/>
    <row r="162" s="29" customFormat="1" ht="12.75"/>
    <row r="163" s="29" customFormat="1" ht="12.75"/>
    <row r="164" s="29" customFormat="1" ht="12.75"/>
    <row r="165" s="29" customFormat="1" ht="12.75"/>
    <row r="166" s="29" customFormat="1" ht="12.75"/>
    <row r="167" s="29" customFormat="1" ht="12.75"/>
    <row r="168" s="29" customFormat="1" ht="12.75"/>
  </sheetData>
  <sheetProtection password="EF65" sheet="1" objects="1" scenarios="1"/>
  <mergeCells count="183">
    <mergeCell ref="Z26:AB26"/>
    <mergeCell ref="A27:B27"/>
    <mergeCell ref="A37:Q37"/>
    <mergeCell ref="R37:S37"/>
    <mergeCell ref="A34:AB34"/>
    <mergeCell ref="A36:AB36"/>
    <mergeCell ref="R20:V21"/>
    <mergeCell ref="X20:AB21"/>
    <mergeCell ref="F21:P21"/>
    <mergeCell ref="F20:P20"/>
    <mergeCell ref="J65:K65"/>
    <mergeCell ref="A61:C61"/>
    <mergeCell ref="J61:K61"/>
    <mergeCell ref="J49:K49"/>
    <mergeCell ref="A57:C57"/>
    <mergeCell ref="A56:C56"/>
    <mergeCell ref="A65:C65"/>
    <mergeCell ref="D56:I56"/>
    <mergeCell ref="J57:K57"/>
    <mergeCell ref="D57:I57"/>
    <mergeCell ref="V67:AA67"/>
    <mergeCell ref="A67:C67"/>
    <mergeCell ref="A70:AB70"/>
    <mergeCell ref="A68:AB68"/>
    <mergeCell ref="A76:W76"/>
    <mergeCell ref="A74:AB74"/>
    <mergeCell ref="D65:I65"/>
    <mergeCell ref="D67:I67"/>
    <mergeCell ref="D69:I69"/>
    <mergeCell ref="D71:I71"/>
    <mergeCell ref="V65:AA65"/>
    <mergeCell ref="J67:K67"/>
    <mergeCell ref="L65:U65"/>
    <mergeCell ref="L67:U67"/>
    <mergeCell ref="F19:P19"/>
    <mergeCell ref="A8:I8"/>
    <mergeCell ref="A60:C60"/>
    <mergeCell ref="J60:K60"/>
    <mergeCell ref="A55:C55"/>
    <mergeCell ref="D55:I55"/>
    <mergeCell ref="J55:K55"/>
    <mergeCell ref="A58:C58"/>
    <mergeCell ref="A59:C59"/>
    <mergeCell ref="J59:K59"/>
    <mergeCell ref="V24:AB25"/>
    <mergeCell ref="A25:R25"/>
    <mergeCell ref="A4:I4"/>
    <mergeCell ref="Q17:U17"/>
    <mergeCell ref="Q19:U19"/>
    <mergeCell ref="K6:O6"/>
    <mergeCell ref="K10:O10"/>
    <mergeCell ref="F18:P18"/>
    <mergeCell ref="Q4:AB4"/>
    <mergeCell ref="W19:AB19"/>
    <mergeCell ref="X15:AB15"/>
    <mergeCell ref="K4:O4"/>
    <mergeCell ref="A6:B6"/>
    <mergeCell ref="F16:AB16"/>
    <mergeCell ref="A7:B7"/>
    <mergeCell ref="A15:J15"/>
    <mergeCell ref="L15:P15"/>
    <mergeCell ref="A12:AB12"/>
    <mergeCell ref="A10:I10"/>
    <mergeCell ref="Q7:U7"/>
    <mergeCell ref="K7:O7"/>
    <mergeCell ref="A14:AB14"/>
    <mergeCell ref="A9:I9"/>
    <mergeCell ref="A11:I11"/>
    <mergeCell ref="K9:O9"/>
    <mergeCell ref="Q9:U9"/>
    <mergeCell ref="W11:AB11"/>
    <mergeCell ref="W6:AB6"/>
    <mergeCell ref="W7:AB7"/>
    <mergeCell ref="Q8:U8"/>
    <mergeCell ref="A13:AB13"/>
    <mergeCell ref="Q6:U6"/>
    <mergeCell ref="D7:I7"/>
    <mergeCell ref="Q10:U10"/>
    <mergeCell ref="W10:AB10"/>
    <mergeCell ref="Q11:U11"/>
    <mergeCell ref="W9:AB9"/>
    <mergeCell ref="D6:F6"/>
    <mergeCell ref="A54:AB54"/>
    <mergeCell ref="A51:K51"/>
    <mergeCell ref="A53:K53"/>
    <mergeCell ref="M53:Q53"/>
    <mergeCell ref="M51:Q51"/>
    <mergeCell ref="Q52:S52"/>
    <mergeCell ref="K52:M52"/>
    <mergeCell ref="A52:J52"/>
    <mergeCell ref="R15:V15"/>
    <mergeCell ref="L60:Q60"/>
    <mergeCell ref="B1:V1"/>
    <mergeCell ref="B2:V2"/>
    <mergeCell ref="L49:AB49"/>
    <mergeCell ref="A49:C49"/>
    <mergeCell ref="A48:AB48"/>
    <mergeCell ref="A47:AB47"/>
    <mergeCell ref="W8:AB8"/>
    <mergeCell ref="Q18:R18"/>
    <mergeCell ref="W18:AB18"/>
    <mergeCell ref="V57:AB61"/>
    <mergeCell ref="D61:I61"/>
    <mergeCell ref="L57:Q57"/>
    <mergeCell ref="D49:I49"/>
    <mergeCell ref="L59:Q59"/>
    <mergeCell ref="L58:Q58"/>
    <mergeCell ref="D60:I60"/>
    <mergeCell ref="D59:I59"/>
    <mergeCell ref="J58:K58"/>
    <mergeCell ref="D58:I58"/>
    <mergeCell ref="L56:Q56"/>
    <mergeCell ref="J56:K56"/>
    <mergeCell ref="T50:AB53"/>
    <mergeCell ref="A41:Q41"/>
    <mergeCell ref="A46:AB46"/>
    <mergeCell ref="R43:S43"/>
    <mergeCell ref="T43:AB43"/>
    <mergeCell ref="A50:J50"/>
    <mergeCell ref="A38:AB38"/>
    <mergeCell ref="A39:Q39"/>
    <mergeCell ref="L61:Q61"/>
    <mergeCell ref="R41:S41"/>
    <mergeCell ref="T41:AB41"/>
    <mergeCell ref="A42:AB42"/>
    <mergeCell ref="N52:P52"/>
    <mergeCell ref="Q50:S50"/>
    <mergeCell ref="K50:M50"/>
    <mergeCell ref="N50:P50"/>
    <mergeCell ref="T39:AB39"/>
    <mergeCell ref="A44:AB44"/>
    <mergeCell ref="A45:Q45"/>
    <mergeCell ref="R45:S45"/>
    <mergeCell ref="T45:AB45"/>
    <mergeCell ref="A43:Q43"/>
    <mergeCell ref="R39:S39"/>
    <mergeCell ref="F17:P17"/>
    <mergeCell ref="V17:AB17"/>
    <mergeCell ref="R35:S35"/>
    <mergeCell ref="T35:AB35"/>
    <mergeCell ref="A33:Q33"/>
    <mergeCell ref="T33:AB33"/>
    <mergeCell ref="A22:AB22"/>
    <mergeCell ref="A23:AB23"/>
    <mergeCell ref="A26:B26"/>
    <mergeCell ref="A24:R24"/>
    <mergeCell ref="V72:AB72"/>
    <mergeCell ref="V71:AA71"/>
    <mergeCell ref="L71:U72"/>
    <mergeCell ref="A69:C69"/>
    <mergeCell ref="V69:AA69"/>
    <mergeCell ref="L69:U69"/>
    <mergeCell ref="J69:K69"/>
    <mergeCell ref="W1:AA3"/>
    <mergeCell ref="A62:R62"/>
    <mergeCell ref="V62:AB63"/>
    <mergeCell ref="A63:R63"/>
    <mergeCell ref="T37:AB37"/>
    <mergeCell ref="A35:Q35"/>
    <mergeCell ref="L55:AB55"/>
    <mergeCell ref="S56:U61"/>
    <mergeCell ref="V56:AB56"/>
    <mergeCell ref="K8:P8"/>
    <mergeCell ref="X76:AB76"/>
    <mergeCell ref="B75:Y75"/>
    <mergeCell ref="A64:AB64"/>
    <mergeCell ref="A73:C73"/>
    <mergeCell ref="D73:I73"/>
    <mergeCell ref="J73:K73"/>
    <mergeCell ref="L73:AB73"/>
    <mergeCell ref="A71:C71"/>
    <mergeCell ref="J71:K71"/>
    <mergeCell ref="A72:K72"/>
    <mergeCell ref="W5:AB5"/>
    <mergeCell ref="A5:V5"/>
    <mergeCell ref="K11:O11"/>
    <mergeCell ref="B66:AB66"/>
    <mergeCell ref="A40:AB40"/>
    <mergeCell ref="A29:AB29"/>
    <mergeCell ref="Z30:AB30"/>
    <mergeCell ref="A31:B31"/>
    <mergeCell ref="A32:AB32"/>
    <mergeCell ref="R33:S33"/>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77"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CE80"/>
  <sheetViews>
    <sheetView zoomScalePageLayoutView="0" workbookViewId="0" topLeftCell="A1">
      <selection activeCell="D14" sqref="D14:AA14"/>
    </sheetView>
  </sheetViews>
  <sheetFormatPr defaultColWidth="9.140625" defaultRowHeight="12.75"/>
  <cols>
    <col min="1" max="2" width="2.421875" style="136" customWidth="1"/>
    <col min="3" max="3" width="16.7109375" style="136" customWidth="1"/>
    <col min="4" max="4" width="3.140625" style="136" customWidth="1"/>
    <col min="5" max="6" width="1.7109375" style="136" customWidth="1"/>
    <col min="7" max="40" width="2.421875" style="136" customWidth="1"/>
    <col min="41" max="41" width="3.00390625" style="136" customWidth="1"/>
    <col min="42" max="81" width="9.140625" style="29" customWidth="1"/>
    <col min="82" max="16384" width="9.140625" style="136" customWidth="1"/>
  </cols>
  <sheetData>
    <row r="1" spans="1:83" ht="15.75">
      <c r="A1" s="1353" t="s">
        <v>659</v>
      </c>
      <c r="B1" s="1354"/>
      <c r="C1" s="1355"/>
      <c r="D1" s="1349" t="s">
        <v>348</v>
      </c>
      <c r="E1" s="1350"/>
      <c r="F1" s="1350"/>
      <c r="G1" s="1350"/>
      <c r="H1" s="1350"/>
      <c r="I1" s="1350"/>
      <c r="J1" s="1350"/>
      <c r="K1" s="1350"/>
      <c r="L1" s="1346"/>
      <c r="M1" s="1346"/>
      <c r="N1" s="1346"/>
      <c r="O1" s="1346"/>
      <c r="P1" s="1346"/>
      <c r="Q1" s="1346"/>
      <c r="R1" s="1346"/>
      <c r="S1" s="1346"/>
      <c r="T1" s="1346"/>
      <c r="U1" s="1346"/>
      <c r="V1" s="1346"/>
      <c r="W1" s="1346"/>
      <c r="X1" s="1346"/>
      <c r="Y1" s="1346"/>
      <c r="Z1" s="1346"/>
      <c r="AA1" s="1346"/>
      <c r="AB1" s="1346"/>
      <c r="AC1" s="1346"/>
      <c r="AD1" s="1346"/>
      <c r="AE1" s="1346"/>
      <c r="AF1" s="1346"/>
      <c r="AG1" s="1346"/>
      <c r="AH1" s="1346"/>
      <c r="AI1" s="1346"/>
      <c r="AJ1" s="1348"/>
      <c r="AK1" s="1348"/>
      <c r="AL1" s="1348"/>
      <c r="AM1" s="1348"/>
      <c r="AN1" s="1348"/>
      <c r="AO1" s="1348"/>
      <c r="CD1" s="29"/>
      <c r="CE1" s="29"/>
    </row>
    <row r="2" spans="1:83" ht="12.75">
      <c r="A2" s="1351" t="s">
        <v>660</v>
      </c>
      <c r="B2" s="1351"/>
      <c r="C2" s="1352"/>
      <c r="D2" s="1359"/>
      <c r="E2" s="454"/>
      <c r="F2" s="454"/>
      <c r="G2" s="454"/>
      <c r="H2" s="454"/>
      <c r="I2" s="454"/>
      <c r="J2" s="454"/>
      <c r="K2" s="454"/>
      <c r="L2" s="454"/>
      <c r="M2" s="454"/>
      <c r="N2" s="454"/>
      <c r="O2" s="454"/>
      <c r="P2" s="454"/>
      <c r="Q2" s="454"/>
      <c r="R2" s="430"/>
      <c r="S2" s="1360" t="s">
        <v>631</v>
      </c>
      <c r="T2" s="430"/>
      <c r="U2" s="430"/>
      <c r="V2" s="430"/>
      <c r="W2" s="430"/>
      <c r="X2" s="430"/>
      <c r="Y2" s="430"/>
      <c r="Z2" s="430"/>
      <c r="AA2" s="1244"/>
      <c r="AB2" s="1244"/>
      <c r="AC2" s="1244"/>
      <c r="AD2" s="1244"/>
      <c r="AE2" s="1244"/>
      <c r="AF2" s="1244"/>
      <c r="AG2" s="1244"/>
      <c r="AH2" s="1244"/>
      <c r="AI2" s="332"/>
      <c r="AJ2" s="1348"/>
      <c r="AK2" s="1348"/>
      <c r="AL2" s="1348"/>
      <c r="AM2" s="1348"/>
      <c r="AN2" s="1348"/>
      <c r="AO2" s="1348"/>
      <c r="CD2" s="29"/>
      <c r="CE2" s="29"/>
    </row>
    <row r="3" spans="1:83" ht="12.75">
      <c r="A3" s="1345" t="s">
        <v>659</v>
      </c>
      <c r="B3" s="1346"/>
      <c r="C3" s="1347"/>
      <c r="D3" s="335"/>
      <c r="E3" s="337"/>
      <c r="F3" s="337"/>
      <c r="G3" s="337"/>
      <c r="H3" s="337"/>
      <c r="I3" s="337"/>
      <c r="J3" s="337"/>
      <c r="K3" s="337"/>
      <c r="L3" s="336"/>
      <c r="M3" s="337"/>
      <c r="N3" s="337"/>
      <c r="O3" s="337"/>
      <c r="P3" s="337"/>
      <c r="Q3" s="337"/>
      <c r="R3" s="337"/>
      <c r="S3" s="1356">
        <f>+SP1!W7</f>
      </c>
      <c r="T3" s="1357"/>
      <c r="U3" s="1357"/>
      <c r="V3" s="1357"/>
      <c r="W3" s="1357"/>
      <c r="X3" s="1357"/>
      <c r="Y3" s="1357"/>
      <c r="Z3" s="1358"/>
      <c r="AA3" s="1237"/>
      <c r="AB3" s="1354"/>
      <c r="AC3" s="1354"/>
      <c r="AD3" s="1354"/>
      <c r="AE3" s="1354"/>
      <c r="AF3" s="1354"/>
      <c r="AG3" s="1354"/>
      <c r="AH3" s="1354"/>
      <c r="AI3" s="359"/>
      <c r="AJ3" s="1348"/>
      <c r="AK3" s="1348"/>
      <c r="AL3" s="1348"/>
      <c r="AM3" s="1348"/>
      <c r="AN3" s="1348"/>
      <c r="AO3" s="1348"/>
      <c r="CD3" s="29"/>
      <c r="CE3" s="29"/>
    </row>
    <row r="4" spans="1:41" ht="4.5" customHeight="1">
      <c r="A4" s="1227"/>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346"/>
      <c r="AC4" s="1346"/>
      <c r="AD4" s="1346"/>
      <c r="AE4" s="1346"/>
      <c r="AF4" s="1346"/>
      <c r="AG4" s="1346"/>
      <c r="AH4" s="1346"/>
      <c r="AI4" s="1346"/>
      <c r="AJ4" s="1346"/>
      <c r="AK4" s="1346"/>
      <c r="AL4" s="1346"/>
      <c r="AM4" s="1346"/>
      <c r="AN4" s="1346"/>
      <c r="AO4" s="1346"/>
    </row>
    <row r="5" spans="1:41" ht="12.75">
      <c r="A5" s="1310" t="s">
        <v>126</v>
      </c>
      <c r="B5" s="1310"/>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1310"/>
      <c r="AA5" s="1310"/>
      <c r="AB5" s="1310"/>
      <c r="AC5" s="1310"/>
      <c r="AD5" s="1310"/>
      <c r="AE5" s="1310"/>
      <c r="AF5" s="1310"/>
      <c r="AG5" s="1310"/>
      <c r="AH5" s="1310"/>
      <c r="AI5" s="1310"/>
      <c r="AJ5" s="1310"/>
      <c r="AK5" s="1310"/>
      <c r="AL5" s="1310"/>
      <c r="AM5" s="1310"/>
      <c r="AN5" s="1310"/>
      <c r="AO5" s="1310"/>
    </row>
    <row r="6" spans="1:41" ht="4.5" customHeight="1">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row>
    <row r="7" spans="1:41" ht="22.5" customHeight="1">
      <c r="A7" s="1250" t="s">
        <v>241</v>
      </c>
      <c r="B7" s="941"/>
      <c r="C7" s="941"/>
      <c r="D7" s="941"/>
      <c r="E7" s="941"/>
      <c r="F7" s="941"/>
      <c r="G7" s="941"/>
      <c r="H7" s="941"/>
      <c r="I7" s="941"/>
      <c r="J7" s="941"/>
      <c r="K7" s="941"/>
      <c r="L7" s="941"/>
      <c r="M7" s="1262"/>
      <c r="N7" s="1193">
        <f>+IF(SP1!V71&lt;0,-SP1!V71,0)</f>
        <v>0</v>
      </c>
      <c r="O7" s="1157"/>
      <c r="P7" s="1157"/>
      <c r="Q7" s="1157"/>
      <c r="R7" s="1157"/>
      <c r="S7" s="1157"/>
      <c r="T7" s="1157"/>
      <c r="U7" s="1157"/>
      <c r="V7" s="1157"/>
      <c r="W7" s="1157"/>
      <c r="X7" s="1157"/>
      <c r="Y7" s="1158"/>
      <c r="Z7" s="1249" t="s">
        <v>730</v>
      </c>
      <c r="AA7" s="1250"/>
      <c r="AB7" s="1250"/>
      <c r="AC7" s="1250"/>
      <c r="AD7" s="1250"/>
      <c r="AE7" s="1250"/>
      <c r="AF7" s="1250"/>
      <c r="AG7" s="1250"/>
      <c r="AH7" s="1250"/>
      <c r="AI7" s="1250"/>
      <c r="AJ7" s="1250"/>
      <c r="AK7" s="1250"/>
      <c r="AL7" s="1250"/>
      <c r="AM7" s="1250"/>
      <c r="AN7" s="1250"/>
      <c r="AO7" s="1250"/>
    </row>
    <row r="8" spans="1:41" ht="15" customHeight="1">
      <c r="A8" s="1263" t="s">
        <v>683</v>
      </c>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row>
    <row r="9" spans="1:81" s="197" customFormat="1" ht="9.75" customHeight="1">
      <c r="A9" s="1261"/>
      <c r="B9" s="943"/>
      <c r="C9" s="943"/>
      <c r="D9" s="1265" t="s">
        <v>349</v>
      </c>
      <c r="E9" s="1266"/>
      <c r="F9" s="1248"/>
      <c r="G9" s="1245" t="s">
        <v>350</v>
      </c>
      <c r="H9" s="1245"/>
      <c r="I9" s="1248"/>
      <c r="J9" s="1245" t="s">
        <v>351</v>
      </c>
      <c r="K9" s="1245"/>
      <c r="L9" s="1248"/>
      <c r="M9" s="1245" t="s">
        <v>352</v>
      </c>
      <c r="N9" s="1245"/>
      <c r="O9" s="1248"/>
      <c r="P9" s="1245" t="s">
        <v>353</v>
      </c>
      <c r="Q9" s="1245"/>
      <c r="R9" s="1248"/>
      <c r="S9" s="1245" t="s">
        <v>354</v>
      </c>
      <c r="T9" s="1245"/>
      <c r="U9" s="1248"/>
      <c r="V9" s="1245" t="s">
        <v>360</v>
      </c>
      <c r="W9" s="1245"/>
      <c r="X9" s="1248"/>
      <c r="Y9" s="1245" t="s">
        <v>359</v>
      </c>
      <c r="Z9" s="1245"/>
      <c r="AA9" s="1248"/>
      <c r="AB9" s="1245" t="s">
        <v>358</v>
      </c>
      <c r="AC9" s="1245"/>
      <c r="AD9" s="1248"/>
      <c r="AE9" s="1245" t="s">
        <v>357</v>
      </c>
      <c r="AF9" s="1245"/>
      <c r="AG9" s="1248"/>
      <c r="AH9" s="1245" t="s">
        <v>356</v>
      </c>
      <c r="AI9" s="1245"/>
      <c r="AJ9" s="1248"/>
      <c r="AK9" s="1245" t="s">
        <v>355</v>
      </c>
      <c r="AL9" s="1245"/>
      <c r="AM9" s="1373" t="s">
        <v>696</v>
      </c>
      <c r="AN9" s="943"/>
      <c r="AO9" s="943"/>
      <c r="AP9" s="1257"/>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42" ht="22.5" customHeight="1">
      <c r="A10" s="1261" t="s">
        <v>83</v>
      </c>
      <c r="B10" s="943"/>
      <c r="C10" s="943"/>
      <c r="D10" s="1246"/>
      <c r="E10" s="1258"/>
      <c r="F10" s="1267"/>
      <c r="G10" s="1246"/>
      <c r="H10" s="1247"/>
      <c r="I10" s="1248"/>
      <c r="J10" s="1246"/>
      <c r="K10" s="1247"/>
      <c r="L10" s="1248"/>
      <c r="M10" s="1246"/>
      <c r="N10" s="1247"/>
      <c r="O10" s="1248"/>
      <c r="P10" s="1246"/>
      <c r="Q10" s="1247"/>
      <c r="R10" s="1248"/>
      <c r="S10" s="1246"/>
      <c r="T10" s="1247"/>
      <c r="U10" s="1248"/>
      <c r="V10" s="1246"/>
      <c r="W10" s="1247"/>
      <c r="X10" s="1248"/>
      <c r="Y10" s="1246"/>
      <c r="Z10" s="1247"/>
      <c r="AA10" s="1248"/>
      <c r="AB10" s="1246"/>
      <c r="AC10" s="1247"/>
      <c r="AD10" s="1248"/>
      <c r="AE10" s="1246"/>
      <c r="AF10" s="1247"/>
      <c r="AG10" s="1248"/>
      <c r="AH10" s="1246"/>
      <c r="AI10" s="1247"/>
      <c r="AJ10" s="1248"/>
      <c r="AK10" s="1246"/>
      <c r="AL10" s="1247"/>
      <c r="AM10" s="378"/>
      <c r="AN10" s="1246"/>
      <c r="AO10" s="1258"/>
      <c r="AP10" s="1257"/>
    </row>
    <row r="11" spans="1:41" ht="4.5" customHeight="1">
      <c r="A11" s="1259"/>
      <c r="B11" s="1259"/>
      <c r="C11" s="1259"/>
      <c r="D11" s="1259"/>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59"/>
      <c r="AK11" s="1259"/>
      <c r="AL11" s="1259"/>
      <c r="AM11" s="1259"/>
      <c r="AN11" s="1259"/>
      <c r="AO11" s="1259"/>
    </row>
    <row r="12" spans="1:41" ht="12.75">
      <c r="A12" s="1260" t="s">
        <v>240</v>
      </c>
      <c r="B12" s="1260"/>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row>
    <row r="13" spans="1:41" ht="12.75">
      <c r="A13" s="1255"/>
      <c r="B13" s="1256"/>
      <c r="C13" s="1256"/>
      <c r="D13" s="1255" t="s">
        <v>134</v>
      </c>
      <c r="E13" s="1255"/>
      <c r="F13" s="1255"/>
      <c r="G13" s="1255"/>
      <c r="H13" s="1255"/>
      <c r="I13" s="1255"/>
      <c r="J13" s="1255"/>
      <c r="K13" s="1255"/>
      <c r="L13" s="1255"/>
      <c r="M13" s="1255"/>
      <c r="N13" s="1255"/>
      <c r="O13" s="1255"/>
      <c r="P13" s="1255"/>
      <c r="Q13" s="1255"/>
      <c r="R13" s="1255"/>
      <c r="S13" s="1255"/>
      <c r="T13" s="1255"/>
      <c r="U13" s="1255"/>
      <c r="V13" s="1255"/>
      <c r="W13" s="1255"/>
      <c r="X13" s="1256"/>
      <c r="Y13" s="1256"/>
      <c r="Z13" s="1256"/>
      <c r="AA13" s="1256"/>
      <c r="AB13" s="1281"/>
      <c r="AC13" s="1281"/>
      <c r="AD13" s="1281"/>
      <c r="AE13" s="1281"/>
      <c r="AF13" s="1281"/>
      <c r="AG13" s="1281"/>
      <c r="AH13" s="1281"/>
      <c r="AI13" s="1281"/>
      <c r="AJ13" s="1281"/>
      <c r="AK13" s="1281"/>
      <c r="AL13" s="1281"/>
      <c r="AM13" s="1281"/>
      <c r="AN13" s="1281"/>
      <c r="AO13" s="1281"/>
    </row>
    <row r="14" spans="1:41" ht="15" customHeight="1">
      <c r="A14" s="363" t="s">
        <v>74</v>
      </c>
      <c r="B14" s="371"/>
      <c r="C14" s="364" t="s">
        <v>84</v>
      </c>
      <c r="D14" s="1283"/>
      <c r="E14" s="1284"/>
      <c r="F14" s="1284"/>
      <c r="G14" s="1284"/>
      <c r="H14" s="1284"/>
      <c r="I14" s="1284"/>
      <c r="J14" s="1284"/>
      <c r="K14" s="1284"/>
      <c r="L14" s="1284"/>
      <c r="M14" s="1284"/>
      <c r="N14" s="1284"/>
      <c r="O14" s="1284"/>
      <c r="P14" s="1284"/>
      <c r="Q14" s="1284"/>
      <c r="R14" s="1284"/>
      <c r="S14" s="1284"/>
      <c r="T14" s="1284"/>
      <c r="U14" s="1284"/>
      <c r="V14" s="1284"/>
      <c r="W14" s="1284"/>
      <c r="X14" s="1284"/>
      <c r="Y14" s="1284"/>
      <c r="Z14" s="1284"/>
      <c r="AA14" s="1285"/>
      <c r="AB14" s="1282"/>
      <c r="AC14" s="1282"/>
      <c r="AD14" s="1282"/>
      <c r="AE14" s="1282"/>
      <c r="AF14" s="1282"/>
      <c r="AG14" s="1282"/>
      <c r="AH14" s="1282"/>
      <c r="AI14" s="1282"/>
      <c r="AJ14" s="1282"/>
      <c r="AK14" s="1282"/>
      <c r="AL14" s="1282"/>
      <c r="AM14" s="1282"/>
      <c r="AN14" s="1282"/>
      <c r="AO14" s="1282"/>
    </row>
    <row r="15" spans="1:81" s="137" customFormat="1" ht="9.75" customHeight="1">
      <c r="A15" s="1255"/>
      <c r="B15" s="1256"/>
      <c r="C15" s="1256"/>
      <c r="D15" s="362" t="s">
        <v>135</v>
      </c>
      <c r="E15" s="362"/>
      <c r="F15" s="362"/>
      <c r="G15" s="362"/>
      <c r="H15" s="362"/>
      <c r="I15" s="362"/>
      <c r="J15" s="362"/>
      <c r="K15" s="362"/>
      <c r="L15" s="362"/>
      <c r="M15" s="1204" t="s">
        <v>136</v>
      </c>
      <c r="N15" s="1204"/>
      <c r="O15" s="1204"/>
      <c r="P15" s="1204"/>
      <c r="Q15" s="1204"/>
      <c r="R15" s="1204"/>
      <c r="S15" s="1204"/>
      <c r="T15" s="1204"/>
      <c r="U15" s="1204"/>
      <c r="V15" s="362"/>
      <c r="W15" s="1204" t="s">
        <v>64</v>
      </c>
      <c r="X15" s="1204"/>
      <c r="Y15" s="1204"/>
      <c r="Z15" s="1204"/>
      <c r="AA15" s="362"/>
      <c r="AB15" s="362"/>
      <c r="AC15" s="1204" t="s">
        <v>210</v>
      </c>
      <c r="AD15" s="1256"/>
      <c r="AE15" s="1256"/>
      <c r="AF15" s="1256"/>
      <c r="AG15" s="1256"/>
      <c r="AH15" s="1256"/>
      <c r="AI15" s="362"/>
      <c r="AJ15" s="1204" t="s">
        <v>138</v>
      </c>
      <c r="AK15" s="1204"/>
      <c r="AL15" s="1204"/>
      <c r="AM15" s="1204"/>
      <c r="AN15" s="1256"/>
      <c r="AO15" s="1256"/>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row>
    <row r="16" spans="1:41" ht="15" customHeight="1">
      <c r="A16" s="1256"/>
      <c r="B16" s="1256"/>
      <c r="C16" s="1256"/>
      <c r="D16" s="1268"/>
      <c r="E16" s="1269"/>
      <c r="F16" s="1269"/>
      <c r="G16" s="1269"/>
      <c r="H16" s="1269"/>
      <c r="I16" s="1269"/>
      <c r="J16" s="1269"/>
      <c r="K16" s="1270"/>
      <c r="L16" s="365" t="s">
        <v>655</v>
      </c>
      <c r="M16" s="1278">
        <f>+ZAKL_DATA!B32</f>
        <v>0</v>
      </c>
      <c r="N16" s="1279"/>
      <c r="O16" s="1279"/>
      <c r="P16" s="1279"/>
      <c r="Q16" s="1279"/>
      <c r="R16" s="1279"/>
      <c r="S16" s="1279"/>
      <c r="T16" s="1279"/>
      <c r="U16" s="1280"/>
      <c r="V16" s="366" t="s">
        <v>137</v>
      </c>
      <c r="W16" s="1271">
        <f>+ZAKL_DATA!B33</f>
        <v>0</v>
      </c>
      <c r="X16" s="1276"/>
      <c r="Y16" s="1276"/>
      <c r="Z16" s="1277"/>
      <c r="AA16" s="1172"/>
      <c r="AB16" s="1172"/>
      <c r="AC16" s="1275">
        <f>+S3</f>
      </c>
      <c r="AD16" s="1276"/>
      <c r="AE16" s="1276"/>
      <c r="AF16" s="1276"/>
      <c r="AG16" s="1276"/>
      <c r="AH16" s="1277"/>
      <c r="AI16" s="361"/>
      <c r="AJ16" s="1271"/>
      <c r="AK16" s="1272"/>
      <c r="AL16" s="1272"/>
      <c r="AM16" s="1272"/>
      <c r="AN16" s="1273"/>
      <c r="AO16" s="1274"/>
    </row>
    <row r="17" spans="1:41" ht="9.75" customHeight="1">
      <c r="A17" s="1259"/>
      <c r="B17" s="1259"/>
      <c r="C17" s="1259"/>
      <c r="D17" s="1259"/>
      <c r="E17" s="1259"/>
      <c r="F17" s="1259"/>
      <c r="G17" s="1259"/>
      <c r="H17" s="1259"/>
      <c r="I17" s="1259"/>
      <c r="J17" s="1259"/>
      <c r="K17" s="1259"/>
      <c r="L17" s="1259"/>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c r="AO17" s="1259"/>
    </row>
    <row r="18" spans="1:41" ht="9.75" customHeight="1">
      <c r="A18" s="361"/>
      <c r="B18" s="361"/>
      <c r="C18" s="361"/>
      <c r="D18" s="1255" t="s">
        <v>538</v>
      </c>
      <c r="E18" s="1255"/>
      <c r="F18" s="1255"/>
      <c r="G18" s="1255"/>
      <c r="H18" s="1255"/>
      <c r="I18" s="1255"/>
      <c r="J18" s="1255"/>
      <c r="K18" s="1255"/>
      <c r="L18" s="1255"/>
      <c r="M18" s="1255"/>
      <c r="N18" s="1255"/>
      <c r="O18" s="1255"/>
      <c r="P18" s="1255"/>
      <c r="Q18" s="1255"/>
      <c r="R18" s="1255"/>
      <c r="S18" s="1255"/>
      <c r="T18" s="1255"/>
      <c r="U18" s="1255"/>
      <c r="V18" s="1255"/>
      <c r="W18" s="1281"/>
      <c r="X18" s="1255" t="s">
        <v>537</v>
      </c>
      <c r="Y18" s="1255"/>
      <c r="Z18" s="1255"/>
      <c r="AA18" s="1255"/>
      <c r="AB18" s="1255"/>
      <c r="AC18" s="1255"/>
      <c r="AD18" s="1255"/>
      <c r="AE18" s="1281"/>
      <c r="AF18" s="1255" t="s">
        <v>575</v>
      </c>
      <c r="AG18" s="1255"/>
      <c r="AH18" s="1255"/>
      <c r="AI18" s="1255"/>
      <c r="AJ18" s="1255"/>
      <c r="AK18" s="1255"/>
      <c r="AL18" s="1255"/>
      <c r="AM18" s="1281"/>
      <c r="AN18" s="1281"/>
      <c r="AO18" s="1281"/>
    </row>
    <row r="19" spans="1:41" ht="15" customHeight="1">
      <c r="A19" s="363" t="s">
        <v>75</v>
      </c>
      <c r="B19" s="371"/>
      <c r="C19" s="1289" t="s">
        <v>139</v>
      </c>
      <c r="D19" s="1286" t="str">
        <f>IF(EXACT("X",B19),+SP1!A7," ")</f>
        <v> </v>
      </c>
      <c r="E19" s="1287"/>
      <c r="F19" s="1287"/>
      <c r="G19" s="1287"/>
      <c r="H19" s="1287"/>
      <c r="I19" s="1287"/>
      <c r="J19" s="1287"/>
      <c r="K19" s="1287"/>
      <c r="L19" s="1287"/>
      <c r="M19" s="1287"/>
      <c r="N19" s="1287"/>
      <c r="O19" s="1287"/>
      <c r="P19" s="1287"/>
      <c r="Q19" s="1287"/>
      <c r="R19" s="1287"/>
      <c r="S19" s="1287"/>
      <c r="T19" s="1287"/>
      <c r="U19" s="1287"/>
      <c r="V19" s="1288"/>
      <c r="W19" s="1282"/>
      <c r="X19" s="1286" t="str">
        <f>IF(EXACT("X",B19),+SP1!D7," ")</f>
        <v> </v>
      </c>
      <c r="Y19" s="1287"/>
      <c r="Z19" s="1287"/>
      <c r="AA19" s="1287"/>
      <c r="AB19" s="1287"/>
      <c r="AC19" s="1287"/>
      <c r="AD19" s="1288"/>
      <c r="AE19" s="1282"/>
      <c r="AF19" s="1286" t="str">
        <f>IF(EXACT("X",B19),+SP1!K7," ")</f>
        <v> </v>
      </c>
      <c r="AG19" s="1287"/>
      <c r="AH19" s="1287"/>
      <c r="AI19" s="1287"/>
      <c r="AJ19" s="1287"/>
      <c r="AK19" s="1287"/>
      <c r="AL19" s="1288"/>
      <c r="AM19" s="1282"/>
      <c r="AN19" s="1282"/>
      <c r="AO19" s="1282"/>
    </row>
    <row r="20" spans="1:41" ht="9.75" customHeight="1">
      <c r="A20" s="353"/>
      <c r="B20" s="353"/>
      <c r="C20" s="1290"/>
      <c r="D20" s="1255" t="s">
        <v>140</v>
      </c>
      <c r="E20" s="1255"/>
      <c r="F20" s="1255"/>
      <c r="G20" s="1255"/>
      <c r="H20" s="1255"/>
      <c r="I20" s="1255"/>
      <c r="J20" s="1255"/>
      <c r="K20" s="1255"/>
      <c r="L20" s="1255"/>
      <c r="M20" s="1255"/>
      <c r="N20" s="1255"/>
      <c r="O20" s="1255"/>
      <c r="P20" s="1255"/>
      <c r="Q20" s="1255"/>
      <c r="R20" s="1255"/>
      <c r="S20" s="1255"/>
      <c r="T20" s="1255"/>
      <c r="U20" s="1255"/>
      <c r="V20" s="1255"/>
      <c r="W20" s="1256"/>
      <c r="X20" s="1256"/>
      <c r="Y20" s="1256"/>
      <c r="Z20" s="1256"/>
      <c r="AA20" s="1256"/>
      <c r="AB20" s="1256"/>
      <c r="AC20" s="1256"/>
      <c r="AD20" s="1256"/>
      <c r="AE20" s="1281"/>
      <c r="AF20" s="1255" t="s">
        <v>141</v>
      </c>
      <c r="AG20" s="1255"/>
      <c r="AH20" s="1255"/>
      <c r="AI20" s="1255"/>
      <c r="AJ20" s="1255"/>
      <c r="AK20" s="1255"/>
      <c r="AL20" s="1255"/>
      <c r="AM20" s="1281"/>
      <c r="AN20" s="1281"/>
      <c r="AO20" s="1281"/>
    </row>
    <row r="21" spans="1:41" ht="15" customHeight="1">
      <c r="A21" s="1281"/>
      <c r="B21" s="1281"/>
      <c r="C21" s="1281"/>
      <c r="D21" s="1291" t="str">
        <f>IF(EXACT("X",B19),+SP1!A9," ")</f>
        <v> </v>
      </c>
      <c r="E21" s="1292"/>
      <c r="F21" s="1292"/>
      <c r="G21" s="1292"/>
      <c r="H21" s="1292"/>
      <c r="I21" s="1292"/>
      <c r="J21" s="1292"/>
      <c r="K21" s="1292"/>
      <c r="L21" s="1292"/>
      <c r="M21" s="1292"/>
      <c r="N21" s="1292"/>
      <c r="O21" s="1292"/>
      <c r="P21" s="1292"/>
      <c r="Q21" s="1292"/>
      <c r="R21" s="1292"/>
      <c r="S21" s="1292"/>
      <c r="T21" s="1292"/>
      <c r="U21" s="1292"/>
      <c r="V21" s="1292"/>
      <c r="W21" s="1293"/>
      <c r="X21" s="1293"/>
      <c r="Y21" s="1293"/>
      <c r="Z21" s="1293"/>
      <c r="AA21" s="1293"/>
      <c r="AB21" s="1293"/>
      <c r="AC21" s="1293"/>
      <c r="AD21" s="1294"/>
      <c r="AE21" s="1281"/>
      <c r="AF21" s="1291" t="str">
        <f>IF(EXACT("X",B19),+SP1!K9," ")</f>
        <v> </v>
      </c>
      <c r="AG21" s="1292"/>
      <c r="AH21" s="1292"/>
      <c r="AI21" s="1292"/>
      <c r="AJ21" s="1292"/>
      <c r="AK21" s="1292"/>
      <c r="AL21" s="1295"/>
      <c r="AM21" s="1281"/>
      <c r="AN21" s="1281"/>
      <c r="AO21" s="1281"/>
    </row>
    <row r="22" spans="1:41" ht="9.75" customHeight="1">
      <c r="A22" s="1281"/>
      <c r="B22" s="1281"/>
      <c r="C22" s="1281"/>
      <c r="D22" s="1302" t="s">
        <v>142</v>
      </c>
      <c r="E22" s="1302"/>
      <c r="F22" s="1302"/>
      <c r="G22" s="1302"/>
      <c r="H22" s="1302"/>
      <c r="I22" s="1302"/>
      <c r="J22" s="1302"/>
      <c r="K22" s="1302"/>
      <c r="L22" s="1302"/>
      <c r="M22" s="1302"/>
      <c r="N22" s="1302"/>
      <c r="O22" s="1302"/>
      <c r="P22" s="1302"/>
      <c r="Q22" s="1302"/>
      <c r="R22" s="1302"/>
      <c r="S22" s="1302"/>
      <c r="T22" s="1302"/>
      <c r="U22" s="1302"/>
      <c r="V22" s="1302"/>
      <c r="W22" s="1303"/>
      <c r="X22" s="1303"/>
      <c r="Y22" s="1303"/>
      <c r="Z22" s="1303"/>
      <c r="AA22" s="1303"/>
      <c r="AB22" s="1303"/>
      <c r="AC22" s="1303"/>
      <c r="AD22" s="1303"/>
      <c r="AE22" s="1281"/>
      <c r="AF22" s="1302" t="s">
        <v>143</v>
      </c>
      <c r="AG22" s="1302"/>
      <c r="AH22" s="1302"/>
      <c r="AI22" s="1302"/>
      <c r="AJ22" s="1302"/>
      <c r="AK22" s="1302"/>
      <c r="AL22" s="1302"/>
      <c r="AM22" s="1281"/>
      <c r="AN22" s="1281"/>
      <c r="AO22" s="1281"/>
    </row>
    <row r="23" spans="1:41" ht="15" customHeight="1">
      <c r="A23" s="1281"/>
      <c r="B23" s="1281"/>
      <c r="C23" s="1281"/>
      <c r="D23" s="1291" t="str">
        <f>IF(EXACT("X",B19),+SP1!A11," ")</f>
        <v> </v>
      </c>
      <c r="E23" s="1292"/>
      <c r="F23" s="1292"/>
      <c r="G23" s="1292"/>
      <c r="H23" s="1292"/>
      <c r="I23" s="1292"/>
      <c r="J23" s="1292"/>
      <c r="K23" s="1292"/>
      <c r="L23" s="1292"/>
      <c r="M23" s="1292"/>
      <c r="N23" s="1292"/>
      <c r="O23" s="1292"/>
      <c r="P23" s="1292"/>
      <c r="Q23" s="1292"/>
      <c r="R23" s="1292"/>
      <c r="S23" s="1292"/>
      <c r="T23" s="1292"/>
      <c r="U23" s="1292"/>
      <c r="V23" s="1292"/>
      <c r="W23" s="1293"/>
      <c r="X23" s="1293"/>
      <c r="Y23" s="1293"/>
      <c r="Z23" s="1293"/>
      <c r="AA23" s="1293"/>
      <c r="AB23" s="1293"/>
      <c r="AC23" s="1293"/>
      <c r="AD23" s="1294"/>
      <c r="AE23" s="1281"/>
      <c r="AF23" s="1291" t="str">
        <f>IF(EXACT("X",B19),+SP1!K11," ")</f>
        <v> </v>
      </c>
      <c r="AG23" s="1292"/>
      <c r="AH23" s="1292"/>
      <c r="AI23" s="1292"/>
      <c r="AJ23" s="1292"/>
      <c r="AK23" s="1292"/>
      <c r="AL23" s="1295"/>
      <c r="AM23" s="1281"/>
      <c r="AN23" s="1281"/>
      <c r="AO23" s="1281"/>
    </row>
    <row r="24" spans="1:41" ht="9.75" customHeight="1">
      <c r="A24" s="1281"/>
      <c r="B24" s="1281"/>
      <c r="C24" s="1281"/>
      <c r="D24" s="1255" t="s">
        <v>144</v>
      </c>
      <c r="E24" s="1255"/>
      <c r="F24" s="1255"/>
      <c r="G24" s="1255"/>
      <c r="H24" s="1255"/>
      <c r="I24" s="1255"/>
      <c r="J24" s="1255"/>
      <c r="K24" s="1255"/>
      <c r="L24" s="1255"/>
      <c r="M24" s="1255"/>
      <c r="N24" s="1255"/>
      <c r="O24" s="1255"/>
      <c r="P24" s="1255"/>
      <c r="Q24" s="1255"/>
      <c r="R24" s="1255"/>
      <c r="S24" s="1255"/>
      <c r="T24" s="1255"/>
      <c r="U24" s="1255"/>
      <c r="V24" s="1255"/>
      <c r="W24" s="1256"/>
      <c r="X24" s="1256"/>
      <c r="Y24" s="1256"/>
      <c r="Z24" s="1256"/>
      <c r="AA24" s="1256"/>
      <c r="AB24" s="1256"/>
      <c r="AC24" s="1256"/>
      <c r="AD24" s="1256"/>
      <c r="AE24" s="1256"/>
      <c r="AF24" s="1256"/>
      <c r="AG24" s="1256"/>
      <c r="AH24" s="1256"/>
      <c r="AI24" s="1256"/>
      <c r="AJ24" s="1256"/>
      <c r="AK24" s="1256"/>
      <c r="AL24" s="1256"/>
      <c r="AM24" s="1281"/>
      <c r="AN24" s="1281"/>
      <c r="AO24" s="1281"/>
    </row>
    <row r="25" spans="1:41" ht="15" customHeight="1">
      <c r="A25" s="1281"/>
      <c r="B25" s="1281"/>
      <c r="C25" s="1281"/>
      <c r="D25" s="1291" t="str">
        <f>IF(EXACT("X",B19),+SP1!Q11," ")</f>
        <v> </v>
      </c>
      <c r="E25" s="1292"/>
      <c r="F25" s="1292"/>
      <c r="G25" s="1292"/>
      <c r="H25" s="1292"/>
      <c r="I25" s="1292"/>
      <c r="J25" s="1292"/>
      <c r="K25" s="1292"/>
      <c r="L25" s="1292"/>
      <c r="M25" s="1292"/>
      <c r="N25" s="1292"/>
      <c r="O25" s="1292"/>
      <c r="P25" s="1292"/>
      <c r="Q25" s="1292"/>
      <c r="R25" s="1292"/>
      <c r="S25" s="1292"/>
      <c r="T25" s="1292"/>
      <c r="U25" s="1292"/>
      <c r="V25" s="1292"/>
      <c r="W25" s="1293"/>
      <c r="X25" s="1293"/>
      <c r="Y25" s="1293"/>
      <c r="Z25" s="1293"/>
      <c r="AA25" s="1293"/>
      <c r="AB25" s="1293"/>
      <c r="AC25" s="1293"/>
      <c r="AD25" s="1293"/>
      <c r="AE25" s="1293"/>
      <c r="AF25" s="1293"/>
      <c r="AG25" s="1293"/>
      <c r="AH25" s="1293"/>
      <c r="AI25" s="1293"/>
      <c r="AJ25" s="1293"/>
      <c r="AK25" s="1293"/>
      <c r="AL25" s="1294"/>
      <c r="AM25" s="1281"/>
      <c r="AN25" s="1281"/>
      <c r="AO25" s="1281"/>
    </row>
    <row r="26" spans="1:41" ht="4.5" customHeight="1">
      <c r="A26" s="1281"/>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281"/>
      <c r="AG26" s="1281"/>
      <c r="AH26" s="1281"/>
      <c r="AI26" s="1281"/>
      <c r="AJ26" s="1281"/>
      <c r="AK26" s="1281"/>
      <c r="AL26" s="1281"/>
      <c r="AM26" s="1281"/>
      <c r="AN26" s="1281"/>
      <c r="AO26" s="1281"/>
    </row>
    <row r="27" spans="1:41" ht="12.75">
      <c r="A27" s="1310" t="s">
        <v>361</v>
      </c>
      <c r="B27" s="1310"/>
      <c r="C27" s="1310"/>
      <c r="D27" s="1310"/>
      <c r="E27" s="1310"/>
      <c r="F27" s="1310"/>
      <c r="G27" s="1310"/>
      <c r="H27" s="1310"/>
      <c r="I27" s="1310"/>
      <c r="J27" s="1310"/>
      <c r="K27" s="1310"/>
      <c r="L27" s="1310"/>
      <c r="M27" s="1310"/>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0"/>
      <c r="AL27" s="1310"/>
      <c r="AM27" s="1310"/>
      <c r="AN27" s="1310"/>
      <c r="AO27" s="1310"/>
    </row>
    <row r="28" spans="1:41" ht="4.5" customHeight="1">
      <c r="A28" s="1307"/>
      <c r="B28" s="1307"/>
      <c r="C28" s="1307"/>
      <c r="D28" s="1307"/>
      <c r="E28" s="1307"/>
      <c r="F28" s="1307"/>
      <c r="G28" s="1307"/>
      <c r="H28" s="1307"/>
      <c r="I28" s="1307"/>
      <c r="J28" s="1307"/>
      <c r="K28" s="1307"/>
      <c r="L28" s="1307"/>
      <c r="M28" s="1307"/>
      <c r="N28" s="1307"/>
      <c r="O28" s="1307"/>
      <c r="P28" s="1307"/>
      <c r="Q28" s="1307"/>
      <c r="R28" s="1307"/>
      <c r="S28" s="1307"/>
      <c r="T28" s="1307"/>
      <c r="U28" s="1307"/>
      <c r="V28" s="1307"/>
      <c r="W28" s="1307"/>
      <c r="X28" s="1307"/>
      <c r="Y28" s="1307"/>
      <c r="Z28" s="1307"/>
      <c r="AA28" s="1307"/>
      <c r="AB28" s="1307"/>
      <c r="AC28" s="1307"/>
      <c r="AD28" s="1307"/>
      <c r="AE28" s="1307"/>
      <c r="AF28" s="1307"/>
      <c r="AG28" s="1307"/>
      <c r="AH28" s="1307"/>
      <c r="AI28" s="1307"/>
      <c r="AJ28" s="1307"/>
      <c r="AK28" s="1307"/>
      <c r="AL28" s="1307"/>
      <c r="AM28" s="1307"/>
      <c r="AN28" s="1307"/>
      <c r="AO28" s="1307"/>
    </row>
    <row r="29" spans="1:41" ht="18.75" customHeight="1">
      <c r="A29" s="1299" t="s">
        <v>362</v>
      </c>
      <c r="B29" s="1299"/>
      <c r="C29" s="1299"/>
      <c r="D29" s="1299"/>
      <c r="E29" s="1299"/>
      <c r="F29" s="1299"/>
      <c r="G29" s="1299"/>
      <c r="H29" s="1299"/>
      <c r="I29" s="1299"/>
      <c r="J29" s="1299"/>
      <c r="K29" s="1299"/>
      <c r="L29" s="1299"/>
      <c r="M29" s="1299"/>
      <c r="N29" s="1299"/>
      <c r="O29" s="1299"/>
      <c r="P29" s="1299"/>
      <c r="Q29" s="1299"/>
      <c r="R29" s="1299"/>
      <c r="S29" s="1299"/>
      <c r="T29" s="1299"/>
      <c r="U29" s="1299"/>
      <c r="V29" s="1299"/>
      <c r="W29" s="1299"/>
      <c r="X29" s="1299"/>
      <c r="Y29" s="1299"/>
      <c r="Z29" s="1299"/>
      <c r="AA29" s="1153"/>
      <c r="AB29" s="1153" t="s">
        <v>119</v>
      </c>
      <c r="AC29" s="1154"/>
      <c r="AD29" s="1154"/>
      <c r="AE29" s="1154"/>
      <c r="AF29" s="1308"/>
      <c r="AG29" s="1246" t="s">
        <v>113</v>
      </c>
      <c r="AH29" s="1258"/>
      <c r="AI29" s="1309" t="s">
        <v>120</v>
      </c>
      <c r="AJ29" s="1301"/>
      <c r="AK29" s="1301"/>
      <c r="AL29" s="1301"/>
      <c r="AM29" s="1301"/>
      <c r="AN29" s="1246"/>
      <c r="AO29" s="1258"/>
    </row>
    <row r="30" spans="1:41" ht="9.75" customHeight="1">
      <c r="A30" s="1307"/>
      <c r="B30" s="1307"/>
      <c r="C30" s="1307"/>
      <c r="D30" s="1307"/>
      <c r="E30" s="1307"/>
      <c r="F30" s="1307"/>
      <c r="G30" s="1307"/>
      <c r="H30" s="1307"/>
      <c r="I30" s="1307"/>
      <c r="J30" s="1307"/>
      <c r="K30" s="1307"/>
      <c r="L30" s="1307"/>
      <c r="M30" s="1307"/>
      <c r="N30" s="1307"/>
      <c r="O30" s="1307"/>
      <c r="P30" s="1307"/>
      <c r="Q30" s="1307"/>
      <c r="R30" s="1307"/>
      <c r="S30" s="1307"/>
      <c r="T30" s="1307"/>
      <c r="U30" s="1307"/>
      <c r="V30" s="1307"/>
      <c r="W30" s="1307"/>
      <c r="X30" s="1307"/>
      <c r="Y30" s="1307"/>
      <c r="Z30" s="1307"/>
      <c r="AA30" s="1307"/>
      <c r="AB30" s="1307"/>
      <c r="AC30" s="1307"/>
      <c r="AD30" s="1307"/>
      <c r="AE30" s="1307"/>
      <c r="AF30" s="1307"/>
      <c r="AG30" s="1307"/>
      <c r="AH30" s="1307"/>
      <c r="AI30" s="1307"/>
      <c r="AJ30" s="1307"/>
      <c r="AK30" s="1307"/>
      <c r="AL30" s="1307"/>
      <c r="AM30" s="1307"/>
      <c r="AN30" s="1307"/>
      <c r="AO30" s="1307"/>
    </row>
    <row r="31" spans="1:41" ht="22.5" customHeight="1">
      <c r="A31" s="1299" t="s">
        <v>686</v>
      </c>
      <c r="B31" s="1299"/>
      <c r="C31" s="1299"/>
      <c r="D31" s="1299"/>
      <c r="E31" s="1299"/>
      <c r="F31" s="1299"/>
      <c r="G31" s="1299"/>
      <c r="H31" s="1299"/>
      <c r="I31" s="1299"/>
      <c r="J31" s="1299"/>
      <c r="K31" s="1299"/>
      <c r="L31" s="1153"/>
      <c r="M31" s="1296">
        <f>IF((SP1!L51+SP1!R51)=0,0,CEILING(IF(OR(EXACT(AG29,"X"),EXACT(AG29,"x")),MIN(103536,MAX(6471,SP1!D49*0.5/(SP1!L51+SP1!R51))),MIN(103536,MAX(2589,SP1!D49*0.5/(SP1!L51+SP1!R51)))),1))</f>
        <v>6471</v>
      </c>
      <c r="N31" s="1297"/>
      <c r="O31" s="1297"/>
      <c r="P31" s="1297"/>
      <c r="Q31" s="1297"/>
      <c r="R31" s="1297"/>
      <c r="S31" s="1194"/>
      <c r="T31" s="1194"/>
      <c r="U31" s="1298"/>
      <c r="V31" s="349" t="s">
        <v>730</v>
      </c>
      <c r="W31" s="1300" t="s">
        <v>287</v>
      </c>
      <c r="X31" s="1301"/>
      <c r="Y31" s="1301"/>
      <c r="Z31" s="1301"/>
      <c r="AA31" s="1301"/>
      <c r="AB31" s="1301"/>
      <c r="AC31" s="1301"/>
      <c r="AD31" s="1301"/>
      <c r="AE31" s="1154"/>
      <c r="AF31" s="1296">
        <f>+IF(OR(EXACT(SP1!S25,"X"),(EXACT(SP1!S25,"x"))),CEILING(M31*0.023,1),0)</f>
        <v>0</v>
      </c>
      <c r="AG31" s="1297"/>
      <c r="AH31" s="1297"/>
      <c r="AI31" s="1297"/>
      <c r="AJ31" s="1297"/>
      <c r="AK31" s="1297"/>
      <c r="AL31" s="1194"/>
      <c r="AM31" s="1194"/>
      <c r="AN31" s="1298"/>
      <c r="AO31" s="349" t="s">
        <v>730</v>
      </c>
    </row>
    <row r="32" spans="1:41" ht="9.75" customHeight="1">
      <c r="A32" s="1282"/>
      <c r="B32" s="1282"/>
      <c r="C32" s="1282"/>
      <c r="D32" s="1282"/>
      <c r="E32" s="1282"/>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282"/>
      <c r="AM32" s="1282"/>
      <c r="AN32" s="1282"/>
      <c r="AO32" s="1282"/>
    </row>
    <row r="33" spans="1:41" ht="22.5" customHeight="1">
      <c r="A33" s="1299" t="s">
        <v>687</v>
      </c>
      <c r="B33" s="1299"/>
      <c r="C33" s="1299"/>
      <c r="D33" s="1299"/>
      <c r="E33" s="1299"/>
      <c r="F33" s="1299"/>
      <c r="G33" s="1299"/>
      <c r="H33" s="1299"/>
      <c r="I33" s="1299"/>
      <c r="J33" s="1299"/>
      <c r="K33" s="1299"/>
      <c r="L33" s="1153"/>
      <c r="M33" s="1155">
        <f>+CEILING(M31*0.292,1)</f>
        <v>1890</v>
      </c>
      <c r="N33" s="1239"/>
      <c r="O33" s="1239"/>
      <c r="P33" s="1239"/>
      <c r="Q33" s="1239"/>
      <c r="R33" s="1239"/>
      <c r="S33" s="1239"/>
      <c r="T33" s="1239"/>
      <c r="U33" s="1313"/>
      <c r="V33" s="1139" t="s">
        <v>730</v>
      </c>
      <c r="W33" s="1282"/>
      <c r="X33" s="1282"/>
      <c r="Y33" s="1282"/>
      <c r="Z33" s="1282"/>
      <c r="AA33" s="1282"/>
      <c r="AB33" s="1282"/>
      <c r="AC33" s="1282"/>
      <c r="AD33" s="1282"/>
      <c r="AE33" s="1282"/>
      <c r="AF33" s="1282"/>
      <c r="AG33" s="1282"/>
      <c r="AH33" s="1282"/>
      <c r="AI33" s="1282"/>
      <c r="AJ33" s="1282"/>
      <c r="AK33" s="1282"/>
      <c r="AL33" s="1282"/>
      <c r="AM33" s="1282"/>
      <c r="AN33" s="1282"/>
      <c r="AO33" s="1282"/>
    </row>
    <row r="34" spans="1:41" ht="4.5" customHeight="1">
      <c r="A34" s="1282"/>
      <c r="B34" s="1282"/>
      <c r="C34" s="1282"/>
      <c r="D34" s="1282"/>
      <c r="E34" s="1282"/>
      <c r="F34" s="1282"/>
      <c r="G34" s="1282"/>
      <c r="H34" s="1282"/>
      <c r="I34" s="1282"/>
      <c r="J34" s="1282"/>
      <c r="K34" s="1282"/>
      <c r="L34" s="1282"/>
      <c r="M34" s="1282"/>
      <c r="N34" s="1282"/>
      <c r="O34" s="1282"/>
      <c r="P34" s="1282"/>
      <c r="Q34" s="1282"/>
      <c r="R34" s="1282"/>
      <c r="S34" s="1282"/>
      <c r="T34" s="1282"/>
      <c r="U34" s="1282"/>
      <c r="V34" s="1282"/>
      <c r="W34" s="1282"/>
      <c r="X34" s="1282"/>
      <c r="Y34" s="1282"/>
      <c r="Z34" s="1282"/>
      <c r="AA34" s="1282"/>
      <c r="AB34" s="1282"/>
      <c r="AC34" s="1282"/>
      <c r="AD34" s="1282"/>
      <c r="AE34" s="1282"/>
      <c r="AF34" s="1282"/>
      <c r="AG34" s="1282"/>
      <c r="AH34" s="1282"/>
      <c r="AI34" s="1282"/>
      <c r="AJ34" s="1282"/>
      <c r="AK34" s="1282"/>
      <c r="AL34" s="1282"/>
      <c r="AM34" s="1282"/>
      <c r="AN34" s="1282"/>
      <c r="AO34" s="1282"/>
    </row>
    <row r="35" spans="1:41" ht="12.75">
      <c r="A35" s="1310" t="s">
        <v>127</v>
      </c>
      <c r="B35" s="1310"/>
      <c r="C35" s="1310"/>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10"/>
      <c r="AA35" s="1310"/>
      <c r="AB35" s="1310"/>
      <c r="AC35" s="1310"/>
      <c r="AD35" s="1310"/>
      <c r="AE35" s="1310"/>
      <c r="AF35" s="1310"/>
      <c r="AG35" s="1310"/>
      <c r="AH35" s="1310"/>
      <c r="AI35" s="1311" t="s">
        <v>617</v>
      </c>
      <c r="AJ35" s="1311"/>
      <c r="AK35" s="1311"/>
      <c r="AL35" s="1311"/>
      <c r="AM35" s="1311"/>
      <c r="AN35" s="1311"/>
      <c r="AO35" s="1311"/>
    </row>
    <row r="36" spans="1:41" ht="4.5" customHeight="1">
      <c r="A36" s="1307"/>
      <c r="B36" s="1307"/>
      <c r="C36" s="1307"/>
      <c r="D36" s="1307"/>
      <c r="E36" s="1307"/>
      <c r="F36" s="1307"/>
      <c r="G36" s="1307"/>
      <c r="H36" s="1307"/>
      <c r="I36" s="1307"/>
      <c r="J36" s="1307"/>
      <c r="K36" s="1307"/>
      <c r="L36" s="1307"/>
      <c r="M36" s="1307"/>
      <c r="N36" s="1307"/>
      <c r="O36" s="1307"/>
      <c r="P36" s="1307"/>
      <c r="Q36" s="1307"/>
      <c r="R36" s="1307"/>
      <c r="S36" s="1307"/>
      <c r="T36" s="1307"/>
      <c r="U36" s="1307"/>
      <c r="V36" s="1307"/>
      <c r="W36" s="1307"/>
      <c r="X36" s="1307"/>
      <c r="Y36" s="1307"/>
      <c r="Z36" s="1307"/>
      <c r="AA36" s="1307"/>
      <c r="AB36" s="1307"/>
      <c r="AC36" s="1307"/>
      <c r="AD36" s="1307"/>
      <c r="AE36" s="1307"/>
      <c r="AF36" s="1307"/>
      <c r="AG36" s="1307"/>
      <c r="AH36" s="1307"/>
      <c r="AI36" s="1312"/>
      <c r="AJ36" s="1312"/>
      <c r="AK36" s="1312"/>
      <c r="AL36" s="1312"/>
      <c r="AM36" s="1312"/>
      <c r="AN36" s="1312"/>
      <c r="AO36" s="1312"/>
    </row>
    <row r="37" spans="1:41" ht="9.75" customHeight="1" thickBot="1">
      <c r="A37" s="1204" t="s">
        <v>538</v>
      </c>
      <c r="B37" s="1204"/>
      <c r="C37" s="1204"/>
      <c r="D37" s="1204"/>
      <c r="E37" s="345"/>
      <c r="F37" s="345"/>
      <c r="G37" s="345"/>
      <c r="H37" s="345"/>
      <c r="I37" s="345"/>
      <c r="J37" s="345"/>
      <c r="K37" s="345"/>
      <c r="L37" s="1204"/>
      <c r="M37" s="1204" t="s">
        <v>537</v>
      </c>
      <c r="N37" s="1204"/>
      <c r="O37" s="1204"/>
      <c r="P37" s="1204"/>
      <c r="Q37" s="1204"/>
      <c r="R37" s="1204"/>
      <c r="S37" s="1145"/>
      <c r="T37" s="1145"/>
      <c r="U37" s="1145"/>
      <c r="V37" s="363"/>
      <c r="W37" s="1204" t="s">
        <v>575</v>
      </c>
      <c r="X37" s="1204"/>
      <c r="Y37" s="1204"/>
      <c r="Z37" s="1204"/>
      <c r="AA37" s="363"/>
      <c r="AB37" s="1204" t="s">
        <v>147</v>
      </c>
      <c r="AC37" s="1204"/>
      <c r="AD37" s="1204"/>
      <c r="AE37" s="1204"/>
      <c r="AF37" s="1256"/>
      <c r="AG37" s="1256"/>
      <c r="AH37" s="363"/>
      <c r="AI37" s="1319"/>
      <c r="AJ37" s="1319"/>
      <c r="AK37" s="1319"/>
      <c r="AL37" s="1319"/>
      <c r="AM37" s="1319"/>
      <c r="AN37" s="1319"/>
      <c r="AO37" s="1319"/>
    </row>
    <row r="38" spans="1:41" ht="18" customHeight="1" thickBot="1">
      <c r="A38" s="1304">
        <f>+1Př2!D44</f>
        <v>0</v>
      </c>
      <c r="B38" s="1305"/>
      <c r="C38" s="1305"/>
      <c r="D38" s="1305"/>
      <c r="E38" s="1305"/>
      <c r="F38" s="1305"/>
      <c r="G38" s="1305"/>
      <c r="H38" s="1305"/>
      <c r="I38" s="1305"/>
      <c r="J38" s="1305"/>
      <c r="K38" s="1306"/>
      <c r="L38" s="1162"/>
      <c r="M38" s="1324">
        <f>+1Př2!B44</f>
        <v>0</v>
      </c>
      <c r="N38" s="1325"/>
      <c r="O38" s="1325"/>
      <c r="P38" s="1325"/>
      <c r="Q38" s="1325"/>
      <c r="R38" s="1325"/>
      <c r="S38" s="1325"/>
      <c r="T38" s="1325"/>
      <c r="U38" s="1326"/>
      <c r="V38" s="363"/>
      <c r="W38" s="1268"/>
      <c r="X38" s="1314"/>
      <c r="Y38" s="1314"/>
      <c r="Z38" s="1315"/>
      <c r="AA38" s="363"/>
      <c r="AB38" s="1316"/>
      <c r="AC38" s="1314"/>
      <c r="AD38" s="1314"/>
      <c r="AE38" s="1314"/>
      <c r="AF38" s="1317"/>
      <c r="AG38" s="1318"/>
      <c r="AH38" s="363"/>
      <c r="AI38" s="1320">
        <f>+MID(1Př2!F44,3,10)</f>
      </c>
      <c r="AJ38" s="1321"/>
      <c r="AK38" s="1321"/>
      <c r="AL38" s="1321"/>
      <c r="AM38" s="1322"/>
      <c r="AN38" s="1322"/>
      <c r="AO38" s="1323"/>
    </row>
    <row r="39" spans="1:41" ht="9.75" customHeight="1">
      <c r="A39" s="1255" t="s">
        <v>140</v>
      </c>
      <c r="B39" s="1255"/>
      <c r="C39" s="1255"/>
      <c r="D39" s="1255"/>
      <c r="E39" s="1255"/>
      <c r="F39" s="1255"/>
      <c r="G39" s="1255"/>
      <c r="H39" s="1255"/>
      <c r="I39" s="1255"/>
      <c r="J39" s="1255"/>
      <c r="K39" s="1255"/>
      <c r="L39" s="1255"/>
      <c r="M39" s="1255"/>
      <c r="N39" s="1255"/>
      <c r="O39" s="1255"/>
      <c r="P39" s="1255"/>
      <c r="Q39" s="1255"/>
      <c r="R39" s="1255"/>
      <c r="S39" s="1255"/>
      <c r="T39" s="363"/>
      <c r="U39" s="363"/>
      <c r="V39" s="363"/>
      <c r="W39" s="1204" t="s">
        <v>141</v>
      </c>
      <c r="X39" s="1204"/>
      <c r="Y39" s="1204"/>
      <c r="Z39" s="1204"/>
      <c r="AA39" s="1256"/>
      <c r="AB39" s="1256"/>
      <c r="AC39" s="1256"/>
      <c r="AD39" s="1256"/>
      <c r="AE39" s="1256"/>
      <c r="AF39" s="1256"/>
      <c r="AG39" s="1256"/>
      <c r="AH39" s="1281"/>
      <c r="AI39" s="1281"/>
      <c r="AJ39" s="1281"/>
      <c r="AK39" s="1281"/>
      <c r="AL39" s="1281"/>
      <c r="AM39" s="1281"/>
      <c r="AN39" s="1281"/>
      <c r="AO39" s="1281"/>
    </row>
    <row r="40" spans="1:41" ht="18" customHeight="1">
      <c r="A40" s="1304">
        <f>+ZAKL_DATA!B16</f>
        <v>0</v>
      </c>
      <c r="B40" s="1327"/>
      <c r="C40" s="1327"/>
      <c r="D40" s="1327"/>
      <c r="E40" s="1327"/>
      <c r="F40" s="1327"/>
      <c r="G40" s="1327"/>
      <c r="H40" s="1327"/>
      <c r="I40" s="1327"/>
      <c r="J40" s="1327"/>
      <c r="K40" s="1327"/>
      <c r="L40" s="1327"/>
      <c r="M40" s="1327"/>
      <c r="N40" s="1327"/>
      <c r="O40" s="1327"/>
      <c r="P40" s="1327"/>
      <c r="Q40" s="1327"/>
      <c r="R40" s="1327"/>
      <c r="S40" s="1327"/>
      <c r="T40" s="1305"/>
      <c r="U40" s="1306"/>
      <c r="V40" s="367"/>
      <c r="W40" s="1304">
        <f>+ZAKL_DATA!B17</f>
        <v>0</v>
      </c>
      <c r="X40" s="1327"/>
      <c r="Y40" s="1327"/>
      <c r="Z40" s="1328"/>
      <c r="AA40" s="1162"/>
      <c r="AB40" s="1281"/>
      <c r="AC40" s="1281"/>
      <c r="AD40" s="1281"/>
      <c r="AE40" s="1281"/>
      <c r="AF40" s="1281"/>
      <c r="AG40" s="1281"/>
      <c r="AH40" s="1281"/>
      <c r="AI40" s="1281"/>
      <c r="AJ40" s="1281"/>
      <c r="AK40" s="1281"/>
      <c r="AL40" s="1281"/>
      <c r="AM40" s="1281"/>
      <c r="AN40" s="1281"/>
      <c r="AO40" s="1281"/>
    </row>
    <row r="41" spans="1:41" ht="9.75" customHeight="1">
      <c r="A41" s="1255" t="s">
        <v>142</v>
      </c>
      <c r="B41" s="1255"/>
      <c r="C41" s="1255"/>
      <c r="D41" s="1255"/>
      <c r="E41" s="1255"/>
      <c r="F41" s="1255"/>
      <c r="G41" s="1255"/>
      <c r="H41" s="1255"/>
      <c r="I41" s="1255"/>
      <c r="J41" s="1255"/>
      <c r="K41" s="1255"/>
      <c r="L41" s="1255"/>
      <c r="M41" s="1255"/>
      <c r="N41" s="1255"/>
      <c r="O41" s="1255"/>
      <c r="P41" s="1255"/>
      <c r="Q41" s="1255"/>
      <c r="R41" s="1255"/>
      <c r="S41" s="1255"/>
      <c r="T41" s="363"/>
      <c r="U41" s="363"/>
      <c r="V41" s="363"/>
      <c r="W41" s="1204" t="s">
        <v>143</v>
      </c>
      <c r="X41" s="1256"/>
      <c r="Y41" s="1256"/>
      <c r="Z41" s="1256"/>
      <c r="AA41" s="1256"/>
      <c r="AB41" s="1204" t="s">
        <v>144</v>
      </c>
      <c r="AC41" s="1256"/>
      <c r="AD41" s="1256"/>
      <c r="AE41" s="1256"/>
      <c r="AF41" s="1256"/>
      <c r="AG41" s="1256"/>
      <c r="AH41" s="1256"/>
      <c r="AI41" s="1256"/>
      <c r="AJ41" s="1256"/>
      <c r="AK41" s="1256"/>
      <c r="AL41" s="1256"/>
      <c r="AM41" s="1256"/>
      <c r="AN41" s="1256"/>
      <c r="AO41" s="1256"/>
    </row>
    <row r="42" spans="1:41" ht="18" customHeight="1">
      <c r="A42" s="1304">
        <f>+ZAKL_DATA!B18</f>
        <v>0</v>
      </c>
      <c r="B42" s="1327"/>
      <c r="C42" s="1327"/>
      <c r="D42" s="1327"/>
      <c r="E42" s="1327"/>
      <c r="F42" s="1327"/>
      <c r="G42" s="1327"/>
      <c r="H42" s="1327"/>
      <c r="I42" s="1327"/>
      <c r="J42" s="1327"/>
      <c r="K42" s="1327"/>
      <c r="L42" s="1327"/>
      <c r="M42" s="1327"/>
      <c r="N42" s="1327"/>
      <c r="O42" s="1327"/>
      <c r="P42" s="1327"/>
      <c r="Q42" s="1327"/>
      <c r="R42" s="1327"/>
      <c r="S42" s="1327"/>
      <c r="T42" s="1305"/>
      <c r="U42" s="1306"/>
      <c r="V42" s="367"/>
      <c r="W42" s="1330">
        <f>+ZAKL_DATA!B19</f>
        <v>0</v>
      </c>
      <c r="X42" s="1327"/>
      <c r="Y42" s="1327"/>
      <c r="Z42" s="1328"/>
      <c r="AA42" s="373"/>
      <c r="AB42" s="1304">
        <f>+ZAKL_DATA!B20</f>
        <v>0</v>
      </c>
      <c r="AC42" s="1327"/>
      <c r="AD42" s="1327"/>
      <c r="AE42" s="1327"/>
      <c r="AF42" s="1305"/>
      <c r="AG42" s="1305"/>
      <c r="AH42" s="1305"/>
      <c r="AI42" s="1305"/>
      <c r="AJ42" s="1305"/>
      <c r="AK42" s="1305"/>
      <c r="AL42" s="1305"/>
      <c r="AM42" s="1305"/>
      <c r="AN42" s="1305"/>
      <c r="AO42" s="1306"/>
    </row>
    <row r="43" spans="1:41" ht="4.5" customHeight="1">
      <c r="A43" s="1281"/>
      <c r="B43" s="1281"/>
      <c r="C43" s="1281"/>
      <c r="D43" s="1281"/>
      <c r="E43" s="1281"/>
      <c r="F43" s="1281"/>
      <c r="G43" s="1281"/>
      <c r="H43" s="1281"/>
      <c r="I43" s="1281"/>
      <c r="J43" s="1281"/>
      <c r="K43" s="1281"/>
      <c r="L43" s="1281"/>
      <c r="M43" s="1281"/>
      <c r="N43" s="1281"/>
      <c r="O43" s="1281"/>
      <c r="P43" s="1281"/>
      <c r="Q43" s="1281"/>
      <c r="R43" s="1281"/>
      <c r="S43" s="1281"/>
      <c r="T43" s="1281"/>
      <c r="U43" s="1281"/>
      <c r="V43" s="1281"/>
      <c r="W43" s="1281"/>
      <c r="X43" s="1281"/>
      <c r="Y43" s="1281"/>
      <c r="Z43" s="1281"/>
      <c r="AA43" s="1281"/>
      <c r="AB43" s="1281"/>
      <c r="AC43" s="1281"/>
      <c r="AD43" s="1281"/>
      <c r="AE43" s="1281"/>
      <c r="AF43" s="1281"/>
      <c r="AG43" s="1281"/>
      <c r="AH43" s="1281"/>
      <c r="AI43" s="1281"/>
      <c r="AJ43" s="1281"/>
      <c r="AK43" s="1281"/>
      <c r="AL43" s="1281"/>
      <c r="AM43" s="1281"/>
      <c r="AN43" s="1281"/>
      <c r="AO43" s="1281"/>
    </row>
    <row r="44" spans="1:41" ht="12.75">
      <c r="A44" s="1310" t="s">
        <v>363</v>
      </c>
      <c r="B44" s="1310"/>
      <c r="C44" s="1310"/>
      <c r="D44" s="1310"/>
      <c r="E44" s="1310"/>
      <c r="F44" s="1310"/>
      <c r="G44" s="1310"/>
      <c r="H44" s="1310"/>
      <c r="I44" s="1310"/>
      <c r="J44" s="1310"/>
      <c r="K44" s="1310"/>
      <c r="L44" s="1310"/>
      <c r="M44" s="1310"/>
      <c r="N44" s="1310"/>
      <c r="O44" s="1310"/>
      <c r="P44" s="1310"/>
      <c r="Q44" s="1310"/>
      <c r="R44" s="1310"/>
      <c r="S44" s="1310"/>
      <c r="T44" s="1310"/>
      <c r="U44" s="1310"/>
      <c r="V44" s="1310"/>
      <c r="W44" s="1310"/>
      <c r="X44" s="1310"/>
      <c r="Y44" s="1310"/>
      <c r="Z44" s="1310"/>
      <c r="AA44" s="1310"/>
      <c r="AB44" s="1310"/>
      <c r="AC44" s="1310"/>
      <c r="AD44" s="1310"/>
      <c r="AE44" s="1310"/>
      <c r="AF44" s="1310"/>
      <c r="AG44" s="1310"/>
      <c r="AH44" s="1310"/>
      <c r="AI44" s="1310"/>
      <c r="AJ44" s="1310"/>
      <c r="AK44" s="1310"/>
      <c r="AL44" s="1310"/>
      <c r="AM44" s="1310"/>
      <c r="AN44" s="1310"/>
      <c r="AO44" s="1310"/>
    </row>
    <row r="45" spans="1:41" ht="9.75" customHeight="1">
      <c r="A45" s="1344"/>
      <c r="B45" s="1266"/>
      <c r="C45" s="1266"/>
      <c r="D45" s="1266"/>
      <c r="E45" s="1266"/>
      <c r="F45" s="1266"/>
      <c r="G45" s="1266"/>
      <c r="H45" s="1266"/>
      <c r="I45" s="1266"/>
      <c r="J45" s="1266"/>
      <c r="K45" s="1266"/>
      <c r="L45" s="1266"/>
      <c r="M45" s="1266"/>
      <c r="N45" s="1266"/>
      <c r="O45" s="1266"/>
      <c r="P45" s="1266"/>
      <c r="Q45" s="1266"/>
      <c r="R45" s="1266"/>
      <c r="S45" s="1266"/>
      <c r="T45" s="1266"/>
      <c r="U45" s="1266"/>
      <c r="V45" s="1266"/>
      <c r="W45" s="1266"/>
      <c r="X45" s="1266"/>
      <c r="Y45" s="1266"/>
      <c r="Z45" s="1266"/>
      <c r="AA45" s="1266"/>
      <c r="AB45" s="1266"/>
      <c r="AC45" s="1266"/>
      <c r="AD45" s="1266"/>
      <c r="AE45" s="1266"/>
      <c r="AF45" s="1266"/>
      <c r="AG45" s="1266"/>
      <c r="AH45" s="1266"/>
      <c r="AI45" s="1266"/>
      <c r="AJ45" s="1266"/>
      <c r="AK45" s="1201" t="s">
        <v>77</v>
      </c>
      <c r="AL45" s="1361"/>
      <c r="AM45" s="361"/>
      <c r="AN45" s="1201" t="s">
        <v>607</v>
      </c>
      <c r="AO45" s="1361"/>
    </row>
    <row r="46" spans="1:41" ht="22.5" customHeight="1">
      <c r="A46" s="1289" t="s">
        <v>364</v>
      </c>
      <c r="B46" s="1289"/>
      <c r="C46" s="1289"/>
      <c r="D46" s="1289"/>
      <c r="E46" s="1289"/>
      <c r="F46" s="1289"/>
      <c r="G46" s="1289"/>
      <c r="H46" s="1289"/>
      <c r="I46" s="1289"/>
      <c r="J46" s="1289"/>
      <c r="K46" s="1289"/>
      <c r="L46" s="1163"/>
      <c r="M46" s="1290"/>
      <c r="N46" s="1290"/>
      <c r="O46" s="1290"/>
      <c r="P46" s="1290"/>
      <c r="Q46" s="1290"/>
      <c r="R46" s="1290"/>
      <c r="S46" s="1290"/>
      <c r="T46" s="1290"/>
      <c r="U46" s="1290"/>
      <c r="V46" s="1290"/>
      <c r="W46" s="1290"/>
      <c r="X46" s="1290"/>
      <c r="Y46" s="1290"/>
      <c r="Z46" s="1290"/>
      <c r="AA46" s="1290"/>
      <c r="AB46" s="1290"/>
      <c r="AC46" s="1290"/>
      <c r="AD46" s="1290"/>
      <c r="AE46" s="1290"/>
      <c r="AF46" s="1290"/>
      <c r="AG46" s="1290"/>
      <c r="AH46" s="1290"/>
      <c r="AI46" s="1290"/>
      <c r="AJ46" s="1365"/>
      <c r="AK46" s="1246"/>
      <c r="AL46" s="1258"/>
      <c r="AM46" s="351"/>
      <c r="AN46" s="1246" t="s">
        <v>113</v>
      </c>
      <c r="AO46" s="1258"/>
    </row>
    <row r="47" spans="1:41" ht="4.5" customHeight="1">
      <c r="A47" s="1259"/>
      <c r="B47" s="1259"/>
      <c r="C47" s="1259"/>
      <c r="D47" s="1259"/>
      <c r="E47" s="1259"/>
      <c r="F47" s="1259"/>
      <c r="G47" s="1259"/>
      <c r="H47" s="1259"/>
      <c r="I47" s="1259"/>
      <c r="J47" s="1259"/>
      <c r="K47" s="1259"/>
      <c r="L47" s="1259"/>
      <c r="M47" s="1259"/>
      <c r="N47" s="1259"/>
      <c r="O47" s="1259"/>
      <c r="P47" s="1259"/>
      <c r="Q47" s="1259"/>
      <c r="R47" s="1259"/>
      <c r="S47" s="1259"/>
      <c r="T47" s="1259"/>
      <c r="U47" s="1259"/>
      <c r="V47" s="1259"/>
      <c r="W47" s="1259"/>
      <c r="X47" s="1259"/>
      <c r="Y47" s="1259"/>
      <c r="Z47" s="1259"/>
      <c r="AA47" s="1259"/>
      <c r="AB47" s="1259"/>
      <c r="AC47" s="1259"/>
      <c r="AD47" s="1259"/>
      <c r="AE47" s="1259"/>
      <c r="AF47" s="1259"/>
      <c r="AG47" s="1259"/>
      <c r="AH47" s="1259"/>
      <c r="AI47" s="1259"/>
      <c r="AJ47" s="1259"/>
      <c r="AK47" s="361"/>
      <c r="AL47" s="361"/>
      <c r="AM47" s="361"/>
      <c r="AN47" s="361"/>
      <c r="AO47" s="361"/>
    </row>
    <row r="48" spans="1:41" ht="15" customHeight="1">
      <c r="A48" s="1310" t="s">
        <v>128</v>
      </c>
      <c r="B48" s="1310"/>
      <c r="C48" s="1310"/>
      <c r="D48" s="1310"/>
      <c r="E48" s="1310"/>
      <c r="F48" s="1310"/>
      <c r="G48" s="1310"/>
      <c r="H48" s="1310"/>
      <c r="I48" s="1310"/>
      <c r="J48" s="1310"/>
      <c r="K48" s="1310"/>
      <c r="L48" s="1310"/>
      <c r="M48" s="1310"/>
      <c r="N48" s="1310"/>
      <c r="O48" s="1310"/>
      <c r="P48" s="1310"/>
      <c r="Q48" s="1310"/>
      <c r="R48" s="1310"/>
      <c r="S48" s="1310"/>
      <c r="T48" s="1310"/>
      <c r="U48" s="1310"/>
      <c r="V48" s="1310"/>
      <c r="W48" s="1310"/>
      <c r="X48" s="1310"/>
      <c r="Y48" s="1310"/>
      <c r="Z48" s="1310"/>
      <c r="AA48" s="1310"/>
      <c r="AB48" s="1310"/>
      <c r="AC48" s="1310"/>
      <c r="AD48" s="1310"/>
      <c r="AE48" s="1310"/>
      <c r="AF48" s="1310"/>
      <c r="AG48" s="1310"/>
      <c r="AH48" s="1310"/>
      <c r="AI48" s="1310"/>
      <c r="AJ48" s="1310"/>
      <c r="AK48" s="1310"/>
      <c r="AL48" s="1310"/>
      <c r="AM48" s="1310"/>
      <c r="AN48" s="1310"/>
      <c r="AO48" s="1310"/>
    </row>
    <row r="49" spans="1:41" ht="15" customHeight="1">
      <c r="A49" s="1344" t="s">
        <v>100</v>
      </c>
      <c r="B49" s="1344"/>
      <c r="C49" s="1344"/>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1344"/>
      <c r="AC49" s="1344"/>
      <c r="AD49" s="1344"/>
      <c r="AE49" s="1344"/>
      <c r="AF49" s="1344"/>
      <c r="AG49" s="1344"/>
      <c r="AH49" s="1344"/>
      <c r="AI49" s="1344"/>
      <c r="AJ49" s="1344"/>
      <c r="AK49" s="1344"/>
      <c r="AL49" s="1344"/>
      <c r="AM49" s="1344"/>
      <c r="AN49" s="1344"/>
      <c r="AO49" s="1344"/>
    </row>
    <row r="50" spans="1:41" ht="18" customHeight="1">
      <c r="A50" s="1259"/>
      <c r="B50" s="1259"/>
      <c r="C50" s="1259"/>
      <c r="D50" s="1259"/>
      <c r="E50" s="1259"/>
      <c r="F50" s="1259"/>
      <c r="G50" s="1259"/>
      <c r="H50" s="1259"/>
      <c r="I50" s="1259"/>
      <c r="J50" s="1259"/>
      <c r="K50" s="1259"/>
      <c r="L50" s="1259"/>
      <c r="M50" s="1172"/>
      <c r="N50" s="1362"/>
      <c r="O50" s="1363"/>
      <c r="P50" s="1363"/>
      <c r="Q50" s="1363"/>
      <c r="R50" s="1363"/>
      <c r="S50" s="1363"/>
      <c r="T50" s="1363"/>
      <c r="U50" s="1363"/>
      <c r="V50" s="1363"/>
      <c r="W50" s="1364"/>
      <c r="X50" s="1172"/>
      <c r="Y50" s="1259"/>
      <c r="Z50" s="1259"/>
      <c r="AA50" s="1259"/>
      <c r="AB50" s="1259"/>
      <c r="AC50" s="1259"/>
      <c r="AD50" s="1259"/>
      <c r="AE50" s="1259"/>
      <c r="AF50" s="1259"/>
      <c r="AG50" s="1259"/>
      <c r="AH50" s="1259"/>
      <c r="AI50" s="1259"/>
      <c r="AJ50" s="1259"/>
      <c r="AK50" s="1259"/>
      <c r="AL50" s="1259"/>
      <c r="AM50" s="1259"/>
      <c r="AN50" s="1259"/>
      <c r="AO50" s="1259"/>
    </row>
    <row r="51" spans="1:41" ht="12" customHeight="1">
      <c r="A51" s="1329" t="s">
        <v>242</v>
      </c>
      <c r="B51" s="1329"/>
      <c r="C51" s="1329"/>
      <c r="D51" s="1329"/>
      <c r="E51" s="1329"/>
      <c r="F51" s="1329"/>
      <c r="G51" s="1329"/>
      <c r="H51" s="1329"/>
      <c r="I51" s="1329"/>
      <c r="J51" s="1329"/>
      <c r="K51" s="1329"/>
      <c r="L51" s="1329"/>
      <c r="M51" s="1329"/>
      <c r="N51" s="1329"/>
      <c r="O51" s="1329"/>
      <c r="P51" s="1329"/>
      <c r="Q51" s="1329"/>
      <c r="R51" s="1329"/>
      <c r="S51" s="1329"/>
      <c r="T51" s="1329"/>
      <c r="U51" s="1329"/>
      <c r="V51" s="1329"/>
      <c r="W51" s="1329"/>
      <c r="X51" s="1329"/>
      <c r="Y51" s="1329"/>
      <c r="Z51" s="1329"/>
      <c r="AA51" s="1329"/>
      <c r="AB51" s="1329"/>
      <c r="AC51" s="1329"/>
      <c r="AD51" s="1329"/>
      <c r="AE51" s="1329"/>
      <c r="AF51" s="1329"/>
      <c r="AG51" s="1329"/>
      <c r="AH51" s="1329"/>
      <c r="AI51" s="1329"/>
      <c r="AJ51" s="1329"/>
      <c r="AK51" s="1329"/>
      <c r="AL51" s="1329"/>
      <c r="AM51" s="1329"/>
      <c r="AN51" s="1329"/>
      <c r="AO51" s="1329"/>
    </row>
    <row r="52" spans="1:41" ht="15" customHeight="1">
      <c r="A52" s="1368"/>
      <c r="B52" s="1369"/>
      <c r="C52" s="1369"/>
      <c r="D52" s="1369"/>
      <c r="E52" s="1369"/>
      <c r="F52" s="1369"/>
      <c r="G52" s="1369"/>
      <c r="H52" s="1369"/>
      <c r="I52" s="1369"/>
      <c r="J52" s="1369"/>
      <c r="K52" s="1369"/>
      <c r="L52" s="1369"/>
      <c r="M52" s="1369"/>
      <c r="N52" s="1369"/>
      <c r="O52" s="1369"/>
      <c r="P52" s="1369"/>
      <c r="Q52" s="1369"/>
      <c r="R52" s="1369"/>
      <c r="S52" s="1369"/>
      <c r="T52" s="779"/>
      <c r="U52" s="779"/>
      <c r="V52" s="779"/>
      <c r="W52" s="779"/>
      <c r="X52" s="779"/>
      <c r="Y52" s="779"/>
      <c r="Z52" s="779"/>
      <c r="AA52" s="779"/>
      <c r="AB52" s="779"/>
      <c r="AC52" s="779"/>
      <c r="AD52" s="779"/>
      <c r="AE52" s="779"/>
      <c r="AF52" s="779"/>
      <c r="AG52" s="779"/>
      <c r="AH52" s="779"/>
      <c r="AI52" s="779"/>
      <c r="AJ52" s="779"/>
      <c r="AK52" s="779"/>
      <c r="AL52" s="779"/>
      <c r="AM52" s="779"/>
      <c r="AN52" s="779"/>
      <c r="AO52" s="1370"/>
    </row>
    <row r="53" spans="1:41" ht="4.5" customHeight="1">
      <c r="A53" s="1259"/>
      <c r="B53" s="1259"/>
      <c r="C53" s="1259"/>
      <c r="D53" s="1259"/>
      <c r="E53" s="1259"/>
      <c r="F53" s="1259"/>
      <c r="G53" s="1259"/>
      <c r="H53" s="1259"/>
      <c r="I53" s="1259"/>
      <c r="J53" s="1259"/>
      <c r="K53" s="1259"/>
      <c r="L53" s="1259"/>
      <c r="M53" s="1259"/>
      <c r="N53" s="1259"/>
      <c r="O53" s="1259"/>
      <c r="P53" s="1259"/>
      <c r="Q53" s="1259"/>
      <c r="R53" s="1259"/>
      <c r="S53" s="1259"/>
      <c r="T53" s="1259"/>
      <c r="U53" s="1259"/>
      <c r="V53" s="1259"/>
      <c r="W53" s="1259"/>
      <c r="X53" s="1259"/>
      <c r="Y53" s="1259"/>
      <c r="Z53" s="1259"/>
      <c r="AA53" s="1259"/>
      <c r="AB53" s="1259"/>
      <c r="AC53" s="1259"/>
      <c r="AD53" s="1259"/>
      <c r="AE53" s="1259"/>
      <c r="AF53" s="1259"/>
      <c r="AG53" s="1259"/>
      <c r="AH53" s="1259"/>
      <c r="AI53" s="1259"/>
      <c r="AJ53" s="1259"/>
      <c r="AK53" s="1259"/>
      <c r="AL53" s="1259"/>
      <c r="AM53" s="1259"/>
      <c r="AN53" s="1259"/>
      <c r="AO53" s="1259"/>
    </row>
    <row r="54" spans="1:41" ht="12.75" customHeight="1">
      <c r="A54" s="1310" t="s">
        <v>367</v>
      </c>
      <c r="B54" s="1310"/>
      <c r="C54" s="1310"/>
      <c r="D54" s="1310"/>
      <c r="E54" s="1310"/>
      <c r="F54" s="1310"/>
      <c r="G54" s="1310"/>
      <c r="H54" s="1310"/>
      <c r="I54" s="1310"/>
      <c r="J54" s="1310"/>
      <c r="K54" s="1310"/>
      <c r="L54" s="1310"/>
      <c r="M54" s="1310"/>
      <c r="N54" s="1310"/>
      <c r="O54" s="1310"/>
      <c r="P54" s="1310"/>
      <c r="Q54" s="1310"/>
      <c r="R54" s="1310"/>
      <c r="S54" s="1310"/>
      <c r="T54" s="1310"/>
      <c r="U54" s="1310"/>
      <c r="V54" s="1310"/>
      <c r="W54" s="1310"/>
      <c r="X54" s="1310"/>
      <c r="Y54" s="1310"/>
      <c r="Z54" s="1310"/>
      <c r="AA54" s="1310"/>
      <c r="AB54" s="1310"/>
      <c r="AC54" s="1310"/>
      <c r="AD54" s="1310"/>
      <c r="AE54" s="1310"/>
      <c r="AF54" s="1310"/>
      <c r="AG54" s="1310"/>
      <c r="AH54" s="1310"/>
      <c r="AI54" s="1310"/>
      <c r="AJ54" s="1310"/>
      <c r="AK54" s="1310"/>
      <c r="AL54" s="1310"/>
      <c r="AM54" s="1310"/>
      <c r="AN54" s="1310"/>
      <c r="AO54" s="1310"/>
    </row>
    <row r="55" spans="1:41" ht="12.75" customHeight="1">
      <c r="A55" s="1299" t="s">
        <v>368</v>
      </c>
      <c r="B55" s="1299"/>
      <c r="C55" s="1299"/>
      <c r="D55" s="1299"/>
      <c r="E55" s="1299"/>
      <c r="F55" s="1299"/>
      <c r="G55" s="1299"/>
      <c r="H55" s="1299"/>
      <c r="I55" s="1299"/>
      <c r="J55" s="1299"/>
      <c r="K55" s="1299"/>
      <c r="L55" s="1153"/>
      <c r="M55" s="1201" t="s">
        <v>77</v>
      </c>
      <c r="N55" s="1361"/>
      <c r="O55" s="361"/>
      <c r="P55" s="1201" t="s">
        <v>607</v>
      </c>
      <c r="Q55" s="1361"/>
      <c r="R55" s="1259"/>
      <c r="S55" s="1259"/>
      <c r="T55" s="1259"/>
      <c r="U55" s="1259"/>
      <c r="V55" s="1259"/>
      <c r="W55" s="1259"/>
      <c r="X55" s="1259"/>
      <c r="Y55" s="1259"/>
      <c r="Z55" s="1259"/>
      <c r="AA55" s="1259"/>
      <c r="AB55" s="1259"/>
      <c r="AC55" s="1259"/>
      <c r="AD55" s="1259"/>
      <c r="AE55" s="1259"/>
      <c r="AF55" s="1259"/>
      <c r="AG55" s="1259"/>
      <c r="AH55" s="1259"/>
      <c r="AI55" s="1259"/>
      <c r="AJ55" s="1259"/>
      <c r="AK55" s="1259"/>
      <c r="AL55" s="1259"/>
      <c r="AM55" s="1259"/>
      <c r="AN55" s="1259"/>
      <c r="AO55" s="1259"/>
    </row>
    <row r="56" spans="1:41" ht="18" customHeight="1">
      <c r="A56" s="1299"/>
      <c r="B56" s="1299"/>
      <c r="C56" s="1299"/>
      <c r="D56" s="1299"/>
      <c r="E56" s="1299"/>
      <c r="F56" s="1299"/>
      <c r="G56" s="1299"/>
      <c r="H56" s="1299"/>
      <c r="I56" s="1299"/>
      <c r="J56" s="1299"/>
      <c r="K56" s="1299"/>
      <c r="L56" s="1153"/>
      <c r="M56" s="1246"/>
      <c r="N56" s="1247"/>
      <c r="O56" s="351"/>
      <c r="P56" s="1246" t="s">
        <v>113</v>
      </c>
      <c r="Q56" s="1247"/>
      <c r="R56" s="1259"/>
      <c r="S56" s="1259"/>
      <c r="T56" s="1259"/>
      <c r="U56" s="1259"/>
      <c r="V56" s="1259"/>
      <c r="W56" s="1259"/>
      <c r="X56" s="1259"/>
      <c r="Y56" s="1259"/>
      <c r="Z56" s="1259"/>
      <c r="AA56" s="1259"/>
      <c r="AB56" s="1259"/>
      <c r="AC56" s="1259"/>
      <c r="AD56" s="1259"/>
      <c r="AE56" s="1259"/>
      <c r="AF56" s="1259"/>
      <c r="AG56" s="1259"/>
      <c r="AH56" s="1259"/>
      <c r="AI56" s="1259"/>
      <c r="AJ56" s="1259"/>
      <c r="AK56" s="1259"/>
      <c r="AL56" s="1259"/>
      <c r="AM56" s="1259"/>
      <c r="AN56" s="1259"/>
      <c r="AO56" s="1259"/>
    </row>
    <row r="57" spans="1:41" ht="4.5" customHeight="1">
      <c r="A57" s="1259"/>
      <c r="B57" s="1259"/>
      <c r="C57" s="1259"/>
      <c r="D57" s="1259"/>
      <c r="E57" s="1259"/>
      <c r="F57" s="1259"/>
      <c r="G57" s="1259"/>
      <c r="H57" s="1259"/>
      <c r="I57" s="1259"/>
      <c r="J57" s="1259"/>
      <c r="K57" s="1259"/>
      <c r="L57" s="1259"/>
      <c r="M57" s="1259"/>
      <c r="N57" s="1259"/>
      <c r="O57" s="1259"/>
      <c r="P57" s="1259"/>
      <c r="Q57" s="1259"/>
      <c r="R57" s="1259"/>
      <c r="S57" s="1259"/>
      <c r="T57" s="1259"/>
      <c r="U57" s="1259"/>
      <c r="V57" s="1259"/>
      <c r="W57" s="1259"/>
      <c r="X57" s="1259"/>
      <c r="Y57" s="1259"/>
      <c r="Z57" s="1259"/>
      <c r="AA57" s="1259"/>
      <c r="AB57" s="1259"/>
      <c r="AC57" s="1259"/>
      <c r="AD57" s="1259"/>
      <c r="AE57" s="1259"/>
      <c r="AF57" s="1259"/>
      <c r="AG57" s="1259"/>
      <c r="AH57" s="1259"/>
      <c r="AI57" s="1259"/>
      <c r="AJ57" s="1259"/>
      <c r="AK57" s="1259"/>
      <c r="AL57" s="1259"/>
      <c r="AM57" s="1259"/>
      <c r="AN57" s="1259"/>
      <c r="AO57" s="1259"/>
    </row>
    <row r="58" spans="1:41" ht="18" customHeight="1">
      <c r="A58" s="1259"/>
      <c r="B58" s="1259"/>
      <c r="C58" s="1259"/>
      <c r="D58" s="1259"/>
      <c r="E58" s="1259"/>
      <c r="F58" s="1259"/>
      <c r="G58" s="1259"/>
      <c r="H58" s="1259"/>
      <c r="I58" s="1259"/>
      <c r="J58" s="1259"/>
      <c r="K58" s="1374" t="s">
        <v>369</v>
      </c>
      <c r="L58" s="400"/>
      <c r="M58" s="1375"/>
      <c r="N58" s="1376"/>
      <c r="O58" s="1376"/>
      <c r="P58" s="1376"/>
      <c r="Q58" s="1376"/>
      <c r="R58" s="1376"/>
      <c r="S58" s="1376"/>
      <c r="T58" s="1376"/>
      <c r="U58" s="1377"/>
      <c r="V58" s="1374" t="s">
        <v>370</v>
      </c>
      <c r="W58" s="400"/>
      <c r="X58" s="1375"/>
      <c r="Y58" s="1376"/>
      <c r="Z58" s="1376"/>
      <c r="AA58" s="1376"/>
      <c r="AB58" s="1376"/>
      <c r="AC58" s="1376"/>
      <c r="AD58" s="1376"/>
      <c r="AE58" s="1376"/>
      <c r="AF58" s="1377"/>
      <c r="AG58" s="1378"/>
      <c r="AH58" s="1259"/>
      <c r="AI58" s="1259"/>
      <c r="AJ58" s="1259"/>
      <c r="AK58" s="1259"/>
      <c r="AL58" s="1259"/>
      <c r="AM58" s="1259"/>
      <c r="AN58" s="1259"/>
      <c r="AO58" s="1259"/>
    </row>
    <row r="59" spans="1:41" ht="4.5" customHeight="1">
      <c r="A59" s="1259"/>
      <c r="B59" s="1259"/>
      <c r="C59" s="1259"/>
      <c r="D59" s="1259"/>
      <c r="E59" s="1259"/>
      <c r="F59" s="1259"/>
      <c r="G59" s="1259"/>
      <c r="H59" s="1259"/>
      <c r="I59" s="1259"/>
      <c r="J59" s="1259"/>
      <c r="K59" s="1259"/>
      <c r="L59" s="1259"/>
      <c r="M59" s="1259"/>
      <c r="N59" s="1259"/>
      <c r="O59" s="1259"/>
      <c r="P59" s="1259"/>
      <c r="Q59" s="1259"/>
      <c r="R59" s="1259"/>
      <c r="S59" s="1259"/>
      <c r="T59" s="1259"/>
      <c r="U59" s="1259"/>
      <c r="V59" s="1259"/>
      <c r="W59" s="1259"/>
      <c r="X59" s="1259"/>
      <c r="Y59" s="1259"/>
      <c r="Z59" s="1259"/>
      <c r="AA59" s="1259"/>
      <c r="AB59" s="1259"/>
      <c r="AC59" s="1259"/>
      <c r="AD59" s="1259"/>
      <c r="AE59" s="1259"/>
      <c r="AF59" s="1259"/>
      <c r="AG59" s="1259"/>
      <c r="AH59" s="1259"/>
      <c r="AI59" s="1259"/>
      <c r="AJ59" s="1259"/>
      <c r="AK59" s="1259"/>
      <c r="AL59" s="1259"/>
      <c r="AM59" s="1259"/>
      <c r="AN59" s="1259"/>
      <c r="AO59" s="1259"/>
    </row>
    <row r="60" spans="1:41" ht="12.75">
      <c r="A60" s="1310" t="s">
        <v>366</v>
      </c>
      <c r="B60" s="1310"/>
      <c r="C60" s="1310"/>
      <c r="D60" s="1310"/>
      <c r="E60" s="1310"/>
      <c r="F60" s="1310"/>
      <c r="G60" s="1310"/>
      <c r="H60" s="1310"/>
      <c r="I60" s="1310"/>
      <c r="J60" s="1310"/>
      <c r="K60" s="1310"/>
      <c r="L60" s="1310"/>
      <c r="M60" s="1310"/>
      <c r="N60" s="1310"/>
      <c r="O60" s="1310"/>
      <c r="P60" s="1310"/>
      <c r="Q60" s="1310"/>
      <c r="R60" s="1310"/>
      <c r="S60" s="1310"/>
      <c r="T60" s="1310"/>
      <c r="U60" s="1310"/>
      <c r="V60" s="1310"/>
      <c r="W60" s="1310"/>
      <c r="X60" s="1310"/>
      <c r="Y60" s="1310"/>
      <c r="Z60" s="1310"/>
      <c r="AA60" s="1310"/>
      <c r="AB60" s="1310"/>
      <c r="AC60" s="1310"/>
      <c r="AD60" s="1310"/>
      <c r="AE60" s="1310"/>
      <c r="AF60" s="1310"/>
      <c r="AG60" s="1310"/>
      <c r="AH60" s="1310"/>
      <c r="AI60" s="1310"/>
      <c r="AJ60" s="1310"/>
      <c r="AK60" s="1310"/>
      <c r="AL60" s="1310"/>
      <c r="AM60" s="1310"/>
      <c r="AN60" s="1310"/>
      <c r="AO60" s="1310"/>
    </row>
    <row r="61" spans="1:41" ht="12.75">
      <c r="A61" s="1255" t="s">
        <v>28</v>
      </c>
      <c r="B61" s="1255"/>
      <c r="C61" s="1255"/>
      <c r="D61" s="1255"/>
      <c r="E61" s="1255"/>
      <c r="F61" s="1255"/>
      <c r="G61" s="1255"/>
      <c r="H61" s="1255"/>
      <c r="I61" s="1255"/>
      <c r="J61" s="1255"/>
      <c r="K61" s="1255"/>
      <c r="L61" s="1255"/>
      <c r="M61" s="1255"/>
      <c r="N61" s="1255"/>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363"/>
      <c r="AL61" s="363"/>
      <c r="AM61" s="363"/>
      <c r="AN61" s="363"/>
      <c r="AO61" s="363"/>
    </row>
    <row r="62" spans="1:41" ht="18" customHeight="1">
      <c r="A62" s="1304">
        <f>+ZAKL_DATA!B21</f>
        <v>0</v>
      </c>
      <c r="B62" s="1327"/>
      <c r="C62" s="1327"/>
      <c r="D62" s="1327"/>
      <c r="E62" s="1327"/>
      <c r="F62" s="1327"/>
      <c r="G62" s="1327"/>
      <c r="H62" s="1327"/>
      <c r="I62" s="1327"/>
      <c r="J62" s="1327"/>
      <c r="K62" s="1327"/>
      <c r="L62" s="1327"/>
      <c r="M62" s="1327"/>
      <c r="N62" s="1327"/>
      <c r="O62" s="1327"/>
      <c r="P62" s="1327"/>
      <c r="Q62" s="1327"/>
      <c r="R62" s="1327"/>
      <c r="S62" s="1327"/>
      <c r="T62" s="1305"/>
      <c r="U62" s="1305"/>
      <c r="V62" s="1305"/>
      <c r="W62" s="1305"/>
      <c r="X62" s="1305"/>
      <c r="Y62" s="1305"/>
      <c r="Z62" s="1305"/>
      <c r="AA62" s="1305"/>
      <c r="AB62" s="1305"/>
      <c r="AC62" s="1305"/>
      <c r="AD62" s="1305"/>
      <c r="AE62" s="1305"/>
      <c r="AF62" s="1305"/>
      <c r="AG62" s="1305"/>
      <c r="AH62" s="1305"/>
      <c r="AI62" s="1305"/>
      <c r="AJ62" s="1305"/>
      <c r="AK62" s="1305"/>
      <c r="AL62" s="1305"/>
      <c r="AM62" s="1305"/>
      <c r="AN62" s="1305"/>
      <c r="AO62" s="1306"/>
    </row>
    <row r="63" spans="1:81" s="139" customFormat="1" ht="36.75" customHeight="1">
      <c r="A63" s="1143" t="s">
        <v>365</v>
      </c>
      <c r="B63" s="1143"/>
      <c r="C63" s="1143"/>
      <c r="D63" s="1143"/>
      <c r="E63" s="1143"/>
      <c r="F63" s="1143"/>
      <c r="G63" s="1143"/>
      <c r="H63" s="1143"/>
      <c r="I63" s="1143"/>
      <c r="J63" s="1143"/>
      <c r="K63" s="1143"/>
      <c r="L63" s="1143"/>
      <c r="M63" s="1143"/>
      <c r="N63" s="1143"/>
      <c r="O63" s="1143"/>
      <c r="P63" s="1143"/>
      <c r="Q63" s="1143"/>
      <c r="R63" s="1143"/>
      <c r="S63" s="1143"/>
      <c r="T63" s="1143"/>
      <c r="U63" s="1143"/>
      <c r="V63" s="1143"/>
      <c r="W63" s="1143"/>
      <c r="X63" s="1143"/>
      <c r="Y63" s="1143"/>
      <c r="Z63" s="1143"/>
      <c r="AA63" s="1143"/>
      <c r="AB63" s="1143"/>
      <c r="AC63" s="1143"/>
      <c r="AD63" s="1143"/>
      <c r="AE63" s="1143"/>
      <c r="AF63" s="1143"/>
      <c r="AG63" s="1143"/>
      <c r="AH63" s="1143"/>
      <c r="AI63" s="1143"/>
      <c r="AJ63" s="1143"/>
      <c r="AK63" s="1334"/>
      <c r="AL63" s="1334"/>
      <c r="AM63" s="1334"/>
      <c r="AN63" s="1334"/>
      <c r="AO63" s="1334"/>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row>
    <row r="64" spans="1:41" ht="12.75">
      <c r="A64" s="1204" t="s">
        <v>148</v>
      </c>
      <c r="B64" s="1204"/>
      <c r="C64" s="1204"/>
      <c r="D64" s="1281"/>
      <c r="E64" s="1281"/>
      <c r="F64" s="1281"/>
      <c r="G64" s="1281"/>
      <c r="H64" s="1281"/>
      <c r="I64" s="1281"/>
      <c r="J64" s="1281"/>
      <c r="K64" s="1281"/>
      <c r="L64" s="1281"/>
      <c r="M64" s="1281"/>
      <c r="N64" s="1281"/>
      <c r="O64" s="1281"/>
      <c r="P64" s="1281"/>
      <c r="Q64" s="1281"/>
      <c r="R64" s="1281"/>
      <c r="S64" s="1281"/>
      <c r="T64" s="1281"/>
      <c r="U64" s="1281"/>
      <c r="V64" s="1281"/>
      <c r="W64" s="1281"/>
      <c r="X64" s="1281"/>
      <c r="Y64" s="1281"/>
      <c r="Z64" s="1281"/>
      <c r="AA64" s="1281"/>
      <c r="AB64" s="1281"/>
      <c r="AC64" s="1281"/>
      <c r="AD64" s="1281"/>
      <c r="AE64" s="1281"/>
      <c r="AF64" s="1281"/>
      <c r="AG64" s="1371" t="s">
        <v>661</v>
      </c>
      <c r="AH64" s="1372"/>
      <c r="AI64" s="1372"/>
      <c r="AJ64" s="1372"/>
      <c r="AK64" s="1372"/>
      <c r="AL64" s="1372"/>
      <c r="AM64" s="1372"/>
      <c r="AN64" s="1372"/>
      <c r="AO64" s="1372"/>
    </row>
    <row r="65" spans="1:41" ht="18" customHeight="1">
      <c r="A65" s="1316">
        <f ca="1">+TODAY()</f>
        <v>41416</v>
      </c>
      <c r="B65" s="1314"/>
      <c r="C65" s="1315"/>
      <c r="D65" s="363"/>
      <c r="E65" s="1162"/>
      <c r="F65" s="1162"/>
      <c r="G65" s="1145"/>
      <c r="H65" s="1145"/>
      <c r="I65" s="1145"/>
      <c r="J65" s="1145"/>
      <c r="K65" s="1145"/>
      <c r="L65" s="1335" t="s">
        <v>150</v>
      </c>
      <c r="M65" s="1336"/>
      <c r="N65" s="1336"/>
      <c r="O65" s="1336"/>
      <c r="P65" s="1336"/>
      <c r="Q65" s="1336"/>
      <c r="R65" s="1336"/>
      <c r="S65" s="1336"/>
      <c r="T65" s="1336"/>
      <c r="U65" s="1337"/>
      <c r="V65" s="368"/>
      <c r="W65" s="1335" t="s">
        <v>151</v>
      </c>
      <c r="X65" s="1336"/>
      <c r="Y65" s="1336"/>
      <c r="Z65" s="1336"/>
      <c r="AA65" s="1336"/>
      <c r="AB65" s="1336"/>
      <c r="AC65" s="1336"/>
      <c r="AD65" s="1337"/>
      <c r="AE65" s="1172"/>
      <c r="AF65" s="1259"/>
      <c r="AG65" s="1259"/>
      <c r="AH65" s="1172"/>
      <c r="AI65" s="1366"/>
      <c r="AJ65" s="1367"/>
      <c r="AK65" s="1367"/>
      <c r="AL65" s="1367"/>
      <c r="AM65" s="1367"/>
      <c r="AN65" s="1367"/>
      <c r="AO65" s="1332"/>
    </row>
    <row r="66" spans="1:41" ht="12.75">
      <c r="A66" s="1204" t="s">
        <v>149</v>
      </c>
      <c r="B66" s="1145"/>
      <c r="C66" s="1145"/>
      <c r="D66" s="363"/>
      <c r="E66" s="1145"/>
      <c r="F66" s="1145"/>
      <c r="G66" s="1145"/>
      <c r="H66" s="1145"/>
      <c r="I66" s="1145"/>
      <c r="J66" s="1145"/>
      <c r="K66" s="1145"/>
      <c r="L66" s="1338"/>
      <c r="M66" s="1339"/>
      <c r="N66" s="1339"/>
      <c r="O66" s="1339"/>
      <c r="P66" s="1339"/>
      <c r="Q66" s="1339"/>
      <c r="R66" s="1339"/>
      <c r="S66" s="1339"/>
      <c r="T66" s="1339"/>
      <c r="U66" s="1340"/>
      <c r="V66" s="368"/>
      <c r="W66" s="1338"/>
      <c r="X66" s="1339"/>
      <c r="Y66" s="1339"/>
      <c r="Z66" s="1339"/>
      <c r="AA66" s="1339"/>
      <c r="AB66" s="1339"/>
      <c r="AC66" s="1339"/>
      <c r="AD66" s="1340"/>
      <c r="AE66" s="1172"/>
      <c r="AF66" s="1259"/>
      <c r="AG66" s="1259"/>
      <c r="AH66" s="1259"/>
      <c r="AI66" s="1259"/>
      <c r="AJ66" s="1259"/>
      <c r="AK66" s="1259"/>
      <c r="AL66" s="1259"/>
      <c r="AM66" s="1259"/>
      <c r="AN66" s="1259"/>
      <c r="AO66" s="1259"/>
    </row>
    <row r="67" spans="1:41" ht="18" customHeight="1">
      <c r="A67" s="1331">
        <v>0</v>
      </c>
      <c r="B67" s="1332"/>
      <c r="C67" s="361"/>
      <c r="D67" s="361"/>
      <c r="E67" s="1167"/>
      <c r="F67" s="1167"/>
      <c r="G67" s="1167"/>
      <c r="H67" s="1167"/>
      <c r="I67" s="1167"/>
      <c r="J67" s="1167"/>
      <c r="K67" s="1167"/>
      <c r="L67" s="1338"/>
      <c r="M67" s="1339"/>
      <c r="N67" s="1339"/>
      <c r="O67" s="1339"/>
      <c r="P67" s="1339"/>
      <c r="Q67" s="1339"/>
      <c r="R67" s="1339"/>
      <c r="S67" s="1339"/>
      <c r="T67" s="1339"/>
      <c r="U67" s="1340"/>
      <c r="V67" s="368"/>
      <c r="W67" s="1338"/>
      <c r="X67" s="1339"/>
      <c r="Y67" s="1339"/>
      <c r="Z67" s="1339"/>
      <c r="AA67" s="1339"/>
      <c r="AB67" s="1339"/>
      <c r="AC67" s="1339"/>
      <c r="AD67" s="1340"/>
      <c r="AE67" s="1172"/>
      <c r="AF67" s="1259"/>
      <c r="AG67" s="1259"/>
      <c r="AH67" s="1259"/>
      <c r="AI67" s="1259"/>
      <c r="AJ67" s="1259"/>
      <c r="AK67" s="1259"/>
      <c r="AL67" s="1259"/>
      <c r="AM67" s="1259"/>
      <c r="AN67" s="1259"/>
      <c r="AO67" s="1259"/>
    </row>
    <row r="68" spans="1:41" ht="12.75">
      <c r="A68" s="361"/>
      <c r="B68" s="1259"/>
      <c r="C68" s="1259"/>
      <c r="D68" s="1172"/>
      <c r="E68" s="1167"/>
      <c r="F68" s="1167"/>
      <c r="G68" s="1167"/>
      <c r="H68" s="1167"/>
      <c r="I68" s="1167"/>
      <c r="J68" s="1167"/>
      <c r="K68" s="1167"/>
      <c r="L68" s="1338"/>
      <c r="M68" s="1339"/>
      <c r="N68" s="1339"/>
      <c r="O68" s="1339"/>
      <c r="P68" s="1339"/>
      <c r="Q68" s="1339"/>
      <c r="R68" s="1339"/>
      <c r="S68" s="1339"/>
      <c r="T68" s="1339"/>
      <c r="U68" s="1340"/>
      <c r="V68" s="368"/>
      <c r="W68" s="1338"/>
      <c r="X68" s="1339"/>
      <c r="Y68" s="1339"/>
      <c r="Z68" s="1339"/>
      <c r="AA68" s="1339"/>
      <c r="AB68" s="1339"/>
      <c r="AC68" s="1339"/>
      <c r="AD68" s="1340"/>
      <c r="AE68" s="1172"/>
      <c r="AF68" s="1259"/>
      <c r="AG68" s="1259"/>
      <c r="AH68" s="1259"/>
      <c r="AI68" s="1259"/>
      <c r="AJ68" s="1259"/>
      <c r="AK68" s="1259"/>
      <c r="AL68" s="1259"/>
      <c r="AM68" s="1259"/>
      <c r="AN68" s="1259"/>
      <c r="AO68" s="1259"/>
    </row>
    <row r="69" spans="1:41" ht="12.75">
      <c r="A69" s="369"/>
      <c r="B69" s="1259"/>
      <c r="C69" s="1259"/>
      <c r="D69" s="1172"/>
      <c r="E69" s="1167"/>
      <c r="F69" s="1167"/>
      <c r="G69" s="1167"/>
      <c r="H69" s="1167"/>
      <c r="I69" s="1167"/>
      <c r="J69" s="1167"/>
      <c r="K69" s="1167"/>
      <c r="L69" s="1341"/>
      <c r="M69" s="1342"/>
      <c r="N69" s="1342"/>
      <c r="O69" s="1342"/>
      <c r="P69" s="1342"/>
      <c r="Q69" s="1342"/>
      <c r="R69" s="1342"/>
      <c r="S69" s="1342"/>
      <c r="T69" s="1342"/>
      <c r="U69" s="1343"/>
      <c r="V69" s="368"/>
      <c r="W69" s="1341"/>
      <c r="X69" s="1342"/>
      <c r="Y69" s="1342"/>
      <c r="Z69" s="1342"/>
      <c r="AA69" s="1342"/>
      <c r="AB69" s="1342"/>
      <c r="AC69" s="1342"/>
      <c r="AD69" s="1343"/>
      <c r="AE69" s="1172"/>
      <c r="AF69" s="1259"/>
      <c r="AG69" s="1259"/>
      <c r="AH69" s="1259"/>
      <c r="AI69" s="1333" t="s">
        <v>152</v>
      </c>
      <c r="AJ69" s="1333"/>
      <c r="AK69" s="1333"/>
      <c r="AL69" s="1333"/>
      <c r="AM69" s="1333"/>
      <c r="AN69" s="1333"/>
      <c r="AO69" s="370"/>
    </row>
    <row r="70" spans="1:41" ht="12.75">
      <c r="A70" s="1254" t="str">
        <f>+DAP1!A46</f>
        <v>Formulář zpracovala ASPEKT HM, daňová, účetní a auditorská kancelář, www.danovapriznani.cz, business.center.cz</v>
      </c>
      <c r="B70" s="1254"/>
      <c r="C70" s="1254"/>
      <c r="D70" s="1254"/>
      <c r="E70" s="1254"/>
      <c r="F70" s="1254"/>
      <c r="G70" s="1254"/>
      <c r="H70" s="1254"/>
      <c r="I70" s="1254"/>
      <c r="J70" s="1254"/>
      <c r="K70" s="1254"/>
      <c r="L70" s="1254"/>
      <c r="M70" s="1254"/>
      <c r="N70" s="1254"/>
      <c r="O70" s="1254"/>
      <c r="P70" s="1254"/>
      <c r="Q70" s="1254"/>
      <c r="R70" s="1254"/>
      <c r="S70" s="1254"/>
      <c r="T70" s="1254"/>
      <c r="U70" s="1254"/>
      <c r="V70" s="1254"/>
      <c r="W70" s="1254"/>
      <c r="X70" s="1254"/>
      <c r="Y70" s="1254"/>
      <c r="Z70" s="1254"/>
      <c r="AA70" s="1254"/>
      <c r="AB70" s="1254"/>
      <c r="AC70" s="1254"/>
      <c r="AD70" s="1254"/>
      <c r="AE70" s="1254"/>
      <c r="AF70" s="1254"/>
      <c r="AG70" s="1254"/>
      <c r="AH70" s="1254"/>
      <c r="AI70" s="1254"/>
      <c r="AJ70" s="1251" t="s">
        <v>347</v>
      </c>
      <c r="AK70" s="1252"/>
      <c r="AL70" s="1252"/>
      <c r="AM70" s="1252"/>
      <c r="AN70" s="1252"/>
      <c r="AO70" s="1253"/>
    </row>
    <row r="71" spans="1:4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1:4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1:4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row>
    <row r="76" spans="1:4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7" spans="1:4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row>
    <row r="78" spans="1:4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row>
    <row r="79" spans="1:4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1:4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row r="1065" s="29" customFormat="1" ht="12.75"/>
    <row r="1066" s="29" customFormat="1" ht="12.75"/>
    <row r="1067" s="29" customFormat="1" ht="12.75"/>
    <row r="1068" s="29" customFormat="1" ht="12.75"/>
    <row r="1069" s="29" customFormat="1" ht="12.75"/>
    <row r="1070" s="29" customFormat="1" ht="12.75"/>
  </sheetData>
  <sheetProtection password="EF65" sheet="1" objects="1" scenarios="1"/>
  <mergeCells count="199">
    <mergeCell ref="D10:E10"/>
    <mergeCell ref="AM9:AO9"/>
    <mergeCell ref="A59:AO59"/>
    <mergeCell ref="V58:W58"/>
    <mergeCell ref="X58:AF58"/>
    <mergeCell ref="AG58:AO58"/>
    <mergeCell ref="M58:U58"/>
    <mergeCell ref="A56:L56"/>
    <mergeCell ref="A57:AO57"/>
    <mergeCell ref="K58:L58"/>
    <mergeCell ref="A58:J58"/>
    <mergeCell ref="R55:AO56"/>
    <mergeCell ref="A55:L55"/>
    <mergeCell ref="M55:N55"/>
    <mergeCell ref="P55:Q55"/>
    <mergeCell ref="M56:N56"/>
    <mergeCell ref="P56:Q56"/>
    <mergeCell ref="A43:AO43"/>
    <mergeCell ref="A44:AO44"/>
    <mergeCell ref="AI65:AO65"/>
    <mergeCell ref="W65:AD69"/>
    <mergeCell ref="A64:C64"/>
    <mergeCell ref="A52:AO52"/>
    <mergeCell ref="A53:AO53"/>
    <mergeCell ref="AG64:AO64"/>
    <mergeCell ref="D64:AF64"/>
    <mergeCell ref="AN46:AO46"/>
    <mergeCell ref="AM20:AO21"/>
    <mergeCell ref="AE20:AE21"/>
    <mergeCell ref="N50:W50"/>
    <mergeCell ref="A27:AO27"/>
    <mergeCell ref="A28:AO28"/>
    <mergeCell ref="AM24:AO25"/>
    <mergeCell ref="D24:AL24"/>
    <mergeCell ref="D25:AL25"/>
    <mergeCell ref="A46:AJ46"/>
    <mergeCell ref="AK46:AL46"/>
    <mergeCell ref="AN45:AO45"/>
    <mergeCell ref="A45:AJ45"/>
    <mergeCell ref="AK45:AL45"/>
    <mergeCell ref="A47:AJ47"/>
    <mergeCell ref="A3:C3"/>
    <mergeCell ref="A4:AO4"/>
    <mergeCell ref="AJ1:AO3"/>
    <mergeCell ref="D1:AI1"/>
    <mergeCell ref="A2:C2"/>
    <mergeCell ref="A1:C1"/>
    <mergeCell ref="S3:Z3"/>
    <mergeCell ref="AA3:AH3"/>
    <mergeCell ref="D2:R2"/>
    <mergeCell ref="S2:Z2"/>
    <mergeCell ref="A5:AO5"/>
    <mergeCell ref="AI69:AN69"/>
    <mergeCell ref="AE66:AO68"/>
    <mergeCell ref="AE65:AH65"/>
    <mergeCell ref="AE69:AH69"/>
    <mergeCell ref="A63:AO63"/>
    <mergeCell ref="A65:C65"/>
    <mergeCell ref="L65:U69"/>
    <mergeCell ref="A48:AO48"/>
    <mergeCell ref="A49:AO49"/>
    <mergeCell ref="E65:K69"/>
    <mergeCell ref="A50:M50"/>
    <mergeCell ref="B68:D69"/>
    <mergeCell ref="A60:AO60"/>
    <mergeCell ref="A61:AJ61"/>
    <mergeCell ref="A62:AO62"/>
    <mergeCell ref="A66:C66"/>
    <mergeCell ref="A67:B67"/>
    <mergeCell ref="X50:AO50"/>
    <mergeCell ref="A54:AO54"/>
    <mergeCell ref="A40:U40"/>
    <mergeCell ref="A39:S39"/>
    <mergeCell ref="A37:D37"/>
    <mergeCell ref="A51:AO51"/>
    <mergeCell ref="A41:S41"/>
    <mergeCell ref="A42:U42"/>
    <mergeCell ref="W42:Z42"/>
    <mergeCell ref="W41:AA41"/>
    <mergeCell ref="AB41:AO41"/>
    <mergeCell ref="AB42:AO42"/>
    <mergeCell ref="W40:Z40"/>
    <mergeCell ref="W39:AG39"/>
    <mergeCell ref="AA40:AG40"/>
    <mergeCell ref="AH39:AO40"/>
    <mergeCell ref="A34:AO34"/>
    <mergeCell ref="W37:Z37"/>
    <mergeCell ref="W38:Z38"/>
    <mergeCell ref="AB37:AG37"/>
    <mergeCell ref="AB38:AG38"/>
    <mergeCell ref="M37:U37"/>
    <mergeCell ref="AI37:AO37"/>
    <mergeCell ref="AI38:AO38"/>
    <mergeCell ref="L37:L38"/>
    <mergeCell ref="M38:U38"/>
    <mergeCell ref="A32:AO32"/>
    <mergeCell ref="A33:L33"/>
    <mergeCell ref="M33:U33"/>
    <mergeCell ref="V33:AO33"/>
    <mergeCell ref="A35:AH35"/>
    <mergeCell ref="AI35:AO35"/>
    <mergeCell ref="A36:AH36"/>
    <mergeCell ref="AI36:AO36"/>
    <mergeCell ref="A38:K38"/>
    <mergeCell ref="AF21:AL21"/>
    <mergeCell ref="D20:AD20"/>
    <mergeCell ref="D21:AD21"/>
    <mergeCell ref="A30:AO30"/>
    <mergeCell ref="AB29:AF29"/>
    <mergeCell ref="AI29:AM29"/>
    <mergeCell ref="AN29:AO29"/>
    <mergeCell ref="AG29:AH29"/>
    <mergeCell ref="A29:AA29"/>
    <mergeCell ref="A21:C25"/>
    <mergeCell ref="M31:U31"/>
    <mergeCell ref="A31:L31"/>
    <mergeCell ref="AF31:AN31"/>
    <mergeCell ref="W31:AE31"/>
    <mergeCell ref="A26:AO26"/>
    <mergeCell ref="D22:AD22"/>
    <mergeCell ref="AE22:AE23"/>
    <mergeCell ref="AF22:AL22"/>
    <mergeCell ref="AM22:AO23"/>
    <mergeCell ref="D23:AD23"/>
    <mergeCell ref="AF23:AL23"/>
    <mergeCell ref="AF20:AL20"/>
    <mergeCell ref="AE18:AE19"/>
    <mergeCell ref="W18:W19"/>
    <mergeCell ref="D18:V18"/>
    <mergeCell ref="X18:AD18"/>
    <mergeCell ref="AF18:AL18"/>
    <mergeCell ref="AM18:AO19"/>
    <mergeCell ref="I9:I10"/>
    <mergeCell ref="A17:AO17"/>
    <mergeCell ref="AB13:AO14"/>
    <mergeCell ref="A15:C16"/>
    <mergeCell ref="D14:AA14"/>
    <mergeCell ref="D19:V19"/>
    <mergeCell ref="X19:AD19"/>
    <mergeCell ref="AF19:AL19"/>
    <mergeCell ref="C19:C20"/>
    <mergeCell ref="AA16:AB16"/>
    <mergeCell ref="D16:K16"/>
    <mergeCell ref="AC15:AH15"/>
    <mergeCell ref="AJ15:AO15"/>
    <mergeCell ref="AJ16:AO16"/>
    <mergeCell ref="AC16:AH16"/>
    <mergeCell ref="M16:U16"/>
    <mergeCell ref="W16:Z16"/>
    <mergeCell ref="M15:U15"/>
    <mergeCell ref="W15:Z15"/>
    <mergeCell ref="A7:M7"/>
    <mergeCell ref="A8:AO8"/>
    <mergeCell ref="N7:Y7"/>
    <mergeCell ref="AD9:AD10"/>
    <mergeCell ref="R9:R10"/>
    <mergeCell ref="Y9:Z9"/>
    <mergeCell ref="G9:H9"/>
    <mergeCell ref="AJ9:AJ10"/>
    <mergeCell ref="D9:E9"/>
    <mergeCell ref="F9:F10"/>
    <mergeCell ref="A11:AO11"/>
    <mergeCell ref="A12:AO12"/>
    <mergeCell ref="AG9:AG10"/>
    <mergeCell ref="AE10:AF10"/>
    <mergeCell ref="AH10:AI10"/>
    <mergeCell ref="J10:K10"/>
    <mergeCell ref="M9:N9"/>
    <mergeCell ref="G10:H10"/>
    <mergeCell ref="A10:C10"/>
    <mergeCell ref="A9:C9"/>
    <mergeCell ref="AP9:AP10"/>
    <mergeCell ref="AN10:AO10"/>
    <mergeCell ref="AA9:AA10"/>
    <mergeCell ref="Y10:Z10"/>
    <mergeCell ref="AB9:AC9"/>
    <mergeCell ref="AB10:AC10"/>
    <mergeCell ref="AE9:AF9"/>
    <mergeCell ref="AK9:AL9"/>
    <mergeCell ref="AJ70:AO70"/>
    <mergeCell ref="A70:AI70"/>
    <mergeCell ref="AK10:AL10"/>
    <mergeCell ref="S9:T9"/>
    <mergeCell ref="U9:U10"/>
    <mergeCell ref="S10:T10"/>
    <mergeCell ref="V9:W9"/>
    <mergeCell ref="V10:W10"/>
    <mergeCell ref="A13:C13"/>
    <mergeCell ref="D13:AA13"/>
    <mergeCell ref="AA2:AH2"/>
    <mergeCell ref="J9:K9"/>
    <mergeCell ref="M10:N10"/>
    <mergeCell ref="P9:Q9"/>
    <mergeCell ref="P10:Q10"/>
    <mergeCell ref="O9:O10"/>
    <mergeCell ref="AH9:AI9"/>
    <mergeCell ref="L9:L10"/>
    <mergeCell ref="Z7:AO7"/>
    <mergeCell ref="X9:X10"/>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88"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127"/>
  <sheetViews>
    <sheetView workbookViewId="0" topLeftCell="A1">
      <selection activeCell="A6" sqref="A6:K6"/>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432"/>
      <c r="B1" s="1432"/>
      <c r="C1" s="1432"/>
      <c r="D1" s="1432"/>
      <c r="E1" s="1432"/>
      <c r="F1" s="1432"/>
      <c r="G1" s="1432"/>
      <c r="H1" s="1432"/>
      <c r="I1" s="1432"/>
      <c r="J1" s="1432"/>
      <c r="K1" s="1432"/>
    </row>
    <row r="2" spans="1:11" ht="12.75">
      <c r="A2" s="1432"/>
      <c r="B2" s="1432"/>
      <c r="C2" s="1432"/>
      <c r="D2" s="1432"/>
      <c r="E2" s="1432"/>
      <c r="F2" s="1432"/>
      <c r="G2" s="1432"/>
      <c r="H2" s="1432"/>
      <c r="I2" s="1432"/>
      <c r="J2" s="1432"/>
      <c r="K2" s="1432"/>
    </row>
    <row r="3" spans="1:11" ht="20.25">
      <c r="A3" s="1417" t="s">
        <v>332</v>
      </c>
      <c r="B3" s="1417"/>
      <c r="C3" s="1417"/>
      <c r="D3" s="1417"/>
      <c r="E3" s="1417"/>
      <c r="F3" s="1417"/>
      <c r="G3" s="1417"/>
      <c r="H3" s="1417"/>
      <c r="I3" s="1417"/>
      <c r="J3" s="1417"/>
      <c r="K3" s="1417"/>
    </row>
    <row r="4" spans="1:11" ht="52.5" customHeight="1">
      <c r="A4" s="1433" t="s">
        <v>403</v>
      </c>
      <c r="B4" s="1434"/>
      <c r="C4" s="1434"/>
      <c r="D4" s="1434"/>
      <c r="E4" s="1434"/>
      <c r="F4" s="1434"/>
      <c r="G4" s="1434"/>
      <c r="H4" s="1434"/>
      <c r="I4" s="1434"/>
      <c r="J4" s="1434"/>
      <c r="K4" s="1434"/>
    </row>
    <row r="5" spans="1:11" ht="15">
      <c r="A5" s="1435"/>
      <c r="B5" s="1435"/>
      <c r="C5" s="1435"/>
      <c r="D5" s="1435"/>
      <c r="E5" s="1435"/>
      <c r="F5" s="1435"/>
      <c r="G5" s="1435"/>
      <c r="H5" s="1435"/>
      <c r="I5" s="1435"/>
      <c r="J5" s="1435"/>
      <c r="K5" s="1435"/>
    </row>
    <row r="6" spans="1:11" ht="25.5" customHeight="1">
      <c r="A6" s="1429" t="s">
        <v>333</v>
      </c>
      <c r="B6" s="1430"/>
      <c r="C6" s="1430"/>
      <c r="D6" s="1430"/>
      <c r="E6" s="1430"/>
      <c r="F6" s="1430"/>
      <c r="G6" s="1430"/>
      <c r="H6" s="1430"/>
      <c r="I6" s="1430"/>
      <c r="J6" s="1430"/>
      <c r="K6" s="1430"/>
    </row>
    <row r="7" spans="1:11" ht="12.75">
      <c r="A7" s="1395"/>
      <c r="B7" s="1395"/>
      <c r="C7" s="1395"/>
      <c r="D7" s="1395"/>
      <c r="E7" s="1395"/>
      <c r="F7" s="1395"/>
      <c r="G7" s="1395"/>
      <c r="H7" s="1395"/>
      <c r="I7" s="1395"/>
      <c r="J7" s="1395"/>
      <c r="K7" s="1395"/>
    </row>
    <row r="8" spans="1:11" ht="12.75">
      <c r="A8" s="1396" t="s">
        <v>334</v>
      </c>
      <c r="B8" s="507"/>
      <c r="C8" s="507"/>
      <c r="D8" s="507"/>
      <c r="E8" s="508"/>
      <c r="F8" s="1397" t="s">
        <v>617</v>
      </c>
      <c r="G8" s="1400"/>
      <c r="H8" s="1400"/>
      <c r="I8" s="1400"/>
      <c r="J8" s="1400"/>
      <c r="K8" s="1401"/>
    </row>
    <row r="9" spans="1:11" ht="25.5" customHeight="1">
      <c r="A9" s="1404" t="str">
        <f>+CONCATENATE(DAP1!B28," ",DAP1!J28,", ",DAP1!B29)</f>
        <v>0 0, 0</v>
      </c>
      <c r="B9" s="1431"/>
      <c r="C9" s="1431"/>
      <c r="D9" s="1431"/>
      <c r="E9" s="1406"/>
      <c r="F9" s="1398"/>
      <c r="G9" s="1410">
        <f>+DAP1!A9</f>
      </c>
      <c r="H9" s="1411"/>
      <c r="I9" s="1411"/>
      <c r="J9" s="1412"/>
      <c r="K9" s="1402"/>
    </row>
    <row r="10" spans="1:11" ht="12.75">
      <c r="A10" s="1407"/>
      <c r="B10" s="1408"/>
      <c r="C10" s="1408"/>
      <c r="D10" s="1408"/>
      <c r="E10" s="1409"/>
      <c r="F10" s="1399"/>
      <c r="G10" s="1413"/>
      <c r="H10" s="1413"/>
      <c r="I10" s="1413"/>
      <c r="J10" s="1413"/>
      <c r="K10" s="1403"/>
    </row>
    <row r="11" spans="1:33" s="157" customFormat="1" ht="19.5" customHeight="1">
      <c r="A11" s="1421" t="s">
        <v>404</v>
      </c>
      <c r="B11" s="1422"/>
      <c r="C11" s="1422"/>
      <c r="D11" s="1423"/>
      <c r="E11" s="1423"/>
      <c r="F11" s="1423"/>
      <c r="G11" s="1423"/>
      <c r="H11" s="1423"/>
      <c r="I11" s="1423"/>
      <c r="J11" s="1423"/>
      <c r="K11" s="1424"/>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57" customFormat="1" ht="27.75" customHeight="1">
      <c r="A12" s="1425"/>
      <c r="B12" s="1426"/>
      <c r="C12" s="1426"/>
      <c r="D12" s="1427"/>
      <c r="E12" s="1427"/>
      <c r="F12" s="1427"/>
      <c r="G12" s="1427"/>
      <c r="H12" s="1427"/>
      <c r="I12" s="1427"/>
      <c r="J12" s="1427"/>
      <c r="K12" s="1428"/>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11" ht="12.75">
      <c r="A13" s="1387">
        <f ca="1">+TODAY()</f>
        <v>41416</v>
      </c>
      <c r="B13" s="1388"/>
      <c r="C13" s="1388"/>
      <c r="D13" s="1388"/>
      <c r="E13" s="1390"/>
      <c r="F13" s="1390"/>
      <c r="G13" s="1390"/>
      <c r="H13" s="1387"/>
      <c r="I13" s="1388"/>
      <c r="J13" s="1388"/>
      <c r="K13" s="1388"/>
    </row>
    <row r="14" spans="1:11" ht="12.75">
      <c r="A14" s="1389"/>
      <c r="B14" s="1389"/>
      <c r="C14" s="1389"/>
      <c r="D14" s="1389"/>
      <c r="E14" s="1112"/>
      <c r="F14" s="1112"/>
      <c r="G14" s="1112"/>
      <c r="H14" s="1389"/>
      <c r="I14" s="1389"/>
      <c r="J14" s="1389"/>
      <c r="K14" s="1389"/>
    </row>
    <row r="15" spans="1:11" ht="12.75">
      <c r="A15" s="1389"/>
      <c r="B15" s="1389"/>
      <c r="C15" s="1389"/>
      <c r="D15" s="1389"/>
      <c r="E15" s="1112"/>
      <c r="F15" s="1112"/>
      <c r="G15" s="1112"/>
      <c r="H15" s="1389"/>
      <c r="I15" s="1389"/>
      <c r="J15" s="1389"/>
      <c r="K15" s="1389"/>
    </row>
    <row r="16" spans="1:11" ht="12.75">
      <c r="A16" s="773"/>
      <c r="B16" s="773"/>
      <c r="C16" s="773"/>
      <c r="D16" s="773"/>
      <c r="E16" s="1112"/>
      <c r="F16" s="1112"/>
      <c r="G16" s="1112"/>
      <c r="H16" s="773"/>
      <c r="I16" s="773"/>
      <c r="J16" s="773"/>
      <c r="K16" s="773"/>
    </row>
    <row r="17" spans="1:11" ht="12.75">
      <c r="A17" s="1391" t="s">
        <v>335</v>
      </c>
      <c r="B17" s="1392"/>
      <c r="C17" s="1392"/>
      <c r="D17" s="1392"/>
      <c r="E17" s="1112"/>
      <c r="F17" s="1112"/>
      <c r="G17" s="1112"/>
      <c r="H17" s="1391" t="s">
        <v>336</v>
      </c>
      <c r="I17" s="1392"/>
      <c r="J17" s="1392"/>
      <c r="K17" s="1392"/>
    </row>
    <row r="18" spans="1:11" ht="12.75">
      <c r="A18" s="1418"/>
      <c r="B18" s="1418"/>
      <c r="C18" s="1418"/>
      <c r="D18" s="1418"/>
      <c r="E18" s="1418"/>
      <c r="F18" s="1418"/>
      <c r="G18" s="1418"/>
      <c r="H18" s="1418"/>
      <c r="I18" s="1418"/>
      <c r="J18" s="1418"/>
      <c r="K18" s="1418"/>
    </row>
    <row r="19" spans="1:11" ht="12.75">
      <c r="A19" s="1419" t="s">
        <v>337</v>
      </c>
      <c r="B19" s="1419"/>
      <c r="C19" s="1419"/>
      <c r="D19" s="1419"/>
      <c r="E19" s="1419"/>
      <c r="F19" s="1419"/>
      <c r="G19" s="1419"/>
      <c r="H19" s="1419"/>
      <c r="I19" s="1419"/>
      <c r="J19" s="1419"/>
      <c r="K19" s="1419"/>
    </row>
    <row r="20" spans="1:11" ht="12.75">
      <c r="A20" s="1420" t="s">
        <v>338</v>
      </c>
      <c r="B20" s="1420"/>
      <c r="C20" s="1420"/>
      <c r="D20" s="1420"/>
      <c r="E20" s="1420"/>
      <c r="F20" s="1420"/>
      <c r="G20" s="1420"/>
      <c r="H20" s="1420"/>
      <c r="I20" s="1420"/>
      <c r="J20" s="1420"/>
      <c r="K20" s="1420"/>
    </row>
    <row r="21" spans="1:11" ht="12.75">
      <c r="A21" s="1379" t="s">
        <v>339</v>
      </c>
      <c r="B21" s="1379"/>
      <c r="C21" s="1379"/>
      <c r="D21" s="1379"/>
      <c r="E21" s="1379"/>
      <c r="F21" s="1379"/>
      <c r="G21" s="1379"/>
      <c r="H21" s="1379"/>
      <c r="I21" s="1379"/>
      <c r="J21" s="1379"/>
      <c r="K21" s="1379"/>
    </row>
    <row r="22" spans="1:11" ht="18" customHeight="1">
      <c r="A22" s="1414" t="s">
        <v>405</v>
      </c>
      <c r="B22" s="1380"/>
      <c r="C22" s="1380"/>
      <c r="D22" s="1380"/>
      <c r="E22" s="1380"/>
      <c r="F22" s="1380"/>
      <c r="G22" s="1380"/>
      <c r="H22" s="1380"/>
      <c r="I22" s="1380"/>
      <c r="J22" s="1380"/>
      <c r="K22" s="1380"/>
    </row>
    <row r="23" spans="1:11" ht="18" customHeight="1">
      <c r="A23" s="1380"/>
      <c r="B23" s="1380"/>
      <c r="C23" s="1380"/>
      <c r="D23" s="1380"/>
      <c r="E23" s="1380"/>
      <c r="F23" s="1380"/>
      <c r="G23" s="1380"/>
      <c r="H23" s="1380"/>
      <c r="I23" s="1380"/>
      <c r="J23" s="1380"/>
      <c r="K23" s="1380"/>
    </row>
    <row r="24" spans="1:11" ht="18" customHeight="1">
      <c r="A24" s="1380"/>
      <c r="B24" s="1380"/>
      <c r="C24" s="1380"/>
      <c r="D24" s="1380"/>
      <c r="E24" s="1380"/>
      <c r="F24" s="1380"/>
      <c r="G24" s="1380"/>
      <c r="H24" s="1380"/>
      <c r="I24" s="1380"/>
      <c r="J24" s="1380"/>
      <c r="K24" s="1380"/>
    </row>
    <row r="25" spans="1:11" ht="18" customHeight="1">
      <c r="A25" s="1380"/>
      <c r="B25" s="1380"/>
      <c r="C25" s="1380"/>
      <c r="D25" s="1380"/>
      <c r="E25" s="1380"/>
      <c r="F25" s="1380"/>
      <c r="G25" s="1380"/>
      <c r="H25" s="1380"/>
      <c r="I25" s="1380"/>
      <c r="J25" s="1380"/>
      <c r="K25" s="1380"/>
    </row>
    <row r="26" spans="1:11" ht="18" customHeight="1">
      <c r="A26" s="1380"/>
      <c r="B26" s="1380"/>
      <c r="C26" s="1380"/>
      <c r="D26" s="1380"/>
      <c r="E26" s="1380"/>
      <c r="F26" s="1380"/>
      <c r="G26" s="1380"/>
      <c r="H26" s="1380"/>
      <c r="I26" s="1380"/>
      <c r="J26" s="1380"/>
      <c r="K26" s="1380"/>
    </row>
    <row r="27" spans="1:11" ht="18" customHeight="1">
      <c r="A27" s="1380"/>
      <c r="B27" s="1380"/>
      <c r="C27" s="1380"/>
      <c r="D27" s="1380"/>
      <c r="E27" s="1380"/>
      <c r="F27" s="1380"/>
      <c r="G27" s="1380"/>
      <c r="H27" s="1380"/>
      <c r="I27" s="1380"/>
      <c r="J27" s="1380"/>
      <c r="K27" s="1380"/>
    </row>
    <row r="28" spans="1:11" ht="18" customHeight="1">
      <c r="A28" s="1380"/>
      <c r="B28" s="1380"/>
      <c r="C28" s="1380"/>
      <c r="D28" s="1380"/>
      <c r="E28" s="1380"/>
      <c r="F28" s="1380"/>
      <c r="G28" s="1380"/>
      <c r="H28" s="1380"/>
      <c r="I28" s="1380"/>
      <c r="J28" s="1380"/>
      <c r="K28" s="1380"/>
    </row>
    <row r="29" spans="1:11" ht="18" customHeight="1">
      <c r="A29" s="1380"/>
      <c r="B29" s="1380"/>
      <c r="C29" s="1380"/>
      <c r="D29" s="1380"/>
      <c r="E29" s="1380"/>
      <c r="F29" s="1380"/>
      <c r="G29" s="1380"/>
      <c r="H29" s="1380"/>
      <c r="I29" s="1380"/>
      <c r="J29" s="1380"/>
      <c r="K29" s="1380"/>
    </row>
    <row r="30" spans="1:11" ht="18" customHeight="1" thickBot="1">
      <c r="A30" s="1415"/>
      <c r="B30" s="1415"/>
      <c r="C30" s="1415"/>
      <c r="D30" s="1415"/>
      <c r="E30" s="1415"/>
      <c r="F30" s="1415"/>
      <c r="G30" s="1415"/>
      <c r="H30" s="1415"/>
      <c r="I30" s="1415"/>
      <c r="J30" s="1415"/>
      <c r="K30" s="1415"/>
    </row>
    <row r="31" spans="1:11" ht="18" customHeight="1">
      <c r="A31" s="1416"/>
      <c r="B31" s="1416"/>
      <c r="C31" s="1416"/>
      <c r="D31" s="1416"/>
      <c r="E31" s="1416"/>
      <c r="F31" s="1416"/>
      <c r="G31" s="1416"/>
      <c r="H31" s="1416"/>
      <c r="I31" s="1416"/>
      <c r="J31" s="1416"/>
      <c r="K31" s="1416"/>
    </row>
    <row r="32" spans="1:11" ht="18" customHeight="1">
      <c r="A32" s="1417" t="s">
        <v>332</v>
      </c>
      <c r="B32" s="1417"/>
      <c r="C32" s="1417"/>
      <c r="D32" s="1417"/>
      <c r="E32" s="1417"/>
      <c r="F32" s="1417"/>
      <c r="G32" s="1417"/>
      <c r="H32" s="1417"/>
      <c r="I32" s="1417"/>
      <c r="J32" s="1417"/>
      <c r="K32" s="1417"/>
    </row>
    <row r="33" spans="1:11" ht="18" customHeight="1">
      <c r="A33" s="1393" t="s">
        <v>371</v>
      </c>
      <c r="B33" s="1394"/>
      <c r="C33" s="1394"/>
      <c r="D33" s="1394"/>
      <c r="E33" s="1394"/>
      <c r="F33" s="1394"/>
      <c r="G33" s="1394"/>
      <c r="H33" s="1394"/>
      <c r="I33" s="1394"/>
      <c r="J33" s="1394"/>
      <c r="K33" s="1394"/>
    </row>
    <row r="34" spans="1:11" ht="18" customHeight="1">
      <c r="A34" s="1393" t="s">
        <v>372</v>
      </c>
      <c r="B34" s="1394"/>
      <c r="C34" s="1394"/>
      <c r="D34" s="1394"/>
      <c r="E34" s="1394"/>
      <c r="F34" s="1394"/>
      <c r="G34" s="1394"/>
      <c r="H34" s="1394"/>
      <c r="I34" s="1394"/>
      <c r="J34" s="1394"/>
      <c r="K34" s="1394"/>
    </row>
    <row r="35" spans="1:11" ht="18" customHeight="1">
      <c r="A35" s="1395"/>
      <c r="B35" s="1395"/>
      <c r="C35" s="1395"/>
      <c r="D35" s="1395"/>
      <c r="E35" s="1395"/>
      <c r="F35" s="1395"/>
      <c r="G35" s="1395"/>
      <c r="H35" s="1395"/>
      <c r="I35" s="1395"/>
      <c r="J35" s="1395"/>
      <c r="K35" s="1395"/>
    </row>
    <row r="36" spans="1:11" ht="18" customHeight="1">
      <c r="A36" s="1396" t="s">
        <v>334</v>
      </c>
      <c r="B36" s="507"/>
      <c r="C36" s="507"/>
      <c r="D36" s="507"/>
      <c r="E36" s="508"/>
      <c r="F36" s="1397" t="s">
        <v>617</v>
      </c>
      <c r="G36" s="1400"/>
      <c r="H36" s="1400"/>
      <c r="I36" s="1400"/>
      <c r="J36" s="1400"/>
      <c r="K36" s="1401"/>
    </row>
    <row r="37" spans="1:11" ht="18" customHeight="1">
      <c r="A37" s="1404" t="str">
        <f>+A9</f>
        <v>0 0, 0</v>
      </c>
      <c r="B37" s="1405"/>
      <c r="C37" s="1405"/>
      <c r="D37" s="1405"/>
      <c r="E37" s="1406"/>
      <c r="F37" s="1398"/>
      <c r="G37" s="1410">
        <f>+G9</f>
      </c>
      <c r="H37" s="1411"/>
      <c r="I37" s="1411"/>
      <c r="J37" s="1412"/>
      <c r="K37" s="1402"/>
    </row>
    <row r="38" spans="1:11" ht="18" customHeight="1">
      <c r="A38" s="1407"/>
      <c r="B38" s="1408"/>
      <c r="C38" s="1408"/>
      <c r="D38" s="1408"/>
      <c r="E38" s="1409"/>
      <c r="F38" s="1399"/>
      <c r="G38" s="1413"/>
      <c r="H38" s="1413"/>
      <c r="I38" s="1413"/>
      <c r="J38" s="1413"/>
      <c r="K38" s="1403"/>
    </row>
    <row r="39" spans="1:11" ht="18" customHeight="1">
      <c r="A39" s="377" t="s">
        <v>373</v>
      </c>
      <c r="B39" s="1381"/>
      <c r="C39" s="1381"/>
      <c r="D39" s="1381"/>
      <c r="E39" s="1382" t="s">
        <v>374</v>
      </c>
      <c r="F39" s="1382"/>
      <c r="G39" s="1382"/>
      <c r="H39" s="1382"/>
      <c r="I39" s="1382"/>
      <c r="J39" s="1382"/>
      <c r="K39" s="1383"/>
    </row>
    <row r="40" spans="1:11" ht="4.5" customHeight="1">
      <c r="A40" s="1384"/>
      <c r="B40" s="1385"/>
      <c r="C40" s="1385"/>
      <c r="D40" s="1385"/>
      <c r="E40" s="1385"/>
      <c r="F40" s="1385"/>
      <c r="G40" s="1385"/>
      <c r="H40" s="1385"/>
      <c r="I40" s="1385"/>
      <c r="J40" s="1385"/>
      <c r="K40" s="1386"/>
    </row>
    <row r="41" spans="1:11" ht="12.75" customHeight="1">
      <c r="A41" s="1387">
        <f ca="1">+TODAY()</f>
        <v>41416</v>
      </c>
      <c r="B41" s="1388"/>
      <c r="C41" s="1388"/>
      <c r="D41" s="1388"/>
      <c r="E41" s="1390"/>
      <c r="F41" s="1390"/>
      <c r="G41" s="1390"/>
      <c r="H41" s="1387"/>
      <c r="I41" s="1388"/>
      <c r="J41" s="1388"/>
      <c r="K41" s="1388"/>
    </row>
    <row r="42" spans="1:11" ht="12.75" customHeight="1">
      <c r="A42" s="1389"/>
      <c r="B42" s="1389"/>
      <c r="C42" s="1389"/>
      <c r="D42" s="1389"/>
      <c r="E42" s="1112"/>
      <c r="F42" s="1112"/>
      <c r="G42" s="1112"/>
      <c r="H42" s="1389"/>
      <c r="I42" s="1389"/>
      <c r="J42" s="1389"/>
      <c r="K42" s="1389"/>
    </row>
    <row r="43" spans="1:11" ht="12.75" customHeight="1">
      <c r="A43" s="1389"/>
      <c r="B43" s="1389"/>
      <c r="C43" s="1389"/>
      <c r="D43" s="1389"/>
      <c r="E43" s="1112"/>
      <c r="F43" s="1112"/>
      <c r="G43" s="1112"/>
      <c r="H43" s="1389"/>
      <c r="I43" s="1389"/>
      <c r="J43" s="1389"/>
      <c r="K43" s="1389"/>
    </row>
    <row r="44" spans="1:11" ht="12.75" customHeight="1">
      <c r="A44" s="773"/>
      <c r="B44" s="773"/>
      <c r="C44" s="773"/>
      <c r="D44" s="773"/>
      <c r="E44" s="1112"/>
      <c r="F44" s="1112"/>
      <c r="G44" s="1112"/>
      <c r="H44" s="773"/>
      <c r="I44" s="773"/>
      <c r="J44" s="773"/>
      <c r="K44" s="773"/>
    </row>
    <row r="45" spans="1:11" ht="12.75" customHeight="1">
      <c r="A45" s="1391" t="s">
        <v>335</v>
      </c>
      <c r="B45" s="1392"/>
      <c r="C45" s="1392"/>
      <c r="D45" s="1392"/>
      <c r="E45" s="1112"/>
      <c r="F45" s="1112"/>
      <c r="G45" s="1112"/>
      <c r="H45" s="1391" t="s">
        <v>375</v>
      </c>
      <c r="I45" s="1392"/>
      <c r="J45" s="1392"/>
      <c r="K45" s="1392"/>
    </row>
    <row r="46" spans="1:11" ht="18" customHeight="1">
      <c r="A46" s="1379"/>
      <c r="B46" s="1379"/>
      <c r="C46" s="1379"/>
      <c r="D46" s="1379"/>
      <c r="E46" s="1379"/>
      <c r="F46" s="1379"/>
      <c r="G46" s="1379"/>
      <c r="H46" s="1379"/>
      <c r="I46" s="1379"/>
      <c r="J46" s="1379"/>
      <c r="K46" s="1379"/>
    </row>
    <row r="47" spans="1:11" ht="18" customHeight="1">
      <c r="A47" s="1379" t="s">
        <v>339</v>
      </c>
      <c r="B47" s="1379"/>
      <c r="C47" s="1379"/>
      <c r="D47" s="1379"/>
      <c r="E47" s="1379"/>
      <c r="F47" s="1379"/>
      <c r="G47" s="1379"/>
      <c r="H47" s="1379"/>
      <c r="I47" s="1379"/>
      <c r="J47" s="1379"/>
      <c r="K47" s="1379"/>
    </row>
    <row r="48" spans="1:11" ht="42.75" customHeight="1">
      <c r="A48" s="1380" t="s">
        <v>376</v>
      </c>
      <c r="B48" s="1380"/>
      <c r="C48" s="1380"/>
      <c r="D48" s="1380"/>
      <c r="E48" s="1380"/>
      <c r="F48" s="1380"/>
      <c r="G48" s="1380"/>
      <c r="H48" s="1380"/>
      <c r="I48" s="1380"/>
      <c r="J48" s="1380"/>
      <c r="K48" s="1380"/>
    </row>
    <row r="49" spans="1:11" ht="18" customHeight="1">
      <c r="A49" s="1118" t="str">
        <f>+DAP1!A46</f>
        <v>Formulář zpracovala ASPEKT HM, daňová, účetní a auditorská kancelář, www.danovapriznani.cz, business.center.cz</v>
      </c>
      <c r="B49" s="1118"/>
      <c r="C49" s="1118"/>
      <c r="D49" s="1118"/>
      <c r="E49" s="1118"/>
      <c r="F49" s="1118"/>
      <c r="G49" s="1118"/>
      <c r="H49" s="1118"/>
      <c r="I49" s="1118"/>
      <c r="J49" s="1118"/>
      <c r="K49" s="1118"/>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row r="126" spans="1:11" ht="12.75">
      <c r="A126" s="29"/>
      <c r="B126" s="29"/>
      <c r="C126" s="29"/>
      <c r="D126" s="29"/>
      <c r="E126" s="29"/>
      <c r="F126" s="29"/>
      <c r="G126" s="29"/>
      <c r="H126" s="29"/>
      <c r="I126" s="29"/>
      <c r="J126" s="29"/>
      <c r="K126" s="29"/>
    </row>
    <row r="127" spans="1:11" ht="12.75">
      <c r="A127" s="29"/>
      <c r="B127" s="29"/>
      <c r="C127" s="29"/>
      <c r="D127" s="29"/>
      <c r="E127" s="29"/>
      <c r="F127" s="29"/>
      <c r="G127" s="29"/>
      <c r="H127" s="29"/>
      <c r="I127" s="29"/>
      <c r="J127" s="29"/>
      <c r="K127" s="29"/>
    </row>
  </sheetData>
  <sheetProtection password="EF65" sheet="1" objects="1" scenarios="1"/>
  <mergeCells count="50">
    <mergeCell ref="A1:K2"/>
    <mergeCell ref="A3:K3"/>
    <mergeCell ref="A4:K4"/>
    <mergeCell ref="A5:K5"/>
    <mergeCell ref="A6:K6"/>
    <mergeCell ref="A7:K7"/>
    <mergeCell ref="A8:E8"/>
    <mergeCell ref="F8:F10"/>
    <mergeCell ref="G8:J8"/>
    <mergeCell ref="K8:K10"/>
    <mergeCell ref="A9:E10"/>
    <mergeCell ref="G9:J9"/>
    <mergeCell ref="G10:J10"/>
    <mergeCell ref="A11:K11"/>
    <mergeCell ref="A12:K12"/>
    <mergeCell ref="A13:D16"/>
    <mergeCell ref="E13:G17"/>
    <mergeCell ref="H13:K16"/>
    <mergeCell ref="A17:D17"/>
    <mergeCell ref="H17:K17"/>
    <mergeCell ref="A18:K18"/>
    <mergeCell ref="A19:K19"/>
    <mergeCell ref="A20:K20"/>
    <mergeCell ref="A21:K21"/>
    <mergeCell ref="A22:K29"/>
    <mergeCell ref="A30:K30"/>
    <mergeCell ref="A31:K31"/>
    <mergeCell ref="A32:K32"/>
    <mergeCell ref="A33:K33"/>
    <mergeCell ref="A34:K34"/>
    <mergeCell ref="A35:K35"/>
    <mergeCell ref="A36:E36"/>
    <mergeCell ref="F36:F38"/>
    <mergeCell ref="G36:J36"/>
    <mergeCell ref="K36:K38"/>
    <mergeCell ref="A37:E38"/>
    <mergeCell ref="G37:J37"/>
    <mergeCell ref="G38:J38"/>
    <mergeCell ref="B39:D39"/>
    <mergeCell ref="E39:K39"/>
    <mergeCell ref="A40:K40"/>
    <mergeCell ref="A41:D44"/>
    <mergeCell ref="E41:G45"/>
    <mergeCell ref="H41:K44"/>
    <mergeCell ref="A45:D45"/>
    <mergeCell ref="H45:K45"/>
    <mergeCell ref="A46:K46"/>
    <mergeCell ref="A47:K47"/>
    <mergeCell ref="A48:K48"/>
    <mergeCell ref="A49:K4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BP118"/>
  <sheetViews>
    <sheetView zoomScalePageLayoutView="0" workbookViewId="0" topLeftCell="A16">
      <selection activeCell="A11" sqref="A11:W11"/>
    </sheetView>
  </sheetViews>
  <sheetFormatPr defaultColWidth="9.140625" defaultRowHeight="12.75"/>
  <cols>
    <col min="1" max="23" width="2.7109375" style="0" customWidth="1"/>
    <col min="24" max="24" width="3.28125" style="0" customWidth="1"/>
    <col min="25" max="44" width="2.7109375" style="0" customWidth="1"/>
    <col min="45" max="68" width="9.140625" style="29" customWidth="1"/>
  </cols>
  <sheetData>
    <row r="1" spans="1:44" ht="21.75" customHeight="1">
      <c r="A1" s="84"/>
      <c r="B1" s="84"/>
      <c r="C1" s="84"/>
      <c r="D1" s="84"/>
      <c r="E1" s="84"/>
      <c r="F1" s="84"/>
      <c r="G1" s="84"/>
      <c r="H1" s="84"/>
      <c r="I1" s="84"/>
      <c r="J1" s="84"/>
      <c r="K1" s="84"/>
      <c r="L1" s="84"/>
      <c r="M1" s="84"/>
      <c r="N1" s="84"/>
      <c r="O1" s="84"/>
      <c r="P1" s="84"/>
      <c r="Q1" s="84"/>
      <c r="R1" s="84"/>
      <c r="S1" s="84"/>
      <c r="T1" s="1598" t="s">
        <v>329</v>
      </c>
      <c r="U1" s="507"/>
      <c r="V1" s="507"/>
      <c r="W1" s="507"/>
      <c r="X1" s="507"/>
      <c r="Y1" s="507"/>
      <c r="Z1" s="507"/>
      <c r="AA1" s="508"/>
      <c r="AB1" s="84"/>
      <c r="AC1" s="84"/>
      <c r="AD1" s="379"/>
      <c r="AE1" s="380"/>
      <c r="AF1" s="1590" t="s">
        <v>377</v>
      </c>
      <c r="AG1" s="1591"/>
      <c r="AH1" s="1591"/>
      <c r="AI1" s="1591"/>
      <c r="AJ1" s="1591"/>
      <c r="AK1" s="1591"/>
      <c r="AL1" s="1591"/>
      <c r="AM1" s="1591"/>
      <c r="AN1" s="1591"/>
      <c r="AO1" s="1591"/>
      <c r="AP1" s="1591"/>
      <c r="AQ1" s="1591"/>
      <c r="AR1" s="1592"/>
    </row>
    <row r="2" spans="1:44" ht="21.75" customHeight="1">
      <c r="A2" s="84"/>
      <c r="B2" s="84"/>
      <c r="C2" s="84"/>
      <c r="D2" s="84"/>
      <c r="E2" s="84"/>
      <c r="F2" s="84"/>
      <c r="G2" s="84"/>
      <c r="H2" s="84"/>
      <c r="I2" s="84"/>
      <c r="J2" s="84"/>
      <c r="K2" s="84"/>
      <c r="L2" s="84"/>
      <c r="M2" s="84"/>
      <c r="N2" s="84"/>
      <c r="O2" s="84"/>
      <c r="P2" s="84"/>
      <c r="Q2" s="84"/>
      <c r="R2" s="307"/>
      <c r="S2" s="84"/>
      <c r="T2" s="1599" t="s">
        <v>330</v>
      </c>
      <c r="U2" s="430"/>
      <c r="V2" s="430"/>
      <c r="W2" s="430"/>
      <c r="X2" s="430"/>
      <c r="Y2" s="430"/>
      <c r="Z2" s="430"/>
      <c r="AA2" s="493"/>
      <c r="AB2" s="84"/>
      <c r="AC2" s="307"/>
      <c r="AD2" s="379"/>
      <c r="AE2" s="380"/>
      <c r="AF2" s="1593"/>
      <c r="AG2" s="484"/>
      <c r="AH2" s="484"/>
      <c r="AI2" s="484"/>
      <c r="AJ2" s="484"/>
      <c r="AK2" s="484"/>
      <c r="AL2" s="484"/>
      <c r="AM2" s="484"/>
      <c r="AN2" s="484"/>
      <c r="AO2" s="484"/>
      <c r="AP2" s="484"/>
      <c r="AQ2" s="484"/>
      <c r="AR2" s="1594"/>
    </row>
    <row r="3" spans="1:44" ht="14.25" customHeight="1">
      <c r="A3" s="84"/>
      <c r="B3" s="84"/>
      <c r="C3" s="84"/>
      <c r="D3" s="84"/>
      <c r="E3" s="84"/>
      <c r="F3" s="84"/>
      <c r="G3" s="84"/>
      <c r="H3" s="84"/>
      <c r="I3" s="84"/>
      <c r="J3" s="84"/>
      <c r="K3" s="84"/>
      <c r="L3" s="84"/>
      <c r="M3" s="84"/>
      <c r="N3" s="84"/>
      <c r="O3" s="84"/>
      <c r="P3" s="84"/>
      <c r="Q3" s="84"/>
      <c r="R3" s="84"/>
      <c r="S3" s="84"/>
      <c r="T3" s="1631" t="s">
        <v>331</v>
      </c>
      <c r="U3" s="430"/>
      <c r="V3" s="430"/>
      <c r="W3" s="430"/>
      <c r="X3" s="430"/>
      <c r="Y3" s="430"/>
      <c r="Z3" s="430"/>
      <c r="AA3" s="493"/>
      <c r="AB3" s="84"/>
      <c r="AC3" s="84"/>
      <c r="AD3" s="379"/>
      <c r="AE3" s="380"/>
      <c r="AF3" s="1593"/>
      <c r="AG3" s="484"/>
      <c r="AH3" s="484"/>
      <c r="AI3" s="484"/>
      <c r="AJ3" s="484"/>
      <c r="AK3" s="484"/>
      <c r="AL3" s="484"/>
      <c r="AM3" s="484"/>
      <c r="AN3" s="484"/>
      <c r="AO3" s="484"/>
      <c r="AP3" s="484"/>
      <c r="AQ3" s="484"/>
      <c r="AR3" s="1594"/>
    </row>
    <row r="4" spans="1:44" ht="21.75" customHeight="1">
      <c r="A4" s="1620" t="s">
        <v>328</v>
      </c>
      <c r="B4" s="1620"/>
      <c r="C4" s="1620"/>
      <c r="D4" s="1620"/>
      <c r="E4" s="1620"/>
      <c r="F4" s="1620"/>
      <c r="G4" s="1620"/>
      <c r="H4" s="1620"/>
      <c r="I4" s="1620"/>
      <c r="J4" s="1620"/>
      <c r="K4" s="1620"/>
      <c r="L4" s="1620"/>
      <c r="M4" s="1620"/>
      <c r="N4" s="1620"/>
      <c r="O4" s="1620"/>
      <c r="P4" s="1620"/>
      <c r="Q4" s="1620"/>
      <c r="R4" s="1620"/>
      <c r="S4" s="84"/>
      <c r="T4" s="1632">
        <v>2012</v>
      </c>
      <c r="U4" s="511"/>
      <c r="V4" s="511"/>
      <c r="W4" s="511"/>
      <c r="X4" s="511"/>
      <c r="Y4" s="511"/>
      <c r="Z4" s="511"/>
      <c r="AA4" s="512"/>
      <c r="AB4" s="84"/>
      <c r="AC4" s="84"/>
      <c r="AD4" s="379"/>
      <c r="AE4" s="380"/>
      <c r="AF4" s="1593"/>
      <c r="AG4" s="484"/>
      <c r="AH4" s="484"/>
      <c r="AI4" s="484"/>
      <c r="AJ4" s="484"/>
      <c r="AK4" s="484"/>
      <c r="AL4" s="484"/>
      <c r="AM4" s="484"/>
      <c r="AN4" s="484"/>
      <c r="AO4" s="484"/>
      <c r="AP4" s="484"/>
      <c r="AQ4" s="484"/>
      <c r="AR4" s="1594"/>
    </row>
    <row r="5" spans="1:44" ht="15" customHeight="1">
      <c r="A5" s="1618" t="s">
        <v>482</v>
      </c>
      <c r="B5" s="1619"/>
      <c r="C5" s="1619"/>
      <c r="D5" s="1619"/>
      <c r="E5" s="1619"/>
      <c r="F5" s="1619"/>
      <c r="G5" s="1619"/>
      <c r="H5" s="1619"/>
      <c r="I5" s="1619"/>
      <c r="J5" s="1619"/>
      <c r="K5" s="1619"/>
      <c r="L5" s="1619"/>
      <c r="M5" s="1619"/>
      <c r="N5" s="1619"/>
      <c r="O5" s="1619"/>
      <c r="P5" s="1619"/>
      <c r="Q5" s="1619"/>
      <c r="R5" s="1619"/>
      <c r="S5" s="158"/>
      <c r="T5" s="84"/>
      <c r="U5" s="1468" t="s">
        <v>480</v>
      </c>
      <c r="V5" s="1468"/>
      <c r="W5" s="1468"/>
      <c r="X5" s="1468"/>
      <c r="Y5" s="1468"/>
      <c r="Z5" s="1468"/>
      <c r="AA5" s="84"/>
      <c r="AB5" s="84"/>
      <c r="AC5" s="84"/>
      <c r="AD5" s="379"/>
      <c r="AE5" s="380"/>
      <c r="AF5" s="1595"/>
      <c r="AG5" s="1596"/>
      <c r="AH5" s="1596"/>
      <c r="AI5" s="1596"/>
      <c r="AJ5" s="1596"/>
      <c r="AK5" s="1596"/>
      <c r="AL5" s="1596"/>
      <c r="AM5" s="1596"/>
      <c r="AN5" s="1596"/>
      <c r="AO5" s="1596"/>
      <c r="AP5" s="1596"/>
      <c r="AQ5" s="1596"/>
      <c r="AR5" s="1597"/>
    </row>
    <row r="6" spans="1:44" ht="15" customHeight="1">
      <c r="A6" s="1619"/>
      <c r="B6" s="1619"/>
      <c r="C6" s="1619"/>
      <c r="D6" s="1619"/>
      <c r="E6" s="1619"/>
      <c r="F6" s="1619"/>
      <c r="G6" s="1619"/>
      <c r="H6" s="1619"/>
      <c r="I6" s="1619"/>
      <c r="J6" s="1619"/>
      <c r="K6" s="1619"/>
      <c r="L6" s="1619"/>
      <c r="M6" s="1619"/>
      <c r="N6" s="1619"/>
      <c r="O6" s="1619"/>
      <c r="P6" s="1619"/>
      <c r="Q6" s="1619"/>
      <c r="R6" s="1619"/>
      <c r="S6" s="158"/>
      <c r="T6" s="84"/>
      <c r="U6" s="1552" t="s">
        <v>243</v>
      </c>
      <c r="V6" s="1635"/>
      <c r="W6" s="308" t="s">
        <v>113</v>
      </c>
      <c r="X6" s="1551" t="s">
        <v>244</v>
      </c>
      <c r="Y6" s="1635"/>
      <c r="Z6" s="308"/>
      <c r="AA6" s="84"/>
      <c r="AB6" s="84"/>
      <c r="AC6" s="84"/>
      <c r="AD6" s="84"/>
      <c r="AE6" s="84"/>
      <c r="AF6" s="84"/>
      <c r="AG6" s="84"/>
      <c r="AH6" s="84"/>
      <c r="AI6" s="84"/>
      <c r="AJ6" s="84"/>
      <c r="AK6" s="84"/>
      <c r="AL6" s="84"/>
      <c r="AM6" s="84"/>
      <c r="AN6" s="84"/>
      <c r="AO6" s="84"/>
      <c r="AP6" s="84"/>
      <c r="AQ6" s="84"/>
      <c r="AR6" s="84"/>
    </row>
    <row r="7" spans="1:44" ht="10.5" customHeight="1">
      <c r="A7" s="1633" t="s">
        <v>481</v>
      </c>
      <c r="B7" s="1634"/>
      <c r="C7" s="1634"/>
      <c r="D7" s="1634"/>
      <c r="E7" s="1634"/>
      <c r="F7" s="1634"/>
      <c r="G7" s="1634"/>
      <c r="H7" s="1634"/>
      <c r="I7" s="1634"/>
      <c r="J7" s="1634"/>
      <c r="K7" s="1634"/>
      <c r="L7" s="1634"/>
      <c r="M7" s="1634"/>
      <c r="N7" s="1634"/>
      <c r="O7" s="1634"/>
      <c r="P7" s="1634"/>
      <c r="Q7" s="1634"/>
      <c r="R7" s="1634"/>
      <c r="S7" s="1634"/>
      <c r="T7" s="84"/>
      <c r="U7" s="84"/>
      <c r="V7" s="84"/>
      <c r="W7" s="84"/>
      <c r="X7" s="84"/>
      <c r="Y7" s="84"/>
      <c r="Z7" s="84"/>
      <c r="AA7" s="84"/>
      <c r="AB7" s="84"/>
      <c r="AC7" s="84"/>
      <c r="AD7" s="84"/>
      <c r="AE7" s="84"/>
      <c r="AF7" s="84"/>
      <c r="AG7" s="84"/>
      <c r="AH7" s="84"/>
      <c r="AI7" s="84"/>
      <c r="AJ7" s="84"/>
      <c r="AK7" s="84"/>
      <c r="AL7" s="84"/>
      <c r="AM7" s="84"/>
      <c r="AN7" s="84"/>
      <c r="AO7" s="84"/>
      <c r="AP7" s="84"/>
      <c r="AQ7" s="84"/>
      <c r="AR7" s="84"/>
    </row>
    <row r="8" spans="1:44" ht="12.75">
      <c r="A8" s="1436" t="s">
        <v>518</v>
      </c>
      <c r="B8" s="1436"/>
      <c r="C8" s="1436"/>
      <c r="D8" s="1436"/>
      <c r="E8" s="1436"/>
      <c r="F8" s="1436"/>
      <c r="G8" s="1436"/>
      <c r="H8" s="1436"/>
      <c r="I8" s="1436"/>
      <c r="J8" s="1436"/>
      <c r="K8" s="1436"/>
      <c r="L8" s="1436"/>
      <c r="M8" s="1436"/>
      <c r="N8" s="1436"/>
      <c r="O8" s="1436"/>
      <c r="P8" s="1436"/>
      <c r="Q8" s="1436"/>
      <c r="R8" s="1436"/>
      <c r="S8" s="1436"/>
      <c r="T8" s="1436"/>
      <c r="U8" s="1436"/>
      <c r="V8" s="1436"/>
      <c r="W8" s="1436"/>
      <c r="X8" s="1436"/>
      <c r="Y8" s="1436"/>
      <c r="Z8" s="1436"/>
      <c r="AA8" s="1436"/>
      <c r="AB8" s="1436"/>
      <c r="AC8" s="1436"/>
      <c r="AD8" s="1436"/>
      <c r="AE8" s="1436"/>
      <c r="AF8" s="1436"/>
      <c r="AG8" s="1436"/>
      <c r="AH8" s="1436"/>
      <c r="AI8" s="1436"/>
      <c r="AJ8" s="1436"/>
      <c r="AK8" s="1436"/>
      <c r="AL8" s="1436"/>
      <c r="AM8" s="1436"/>
      <c r="AN8" s="1436"/>
      <c r="AO8" s="1436"/>
      <c r="AP8" s="1436"/>
      <c r="AQ8" s="1436"/>
      <c r="AR8" s="1436"/>
    </row>
    <row r="9" spans="1:44" ht="18" customHeight="1">
      <c r="A9" s="1455" t="s">
        <v>29</v>
      </c>
      <c r="B9" s="1456"/>
      <c r="C9" s="1456"/>
      <c r="D9" s="1456"/>
      <c r="E9" s="1456"/>
      <c r="F9" s="1456"/>
      <c r="G9" s="1456"/>
      <c r="H9" s="1456"/>
      <c r="I9" s="1456"/>
      <c r="J9" s="1456"/>
      <c r="K9" s="1456"/>
      <c r="L9" s="1456"/>
      <c r="M9" s="1456"/>
      <c r="N9" s="1456"/>
      <c r="O9" s="1456"/>
      <c r="P9" s="1456"/>
      <c r="Q9" s="1456"/>
      <c r="R9" s="1456"/>
      <c r="S9" s="1456"/>
      <c r="T9" s="1456"/>
      <c r="U9" s="1456"/>
      <c r="V9" s="1456"/>
      <c r="W9" s="1456"/>
      <c r="X9" s="1456"/>
      <c r="Y9" s="1456"/>
      <c r="Z9" s="1456"/>
      <c r="AA9" s="1456"/>
      <c r="AB9" s="1456"/>
      <c r="AC9" s="1456"/>
      <c r="AD9" s="1456"/>
      <c r="AE9" s="1456"/>
      <c r="AF9" s="1456"/>
      <c r="AG9" s="1456"/>
      <c r="AH9" s="1456"/>
      <c r="AI9" s="1456"/>
      <c r="AJ9" s="1456"/>
      <c r="AK9" s="1456"/>
      <c r="AL9" s="1456"/>
      <c r="AM9" s="1456"/>
      <c r="AN9" s="1456"/>
      <c r="AO9" s="1456"/>
      <c r="AP9" s="1456"/>
      <c r="AQ9" s="1456"/>
      <c r="AR9" s="1457"/>
    </row>
    <row r="10" spans="1:68" s="157" customFormat="1" ht="12" customHeight="1">
      <c r="A10" s="1458" t="s">
        <v>538</v>
      </c>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305"/>
      <c r="Y10" s="1459" t="s">
        <v>537</v>
      </c>
      <c r="Z10" s="1459"/>
      <c r="AA10" s="1459"/>
      <c r="AB10" s="1459"/>
      <c r="AC10" s="1459"/>
      <c r="AD10" s="1459"/>
      <c r="AE10" s="1459"/>
      <c r="AF10" s="1459"/>
      <c r="AG10" s="1459"/>
      <c r="AH10" s="1459"/>
      <c r="AI10" s="1459"/>
      <c r="AJ10" s="1459"/>
      <c r="AK10" s="1459"/>
      <c r="AL10" s="1459"/>
      <c r="AM10" s="305"/>
      <c r="AN10" s="1459" t="s">
        <v>575</v>
      </c>
      <c r="AO10" s="1459"/>
      <c r="AP10" s="1459"/>
      <c r="AQ10" s="1459"/>
      <c r="AR10" s="1460"/>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row>
    <row r="11" spans="1:68" s="157" customFormat="1" ht="24" customHeight="1">
      <c r="A11" s="1461">
        <f>+CONCATENATE(ZAKL_DATA!B5)</f>
      </c>
      <c r="B11" s="1462"/>
      <c r="C11" s="1462"/>
      <c r="D11" s="1462"/>
      <c r="E11" s="1462"/>
      <c r="F11" s="1462"/>
      <c r="G11" s="1462"/>
      <c r="H11" s="1462"/>
      <c r="I11" s="1462"/>
      <c r="J11" s="1462"/>
      <c r="K11" s="1462"/>
      <c r="L11" s="1462"/>
      <c r="M11" s="1462"/>
      <c r="N11" s="1462"/>
      <c r="O11" s="1462"/>
      <c r="P11" s="1462"/>
      <c r="Q11" s="1462"/>
      <c r="R11" s="1462"/>
      <c r="S11" s="1462"/>
      <c r="T11" s="1462"/>
      <c r="U11" s="1462"/>
      <c r="V11" s="1462"/>
      <c r="W11" s="1463"/>
      <c r="X11" s="381"/>
      <c r="Y11" s="1461">
        <f>+CONCATENATE(+ZAKL_DATA!B4)</f>
      </c>
      <c r="Z11" s="1462"/>
      <c r="AA11" s="1462"/>
      <c r="AB11" s="1462"/>
      <c r="AC11" s="1462"/>
      <c r="AD11" s="1462"/>
      <c r="AE11" s="1462"/>
      <c r="AF11" s="1462"/>
      <c r="AG11" s="1462"/>
      <c r="AH11" s="1462"/>
      <c r="AI11" s="1462"/>
      <c r="AJ11" s="1462"/>
      <c r="AK11" s="1462"/>
      <c r="AL11" s="1463"/>
      <c r="AM11" s="381"/>
      <c r="AN11" s="1464">
        <f>+CONCATENATE(+ZAKL_DATA!B7)</f>
      </c>
      <c r="AO11" s="1465"/>
      <c r="AP11" s="1465"/>
      <c r="AQ11" s="1465"/>
      <c r="AR11" s="1466"/>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row>
    <row r="12" spans="1:68" s="157" customFormat="1" ht="12" customHeight="1">
      <c r="A12" s="1458" t="s">
        <v>30</v>
      </c>
      <c r="B12" s="1459"/>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305"/>
      <c r="Y12" s="1467" t="s">
        <v>483</v>
      </c>
      <c r="Z12" s="1467"/>
      <c r="AA12" s="1467"/>
      <c r="AB12" s="1467"/>
      <c r="AC12" s="1450"/>
      <c r="AD12" s="1450"/>
      <c r="AE12" s="1450"/>
      <c r="AF12" s="1450"/>
      <c r="AG12" s="302"/>
      <c r="AH12" s="1468" t="s">
        <v>31</v>
      </c>
      <c r="AI12" s="1469"/>
      <c r="AJ12" s="1469"/>
      <c r="AK12" s="1469"/>
      <c r="AL12" s="1469"/>
      <c r="AM12" s="1469"/>
      <c r="AN12" s="1469"/>
      <c r="AO12" s="1469"/>
      <c r="AP12" s="1469"/>
      <c r="AQ12" s="1469"/>
      <c r="AR12" s="1470"/>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row>
    <row r="13" spans="1:68" s="157" customFormat="1" ht="24" customHeight="1">
      <c r="A13" s="1461">
        <f>+CONCATENATE(+ZAKL_DATA!B16)</f>
      </c>
      <c r="B13" s="1462"/>
      <c r="C13" s="1462"/>
      <c r="D13" s="1462"/>
      <c r="E13" s="1462"/>
      <c r="F13" s="1462"/>
      <c r="G13" s="1462"/>
      <c r="H13" s="1462"/>
      <c r="I13" s="1462"/>
      <c r="J13" s="1462"/>
      <c r="K13" s="1462"/>
      <c r="L13" s="1462"/>
      <c r="M13" s="1462"/>
      <c r="N13" s="1462"/>
      <c r="O13" s="1462"/>
      <c r="P13" s="1462"/>
      <c r="Q13" s="1462"/>
      <c r="R13" s="1462"/>
      <c r="S13" s="1462"/>
      <c r="T13" s="1462"/>
      <c r="U13" s="1462"/>
      <c r="V13" s="1462"/>
      <c r="W13" s="1463"/>
      <c r="X13" s="381"/>
      <c r="Y13" s="1483">
        <f>+CONCATENATE(ZAKL_DATA!B17)</f>
      </c>
      <c r="Z13" s="1484"/>
      <c r="AA13" s="1484"/>
      <c r="AB13" s="1484"/>
      <c r="AC13" s="1485"/>
      <c r="AD13" s="1485"/>
      <c r="AE13" s="1485"/>
      <c r="AF13" s="1486"/>
      <c r="AG13" s="381"/>
      <c r="AH13" s="1487">
        <f>+CONCATENATE(DAP1!A9)</f>
      </c>
      <c r="AI13" s="1488"/>
      <c r="AJ13" s="1488"/>
      <c r="AK13" s="1488"/>
      <c r="AL13" s="1488"/>
      <c r="AM13" s="1488"/>
      <c r="AN13" s="1489"/>
      <c r="AO13" s="1489"/>
      <c r="AP13" s="1489"/>
      <c r="AQ13" s="1489"/>
      <c r="AR13" s="1490"/>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row>
    <row r="14" spans="1:68" s="157" customFormat="1" ht="12" customHeight="1">
      <c r="A14" s="1474" t="s">
        <v>32</v>
      </c>
      <c r="B14" s="1471"/>
      <c r="C14" s="1471"/>
      <c r="D14" s="1471"/>
      <c r="E14" s="1471"/>
      <c r="F14" s="1471"/>
      <c r="G14" s="305"/>
      <c r="H14" s="1478" t="s">
        <v>142</v>
      </c>
      <c r="I14" s="1478"/>
      <c r="J14" s="1478"/>
      <c r="K14" s="1478"/>
      <c r="L14" s="1478"/>
      <c r="M14" s="1478"/>
      <c r="N14" s="1478"/>
      <c r="O14" s="1478"/>
      <c r="P14" s="1478"/>
      <c r="Q14" s="1478"/>
      <c r="R14" s="1478"/>
      <c r="S14" s="1478"/>
      <c r="T14" s="1478"/>
      <c r="U14" s="1478"/>
      <c r="V14" s="1478"/>
      <c r="W14" s="1478"/>
      <c r="X14" s="1478"/>
      <c r="Y14" s="1478"/>
      <c r="Z14" s="1478"/>
      <c r="AA14" s="1478"/>
      <c r="AB14" s="1478"/>
      <c r="AC14" s="1478"/>
      <c r="AD14" s="1478"/>
      <c r="AE14" s="1478"/>
      <c r="AF14" s="1478"/>
      <c r="AG14" s="1478"/>
      <c r="AH14" s="1478"/>
      <c r="AI14" s="1478"/>
      <c r="AJ14" s="305"/>
      <c r="AK14" s="1498" t="s">
        <v>33</v>
      </c>
      <c r="AL14" s="1498"/>
      <c r="AM14" s="1498"/>
      <c r="AN14" s="1498"/>
      <c r="AO14" s="1498"/>
      <c r="AP14" s="1498"/>
      <c r="AQ14" s="1498"/>
      <c r="AR14" s="1499"/>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row>
    <row r="15" spans="1:68" s="157" customFormat="1" ht="24" customHeight="1">
      <c r="A15" s="1483">
        <f>CONCATENATE(+ZAKL_DATA!B19)</f>
      </c>
      <c r="B15" s="1493"/>
      <c r="C15" s="1493"/>
      <c r="D15" s="1493"/>
      <c r="E15" s="1493"/>
      <c r="F15" s="1494"/>
      <c r="G15" s="381"/>
      <c r="H15" s="1475">
        <f>+CONCATENATE(ZAKL_DATA!B18)</f>
      </c>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7"/>
      <c r="AJ15" s="381"/>
      <c r="AK15" s="1495">
        <f>+CONCATENATE(+ZAKL_DATA!B10)</f>
      </c>
      <c r="AL15" s="1496"/>
      <c r="AM15" s="1496"/>
      <c r="AN15" s="1496"/>
      <c r="AO15" s="1496"/>
      <c r="AP15" s="1496"/>
      <c r="AQ15" s="1496"/>
      <c r="AR15" s="1497"/>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row>
    <row r="16" spans="1:68" s="157" customFormat="1" ht="12" customHeight="1">
      <c r="A16" s="1473" t="s">
        <v>34</v>
      </c>
      <c r="B16" s="759"/>
      <c r="C16" s="759"/>
      <c r="D16" s="759"/>
      <c r="E16" s="759"/>
      <c r="F16" s="759"/>
      <c r="G16" s="759"/>
      <c r="H16" s="759"/>
      <c r="I16" s="759"/>
      <c r="J16" s="759"/>
      <c r="K16" s="1471" t="s">
        <v>37</v>
      </c>
      <c r="L16" s="1472"/>
      <c r="M16" s="1472"/>
      <c r="N16" s="1472"/>
      <c r="O16" s="1472"/>
      <c r="P16" s="1472"/>
      <c r="Q16" s="1472"/>
      <c r="R16" s="1472"/>
      <c r="S16" s="1472"/>
      <c r="T16" s="1472"/>
      <c r="U16" s="1472"/>
      <c r="V16" s="1472"/>
      <c r="W16" s="1472"/>
      <c r="X16" s="1472"/>
      <c r="Y16" s="1472"/>
      <c r="Z16" s="1472"/>
      <c r="AA16" s="1472"/>
      <c r="AB16" s="1472"/>
      <c r="AC16" s="1472"/>
      <c r="AD16" s="1472"/>
      <c r="AE16" s="1472"/>
      <c r="AF16" s="305"/>
      <c r="AG16" s="1478" t="s">
        <v>418</v>
      </c>
      <c r="AH16" s="1478"/>
      <c r="AI16" s="1478"/>
      <c r="AJ16" s="1478"/>
      <c r="AK16" s="1478"/>
      <c r="AL16" s="1478"/>
      <c r="AM16" s="1478"/>
      <c r="AN16" s="1478"/>
      <c r="AO16" s="1478"/>
      <c r="AP16" s="1478"/>
      <c r="AQ16" s="1478"/>
      <c r="AR16" s="1500"/>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row>
    <row r="17" spans="1:68" s="157" customFormat="1" ht="24" customHeight="1">
      <c r="A17" s="308"/>
      <c r="B17" s="1491" t="s">
        <v>35</v>
      </c>
      <c r="C17" s="759"/>
      <c r="D17" s="1492"/>
      <c r="E17" s="308" t="s">
        <v>113</v>
      </c>
      <c r="F17" s="1491" t="s">
        <v>36</v>
      </c>
      <c r="G17" s="759"/>
      <c r="H17" s="759"/>
      <c r="I17" s="759"/>
      <c r="J17" s="759"/>
      <c r="K17" s="1479" t="str">
        <f>+CONCATENATE(ZAKL_DATA!B32," / ",ZAKL_DATA!B33)</f>
        <v> / </v>
      </c>
      <c r="L17" s="1480"/>
      <c r="M17" s="1480"/>
      <c r="N17" s="1480"/>
      <c r="O17" s="1480"/>
      <c r="P17" s="1480"/>
      <c r="Q17" s="1480"/>
      <c r="R17" s="1480"/>
      <c r="S17" s="1480"/>
      <c r="T17" s="1480"/>
      <c r="U17" s="1480"/>
      <c r="V17" s="1480"/>
      <c r="W17" s="1480"/>
      <c r="X17" s="1480"/>
      <c r="Y17" s="1480"/>
      <c r="Z17" s="1480"/>
      <c r="AA17" s="1481"/>
      <c r="AB17" s="1481"/>
      <c r="AC17" s="1481"/>
      <c r="AD17" s="1481"/>
      <c r="AE17" s="1482"/>
      <c r="AF17" s="382"/>
      <c r="AG17" s="1506">
        <f>++CONCATENATE(ZAKL_DATA!B25)</f>
      </c>
      <c r="AH17" s="1507"/>
      <c r="AI17" s="1507"/>
      <c r="AJ17" s="1507"/>
      <c r="AK17" s="1507"/>
      <c r="AL17" s="1507"/>
      <c r="AM17" s="1507"/>
      <c r="AN17" s="1507"/>
      <c r="AO17" s="1507"/>
      <c r="AP17" s="1507"/>
      <c r="AQ17" s="1507"/>
      <c r="AR17" s="1508"/>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row>
    <row r="18" spans="1:68" s="157" customFormat="1" ht="12" customHeight="1">
      <c r="A18" s="1473" t="s">
        <v>38</v>
      </c>
      <c r="B18" s="1501"/>
      <c r="C18" s="1501"/>
      <c r="D18" s="1501"/>
      <c r="E18" s="1501"/>
      <c r="F18" s="1501"/>
      <c r="G18" s="1501"/>
      <c r="H18" s="1501"/>
      <c r="I18" s="1501"/>
      <c r="J18" s="1501"/>
      <c r="K18" s="1501"/>
      <c r="L18" s="1501"/>
      <c r="M18" s="1501"/>
      <c r="N18" s="1501"/>
      <c r="O18" s="1501"/>
      <c r="P18" s="1501"/>
      <c r="Q18" s="1501"/>
      <c r="R18" s="1501"/>
      <c r="S18" s="1501"/>
      <c r="T18" s="1501"/>
      <c r="U18" s="1501"/>
      <c r="V18" s="1501"/>
      <c r="W18" s="1501"/>
      <c r="X18" s="1501"/>
      <c r="Y18" s="1501"/>
      <c r="Z18" s="1501"/>
      <c r="AA18" s="1501"/>
      <c r="AB18" s="1501"/>
      <c r="AC18" s="1501"/>
      <c r="AD18" s="1501"/>
      <c r="AE18" s="1501"/>
      <c r="AF18" s="1501"/>
      <c r="AG18" s="1501"/>
      <c r="AH18" s="1501"/>
      <c r="AI18" s="1501"/>
      <c r="AJ18" s="1501"/>
      <c r="AK18" s="1501"/>
      <c r="AL18" s="1501"/>
      <c r="AM18" s="1501"/>
      <c r="AN18" s="1501"/>
      <c r="AO18" s="1501"/>
      <c r="AP18" s="1501"/>
      <c r="AQ18" s="1501"/>
      <c r="AR18" s="150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row>
    <row r="19" spans="1:68" s="157" customFormat="1" ht="24" customHeight="1">
      <c r="A19" s="1617">
        <f>+CONCATENATE(ZAKL_DATA!B27)</f>
      </c>
      <c r="B19" s="1465"/>
      <c r="C19" s="1465"/>
      <c r="D19" s="1465"/>
      <c r="E19" s="1465"/>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1465"/>
      <c r="AH19" s="1465"/>
      <c r="AI19" s="1465"/>
      <c r="AJ19" s="1465"/>
      <c r="AK19" s="1465"/>
      <c r="AL19" s="1465"/>
      <c r="AM19" s="1465"/>
      <c r="AN19" s="1465"/>
      <c r="AO19" s="1465"/>
      <c r="AP19" s="1465"/>
      <c r="AQ19" s="1465"/>
      <c r="AR19" s="1466"/>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row>
    <row r="20" spans="1:44" ht="4.5" customHeight="1">
      <c r="A20" s="1503"/>
      <c r="B20" s="1504"/>
      <c r="C20" s="1504"/>
      <c r="D20" s="1504"/>
      <c r="E20" s="1504"/>
      <c r="F20" s="1504"/>
      <c r="G20" s="1504"/>
      <c r="H20" s="1504"/>
      <c r="I20" s="1504"/>
      <c r="J20" s="1504"/>
      <c r="K20" s="1504"/>
      <c r="L20" s="1504"/>
      <c r="M20" s="1504"/>
      <c r="N20" s="1504"/>
      <c r="O20" s="1504"/>
      <c r="P20" s="1504"/>
      <c r="Q20" s="1504"/>
      <c r="R20" s="1504"/>
      <c r="S20" s="1504"/>
      <c r="T20" s="1504"/>
      <c r="U20" s="1504"/>
      <c r="V20" s="1504"/>
      <c r="W20" s="1504"/>
      <c r="X20" s="1504"/>
      <c r="Y20" s="1504"/>
      <c r="Z20" s="1504"/>
      <c r="AA20" s="1504"/>
      <c r="AB20" s="1504"/>
      <c r="AC20" s="1504"/>
      <c r="AD20" s="1504"/>
      <c r="AE20" s="1504"/>
      <c r="AF20" s="1504"/>
      <c r="AG20" s="1504"/>
      <c r="AH20" s="1504"/>
      <c r="AI20" s="1504"/>
      <c r="AJ20" s="1504"/>
      <c r="AK20" s="1504"/>
      <c r="AL20" s="1504"/>
      <c r="AM20" s="1504"/>
      <c r="AN20" s="1504"/>
      <c r="AO20" s="1504"/>
      <c r="AP20" s="1504"/>
      <c r="AQ20" s="1504"/>
      <c r="AR20" s="1505"/>
    </row>
    <row r="21" spans="1:44" ht="18" customHeight="1">
      <c r="A21" s="1511" t="s">
        <v>39</v>
      </c>
      <c r="B21" s="1512"/>
      <c r="C21" s="1512"/>
      <c r="D21" s="1512"/>
      <c r="E21" s="1512"/>
      <c r="F21" s="1512"/>
      <c r="G21" s="1512"/>
      <c r="H21" s="1512"/>
      <c r="I21" s="1512"/>
      <c r="J21" s="1512"/>
      <c r="K21" s="1512"/>
      <c r="L21" s="1512"/>
      <c r="M21" s="1512"/>
      <c r="N21" s="1512"/>
      <c r="O21" s="1512"/>
      <c r="P21" s="1512"/>
      <c r="Q21" s="1512"/>
      <c r="R21" s="1512"/>
      <c r="S21" s="1512"/>
      <c r="T21" s="1512"/>
      <c r="U21" s="1512"/>
      <c r="V21" s="1512"/>
      <c r="W21" s="1512"/>
      <c r="X21" s="1512"/>
      <c r="Y21" s="1512"/>
      <c r="Z21" s="1512"/>
      <c r="AA21" s="1512"/>
      <c r="AB21" s="1512"/>
      <c r="AC21" s="1512" t="s">
        <v>50</v>
      </c>
      <c r="AD21" s="1512"/>
      <c r="AE21" s="1512"/>
      <c r="AF21" s="1512"/>
      <c r="AG21" s="1512"/>
      <c r="AH21" s="1512"/>
      <c r="AI21" s="1512"/>
      <c r="AJ21" s="1512"/>
      <c r="AK21" s="1512"/>
      <c r="AL21" s="1512"/>
      <c r="AM21" s="1512"/>
      <c r="AN21" s="1512"/>
      <c r="AO21" s="1512"/>
      <c r="AP21" s="1512"/>
      <c r="AQ21" s="1512"/>
      <c r="AR21" s="1513"/>
    </row>
    <row r="22" spans="1:44" ht="12" customHeight="1">
      <c r="A22" s="308"/>
      <c r="B22" s="1474" t="s">
        <v>519</v>
      </c>
      <c r="C22" s="1450"/>
      <c r="D22" s="1450"/>
      <c r="E22" s="1450"/>
      <c r="F22" s="1450"/>
      <c r="G22" s="1450"/>
      <c r="H22" s="1450"/>
      <c r="I22" s="1450"/>
      <c r="J22" s="1450"/>
      <c r="K22" s="1450"/>
      <c r="L22" s="1450"/>
      <c r="M22" s="1450"/>
      <c r="N22" s="1450"/>
      <c r="O22" s="1450"/>
      <c r="P22" s="1450"/>
      <c r="Q22" s="1450"/>
      <c r="R22" s="1450"/>
      <c r="S22" s="1450"/>
      <c r="T22" s="1450"/>
      <c r="U22" s="1450"/>
      <c r="V22" s="1450"/>
      <c r="W22" s="1450"/>
      <c r="X22" s="1450"/>
      <c r="Y22" s="1450"/>
      <c r="Z22" s="1450"/>
      <c r="AA22" s="1450"/>
      <c r="AB22" s="1451"/>
      <c r="AC22" s="1514"/>
      <c r="AD22" s="1515"/>
      <c r="AE22" s="1515"/>
      <c r="AF22" s="1515"/>
      <c r="AG22" s="1515"/>
      <c r="AH22" s="1515"/>
      <c r="AI22" s="1515"/>
      <c r="AJ22" s="1515"/>
      <c r="AK22" s="1516"/>
      <c r="AL22" s="1516"/>
      <c r="AM22" s="1516"/>
      <c r="AN22" s="1516"/>
      <c r="AO22" s="1516"/>
      <c r="AP22" s="1516"/>
      <c r="AQ22" s="1516"/>
      <c r="AR22" s="1517"/>
    </row>
    <row r="23" spans="1:44" ht="12" customHeight="1">
      <c r="A23" s="298"/>
      <c r="B23" s="296">
        <v>1</v>
      </c>
      <c r="C23" s="296">
        <v>2</v>
      </c>
      <c r="D23" s="296">
        <v>3</v>
      </c>
      <c r="E23" s="296">
        <v>4</v>
      </c>
      <c r="F23" s="296">
        <v>5</v>
      </c>
      <c r="G23" s="296">
        <v>6</v>
      </c>
      <c r="H23" s="296">
        <v>7</v>
      </c>
      <c r="I23" s="296">
        <v>8</v>
      </c>
      <c r="J23" s="296">
        <v>9</v>
      </c>
      <c r="K23" s="296">
        <v>10</v>
      </c>
      <c r="L23" s="296">
        <v>11</v>
      </c>
      <c r="M23" s="296">
        <v>12</v>
      </c>
      <c r="N23" s="1509" t="s">
        <v>80</v>
      </c>
      <c r="O23" s="1510"/>
      <c r="P23" s="798"/>
      <c r="Q23" s="798"/>
      <c r="R23" s="798"/>
      <c r="S23" s="798"/>
      <c r="T23" s="1521" t="s">
        <v>41</v>
      </c>
      <c r="U23" s="430"/>
      <c r="V23" s="430"/>
      <c r="W23" s="430"/>
      <c r="X23" s="1529" t="s">
        <v>42</v>
      </c>
      <c r="Y23" s="430"/>
      <c r="Z23" s="430"/>
      <c r="AA23" s="430"/>
      <c r="AB23" s="1527"/>
      <c r="AC23" s="1518"/>
      <c r="AD23" s="1519"/>
      <c r="AE23" s="1519"/>
      <c r="AF23" s="1519"/>
      <c r="AG23" s="1519"/>
      <c r="AH23" s="1519"/>
      <c r="AI23" s="1519"/>
      <c r="AJ23" s="1519"/>
      <c r="AK23" s="1519"/>
      <c r="AL23" s="1519"/>
      <c r="AM23" s="1519"/>
      <c r="AN23" s="1519"/>
      <c r="AO23" s="1519"/>
      <c r="AP23" s="1519"/>
      <c r="AQ23" s="1519"/>
      <c r="AR23" s="1520"/>
    </row>
    <row r="24" spans="1:44" ht="12" customHeight="1">
      <c r="A24" s="298"/>
      <c r="B24" s="297"/>
      <c r="C24" s="297"/>
      <c r="D24" s="297"/>
      <c r="E24" s="297"/>
      <c r="F24" s="297"/>
      <c r="G24" s="297"/>
      <c r="H24" s="297"/>
      <c r="I24" s="297"/>
      <c r="J24" s="297"/>
      <c r="K24" s="297"/>
      <c r="L24" s="297"/>
      <c r="M24" s="297"/>
      <c r="N24" s="299"/>
      <c r="O24" s="297"/>
      <c r="P24" s="1530" t="s">
        <v>40</v>
      </c>
      <c r="Q24" s="1531"/>
      <c r="R24" s="1531"/>
      <c r="S24" s="1532"/>
      <c r="T24" s="297"/>
      <c r="U24" s="1522"/>
      <c r="V24" s="798"/>
      <c r="W24" s="1523"/>
      <c r="X24" s="297"/>
      <c r="Y24" s="1522"/>
      <c r="Z24" s="798"/>
      <c r="AA24" s="430"/>
      <c r="AB24" s="1527"/>
      <c r="AC24" s="1524" t="s">
        <v>51</v>
      </c>
      <c r="AD24" s="1525"/>
      <c r="AE24" s="1525"/>
      <c r="AF24" s="1525"/>
      <c r="AG24" s="1525"/>
      <c r="AH24" s="1525"/>
      <c r="AI24" s="1525"/>
      <c r="AJ24" s="1526"/>
      <c r="AK24" s="297" t="s">
        <v>113</v>
      </c>
      <c r="AL24" s="1473" t="s">
        <v>77</v>
      </c>
      <c r="AM24" s="1502"/>
      <c r="AN24" s="290"/>
      <c r="AO24" s="1473" t="s">
        <v>607</v>
      </c>
      <c r="AP24" s="759"/>
      <c r="AQ24" s="759"/>
      <c r="AR24" s="1492"/>
    </row>
    <row r="25" spans="1:44" ht="12" customHeight="1">
      <c r="A25" s="308"/>
      <c r="B25" s="1473" t="s">
        <v>520</v>
      </c>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1492"/>
      <c r="AC25" s="1528"/>
      <c r="AD25" s="454"/>
      <c r="AE25" s="454"/>
      <c r="AF25" s="454"/>
      <c r="AG25" s="454"/>
      <c r="AH25" s="454"/>
      <c r="AI25" s="454"/>
      <c r="AJ25" s="454"/>
      <c r="AK25" s="454"/>
      <c r="AL25" s="454"/>
      <c r="AM25" s="454"/>
      <c r="AN25" s="454"/>
      <c r="AO25" s="454"/>
      <c r="AP25" s="454"/>
      <c r="AQ25" s="454"/>
      <c r="AR25" s="1527"/>
    </row>
    <row r="26" spans="1:44" ht="12" customHeight="1">
      <c r="A26" s="298"/>
      <c r="B26" s="296">
        <v>1</v>
      </c>
      <c r="C26" s="296">
        <v>2</v>
      </c>
      <c r="D26" s="296">
        <v>3</v>
      </c>
      <c r="E26" s="296">
        <v>4</v>
      </c>
      <c r="F26" s="296">
        <v>5</v>
      </c>
      <c r="G26" s="296">
        <v>6</v>
      </c>
      <c r="H26" s="296">
        <v>7</v>
      </c>
      <c r="I26" s="296">
        <v>8</v>
      </c>
      <c r="J26" s="296">
        <v>9</v>
      </c>
      <c r="K26" s="296">
        <v>10</v>
      </c>
      <c r="L26" s="296">
        <v>11</v>
      </c>
      <c r="M26" s="296">
        <v>12</v>
      </c>
      <c r="N26" s="1509" t="s">
        <v>80</v>
      </c>
      <c r="O26" s="1510"/>
      <c r="P26" s="299"/>
      <c r="Q26" s="299"/>
      <c r="R26" s="299"/>
      <c r="S26" s="299"/>
      <c r="T26" s="301" t="s">
        <v>74</v>
      </c>
      <c r="U26" s="301" t="s">
        <v>75</v>
      </c>
      <c r="V26" s="301" t="s">
        <v>43</v>
      </c>
      <c r="W26" s="301" t="s">
        <v>44</v>
      </c>
      <c r="X26" s="301" t="s">
        <v>45</v>
      </c>
      <c r="Y26" s="301" t="s">
        <v>46</v>
      </c>
      <c r="Z26" s="299"/>
      <c r="AA26" s="299"/>
      <c r="AB26" s="300"/>
      <c r="AC26" s="1528"/>
      <c r="AD26" s="454"/>
      <c r="AE26" s="454"/>
      <c r="AF26" s="454"/>
      <c r="AG26" s="454"/>
      <c r="AH26" s="454"/>
      <c r="AI26" s="454"/>
      <c r="AJ26" s="454"/>
      <c r="AK26" s="454"/>
      <c r="AL26" s="454"/>
      <c r="AM26" s="454"/>
      <c r="AN26" s="454"/>
      <c r="AO26" s="454"/>
      <c r="AP26" s="454"/>
      <c r="AQ26" s="454"/>
      <c r="AR26" s="1527"/>
    </row>
    <row r="27" spans="1:44" ht="12" customHeight="1">
      <c r="A27" s="298"/>
      <c r="B27" s="297"/>
      <c r="C27" s="297"/>
      <c r="D27" s="297"/>
      <c r="E27" s="297"/>
      <c r="F27" s="297"/>
      <c r="G27" s="297"/>
      <c r="H27" s="297"/>
      <c r="I27" s="297"/>
      <c r="J27" s="297"/>
      <c r="K27" s="297"/>
      <c r="L27" s="297"/>
      <c r="M27" s="297"/>
      <c r="N27" s="299"/>
      <c r="O27" s="297"/>
      <c r="P27" s="1530" t="s">
        <v>40</v>
      </c>
      <c r="Q27" s="1531"/>
      <c r="R27" s="1531"/>
      <c r="S27" s="1532"/>
      <c r="T27" s="297"/>
      <c r="U27" s="297"/>
      <c r="V27" s="297"/>
      <c r="W27" s="297"/>
      <c r="X27" s="297"/>
      <c r="Y27" s="297"/>
      <c r="Z27" s="299"/>
      <c r="AA27" s="299"/>
      <c r="AB27" s="300"/>
      <c r="AC27" s="1524" t="s">
        <v>52</v>
      </c>
      <c r="AD27" s="1525"/>
      <c r="AE27" s="1525"/>
      <c r="AF27" s="1525"/>
      <c r="AG27" s="1525"/>
      <c r="AH27" s="1525"/>
      <c r="AI27" s="1525"/>
      <c r="AJ27" s="1526"/>
      <c r="AK27" s="297"/>
      <c r="AL27" s="1473" t="s">
        <v>77</v>
      </c>
      <c r="AM27" s="1502"/>
      <c r="AN27" s="297" t="s">
        <v>113</v>
      </c>
      <c r="AO27" s="1473" t="s">
        <v>607</v>
      </c>
      <c r="AP27" s="759"/>
      <c r="AQ27" s="759"/>
      <c r="AR27" s="1492"/>
    </row>
    <row r="28" spans="1:44" ht="12" customHeight="1">
      <c r="A28" s="1626" t="s">
        <v>47</v>
      </c>
      <c r="B28" s="1627"/>
      <c r="C28" s="1627"/>
      <c r="D28" s="1627"/>
      <c r="E28" s="1627"/>
      <c r="F28" s="1603" t="s">
        <v>48</v>
      </c>
      <c r="G28" s="1603"/>
      <c r="H28" s="1603"/>
      <c r="I28" s="1603"/>
      <c r="J28" s="1603"/>
      <c r="K28" s="1603"/>
      <c r="L28" s="1603"/>
      <c r="M28" s="1603"/>
      <c r="N28" s="1603"/>
      <c r="O28" s="1603"/>
      <c r="P28" s="1603"/>
      <c r="Q28" s="299"/>
      <c r="R28" s="1603" t="s">
        <v>49</v>
      </c>
      <c r="S28" s="1603"/>
      <c r="T28" s="1603"/>
      <c r="U28" s="1603"/>
      <c r="V28" s="1603"/>
      <c r="W28" s="1603"/>
      <c r="X28" s="1603"/>
      <c r="Y28" s="1603"/>
      <c r="Z28" s="1603"/>
      <c r="AA28" s="1603"/>
      <c r="AB28" s="1604"/>
      <c r="AC28" s="1554"/>
      <c r="AD28" s="576"/>
      <c r="AE28" s="576"/>
      <c r="AF28" s="576"/>
      <c r="AG28" s="576"/>
      <c r="AH28" s="576"/>
      <c r="AI28" s="576"/>
      <c r="AJ28" s="576"/>
      <c r="AK28" s="576"/>
      <c r="AL28" s="576"/>
      <c r="AM28" s="576"/>
      <c r="AN28" s="576"/>
      <c r="AO28" s="576"/>
      <c r="AP28" s="576"/>
      <c r="AQ28" s="576"/>
      <c r="AR28" s="1555"/>
    </row>
    <row r="29" spans="1:44" ht="24" customHeight="1">
      <c r="A29" s="1628"/>
      <c r="B29" s="1627"/>
      <c r="C29" s="1627"/>
      <c r="D29" s="1627"/>
      <c r="E29" s="1627"/>
      <c r="F29" s="1586"/>
      <c r="G29" s="1629"/>
      <c r="H29" s="1629"/>
      <c r="I29" s="1629"/>
      <c r="J29" s="1629"/>
      <c r="K29" s="1629"/>
      <c r="L29" s="1629"/>
      <c r="M29" s="1629"/>
      <c r="N29" s="1629"/>
      <c r="O29" s="1629"/>
      <c r="P29" s="1630"/>
      <c r="Q29" s="383"/>
      <c r="R29" s="1586"/>
      <c r="S29" s="1587"/>
      <c r="T29" s="1587"/>
      <c r="U29" s="1587"/>
      <c r="V29" s="1587"/>
      <c r="W29" s="1587"/>
      <c r="X29" s="1588"/>
      <c r="Y29" s="1588"/>
      <c r="Z29" s="1588"/>
      <c r="AA29" s="1588"/>
      <c r="AB29" s="1589"/>
      <c r="AC29" s="1554"/>
      <c r="AD29" s="576"/>
      <c r="AE29" s="576"/>
      <c r="AF29" s="576"/>
      <c r="AG29" s="576"/>
      <c r="AH29" s="576"/>
      <c r="AI29" s="576"/>
      <c r="AJ29" s="576"/>
      <c r="AK29" s="576"/>
      <c r="AL29" s="576"/>
      <c r="AM29" s="576"/>
      <c r="AN29" s="576"/>
      <c r="AO29" s="576"/>
      <c r="AP29" s="576"/>
      <c r="AQ29" s="576"/>
      <c r="AR29" s="1555"/>
    </row>
    <row r="30" spans="1:44" ht="5.25" customHeight="1">
      <c r="A30" s="1548"/>
      <c r="B30" s="1549"/>
      <c r="C30" s="1549"/>
      <c r="D30" s="1549"/>
      <c r="E30" s="1549"/>
      <c r="F30" s="1549"/>
      <c r="G30" s="1549"/>
      <c r="H30" s="1549"/>
      <c r="I30" s="1549"/>
      <c r="J30" s="1549"/>
      <c r="K30" s="1549"/>
      <c r="L30" s="1549"/>
      <c r="M30" s="1549"/>
      <c r="N30" s="1549"/>
      <c r="O30" s="1549"/>
      <c r="P30" s="1549"/>
      <c r="Q30" s="1549"/>
      <c r="R30" s="1549"/>
      <c r="S30" s="1549"/>
      <c r="T30" s="1549"/>
      <c r="U30" s="1549"/>
      <c r="V30" s="1549"/>
      <c r="W30" s="1549"/>
      <c r="X30" s="1549"/>
      <c r="Y30" s="1549"/>
      <c r="Z30" s="1549"/>
      <c r="AA30" s="1549"/>
      <c r="AB30" s="1550"/>
      <c r="AC30" s="1556"/>
      <c r="AD30" s="1557"/>
      <c r="AE30" s="1557"/>
      <c r="AF30" s="1557"/>
      <c r="AG30" s="1557"/>
      <c r="AH30" s="1557"/>
      <c r="AI30" s="1557"/>
      <c r="AJ30" s="1557"/>
      <c r="AK30" s="1557"/>
      <c r="AL30" s="1557"/>
      <c r="AM30" s="1557"/>
      <c r="AN30" s="1557"/>
      <c r="AO30" s="1557"/>
      <c r="AP30" s="1557"/>
      <c r="AQ30" s="1557"/>
      <c r="AR30" s="1558"/>
    </row>
    <row r="31" spans="1:44" ht="18" customHeight="1">
      <c r="A31" s="1455" t="s">
        <v>295</v>
      </c>
      <c r="B31" s="1456"/>
      <c r="C31" s="1456"/>
      <c r="D31" s="1456"/>
      <c r="E31" s="1456"/>
      <c r="F31" s="1456"/>
      <c r="G31" s="1456"/>
      <c r="H31" s="1456"/>
      <c r="I31" s="1456"/>
      <c r="J31" s="1456"/>
      <c r="K31" s="1456"/>
      <c r="L31" s="1456"/>
      <c r="M31" s="1456"/>
      <c r="N31" s="1456"/>
      <c r="O31" s="1456"/>
      <c r="P31" s="1456"/>
      <c r="Q31" s="1456"/>
      <c r="R31" s="1456"/>
      <c r="S31" s="1456"/>
      <c r="T31" s="1456"/>
      <c r="U31" s="1456"/>
      <c r="V31" s="1456"/>
      <c r="W31" s="1456"/>
      <c r="X31" s="1456"/>
      <c r="Y31" s="1456"/>
      <c r="Z31" s="1456"/>
      <c r="AA31" s="1456"/>
      <c r="AB31" s="1456"/>
      <c r="AC31" s="1456"/>
      <c r="AD31" s="1456"/>
      <c r="AE31" s="1456"/>
      <c r="AF31" s="1456"/>
      <c r="AG31" s="1456"/>
      <c r="AH31" s="1456"/>
      <c r="AI31" s="1456"/>
      <c r="AJ31" s="1456"/>
      <c r="AK31" s="1456"/>
      <c r="AL31" s="1456"/>
      <c r="AM31" s="1456"/>
      <c r="AN31" s="1456"/>
      <c r="AO31" s="1456"/>
      <c r="AP31" s="1456"/>
      <c r="AQ31" s="1456"/>
      <c r="AR31" s="1457"/>
    </row>
    <row r="32" spans="1:68" ht="12" customHeight="1">
      <c r="A32" s="304"/>
      <c r="B32" s="1564"/>
      <c r="C32" s="1564"/>
      <c r="D32" s="1564"/>
      <c r="E32" s="1564"/>
      <c r="F32" s="1564"/>
      <c r="G32" s="1564"/>
      <c r="H32" s="1564"/>
      <c r="I32" s="1563" t="s">
        <v>521</v>
      </c>
      <c r="J32" s="1563"/>
      <c r="K32" s="1563"/>
      <c r="L32" s="1563"/>
      <c r="M32" s="1563"/>
      <c r="N32" s="1563"/>
      <c r="O32" s="1563"/>
      <c r="P32" s="1563"/>
      <c r="Q32" s="1563"/>
      <c r="R32" s="1563"/>
      <c r="S32" s="1563"/>
      <c r="T32" s="1536"/>
      <c r="U32" s="1450"/>
      <c r="V32" s="1451"/>
      <c r="W32" s="1537" t="s">
        <v>528</v>
      </c>
      <c r="X32" s="1538"/>
      <c r="Y32" s="1538"/>
      <c r="Z32" s="1538"/>
      <c r="AA32" s="1538"/>
      <c r="AB32" s="1538"/>
      <c r="AC32" s="1538"/>
      <c r="AD32" s="1538"/>
      <c r="AE32" s="1538"/>
      <c r="AF32" s="1538"/>
      <c r="AG32" s="1538"/>
      <c r="AH32" s="1538"/>
      <c r="AI32" s="1538"/>
      <c r="AJ32" s="1538"/>
      <c r="AK32" s="1538"/>
      <c r="AL32" s="1538"/>
      <c r="AM32" s="1538"/>
      <c r="AN32" s="1538"/>
      <c r="AO32" s="1538"/>
      <c r="AP32" s="1538"/>
      <c r="AQ32" s="1538"/>
      <c r="AR32" s="1539"/>
      <c r="BG32"/>
      <c r="BH32"/>
      <c r="BI32"/>
      <c r="BJ32"/>
      <c r="BK32"/>
      <c r="BL32"/>
      <c r="BM32"/>
      <c r="BN32"/>
      <c r="BO32"/>
      <c r="BP32"/>
    </row>
    <row r="33" spans="1:68" ht="24" customHeight="1">
      <c r="A33" s="303"/>
      <c r="B33" s="1533" t="s">
        <v>296</v>
      </c>
      <c r="C33" s="1534"/>
      <c r="D33" s="1534"/>
      <c r="E33" s="1534"/>
      <c r="F33" s="1534"/>
      <c r="G33" s="1534"/>
      <c r="H33" s="1535"/>
      <c r="I33" s="1560">
        <f>+IF(1Př1!F11=0,+1Př1!F14+1Př1!F15-1Př1!F17+1Př1!F19+1Př1!F22,+1Př1!F11+1Př1!F15-1Př1!F17+1Př1!F19+1Př1!F22)</f>
        <v>0</v>
      </c>
      <c r="J33" s="1561"/>
      <c r="K33" s="1561"/>
      <c r="L33" s="1561"/>
      <c r="M33" s="1561"/>
      <c r="N33" s="1561"/>
      <c r="O33" s="1561"/>
      <c r="P33" s="1561"/>
      <c r="Q33" s="1561"/>
      <c r="R33" s="1561"/>
      <c r="S33" s="1562"/>
      <c r="T33" s="1545" t="s">
        <v>730</v>
      </c>
      <c r="U33" s="759"/>
      <c r="V33" s="1492"/>
      <c r="W33" s="303"/>
      <c r="X33" s="1533" t="s">
        <v>311</v>
      </c>
      <c r="Y33" s="1540"/>
      <c r="Z33" s="1540"/>
      <c r="AA33" s="1540"/>
      <c r="AB33" s="1540"/>
      <c r="AC33" s="1540"/>
      <c r="AD33" s="1541"/>
      <c r="AE33" s="1540"/>
      <c r="AF33" s="1540"/>
      <c r="AG33" s="1542">
        <f>+CEILING(0.135*(I53*N41)/N39,1)</f>
        <v>20361</v>
      </c>
      <c r="AH33" s="1543"/>
      <c r="AI33" s="1543"/>
      <c r="AJ33" s="1543"/>
      <c r="AK33" s="1543"/>
      <c r="AL33" s="1543"/>
      <c r="AM33" s="1543"/>
      <c r="AN33" s="1544"/>
      <c r="AO33" s="1545" t="s">
        <v>730</v>
      </c>
      <c r="AP33" s="1546"/>
      <c r="AQ33" s="1546"/>
      <c r="AR33" s="1547"/>
      <c r="BG33"/>
      <c r="BH33"/>
      <c r="BI33"/>
      <c r="BJ33"/>
      <c r="BK33"/>
      <c r="BL33"/>
      <c r="BM33"/>
      <c r="BN33"/>
      <c r="BO33"/>
      <c r="BP33"/>
    </row>
    <row r="34" spans="1:68" ht="12" customHeight="1">
      <c r="A34" s="303"/>
      <c r="B34" s="1565"/>
      <c r="C34" s="1565"/>
      <c r="D34" s="1565"/>
      <c r="E34" s="1565"/>
      <c r="F34" s="1565"/>
      <c r="G34" s="1565"/>
      <c r="H34" s="1565"/>
      <c r="I34" s="1559" t="s">
        <v>522</v>
      </c>
      <c r="J34" s="1559"/>
      <c r="K34" s="1559"/>
      <c r="L34" s="1559"/>
      <c r="M34" s="1559"/>
      <c r="N34" s="1559"/>
      <c r="O34" s="1559"/>
      <c r="P34" s="1559"/>
      <c r="Q34" s="1559"/>
      <c r="R34" s="1559"/>
      <c r="S34" s="1559"/>
      <c r="T34" s="1546"/>
      <c r="U34" s="759"/>
      <c r="V34" s="1492"/>
      <c r="W34" s="1551"/>
      <c r="X34" s="1552"/>
      <c r="Y34" s="1552"/>
      <c r="Z34" s="1552"/>
      <c r="AA34" s="1552"/>
      <c r="AB34" s="1552"/>
      <c r="AC34" s="1552"/>
      <c r="AD34" s="1552"/>
      <c r="AE34" s="1552"/>
      <c r="AF34" s="1552"/>
      <c r="AG34" s="1552"/>
      <c r="AH34" s="1552"/>
      <c r="AI34" s="1552"/>
      <c r="AJ34" s="1552"/>
      <c r="AK34" s="1552"/>
      <c r="AL34" s="1552"/>
      <c r="AM34" s="1552"/>
      <c r="AN34" s="1552"/>
      <c r="AO34" s="1552"/>
      <c r="AP34" s="1552"/>
      <c r="AQ34" s="1552"/>
      <c r="AR34" s="1553"/>
      <c r="BG34"/>
      <c r="BH34"/>
      <c r="BI34"/>
      <c r="BJ34"/>
      <c r="BK34"/>
      <c r="BL34"/>
      <c r="BM34"/>
      <c r="BN34"/>
      <c r="BO34"/>
      <c r="BP34"/>
    </row>
    <row r="35" spans="1:68" ht="24" customHeight="1">
      <c r="A35" s="303"/>
      <c r="B35" s="1533" t="s">
        <v>297</v>
      </c>
      <c r="C35" s="1534"/>
      <c r="D35" s="1534"/>
      <c r="E35" s="1534"/>
      <c r="F35" s="1534"/>
      <c r="G35" s="1534"/>
      <c r="H35" s="1535"/>
      <c r="I35" s="1560">
        <f>+1Př1!F12+1Př1!F16-1Př1!F18+1Př1!F20</f>
        <v>0</v>
      </c>
      <c r="J35" s="1561"/>
      <c r="K35" s="1561"/>
      <c r="L35" s="1561"/>
      <c r="M35" s="1561"/>
      <c r="N35" s="1561"/>
      <c r="O35" s="1561"/>
      <c r="P35" s="1561"/>
      <c r="Q35" s="1561"/>
      <c r="R35" s="1561"/>
      <c r="S35" s="1562"/>
      <c r="T35" s="1545" t="s">
        <v>730</v>
      </c>
      <c r="U35" s="759"/>
      <c r="V35" s="1492"/>
      <c r="W35" s="1511" t="s">
        <v>312</v>
      </c>
      <c r="X35" s="1512"/>
      <c r="Y35" s="1512"/>
      <c r="Z35" s="1512"/>
      <c r="AA35" s="1512"/>
      <c r="AB35" s="1512"/>
      <c r="AC35" s="1512"/>
      <c r="AD35" s="1512"/>
      <c r="AE35" s="1512"/>
      <c r="AF35" s="1512"/>
      <c r="AG35" s="1512"/>
      <c r="AH35" s="1512"/>
      <c r="AI35" s="1512"/>
      <c r="AJ35" s="1512"/>
      <c r="AK35" s="1512"/>
      <c r="AL35" s="1512"/>
      <c r="AM35" s="759"/>
      <c r="AN35" s="759"/>
      <c r="AO35" s="759"/>
      <c r="AP35" s="759"/>
      <c r="AQ35" s="759"/>
      <c r="AR35" s="1492"/>
      <c r="BG35"/>
      <c r="BH35"/>
      <c r="BI35"/>
      <c r="BJ35"/>
      <c r="BK35"/>
      <c r="BL35"/>
      <c r="BM35"/>
      <c r="BN35"/>
      <c r="BO35"/>
      <c r="BP35"/>
    </row>
    <row r="36" spans="1:68" ht="12" customHeight="1">
      <c r="A36" s="303"/>
      <c r="B36" s="1565"/>
      <c r="C36" s="1565"/>
      <c r="D36" s="1565"/>
      <c r="E36" s="1565"/>
      <c r="F36" s="1565"/>
      <c r="G36" s="1565"/>
      <c r="H36" s="1565"/>
      <c r="I36" s="1585" t="s">
        <v>523</v>
      </c>
      <c r="J36" s="1580"/>
      <c r="K36" s="1580"/>
      <c r="L36" s="1580"/>
      <c r="M36" s="1580"/>
      <c r="N36" s="1580"/>
      <c r="O36" s="1580"/>
      <c r="P36" s="1580"/>
      <c r="Q36" s="1580"/>
      <c r="R36" s="1580"/>
      <c r="S36" s="1580"/>
      <c r="T36" s="1580"/>
      <c r="U36" s="1580"/>
      <c r="V36" s="1581"/>
      <c r="W36" s="1551" t="s">
        <v>529</v>
      </c>
      <c r="X36" s="1552"/>
      <c r="Y36" s="1552"/>
      <c r="Z36" s="1552"/>
      <c r="AA36" s="1552"/>
      <c r="AB36" s="1552"/>
      <c r="AC36" s="1552"/>
      <c r="AD36" s="1552"/>
      <c r="AE36" s="1552"/>
      <c r="AF36" s="1552"/>
      <c r="AG36" s="1552"/>
      <c r="AH36" s="1552"/>
      <c r="AI36" s="1552"/>
      <c r="AJ36" s="1552"/>
      <c r="AK36" s="1552"/>
      <c r="AL36" s="1552"/>
      <c r="AM36" s="1552"/>
      <c r="AN36" s="1552"/>
      <c r="AO36" s="1552"/>
      <c r="AP36" s="1552"/>
      <c r="AQ36" s="1552"/>
      <c r="AR36" s="1553"/>
      <c r="BG36"/>
      <c r="BH36"/>
      <c r="BI36"/>
      <c r="BJ36"/>
      <c r="BK36"/>
      <c r="BL36"/>
      <c r="BM36"/>
      <c r="BN36"/>
      <c r="BO36"/>
      <c r="BP36"/>
    </row>
    <row r="37" spans="1:68" ht="24" customHeight="1">
      <c r="A37" s="303"/>
      <c r="B37" s="1533" t="s">
        <v>298</v>
      </c>
      <c r="C37" s="1534"/>
      <c r="D37" s="1534"/>
      <c r="E37" s="1534"/>
      <c r="F37" s="1534"/>
      <c r="G37" s="1534"/>
      <c r="H37" s="1535"/>
      <c r="I37" s="1560">
        <f>+SP1!D71</f>
        <v>0</v>
      </c>
      <c r="J37" s="1561"/>
      <c r="K37" s="1561"/>
      <c r="L37" s="1561"/>
      <c r="M37" s="1561"/>
      <c r="N37" s="1561"/>
      <c r="O37" s="1561"/>
      <c r="P37" s="1561"/>
      <c r="Q37" s="1561"/>
      <c r="R37" s="1561"/>
      <c r="S37" s="1562"/>
      <c r="T37" s="1545" t="s">
        <v>730</v>
      </c>
      <c r="U37" s="759"/>
      <c r="V37" s="1492"/>
      <c r="W37" s="303"/>
      <c r="X37" s="1533" t="s">
        <v>313</v>
      </c>
      <c r="Y37" s="1534"/>
      <c r="Z37" s="1534"/>
      <c r="AA37" s="1534"/>
      <c r="AB37" s="1534"/>
      <c r="AC37" s="1534"/>
      <c r="AD37" s="1535"/>
      <c r="AE37" s="1439">
        <v>0</v>
      </c>
      <c r="AF37" s="1440"/>
      <c r="AG37" s="1440"/>
      <c r="AH37" s="1440"/>
      <c r="AI37" s="1440"/>
      <c r="AJ37" s="1440"/>
      <c r="AK37" s="1440"/>
      <c r="AL37" s="1440"/>
      <c r="AM37" s="1440"/>
      <c r="AN37" s="1441"/>
      <c r="AO37" s="1545" t="s">
        <v>730</v>
      </c>
      <c r="AP37" s="759"/>
      <c r="AQ37" s="759"/>
      <c r="AR37" s="1492"/>
      <c r="BG37"/>
      <c r="BH37"/>
      <c r="BI37"/>
      <c r="BJ37"/>
      <c r="BK37"/>
      <c r="BL37"/>
      <c r="BM37"/>
      <c r="BN37"/>
      <c r="BO37"/>
      <c r="BP37"/>
    </row>
    <row r="38" spans="1:68" ht="12.75">
      <c r="A38" s="303"/>
      <c r="B38" s="1552" t="s">
        <v>524</v>
      </c>
      <c r="C38" s="1566"/>
      <c r="D38" s="1566"/>
      <c r="E38" s="1566"/>
      <c r="F38" s="1566"/>
      <c r="G38" s="1566"/>
      <c r="H38" s="1566"/>
      <c r="I38" s="1566"/>
      <c r="J38" s="1566"/>
      <c r="K38" s="1566"/>
      <c r="L38" s="1566"/>
      <c r="M38" s="1566"/>
      <c r="N38" s="1566"/>
      <c r="O38" s="1566"/>
      <c r="P38" s="1566"/>
      <c r="Q38" s="1566"/>
      <c r="R38" s="1566"/>
      <c r="S38" s="1566"/>
      <c r="T38" s="1566"/>
      <c r="U38" s="1566"/>
      <c r="V38" s="1567"/>
      <c r="W38" s="1551" t="s">
        <v>314</v>
      </c>
      <c r="X38" s="1552"/>
      <c r="Y38" s="1552"/>
      <c r="Z38" s="1552"/>
      <c r="AA38" s="1552"/>
      <c r="AB38" s="1552"/>
      <c r="AC38" s="1552"/>
      <c r="AD38" s="1552"/>
      <c r="AE38" s="1552"/>
      <c r="AF38" s="1552"/>
      <c r="AG38" s="1552"/>
      <c r="AH38" s="1552"/>
      <c r="AI38" s="1552"/>
      <c r="AJ38" s="1552"/>
      <c r="AK38" s="1552"/>
      <c r="AL38" s="1552"/>
      <c r="AM38" s="1552"/>
      <c r="AN38" s="1552"/>
      <c r="AO38" s="1552"/>
      <c r="AP38" s="1552"/>
      <c r="AQ38" s="1552"/>
      <c r="AR38" s="1553"/>
      <c r="BG38"/>
      <c r="BH38"/>
      <c r="BI38"/>
      <c r="BJ38"/>
      <c r="BK38"/>
      <c r="BL38"/>
      <c r="BM38"/>
      <c r="BN38"/>
      <c r="BO38"/>
      <c r="BP38"/>
    </row>
    <row r="39" spans="1:68" ht="24" customHeight="1">
      <c r="A39" s="303"/>
      <c r="B39" s="1533" t="s">
        <v>299</v>
      </c>
      <c r="C39" s="1534"/>
      <c r="D39" s="1534"/>
      <c r="E39" s="1534"/>
      <c r="F39" s="1534"/>
      <c r="G39" s="1534"/>
      <c r="H39" s="1534"/>
      <c r="I39" s="1534"/>
      <c r="J39" s="1534"/>
      <c r="K39" s="1534"/>
      <c r="L39" s="1534"/>
      <c r="M39" s="1535"/>
      <c r="N39" s="1569">
        <f>+1Př2!G3</f>
        <v>12</v>
      </c>
      <c r="O39" s="1570"/>
      <c r="P39" s="1568"/>
      <c r="Q39" s="759"/>
      <c r="R39" s="759"/>
      <c r="S39" s="759"/>
      <c r="T39" s="759"/>
      <c r="U39" s="759"/>
      <c r="V39" s="1492"/>
      <c r="W39" s="303"/>
      <c r="X39" s="1533" t="s">
        <v>709</v>
      </c>
      <c r="Y39" s="1534"/>
      <c r="Z39" s="1534"/>
      <c r="AA39" s="1534"/>
      <c r="AB39" s="1534"/>
      <c r="AC39" s="1534"/>
      <c r="AD39" s="1535"/>
      <c r="AE39" s="1542">
        <f>+AE37-AG33</f>
        <v>-20361</v>
      </c>
      <c r="AF39" s="1543"/>
      <c r="AG39" s="1543"/>
      <c r="AH39" s="1543"/>
      <c r="AI39" s="1543"/>
      <c r="AJ39" s="1543"/>
      <c r="AK39" s="1543"/>
      <c r="AL39" s="1543"/>
      <c r="AM39" s="1543"/>
      <c r="AN39" s="1544"/>
      <c r="AO39" s="1545" t="s">
        <v>730</v>
      </c>
      <c r="AP39" s="759"/>
      <c r="AQ39" s="759"/>
      <c r="AR39" s="1492"/>
      <c r="BG39"/>
      <c r="BH39"/>
      <c r="BI39"/>
      <c r="BJ39"/>
      <c r="BK39"/>
      <c r="BL39"/>
      <c r="BM39"/>
      <c r="BN39"/>
      <c r="BO39"/>
      <c r="BP39"/>
    </row>
    <row r="40" spans="1:68" ht="12" customHeight="1">
      <c r="A40" s="303"/>
      <c r="B40" s="1552" t="s">
        <v>310</v>
      </c>
      <c r="C40" s="1566"/>
      <c r="D40" s="1566"/>
      <c r="E40" s="1566"/>
      <c r="F40" s="1566"/>
      <c r="G40" s="1566"/>
      <c r="H40" s="1566"/>
      <c r="I40" s="1566"/>
      <c r="J40" s="1566"/>
      <c r="K40" s="1566"/>
      <c r="L40" s="1566"/>
      <c r="M40" s="1566"/>
      <c r="N40" s="1566"/>
      <c r="O40" s="1566"/>
      <c r="P40" s="1566"/>
      <c r="Q40" s="1566"/>
      <c r="R40" s="1566"/>
      <c r="S40" s="1566"/>
      <c r="T40" s="1566"/>
      <c r="U40" s="1566"/>
      <c r="V40" s="1567"/>
      <c r="W40" s="303"/>
      <c r="X40" s="1501" t="s">
        <v>315</v>
      </c>
      <c r="Y40" s="1501"/>
      <c r="Z40" s="1501"/>
      <c r="AA40" s="1501"/>
      <c r="AB40" s="1501"/>
      <c r="AC40" s="1501"/>
      <c r="AD40" s="1501"/>
      <c r="AE40" s="1501"/>
      <c r="AF40" s="1501"/>
      <c r="AG40" s="1501"/>
      <c r="AH40" s="1501"/>
      <c r="AI40" s="1501"/>
      <c r="AJ40" s="1501"/>
      <c r="AK40" s="1501"/>
      <c r="AL40" s="1501"/>
      <c r="AM40" s="1501"/>
      <c r="AN40" s="1501"/>
      <c r="AO40" s="1501"/>
      <c r="AP40" s="1501"/>
      <c r="AQ40" s="1501"/>
      <c r="AR40" s="1502"/>
      <c r="BG40"/>
      <c r="BH40"/>
      <c r="BI40"/>
      <c r="BJ40"/>
      <c r="BK40"/>
      <c r="BL40"/>
      <c r="BM40"/>
      <c r="BN40"/>
      <c r="BO40"/>
      <c r="BP40"/>
    </row>
    <row r="41" spans="1:68" ht="18" customHeight="1">
      <c r="A41" s="303"/>
      <c r="B41" s="1533" t="s">
        <v>300</v>
      </c>
      <c r="C41" s="1534"/>
      <c r="D41" s="1534"/>
      <c r="E41" s="1534"/>
      <c r="F41" s="1534"/>
      <c r="G41" s="1534"/>
      <c r="H41" s="1534"/>
      <c r="I41" s="1534"/>
      <c r="J41" s="1534"/>
      <c r="K41" s="1534"/>
      <c r="L41" s="1534"/>
      <c r="M41" s="1535"/>
      <c r="N41" s="1569">
        <f>+N39</f>
        <v>12</v>
      </c>
      <c r="O41" s="1570"/>
      <c r="P41" s="1568"/>
      <c r="Q41" s="759"/>
      <c r="R41" s="759"/>
      <c r="S41" s="759"/>
      <c r="T41" s="759"/>
      <c r="U41" s="759"/>
      <c r="V41" s="1492"/>
      <c r="W41" s="303"/>
      <c r="X41" s="297" t="str">
        <f>+IF(AE39&gt;0," ","X")</f>
        <v>X</v>
      </c>
      <c r="Y41" s="1473" t="s">
        <v>316</v>
      </c>
      <c r="Z41" s="1501"/>
      <c r="AA41" s="1501"/>
      <c r="AB41" s="1501"/>
      <c r="AC41" s="1501"/>
      <c r="AD41" s="1501"/>
      <c r="AE41" s="1501"/>
      <c r="AF41" s="1501"/>
      <c r="AG41" s="1501"/>
      <c r="AH41" s="1501"/>
      <c r="AI41" s="1501"/>
      <c r="AJ41" s="1501"/>
      <c r="AK41" s="1501"/>
      <c r="AL41" s="1501"/>
      <c r="AM41" s="1501"/>
      <c r="AN41" s="1501"/>
      <c r="AO41" s="1501"/>
      <c r="AP41" s="1501"/>
      <c r="AQ41" s="1501"/>
      <c r="AR41" s="1502"/>
      <c r="BG41"/>
      <c r="BH41"/>
      <c r="BI41"/>
      <c r="BJ41"/>
      <c r="BK41"/>
      <c r="BL41"/>
      <c r="BM41"/>
      <c r="BN41"/>
      <c r="BO41"/>
      <c r="BP41"/>
    </row>
    <row r="42" spans="1:68" ht="18" customHeight="1">
      <c r="A42" s="303"/>
      <c r="B42" s="1582" t="s">
        <v>301</v>
      </c>
      <c r="C42" s="1583"/>
      <c r="D42" s="1583"/>
      <c r="E42" s="1583"/>
      <c r="F42" s="1583"/>
      <c r="G42" s="1583"/>
      <c r="H42" s="1583"/>
      <c r="I42" s="1583"/>
      <c r="J42" s="1583"/>
      <c r="K42" s="1583"/>
      <c r="L42" s="1583"/>
      <c r="M42" s="1583"/>
      <c r="N42" s="1583"/>
      <c r="O42" s="1583"/>
      <c r="P42" s="1583"/>
      <c r="Q42" s="1583"/>
      <c r="R42" s="1583"/>
      <c r="S42" s="1583"/>
      <c r="T42" s="1583"/>
      <c r="U42" s="1583"/>
      <c r="V42" s="1584"/>
      <c r="W42" s="303"/>
      <c r="X42" s="297"/>
      <c r="Y42" s="1473" t="s">
        <v>317</v>
      </c>
      <c r="Z42" s="1501"/>
      <c r="AA42" s="1501"/>
      <c r="AB42" s="1501"/>
      <c r="AC42" s="1501"/>
      <c r="AD42" s="1501"/>
      <c r="AE42" s="1501"/>
      <c r="AF42" s="1501"/>
      <c r="AG42" s="1501"/>
      <c r="AH42" s="1501"/>
      <c r="AI42" s="1501"/>
      <c r="AJ42" s="1501"/>
      <c r="AK42" s="1501"/>
      <c r="AL42" s="1501"/>
      <c r="AM42" s="1501"/>
      <c r="AN42" s="1501"/>
      <c r="AO42" s="1501"/>
      <c r="AP42" s="1501"/>
      <c r="AQ42" s="1501"/>
      <c r="AR42" s="1502"/>
      <c r="BG42"/>
      <c r="BH42"/>
      <c r="BI42"/>
      <c r="BJ42"/>
      <c r="BK42"/>
      <c r="BL42"/>
      <c r="BM42"/>
      <c r="BN42"/>
      <c r="BO42"/>
      <c r="BP42"/>
    </row>
    <row r="43" spans="1:68" ht="18" customHeight="1">
      <c r="A43" s="303"/>
      <c r="B43" s="1533" t="s">
        <v>302</v>
      </c>
      <c r="C43" s="1534"/>
      <c r="D43" s="1534"/>
      <c r="E43" s="1534"/>
      <c r="F43" s="1534"/>
      <c r="G43" s="1534"/>
      <c r="H43" s="1534"/>
      <c r="I43" s="1534"/>
      <c r="J43" s="1534"/>
      <c r="K43" s="1534"/>
      <c r="L43" s="1534"/>
      <c r="M43" s="1535"/>
      <c r="N43" s="1569">
        <f>+N39</f>
        <v>12</v>
      </c>
      <c r="O43" s="1570"/>
      <c r="P43" s="1568"/>
      <c r="Q43" s="759"/>
      <c r="R43" s="759"/>
      <c r="S43" s="759"/>
      <c r="T43" s="759"/>
      <c r="U43" s="759"/>
      <c r="V43" s="1492"/>
      <c r="W43" s="303"/>
      <c r="X43" s="297" t="str">
        <f>+IF(AE39&gt;0,"X"," ")</f>
        <v> </v>
      </c>
      <c r="Y43" s="1473" t="s">
        <v>318</v>
      </c>
      <c r="Z43" s="759"/>
      <c r="AA43" s="759"/>
      <c r="AB43" s="759"/>
      <c r="AC43" s="759"/>
      <c r="AD43" s="759"/>
      <c r="AE43" s="759"/>
      <c r="AF43" s="759"/>
      <c r="AG43" s="1492"/>
      <c r="AH43" s="1439">
        <f>+MAX(0,AE39)</f>
        <v>0</v>
      </c>
      <c r="AI43" s="1571"/>
      <c r="AJ43" s="1571"/>
      <c r="AK43" s="1571"/>
      <c r="AL43" s="1571"/>
      <c r="AM43" s="1571"/>
      <c r="AN43" s="1571"/>
      <c r="AO43" s="1572"/>
      <c r="AP43" s="1545" t="s">
        <v>730</v>
      </c>
      <c r="AQ43" s="759"/>
      <c r="AR43" s="1492"/>
      <c r="BG43"/>
      <c r="BH43"/>
      <c r="BI43"/>
      <c r="BJ43"/>
      <c r="BK43"/>
      <c r="BL43"/>
      <c r="BM43"/>
      <c r="BN43"/>
      <c r="BO43"/>
      <c r="BP43"/>
    </row>
    <row r="44" spans="1:68" ht="12" customHeight="1">
      <c r="A44" s="303"/>
      <c r="B44" s="1579"/>
      <c r="C44" s="1579"/>
      <c r="D44" s="1579"/>
      <c r="E44" s="1579"/>
      <c r="F44" s="1579"/>
      <c r="G44" s="1579"/>
      <c r="H44" s="1579"/>
      <c r="I44" s="1552" t="s">
        <v>525</v>
      </c>
      <c r="J44" s="1552"/>
      <c r="K44" s="1552"/>
      <c r="L44" s="1552"/>
      <c r="M44" s="1552"/>
      <c r="N44" s="1552"/>
      <c r="O44" s="1552"/>
      <c r="P44" s="1552"/>
      <c r="Q44" s="1552"/>
      <c r="R44" s="1552"/>
      <c r="S44" s="1552"/>
      <c r="T44" s="1546"/>
      <c r="U44" s="759"/>
      <c r="V44" s="1492"/>
      <c r="W44" s="1568"/>
      <c r="X44" s="1546"/>
      <c r="Y44" s="1546"/>
      <c r="Z44" s="1546"/>
      <c r="AA44" s="1546"/>
      <c r="AB44" s="1546"/>
      <c r="AC44" s="1546"/>
      <c r="AD44" s="1546"/>
      <c r="AE44" s="1546"/>
      <c r="AF44" s="1546"/>
      <c r="AG44" s="1546"/>
      <c r="AH44" s="1546"/>
      <c r="AI44" s="1546"/>
      <c r="AJ44" s="1546"/>
      <c r="AK44" s="1546"/>
      <c r="AL44" s="1546"/>
      <c r="AM44" s="1546"/>
      <c r="AN44" s="1546"/>
      <c r="AO44" s="1546"/>
      <c r="AP44" s="1546"/>
      <c r="AQ44" s="1546"/>
      <c r="AR44" s="1547"/>
      <c r="BG44"/>
      <c r="BH44"/>
      <c r="BI44"/>
      <c r="BJ44"/>
      <c r="BK44"/>
      <c r="BL44"/>
      <c r="BM44"/>
      <c r="BN44"/>
      <c r="BO44"/>
      <c r="BP44"/>
    </row>
    <row r="45" spans="1:68" ht="24" customHeight="1">
      <c r="A45" s="303"/>
      <c r="B45" s="1533" t="s">
        <v>303</v>
      </c>
      <c r="C45" s="1534"/>
      <c r="D45" s="1534"/>
      <c r="E45" s="1534"/>
      <c r="F45" s="1534"/>
      <c r="G45" s="1534"/>
      <c r="H45" s="1534"/>
      <c r="I45" s="1534"/>
      <c r="J45" s="1534"/>
      <c r="K45" s="1535"/>
      <c r="L45" s="1576">
        <f>+N43*12568.5</f>
        <v>150822</v>
      </c>
      <c r="M45" s="1462"/>
      <c r="N45" s="1462"/>
      <c r="O45" s="1462"/>
      <c r="P45" s="1462"/>
      <c r="Q45" s="1462"/>
      <c r="R45" s="1462"/>
      <c r="S45" s="1463"/>
      <c r="T45" s="1545" t="s">
        <v>730</v>
      </c>
      <c r="U45" s="759"/>
      <c r="V45" s="1492"/>
      <c r="W45" s="1511" t="s">
        <v>82</v>
      </c>
      <c r="X45" s="1512"/>
      <c r="Y45" s="1512"/>
      <c r="Z45" s="1512"/>
      <c r="AA45" s="1512"/>
      <c r="AB45" s="1512"/>
      <c r="AC45" s="1512"/>
      <c r="AD45" s="1512"/>
      <c r="AE45" s="1512"/>
      <c r="AF45" s="1512"/>
      <c r="AG45" s="1512"/>
      <c r="AH45" s="1512"/>
      <c r="AI45" s="1512"/>
      <c r="AJ45" s="1512"/>
      <c r="AK45" s="1512"/>
      <c r="AL45" s="1512"/>
      <c r="AM45" s="759"/>
      <c r="AN45" s="759"/>
      <c r="AO45" s="759"/>
      <c r="AP45" s="759"/>
      <c r="AQ45" s="759"/>
      <c r="AR45" s="1492"/>
      <c r="BG45"/>
      <c r="BH45"/>
      <c r="BI45"/>
      <c r="BJ45"/>
      <c r="BK45"/>
      <c r="BL45"/>
      <c r="BM45"/>
      <c r="BN45"/>
      <c r="BO45"/>
      <c r="BP45"/>
    </row>
    <row r="46" spans="1:68" ht="12" customHeight="1">
      <c r="A46" s="303"/>
      <c r="B46" s="1579"/>
      <c r="C46" s="1579"/>
      <c r="D46" s="1579"/>
      <c r="E46" s="1579"/>
      <c r="F46" s="1579"/>
      <c r="G46" s="1579"/>
      <c r="H46" s="1579"/>
      <c r="I46" s="1559" t="s">
        <v>305</v>
      </c>
      <c r="J46" s="1559"/>
      <c r="K46" s="1559"/>
      <c r="L46" s="1559"/>
      <c r="M46" s="1559"/>
      <c r="N46" s="1559"/>
      <c r="O46" s="1559"/>
      <c r="P46" s="1559"/>
      <c r="Q46" s="1559"/>
      <c r="R46" s="1559"/>
      <c r="S46" s="1559"/>
      <c r="T46" s="1546"/>
      <c r="U46" s="759"/>
      <c r="V46" s="1492"/>
      <c r="W46" s="1551" t="s">
        <v>320</v>
      </c>
      <c r="X46" s="1552"/>
      <c r="Y46" s="1552"/>
      <c r="Z46" s="1552"/>
      <c r="AA46" s="1552"/>
      <c r="AB46" s="1552"/>
      <c r="AC46" s="1552"/>
      <c r="AD46" s="1552"/>
      <c r="AE46" s="1552"/>
      <c r="AF46" s="1552"/>
      <c r="AG46" s="1552"/>
      <c r="AH46" s="1552"/>
      <c r="AI46" s="1552"/>
      <c r="AJ46" s="1552"/>
      <c r="AK46" s="1552"/>
      <c r="AL46" s="1552"/>
      <c r="AM46" s="1552"/>
      <c r="AN46" s="1552"/>
      <c r="AO46" s="1552"/>
      <c r="AP46" s="1552"/>
      <c r="AQ46" s="1552"/>
      <c r="AR46" s="1553"/>
      <c r="BG46"/>
      <c r="BH46"/>
      <c r="BI46"/>
      <c r="BJ46"/>
      <c r="BK46"/>
      <c r="BL46"/>
      <c r="BM46"/>
      <c r="BN46"/>
      <c r="BO46"/>
      <c r="BP46"/>
    </row>
    <row r="47" spans="1:68" ht="24" customHeight="1">
      <c r="A47" s="303"/>
      <c r="B47" s="1533" t="s">
        <v>304</v>
      </c>
      <c r="C47" s="1534"/>
      <c r="D47" s="1534"/>
      <c r="E47" s="1534"/>
      <c r="F47" s="1534"/>
      <c r="G47" s="1534"/>
      <c r="H47" s="1535"/>
      <c r="I47" s="1576">
        <f>+I33-I35</f>
        <v>0</v>
      </c>
      <c r="J47" s="1577"/>
      <c r="K47" s="1577"/>
      <c r="L47" s="1577"/>
      <c r="M47" s="1577"/>
      <c r="N47" s="1577"/>
      <c r="O47" s="1577"/>
      <c r="P47" s="1577"/>
      <c r="Q47" s="1577"/>
      <c r="R47" s="1577"/>
      <c r="S47" s="1578"/>
      <c r="T47" s="1545" t="s">
        <v>730</v>
      </c>
      <c r="U47" s="759"/>
      <c r="V47" s="1492"/>
      <c r="W47" s="303"/>
      <c r="X47" s="1533" t="s">
        <v>319</v>
      </c>
      <c r="Y47" s="1540"/>
      <c r="Z47" s="1540"/>
      <c r="AA47" s="1540"/>
      <c r="AB47" s="1540"/>
      <c r="AC47" s="1540"/>
      <c r="AD47" s="1541"/>
      <c r="AE47" s="1540"/>
      <c r="AF47" s="1540"/>
      <c r="AG47" s="1542">
        <f>+CEILING(0.135*0.5*MAX(0,I47)/N39,1)</f>
        <v>0</v>
      </c>
      <c r="AH47" s="1543"/>
      <c r="AI47" s="1543"/>
      <c r="AJ47" s="1543"/>
      <c r="AK47" s="1543"/>
      <c r="AL47" s="1543"/>
      <c r="AM47" s="1543"/>
      <c r="AN47" s="1544"/>
      <c r="AO47" s="1545" t="s">
        <v>730</v>
      </c>
      <c r="AP47" s="1546"/>
      <c r="AQ47" s="1546"/>
      <c r="AR47" s="1547"/>
      <c r="BG47"/>
      <c r="BH47"/>
      <c r="BI47"/>
      <c r="BJ47"/>
      <c r="BK47"/>
      <c r="BL47"/>
      <c r="BM47"/>
      <c r="BN47"/>
      <c r="BO47"/>
      <c r="BP47"/>
    </row>
    <row r="48" spans="1:68" ht="12" customHeight="1">
      <c r="A48" s="1551" t="s">
        <v>526</v>
      </c>
      <c r="B48" s="759"/>
      <c r="C48" s="759"/>
      <c r="D48" s="759"/>
      <c r="E48" s="759"/>
      <c r="F48" s="759"/>
      <c r="G48" s="759"/>
      <c r="H48" s="759"/>
      <c r="I48" s="759"/>
      <c r="J48" s="759"/>
      <c r="K48" s="759"/>
      <c r="L48" s="759"/>
      <c r="M48" s="759"/>
      <c r="N48" s="759"/>
      <c r="O48" s="759"/>
      <c r="P48" s="759"/>
      <c r="Q48" s="759"/>
      <c r="R48" s="759"/>
      <c r="S48" s="759"/>
      <c r="T48" s="759"/>
      <c r="U48" s="759"/>
      <c r="V48" s="1492"/>
      <c r="W48" s="1573"/>
      <c r="X48" s="1574"/>
      <c r="Y48" s="1574"/>
      <c r="Z48" s="1574"/>
      <c r="AA48" s="1574"/>
      <c r="AB48" s="1574"/>
      <c r="AC48" s="1574"/>
      <c r="AD48" s="1574"/>
      <c r="AE48" s="1574"/>
      <c r="AF48" s="1574"/>
      <c r="AG48" s="1574"/>
      <c r="AH48" s="1574"/>
      <c r="AI48" s="1574"/>
      <c r="AJ48" s="1574"/>
      <c r="AK48" s="1574"/>
      <c r="AL48" s="1574"/>
      <c r="AM48" s="1574"/>
      <c r="AN48" s="1574"/>
      <c r="AO48" s="1574"/>
      <c r="AP48" s="1574"/>
      <c r="AQ48" s="1574"/>
      <c r="AR48" s="1575"/>
      <c r="BG48"/>
      <c r="BH48"/>
      <c r="BI48"/>
      <c r="BJ48"/>
      <c r="BK48"/>
      <c r="BL48"/>
      <c r="BM48"/>
      <c r="BN48"/>
      <c r="BO48"/>
      <c r="BP48"/>
    </row>
    <row r="49" spans="1:68" ht="24" customHeight="1">
      <c r="A49" s="303"/>
      <c r="B49" s="1533" t="s">
        <v>306</v>
      </c>
      <c r="C49" s="1534"/>
      <c r="D49" s="1534"/>
      <c r="E49" s="1534"/>
      <c r="F49" s="1534"/>
      <c r="G49" s="1534"/>
      <c r="H49" s="1535"/>
      <c r="I49" s="1576">
        <f>+MAX(L45,+I47*0.5)</f>
        <v>150822</v>
      </c>
      <c r="J49" s="1577"/>
      <c r="K49" s="1577"/>
      <c r="L49" s="1577"/>
      <c r="M49" s="1577"/>
      <c r="N49" s="1577"/>
      <c r="O49" s="1577"/>
      <c r="P49" s="1577"/>
      <c r="Q49" s="1577"/>
      <c r="R49" s="1577"/>
      <c r="S49" s="1578"/>
      <c r="T49" s="1545" t="s">
        <v>730</v>
      </c>
      <c r="U49" s="759"/>
      <c r="V49" s="1492"/>
      <c r="W49" s="1449"/>
      <c r="X49" s="1450"/>
      <c r="Y49" s="1450"/>
      <c r="Z49" s="1450"/>
      <c r="AA49" s="1450"/>
      <c r="AB49" s="1450"/>
      <c r="AC49" s="1450"/>
      <c r="AD49" s="1450"/>
      <c r="AE49" s="1450"/>
      <c r="AF49" s="1450"/>
      <c r="AG49" s="1450"/>
      <c r="AH49" s="1450"/>
      <c r="AI49" s="1450"/>
      <c r="AJ49" s="1450"/>
      <c r="AK49" s="1450"/>
      <c r="AL49" s="1450"/>
      <c r="AM49" s="1450"/>
      <c r="AN49" s="1450"/>
      <c r="AO49" s="1450"/>
      <c r="AP49" s="1450"/>
      <c r="AQ49" s="1450"/>
      <c r="AR49" s="1451"/>
      <c r="BG49"/>
      <c r="BH49"/>
      <c r="BI49"/>
      <c r="BJ49"/>
      <c r="BK49"/>
      <c r="BL49"/>
      <c r="BM49"/>
      <c r="BN49"/>
      <c r="BO49"/>
      <c r="BP49"/>
    </row>
    <row r="50" spans="1:68" ht="12" customHeight="1">
      <c r="A50" s="1551" t="s">
        <v>527</v>
      </c>
      <c r="B50" s="1580"/>
      <c r="C50" s="1580"/>
      <c r="D50" s="1580"/>
      <c r="E50" s="1580"/>
      <c r="F50" s="1580"/>
      <c r="G50" s="1580"/>
      <c r="H50" s="1580"/>
      <c r="I50" s="1580"/>
      <c r="J50" s="1580"/>
      <c r="K50" s="1580"/>
      <c r="L50" s="1580"/>
      <c r="M50" s="1580"/>
      <c r="N50" s="1580"/>
      <c r="O50" s="1580"/>
      <c r="P50" s="1580"/>
      <c r="Q50" s="1580"/>
      <c r="R50" s="1580"/>
      <c r="S50" s="1580"/>
      <c r="T50" s="1580"/>
      <c r="U50" s="1580"/>
      <c r="V50" s="1581"/>
      <c r="W50" s="1452"/>
      <c r="X50" s="1453"/>
      <c r="Y50" s="1453"/>
      <c r="Z50" s="1453"/>
      <c r="AA50" s="1453"/>
      <c r="AB50" s="1453"/>
      <c r="AC50" s="1453"/>
      <c r="AD50" s="1453"/>
      <c r="AE50" s="1453"/>
      <c r="AF50" s="1453"/>
      <c r="AG50" s="1453"/>
      <c r="AH50" s="1453"/>
      <c r="AI50" s="1453"/>
      <c r="AJ50" s="1453"/>
      <c r="AK50" s="1453"/>
      <c r="AL50" s="1453"/>
      <c r="AM50" s="1453"/>
      <c r="AN50" s="1453"/>
      <c r="AO50" s="1453"/>
      <c r="AP50" s="1453"/>
      <c r="AQ50" s="1453"/>
      <c r="AR50" s="1454"/>
      <c r="BG50"/>
      <c r="BH50"/>
      <c r="BI50"/>
      <c r="BJ50"/>
      <c r="BK50"/>
      <c r="BL50"/>
      <c r="BM50"/>
      <c r="BN50"/>
      <c r="BO50"/>
      <c r="BP50"/>
    </row>
    <row r="51" spans="1:68" ht="24" customHeight="1">
      <c r="A51" s="303"/>
      <c r="B51" s="1533" t="s">
        <v>307</v>
      </c>
      <c r="C51" s="1534"/>
      <c r="D51" s="1534"/>
      <c r="E51" s="1534"/>
      <c r="F51" s="1534"/>
      <c r="G51" s="1534"/>
      <c r="H51" s="1535"/>
      <c r="I51" s="1576">
        <f>MAX(+I49+I37-1809864,0)</f>
        <v>0</v>
      </c>
      <c r="J51" s="1577"/>
      <c r="K51" s="1577"/>
      <c r="L51" s="1577"/>
      <c r="M51" s="1577"/>
      <c r="N51" s="1577"/>
      <c r="O51" s="1577"/>
      <c r="P51" s="1577"/>
      <c r="Q51" s="1577"/>
      <c r="R51" s="1577"/>
      <c r="S51" s="1578"/>
      <c r="T51" s="1545" t="s">
        <v>730</v>
      </c>
      <c r="U51" s="759"/>
      <c r="V51" s="1492"/>
      <c r="W51" s="1447"/>
      <c r="X51" s="1442" t="s">
        <v>321</v>
      </c>
      <c r="Y51" s="1443"/>
      <c r="Z51" s="1443"/>
      <c r="AA51" s="1443"/>
      <c r="AB51" s="1443"/>
      <c r="AC51" s="1443"/>
      <c r="AD51" s="1443"/>
      <c r="AE51" s="1443"/>
      <c r="AF51" s="1443"/>
      <c r="AG51" s="1444" t="s">
        <v>163</v>
      </c>
      <c r="AH51" s="1445"/>
      <c r="AI51" s="1445"/>
      <c r="AJ51" s="1445"/>
      <c r="AK51" s="1445"/>
      <c r="AL51" s="1445"/>
      <c r="AM51" s="1445"/>
      <c r="AN51" s="1445"/>
      <c r="AO51" s="1445"/>
      <c r="AP51" s="1445"/>
      <c r="AQ51" s="1445"/>
      <c r="AR51" s="1446"/>
      <c r="BG51"/>
      <c r="BH51"/>
      <c r="BI51"/>
      <c r="BJ51"/>
      <c r="BK51"/>
      <c r="BL51"/>
      <c r="BM51"/>
      <c r="BN51"/>
      <c r="BO51"/>
      <c r="BP51"/>
    </row>
    <row r="52" spans="1:68" ht="12" customHeight="1">
      <c r="A52" s="303"/>
      <c r="B52" s="1565"/>
      <c r="C52" s="1565"/>
      <c r="D52" s="1565"/>
      <c r="E52" s="1565"/>
      <c r="F52" s="1565"/>
      <c r="G52" s="1565"/>
      <c r="H52" s="1565"/>
      <c r="I52" s="1585" t="s">
        <v>309</v>
      </c>
      <c r="J52" s="1580"/>
      <c r="K52" s="1580"/>
      <c r="L52" s="1580"/>
      <c r="M52" s="1580"/>
      <c r="N52" s="1580"/>
      <c r="O52" s="1580"/>
      <c r="P52" s="1580"/>
      <c r="Q52" s="1580"/>
      <c r="R52" s="1580"/>
      <c r="S52" s="1580"/>
      <c r="T52" s="1580"/>
      <c r="U52" s="1580"/>
      <c r="V52" s="1581"/>
      <c r="W52" s="1448"/>
      <c r="X52" s="1443"/>
      <c r="Y52" s="1443"/>
      <c r="Z52" s="1443"/>
      <c r="AA52" s="1443"/>
      <c r="AB52" s="1443"/>
      <c r="AC52" s="1443"/>
      <c r="AD52" s="1443"/>
      <c r="AE52" s="1443"/>
      <c r="AF52" s="1443"/>
      <c r="AG52" s="1445"/>
      <c r="AH52" s="1445"/>
      <c r="AI52" s="1445"/>
      <c r="AJ52" s="1445"/>
      <c r="AK52" s="1445"/>
      <c r="AL52" s="1445"/>
      <c r="AM52" s="1445"/>
      <c r="AN52" s="1445"/>
      <c r="AO52" s="1445"/>
      <c r="AP52" s="1445"/>
      <c r="AQ52" s="1445"/>
      <c r="AR52" s="1446"/>
      <c r="BG52"/>
      <c r="BH52"/>
      <c r="BI52"/>
      <c r="BJ52"/>
      <c r="BK52"/>
      <c r="BL52"/>
      <c r="BM52"/>
      <c r="BN52"/>
      <c r="BO52"/>
      <c r="BP52"/>
    </row>
    <row r="53" spans="1:68" ht="24" customHeight="1">
      <c r="A53" s="303"/>
      <c r="B53" s="1533" t="s">
        <v>308</v>
      </c>
      <c r="C53" s="1534"/>
      <c r="D53" s="1534"/>
      <c r="E53" s="1534"/>
      <c r="F53" s="1534"/>
      <c r="G53" s="1534"/>
      <c r="H53" s="1535"/>
      <c r="I53" s="1576">
        <f>MAX(+I49-I51,0)</f>
        <v>150822</v>
      </c>
      <c r="J53" s="1577"/>
      <c r="K53" s="1577"/>
      <c r="L53" s="1577"/>
      <c r="M53" s="1577"/>
      <c r="N53" s="1577"/>
      <c r="O53" s="1577"/>
      <c r="P53" s="1577"/>
      <c r="Q53" s="1577"/>
      <c r="R53" s="1577"/>
      <c r="S53" s="1578"/>
      <c r="T53" s="1545" t="s">
        <v>730</v>
      </c>
      <c r="U53" s="759"/>
      <c r="V53" s="1492"/>
      <c r="W53" s="306"/>
      <c r="X53" s="297" t="s">
        <v>113</v>
      </c>
      <c r="Y53" s="1437" t="s">
        <v>530</v>
      </c>
      <c r="Z53" s="1438"/>
      <c r="AA53" s="1438"/>
      <c r="AB53" s="297"/>
      <c r="AC53" s="1437" t="s">
        <v>322</v>
      </c>
      <c r="AD53" s="1438"/>
      <c r="AE53" s="1438"/>
      <c r="AF53" s="297"/>
      <c r="AG53" s="1437" t="s">
        <v>323</v>
      </c>
      <c r="AH53" s="1438"/>
      <c r="AI53" s="1438"/>
      <c r="AJ53" s="1439">
        <f>+IF(OR(EXACT(X53,"X"),EXACT(X53,"x")),MAX(AG47,1748),IF(OR(EXACT(AF53,"X"),EXACT(AF53,"x")),0,+AG47))</f>
        <v>1748</v>
      </c>
      <c r="AK53" s="1440"/>
      <c r="AL53" s="1440"/>
      <c r="AM53" s="1440"/>
      <c r="AN53" s="1441"/>
      <c r="AO53" s="1605" t="s">
        <v>730</v>
      </c>
      <c r="AP53" s="1438"/>
      <c r="AQ53" s="1438"/>
      <c r="AR53" s="1606"/>
      <c r="BG53"/>
      <c r="BH53"/>
      <c r="BI53"/>
      <c r="BJ53"/>
      <c r="BK53"/>
      <c r="BL53"/>
      <c r="BM53"/>
      <c r="BN53"/>
      <c r="BO53"/>
      <c r="BP53"/>
    </row>
    <row r="54" spans="1:44" ht="18" customHeight="1">
      <c r="A54" s="1455" t="s">
        <v>324</v>
      </c>
      <c r="B54" s="1456"/>
      <c r="C54" s="1456"/>
      <c r="D54" s="1456"/>
      <c r="E54" s="1456"/>
      <c r="F54" s="1456"/>
      <c r="G54" s="1456"/>
      <c r="H54" s="1456"/>
      <c r="I54" s="1456"/>
      <c r="J54" s="1456"/>
      <c r="K54" s="1456"/>
      <c r="L54" s="1456"/>
      <c r="M54" s="1456"/>
      <c r="N54" s="1456"/>
      <c r="O54" s="1456"/>
      <c r="P54" s="1456"/>
      <c r="Q54" s="1456"/>
      <c r="R54" s="1456"/>
      <c r="S54" s="1456"/>
      <c r="T54" s="1456"/>
      <c r="U54" s="1456"/>
      <c r="V54" s="1456"/>
      <c r="W54" s="1456"/>
      <c r="X54" s="1456"/>
      <c r="Y54" s="1456"/>
      <c r="Z54" s="1456"/>
      <c r="AA54" s="1456"/>
      <c r="AB54" s="1456"/>
      <c r="AC54" s="1456"/>
      <c r="AD54" s="1456"/>
      <c r="AE54" s="1456"/>
      <c r="AF54" s="1456"/>
      <c r="AG54" s="1456"/>
      <c r="AH54" s="1456"/>
      <c r="AI54" s="1456"/>
      <c r="AJ54" s="1456"/>
      <c r="AK54" s="1456"/>
      <c r="AL54" s="1456"/>
      <c r="AM54" s="1456"/>
      <c r="AN54" s="1456"/>
      <c r="AO54" s="1456"/>
      <c r="AP54" s="1456"/>
      <c r="AQ54" s="1456"/>
      <c r="AR54" s="1457"/>
    </row>
    <row r="55" spans="1:44" ht="6" customHeight="1">
      <c r="A55" s="1522"/>
      <c r="B55" s="798"/>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1523"/>
    </row>
    <row r="56" spans="1:44" ht="12.75">
      <c r="A56" s="298"/>
      <c r="B56" s="1600" t="s">
        <v>326</v>
      </c>
      <c r="C56" s="1600"/>
      <c r="D56" s="1600"/>
      <c r="E56" s="1600"/>
      <c r="F56" s="1600"/>
      <c r="G56" s="1600"/>
      <c r="H56" s="1600"/>
      <c r="I56" s="1600"/>
      <c r="J56" s="1600"/>
      <c r="K56" s="1600"/>
      <c r="L56" s="1600"/>
      <c r="M56" s="1600"/>
      <c r="N56" s="1600"/>
      <c r="O56" s="1600"/>
      <c r="P56" s="1600"/>
      <c r="Q56" s="1600"/>
      <c r="R56" s="1600"/>
      <c r="S56" s="1600"/>
      <c r="T56" s="1600"/>
      <c r="U56" s="1600"/>
      <c r="V56" s="1600"/>
      <c r="W56" s="1600"/>
      <c r="X56" s="1600"/>
      <c r="Y56" s="430"/>
      <c r="Z56" s="299"/>
      <c r="AA56" s="299"/>
      <c r="AB56" s="1607" t="s">
        <v>325</v>
      </c>
      <c r="AC56" s="1608"/>
      <c r="AD56" s="1608"/>
      <c r="AE56" s="1608"/>
      <c r="AF56" s="1608"/>
      <c r="AG56" s="1608"/>
      <c r="AH56" s="1608"/>
      <c r="AI56" s="1608"/>
      <c r="AJ56" s="1608"/>
      <c r="AK56" s="1608"/>
      <c r="AL56" s="1608"/>
      <c r="AM56" s="1608"/>
      <c r="AN56" s="1609"/>
      <c r="AO56" s="1522"/>
      <c r="AP56" s="798"/>
      <c r="AQ56" s="798"/>
      <c r="AR56" s="1523"/>
    </row>
    <row r="57" spans="1:44" ht="12.75">
      <c r="A57" s="298"/>
      <c r="B57" s="1600"/>
      <c r="C57" s="1600"/>
      <c r="D57" s="1600"/>
      <c r="E57" s="1600"/>
      <c r="F57" s="1600"/>
      <c r="G57" s="1600"/>
      <c r="H57" s="1600"/>
      <c r="I57" s="1600"/>
      <c r="J57" s="1600"/>
      <c r="K57" s="1600"/>
      <c r="L57" s="1600"/>
      <c r="M57" s="1600"/>
      <c r="N57" s="1600"/>
      <c r="O57" s="1600"/>
      <c r="P57" s="1600"/>
      <c r="Q57" s="1600"/>
      <c r="R57" s="1600"/>
      <c r="S57" s="1600"/>
      <c r="T57" s="1600"/>
      <c r="U57" s="1600"/>
      <c r="V57" s="1600"/>
      <c r="W57" s="1600"/>
      <c r="X57" s="1600"/>
      <c r="Y57" s="430"/>
      <c r="Z57" s="299"/>
      <c r="AA57" s="299"/>
      <c r="AB57" s="1610"/>
      <c r="AC57" s="1611"/>
      <c r="AD57" s="1611"/>
      <c r="AE57" s="1611"/>
      <c r="AF57" s="1611"/>
      <c r="AG57" s="1611"/>
      <c r="AH57" s="1611"/>
      <c r="AI57" s="1611"/>
      <c r="AJ57" s="1611"/>
      <c r="AK57" s="1611"/>
      <c r="AL57" s="1611"/>
      <c r="AM57" s="1611"/>
      <c r="AN57" s="1612"/>
      <c r="AO57" s="1522"/>
      <c r="AP57" s="798"/>
      <c r="AQ57" s="798"/>
      <c r="AR57" s="1523"/>
    </row>
    <row r="58" spans="1:44" ht="12.75">
      <c r="A58" s="298"/>
      <c r="B58" s="1601"/>
      <c r="C58" s="1601"/>
      <c r="D58" s="1601"/>
      <c r="E58" s="1601"/>
      <c r="F58" s="1601"/>
      <c r="G58" s="1601"/>
      <c r="H58" s="1601"/>
      <c r="I58" s="1601"/>
      <c r="J58" s="1601"/>
      <c r="K58" s="1601"/>
      <c r="L58" s="1601"/>
      <c r="M58" s="1601"/>
      <c r="N58" s="1601"/>
      <c r="O58" s="1601"/>
      <c r="P58" s="1601"/>
      <c r="Q58" s="1601"/>
      <c r="R58" s="1601"/>
      <c r="S58" s="1601"/>
      <c r="T58" s="1601"/>
      <c r="U58" s="1601"/>
      <c r="V58" s="1601"/>
      <c r="W58" s="1601"/>
      <c r="X58" s="1601"/>
      <c r="Y58" s="430"/>
      <c r="Z58" s="299"/>
      <c r="AA58" s="299"/>
      <c r="AB58" s="1610"/>
      <c r="AC58" s="1611"/>
      <c r="AD58" s="1611"/>
      <c r="AE58" s="1611"/>
      <c r="AF58" s="1611"/>
      <c r="AG58" s="1611"/>
      <c r="AH58" s="1611"/>
      <c r="AI58" s="1611"/>
      <c r="AJ58" s="1611"/>
      <c r="AK58" s="1611"/>
      <c r="AL58" s="1611"/>
      <c r="AM58" s="1611"/>
      <c r="AN58" s="1612"/>
      <c r="AO58" s="1522"/>
      <c r="AP58" s="798"/>
      <c r="AQ58" s="798"/>
      <c r="AR58" s="1523"/>
    </row>
    <row r="59" spans="1:44" ht="12.75">
      <c r="A59" s="298"/>
      <c r="B59" s="1602" t="s">
        <v>531</v>
      </c>
      <c r="C59" s="1602"/>
      <c r="D59" s="1602"/>
      <c r="E59" s="1602"/>
      <c r="F59" s="1602"/>
      <c r="G59" s="1602"/>
      <c r="H59" s="1602"/>
      <c r="I59" s="1602"/>
      <c r="J59" s="1602"/>
      <c r="K59" s="1602"/>
      <c r="L59" s="1602"/>
      <c r="M59" s="1602"/>
      <c r="N59" s="1602"/>
      <c r="O59" s="1602"/>
      <c r="P59" s="1602"/>
      <c r="Q59" s="1603" t="s">
        <v>327</v>
      </c>
      <c r="R59" s="1603"/>
      <c r="S59" s="1603"/>
      <c r="T59" s="1603"/>
      <c r="U59" s="1603"/>
      <c r="V59" s="1603"/>
      <c r="W59" s="1603"/>
      <c r="X59" s="1603"/>
      <c r="Y59" s="1603"/>
      <c r="Z59" s="1603"/>
      <c r="AA59" s="1604"/>
      <c r="AB59" s="1610"/>
      <c r="AC59" s="1611"/>
      <c r="AD59" s="1611"/>
      <c r="AE59" s="1611"/>
      <c r="AF59" s="1611"/>
      <c r="AG59" s="1611"/>
      <c r="AH59" s="1611"/>
      <c r="AI59" s="1611"/>
      <c r="AJ59" s="1611"/>
      <c r="AK59" s="1611"/>
      <c r="AL59" s="1611"/>
      <c r="AM59" s="1611"/>
      <c r="AN59" s="1612"/>
      <c r="AO59" s="1522"/>
      <c r="AP59" s="798"/>
      <c r="AQ59" s="798"/>
      <c r="AR59" s="1523"/>
    </row>
    <row r="60" spans="1:44" ht="18" customHeight="1">
      <c r="A60" s="298"/>
      <c r="B60" s="307"/>
      <c r="C60" s="798"/>
      <c r="D60" s="798"/>
      <c r="E60" s="798"/>
      <c r="F60" s="798"/>
      <c r="G60" s="798"/>
      <c r="H60" s="798"/>
      <c r="I60" s="798"/>
      <c r="J60" s="798"/>
      <c r="K60" s="798"/>
      <c r="L60" s="798"/>
      <c r="M60" s="798"/>
      <c r="N60" s="798"/>
      <c r="O60" s="798"/>
      <c r="P60" s="798"/>
      <c r="Q60" s="1621">
        <f ca="1">+TODAY()</f>
        <v>41416</v>
      </c>
      <c r="R60" s="1622"/>
      <c r="S60" s="1622"/>
      <c r="T60" s="1622"/>
      <c r="U60" s="1622"/>
      <c r="V60" s="1622"/>
      <c r="W60" s="1622"/>
      <c r="X60" s="1622"/>
      <c r="Y60" s="1570"/>
      <c r="Z60" s="299"/>
      <c r="AA60" s="299"/>
      <c r="AB60" s="1610"/>
      <c r="AC60" s="1611"/>
      <c r="AD60" s="1611"/>
      <c r="AE60" s="1611"/>
      <c r="AF60" s="1611"/>
      <c r="AG60" s="1611"/>
      <c r="AH60" s="1611"/>
      <c r="AI60" s="1611"/>
      <c r="AJ60" s="1611"/>
      <c r="AK60" s="1611"/>
      <c r="AL60" s="1611"/>
      <c r="AM60" s="1611"/>
      <c r="AN60" s="1612"/>
      <c r="AO60" s="1522"/>
      <c r="AP60" s="798"/>
      <c r="AQ60" s="307"/>
      <c r="AR60" s="1523"/>
    </row>
    <row r="61" spans="1:44" ht="12.75">
      <c r="A61" s="298"/>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1613"/>
      <c r="AC61" s="1614"/>
      <c r="AD61" s="1614"/>
      <c r="AE61" s="1614"/>
      <c r="AF61" s="1614"/>
      <c r="AG61" s="1614"/>
      <c r="AH61" s="1614"/>
      <c r="AI61" s="1614"/>
      <c r="AJ61" s="1614"/>
      <c r="AK61" s="1614"/>
      <c r="AL61" s="1614"/>
      <c r="AM61" s="1614"/>
      <c r="AN61" s="1615"/>
      <c r="AO61" s="1522"/>
      <c r="AP61" s="798"/>
      <c r="AQ61" s="299"/>
      <c r="AR61" s="1523"/>
    </row>
    <row r="62" spans="1:44" ht="6" customHeight="1">
      <c r="A62" s="1548"/>
      <c r="B62" s="1623"/>
      <c r="C62" s="1623"/>
      <c r="D62" s="1623"/>
      <c r="E62" s="1623"/>
      <c r="F62" s="1623"/>
      <c r="G62" s="1623"/>
      <c r="H62" s="1623"/>
      <c r="I62" s="1623"/>
      <c r="J62" s="1623"/>
      <c r="K62" s="1623"/>
      <c r="L62" s="1623"/>
      <c r="M62" s="1623"/>
      <c r="N62" s="1623"/>
      <c r="O62" s="1623"/>
      <c r="P62" s="1623"/>
      <c r="Q62" s="1623"/>
      <c r="R62" s="1623"/>
      <c r="S62" s="1623"/>
      <c r="T62" s="1623"/>
      <c r="U62" s="1623"/>
      <c r="V62" s="1623"/>
      <c r="W62" s="1623"/>
      <c r="X62" s="1623"/>
      <c r="Y62" s="1623"/>
      <c r="Z62" s="1623"/>
      <c r="AA62" s="1623"/>
      <c r="AB62" s="1623"/>
      <c r="AC62" s="1623"/>
      <c r="AD62" s="1623"/>
      <c r="AE62" s="1623"/>
      <c r="AF62" s="1623"/>
      <c r="AG62" s="1623"/>
      <c r="AH62" s="1623"/>
      <c r="AI62" s="1623"/>
      <c r="AJ62" s="1623"/>
      <c r="AK62" s="1623"/>
      <c r="AL62" s="1623"/>
      <c r="AM62" s="1623"/>
      <c r="AN62" s="1623"/>
      <c r="AO62" s="1623"/>
      <c r="AP62" s="1623"/>
      <c r="AQ62" s="1623"/>
      <c r="AR62" s="1624"/>
    </row>
    <row r="63" spans="1:44" ht="12.75">
      <c r="A63" s="1625" t="str">
        <f>+SP1!A76</f>
        <v>Formulář zpracovala ASPEKT HM, daňová, účetní a auditorská kancelář, www.danovapriznani.cz, business.center.cz</v>
      </c>
      <c r="B63" s="1625"/>
      <c r="C63" s="1625"/>
      <c r="D63" s="1625"/>
      <c r="E63" s="1625"/>
      <c r="F63" s="1625"/>
      <c r="G63" s="1625"/>
      <c r="H63" s="1625"/>
      <c r="I63" s="1625"/>
      <c r="J63" s="1625"/>
      <c r="K63" s="1625"/>
      <c r="L63" s="1625"/>
      <c r="M63" s="1625"/>
      <c r="N63" s="1625"/>
      <c r="O63" s="1625"/>
      <c r="P63" s="1625"/>
      <c r="Q63" s="1625"/>
      <c r="R63" s="1625"/>
      <c r="S63" s="1625"/>
      <c r="T63" s="1625"/>
      <c r="U63" s="1625"/>
      <c r="V63" s="1625"/>
      <c r="W63" s="1625"/>
      <c r="X63" s="1625"/>
      <c r="Y63" s="1625"/>
      <c r="Z63" s="1625"/>
      <c r="AA63" s="1625"/>
      <c r="AB63" s="1625"/>
      <c r="AC63" s="1625"/>
      <c r="AD63" s="1625"/>
      <c r="AE63" s="1625"/>
      <c r="AF63" s="1625"/>
      <c r="AG63" s="1625"/>
      <c r="AH63" s="1625"/>
      <c r="AI63" s="1625"/>
      <c r="AJ63" s="1625"/>
      <c r="AK63" s="1625"/>
      <c r="AL63" s="1625"/>
      <c r="AM63" s="1625"/>
      <c r="AN63" s="1625"/>
      <c r="AO63" s="1625"/>
      <c r="AP63" s="1625"/>
      <c r="AQ63" s="1625"/>
      <c r="AR63" s="1625"/>
    </row>
    <row r="64" spans="1:44" ht="12.75">
      <c r="A64" s="1616">
        <f>+ZAKL_DATA!A44</f>
        <v>0</v>
      </c>
      <c r="B64" s="1616"/>
      <c r="C64" s="1616"/>
      <c r="D64" s="1616"/>
      <c r="E64" s="1616"/>
      <c r="F64" s="1616"/>
      <c r="G64" s="1616"/>
      <c r="H64" s="1616"/>
      <c r="I64" s="1616"/>
      <c r="J64" s="1616"/>
      <c r="K64" s="1616"/>
      <c r="L64" s="1616"/>
      <c r="M64" s="1616"/>
      <c r="N64" s="1616"/>
      <c r="O64" s="1616"/>
      <c r="P64" s="1616"/>
      <c r="Q64" s="1616"/>
      <c r="R64" s="1616"/>
      <c r="S64" s="1616"/>
      <c r="T64" s="1616"/>
      <c r="U64" s="1616"/>
      <c r="V64" s="1616"/>
      <c r="W64" s="1616"/>
      <c r="X64" s="1616"/>
      <c r="Y64" s="1616"/>
      <c r="Z64" s="1616"/>
      <c r="AA64" s="1616"/>
      <c r="AB64" s="1616"/>
      <c r="AC64" s="1616"/>
      <c r="AD64" s="1616"/>
      <c r="AE64" s="1616"/>
      <c r="AF64" s="1616"/>
      <c r="AG64" s="1616"/>
      <c r="AH64" s="1616"/>
      <c r="AI64" s="1616"/>
      <c r="AJ64" s="1616"/>
      <c r="AK64" s="1616"/>
      <c r="AL64" s="1616"/>
      <c r="AM64" s="1616"/>
      <c r="AN64" s="1616"/>
      <c r="AO64" s="1616"/>
      <c r="AP64" s="1616"/>
      <c r="AQ64" s="1616"/>
      <c r="AR64" s="1616"/>
    </row>
    <row r="65" spans="1:4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1:44"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1:44"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row r="116" spans="1:44"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row>
    <row r="117" spans="1:44"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row>
    <row r="118" spans="1:44"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row>
  </sheetData>
  <sheetProtection password="EF65" sheet="1" objects="1" scenarios="1"/>
  <mergeCells count="174">
    <mergeCell ref="T3:AA3"/>
    <mergeCell ref="T4:AA4"/>
    <mergeCell ref="A7:S7"/>
    <mergeCell ref="X6:Y6"/>
    <mergeCell ref="U6:V6"/>
    <mergeCell ref="A28:E29"/>
    <mergeCell ref="F28:P28"/>
    <mergeCell ref="R28:AB28"/>
    <mergeCell ref="B25:AB25"/>
    <mergeCell ref="N26:O26"/>
    <mergeCell ref="P27:S27"/>
    <mergeCell ref="F29:P29"/>
    <mergeCell ref="A64:AR64"/>
    <mergeCell ref="A19:AR19"/>
    <mergeCell ref="A5:R6"/>
    <mergeCell ref="A4:R4"/>
    <mergeCell ref="C60:P60"/>
    <mergeCell ref="Q60:Y60"/>
    <mergeCell ref="A62:AR62"/>
    <mergeCell ref="A63:AR63"/>
    <mergeCell ref="A54:AR54"/>
    <mergeCell ref="A55:AR55"/>
    <mergeCell ref="B56:Y58"/>
    <mergeCell ref="B59:P59"/>
    <mergeCell ref="Q59:AA59"/>
    <mergeCell ref="AO53:AR53"/>
    <mergeCell ref="B53:H53"/>
    <mergeCell ref="AB56:AN61"/>
    <mergeCell ref="AO56:AR59"/>
    <mergeCell ref="AO60:AP61"/>
    <mergeCell ref="AR60:AR61"/>
    <mergeCell ref="W44:AR44"/>
    <mergeCell ref="U5:Z5"/>
    <mergeCell ref="R29:AB29"/>
    <mergeCell ref="AF1:AR5"/>
    <mergeCell ref="T1:AA1"/>
    <mergeCell ref="T2:AA2"/>
    <mergeCell ref="I36:V36"/>
    <mergeCell ref="T37:V37"/>
    <mergeCell ref="B38:V38"/>
    <mergeCell ref="B39:M39"/>
    <mergeCell ref="B36:H36"/>
    <mergeCell ref="I37:S37"/>
    <mergeCell ref="T53:V53"/>
    <mergeCell ref="I52:V52"/>
    <mergeCell ref="I49:S49"/>
    <mergeCell ref="B49:H49"/>
    <mergeCell ref="B37:H37"/>
    <mergeCell ref="I53:S53"/>
    <mergeCell ref="B52:H52"/>
    <mergeCell ref="I44:S44"/>
    <mergeCell ref="B42:V42"/>
    <mergeCell ref="N41:O41"/>
    <mergeCell ref="B41:M41"/>
    <mergeCell ref="P41:V41"/>
    <mergeCell ref="B44:H44"/>
    <mergeCell ref="I51:S51"/>
    <mergeCell ref="B51:H51"/>
    <mergeCell ref="T51:V51"/>
    <mergeCell ref="A50:V50"/>
    <mergeCell ref="T49:V49"/>
    <mergeCell ref="A48:V48"/>
    <mergeCell ref="T45:V45"/>
    <mergeCell ref="B45:K45"/>
    <mergeCell ref="T44:V44"/>
    <mergeCell ref="W46:AR46"/>
    <mergeCell ref="B46:H46"/>
    <mergeCell ref="B47:H47"/>
    <mergeCell ref="T46:V46"/>
    <mergeCell ref="T47:V47"/>
    <mergeCell ref="I46:S46"/>
    <mergeCell ref="W45:AR45"/>
    <mergeCell ref="N43:O43"/>
    <mergeCell ref="W48:AR48"/>
    <mergeCell ref="I47:S47"/>
    <mergeCell ref="X47:AF47"/>
    <mergeCell ref="AG47:AN47"/>
    <mergeCell ref="AO47:AR47"/>
    <mergeCell ref="B43:M43"/>
    <mergeCell ref="P43:V43"/>
    <mergeCell ref="L45:S45"/>
    <mergeCell ref="W36:AR36"/>
    <mergeCell ref="X37:AD37"/>
    <mergeCell ref="AE37:AN37"/>
    <mergeCell ref="AO37:AR37"/>
    <mergeCell ref="Y42:AR42"/>
    <mergeCell ref="AH43:AO43"/>
    <mergeCell ref="AP43:AR43"/>
    <mergeCell ref="Y43:AG43"/>
    <mergeCell ref="W38:AR38"/>
    <mergeCell ref="X39:AD39"/>
    <mergeCell ref="AE39:AN39"/>
    <mergeCell ref="N39:O39"/>
    <mergeCell ref="AO39:AR39"/>
    <mergeCell ref="X40:AR40"/>
    <mergeCell ref="Y41:AR41"/>
    <mergeCell ref="B40:V40"/>
    <mergeCell ref="P39:V39"/>
    <mergeCell ref="AC28:AR30"/>
    <mergeCell ref="I34:S34"/>
    <mergeCell ref="I35:S35"/>
    <mergeCell ref="T33:V33"/>
    <mergeCell ref="A31:AR31"/>
    <mergeCell ref="I33:S33"/>
    <mergeCell ref="I32:S32"/>
    <mergeCell ref="B32:H32"/>
    <mergeCell ref="B34:H34"/>
    <mergeCell ref="B35:H35"/>
    <mergeCell ref="W35:AR35"/>
    <mergeCell ref="W34:AR34"/>
    <mergeCell ref="T34:V34"/>
    <mergeCell ref="T35:V35"/>
    <mergeCell ref="P24:S24"/>
    <mergeCell ref="AC27:AJ27"/>
    <mergeCell ref="B33:H33"/>
    <mergeCell ref="T32:V32"/>
    <mergeCell ref="W32:AR32"/>
    <mergeCell ref="X33:AF33"/>
    <mergeCell ref="AG33:AN33"/>
    <mergeCell ref="AO33:AR33"/>
    <mergeCell ref="A30:AB30"/>
    <mergeCell ref="AO24:AR24"/>
    <mergeCell ref="AL27:AM27"/>
    <mergeCell ref="AC25:AR26"/>
    <mergeCell ref="AO27:AR27"/>
    <mergeCell ref="X23:AB23"/>
    <mergeCell ref="U24:W24"/>
    <mergeCell ref="AC24:AJ24"/>
    <mergeCell ref="AL24:AM24"/>
    <mergeCell ref="Y24:AB24"/>
    <mergeCell ref="A18:AR18"/>
    <mergeCell ref="A20:AR20"/>
    <mergeCell ref="AG17:AR17"/>
    <mergeCell ref="N23:O23"/>
    <mergeCell ref="P23:S23"/>
    <mergeCell ref="A21:AB21"/>
    <mergeCell ref="B22:AB22"/>
    <mergeCell ref="AC21:AR21"/>
    <mergeCell ref="AC22:AR23"/>
    <mergeCell ref="T23:W23"/>
    <mergeCell ref="K17:AE17"/>
    <mergeCell ref="Y13:AF13"/>
    <mergeCell ref="AH13:AR13"/>
    <mergeCell ref="B17:D17"/>
    <mergeCell ref="F17:J17"/>
    <mergeCell ref="A15:F15"/>
    <mergeCell ref="AK15:AR15"/>
    <mergeCell ref="AK14:AR14"/>
    <mergeCell ref="A13:W13"/>
    <mergeCell ref="AG16:AR16"/>
    <mergeCell ref="A12:W12"/>
    <mergeCell ref="Y12:AF12"/>
    <mergeCell ref="AH12:AR12"/>
    <mergeCell ref="K16:AE16"/>
    <mergeCell ref="A16:J16"/>
    <mergeCell ref="A14:F14"/>
    <mergeCell ref="H15:AI15"/>
    <mergeCell ref="H14:AI14"/>
    <mergeCell ref="A10:W10"/>
    <mergeCell ref="Y10:AL10"/>
    <mergeCell ref="AN10:AR10"/>
    <mergeCell ref="A11:W11"/>
    <mergeCell ref="Y11:AL11"/>
    <mergeCell ref="AN11:AR11"/>
    <mergeCell ref="A8:AR8"/>
    <mergeCell ref="Y53:AA53"/>
    <mergeCell ref="AC53:AE53"/>
    <mergeCell ref="AG53:AI53"/>
    <mergeCell ref="AJ53:AN53"/>
    <mergeCell ref="X51:AF52"/>
    <mergeCell ref="AG51:AR52"/>
    <mergeCell ref="W51:W52"/>
    <mergeCell ref="W49:AR50"/>
    <mergeCell ref="A9:AR9"/>
  </mergeCells>
  <printOptions horizontalCentered="1" verticalCentered="1"/>
  <pageMargins left="0.3937007874015748" right="0" top="0.3937007874015748" bottom="0" header="0.5118110236220472" footer="0"/>
  <pageSetup fitToHeight="1" fitToWidth="1" horizontalDpi="600" verticalDpi="600" orientation="portrait" paperSize="9" scale="81"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A10" sqref="A10"/>
    </sheetView>
  </sheetViews>
  <sheetFormatPr defaultColWidth="9.140625" defaultRowHeight="12.75"/>
  <cols>
    <col min="1" max="1" width="24.00390625" style="4" customWidth="1"/>
    <col min="2" max="5" width="18.7109375" style="4" customWidth="1"/>
    <col min="6" max="6" width="11.421875" style="28" bestFit="1" customWidth="1"/>
    <col min="7" max="28" width="9.140625" style="28" customWidth="1"/>
    <col min="29" max="16384" width="9.140625" style="4" customWidth="1"/>
  </cols>
  <sheetData>
    <row r="1" spans="1:7" ht="18" customHeight="1">
      <c r="A1" s="1641" t="s">
        <v>459</v>
      </c>
      <c r="B1" s="436"/>
      <c r="C1" s="436"/>
      <c r="D1" s="436"/>
      <c r="E1" s="436"/>
      <c r="F1" s="30"/>
      <c r="G1" s="30"/>
    </row>
    <row r="2" spans="1:7" ht="18" customHeight="1">
      <c r="A2" s="1642"/>
      <c r="B2" s="1642"/>
      <c r="C2" s="1642"/>
      <c r="D2" s="1642"/>
      <c r="E2" s="1642"/>
      <c r="F2" s="30"/>
      <c r="G2" s="30"/>
    </row>
    <row r="3" spans="1:7" ht="18" customHeight="1">
      <c r="A3" s="313" t="s">
        <v>569</v>
      </c>
      <c r="B3" s="1643" t="str">
        <f>+CONCATENATE(ZAKL_DATA!B5," ",ZAKL_DATA!B4," ",ZAKL_DATA!B7)</f>
        <v>  </v>
      </c>
      <c r="C3" s="1644"/>
      <c r="D3" s="1644"/>
      <c r="E3" s="1644"/>
      <c r="G3" s="30"/>
    </row>
    <row r="4" spans="1:7" ht="18" customHeight="1">
      <c r="A4" s="1642"/>
      <c r="B4" s="943"/>
      <c r="C4" s="943"/>
      <c r="D4" s="943"/>
      <c r="E4" s="943"/>
      <c r="G4" s="30"/>
    </row>
    <row r="5" spans="1:7" ht="18" customHeight="1">
      <c r="A5" s="313" t="s">
        <v>197</v>
      </c>
      <c r="B5" s="314">
        <f>+DAP3!D25</f>
        <v>0</v>
      </c>
      <c r="C5" s="1642"/>
      <c r="D5" s="1642"/>
      <c r="E5" s="1642"/>
      <c r="F5" s="30"/>
      <c r="G5" s="30"/>
    </row>
    <row r="6" spans="1:7" ht="18" customHeight="1" thickBot="1">
      <c r="A6" s="1645"/>
      <c r="B6" s="862"/>
      <c r="C6" s="862"/>
      <c r="D6" s="862"/>
      <c r="E6" s="862"/>
      <c r="F6" s="30"/>
      <c r="G6" s="30"/>
    </row>
    <row r="7" spans="1:7" ht="18" customHeight="1">
      <c r="A7" s="315" t="s">
        <v>198</v>
      </c>
      <c r="B7" s="316" t="s">
        <v>199</v>
      </c>
      <c r="C7" s="316" t="s">
        <v>688</v>
      </c>
      <c r="D7" s="374" t="s">
        <v>689</v>
      </c>
      <c r="E7" s="317" t="s">
        <v>200</v>
      </c>
      <c r="F7" s="31"/>
      <c r="G7" s="30"/>
    </row>
    <row r="8" spans="1:7" ht="18" customHeight="1" thickBot="1">
      <c r="A8" s="318"/>
      <c r="B8" s="319" t="s">
        <v>201</v>
      </c>
      <c r="C8" s="319" t="s">
        <v>202</v>
      </c>
      <c r="D8" s="375" t="s">
        <v>202</v>
      </c>
      <c r="E8" s="320" t="s">
        <v>202</v>
      </c>
      <c r="F8" s="30"/>
      <c r="G8" s="30"/>
    </row>
    <row r="9" spans="1:7" ht="18" customHeight="1">
      <c r="A9" s="321">
        <v>41364</v>
      </c>
      <c r="B9" s="322">
        <f>+DAP3!D46</f>
        <v>0</v>
      </c>
      <c r="C9" s="322">
        <v>0</v>
      </c>
      <c r="D9" s="331">
        <v>0</v>
      </c>
      <c r="E9" s="323">
        <v>0</v>
      </c>
      <c r="G9" s="30"/>
    </row>
    <row r="10" spans="1:7" ht="30.75" customHeight="1">
      <c r="A10" s="324" t="s">
        <v>60</v>
      </c>
      <c r="B10" s="322">
        <v>0</v>
      </c>
      <c r="C10" s="322">
        <f>+SP1!V71</f>
        <v>22023</v>
      </c>
      <c r="D10" s="322">
        <v>0</v>
      </c>
      <c r="E10" s="323">
        <f>-VZP!AE39</f>
        <v>20361</v>
      </c>
      <c r="G10" s="30"/>
    </row>
    <row r="11" spans="1:7" ht="18" customHeight="1">
      <c r="A11" s="321">
        <f>8+A9</f>
        <v>41372</v>
      </c>
      <c r="B11" s="322">
        <v>0</v>
      </c>
      <c r="C11" s="322">
        <v>0</v>
      </c>
      <c r="D11" s="331">
        <v>0</v>
      </c>
      <c r="E11" s="323">
        <f>+VZP!AJ53</f>
        <v>1748</v>
      </c>
      <c r="G11" s="30"/>
    </row>
    <row r="12" spans="1:7" ht="18" customHeight="1">
      <c r="A12" s="321">
        <f>+A11+12</f>
        <v>41384</v>
      </c>
      <c r="B12" s="322">
        <v>0</v>
      </c>
      <c r="C12" s="322">
        <f>+SP2!M33</f>
        <v>1890</v>
      </c>
      <c r="D12" s="331">
        <f>+SP2!AF31</f>
        <v>0</v>
      </c>
      <c r="E12" s="323">
        <v>0</v>
      </c>
      <c r="G12" s="30"/>
    </row>
    <row r="13" spans="1:7" ht="18" customHeight="1">
      <c r="A13" s="321">
        <f>22+A11</f>
        <v>41394</v>
      </c>
      <c r="B13" s="322">
        <v>0</v>
      </c>
      <c r="C13" s="322">
        <v>0</v>
      </c>
      <c r="D13" s="322">
        <v>0</v>
      </c>
      <c r="E13" s="323">
        <v>0</v>
      </c>
      <c r="G13" s="30"/>
    </row>
    <row r="14" spans="1:7" ht="18" customHeight="1">
      <c r="A14" s="321">
        <f>+A13+8</f>
        <v>41402</v>
      </c>
      <c r="B14" s="322">
        <v>0</v>
      </c>
      <c r="C14" s="322">
        <v>0</v>
      </c>
      <c r="D14" s="322">
        <v>0</v>
      </c>
      <c r="E14" s="323">
        <f>E11</f>
        <v>1748</v>
      </c>
      <c r="G14" s="30"/>
    </row>
    <row r="15" spans="1:7" ht="18" customHeight="1">
      <c r="A15" s="321">
        <f>12+A14</f>
        <v>41414</v>
      </c>
      <c r="B15" s="322">
        <v>0</v>
      </c>
      <c r="C15" s="322">
        <f>+C12</f>
        <v>1890</v>
      </c>
      <c r="D15" s="322">
        <f>+D12</f>
        <v>0</v>
      </c>
      <c r="E15" s="323">
        <v>0</v>
      </c>
      <c r="G15" s="30"/>
    </row>
    <row r="16" spans="1:7" ht="18" customHeight="1">
      <c r="A16" s="321">
        <f>31+A14</f>
        <v>41433</v>
      </c>
      <c r="B16" s="322">
        <v>0</v>
      </c>
      <c r="C16" s="322">
        <v>0</v>
      </c>
      <c r="D16" s="322">
        <v>0</v>
      </c>
      <c r="E16" s="323">
        <f>E14</f>
        <v>1748</v>
      </c>
      <c r="G16" s="30"/>
    </row>
    <row r="17" spans="1:5" ht="18" customHeight="1">
      <c r="A17" s="321">
        <f>8+A16-1</f>
        <v>41440</v>
      </c>
      <c r="B17" s="322">
        <f>CEILING(+A105*(IF($B$5&gt;150000,$B$5/4,0)+IF($B$5&gt;30000,$B$5*0.4,0)*IF($B$5&lt;150000,1,0)),100)</f>
        <v>0</v>
      </c>
      <c r="C17" s="322">
        <v>0</v>
      </c>
      <c r="D17" s="322">
        <v>0</v>
      </c>
      <c r="E17" s="323">
        <v>0</v>
      </c>
    </row>
    <row r="18" spans="1:5" ht="18" customHeight="1">
      <c r="A18" s="321">
        <f>5+A17</f>
        <v>41445</v>
      </c>
      <c r="B18" s="322">
        <v>0</v>
      </c>
      <c r="C18" s="322">
        <f>+C15</f>
        <v>1890</v>
      </c>
      <c r="D18" s="322">
        <f>+D15</f>
        <v>0</v>
      </c>
      <c r="E18" s="323">
        <v>0</v>
      </c>
    </row>
    <row r="19" spans="1:5" ht="18" customHeight="1">
      <c r="A19" s="321">
        <f>23+A17</f>
        <v>41463</v>
      </c>
      <c r="B19" s="322">
        <v>0</v>
      </c>
      <c r="C19" s="322">
        <v>0</v>
      </c>
      <c r="D19" s="322">
        <v>0</v>
      </c>
      <c r="E19" s="323">
        <f>E16</f>
        <v>1748</v>
      </c>
    </row>
    <row r="20" spans="1:5" ht="18" customHeight="1">
      <c r="A20" s="321">
        <f>12+A19</f>
        <v>41475</v>
      </c>
      <c r="B20" s="322">
        <v>0</v>
      </c>
      <c r="C20" s="322">
        <f>+C18</f>
        <v>1890</v>
      </c>
      <c r="D20" s="322">
        <f>+D18</f>
        <v>0</v>
      </c>
      <c r="E20" s="323">
        <v>0</v>
      </c>
    </row>
    <row r="21" spans="1:5" ht="19.5" customHeight="1">
      <c r="A21" s="321">
        <f>31+A19</f>
        <v>41494</v>
      </c>
      <c r="B21" s="322">
        <v>0</v>
      </c>
      <c r="C21" s="322">
        <v>0</v>
      </c>
      <c r="D21" s="322">
        <v>0</v>
      </c>
      <c r="E21" s="323">
        <f>E19</f>
        <v>1748</v>
      </c>
    </row>
    <row r="22" spans="1:5" ht="19.5" customHeight="1">
      <c r="A22" s="321">
        <f>12+A21</f>
        <v>41506</v>
      </c>
      <c r="B22" s="322">
        <v>0</v>
      </c>
      <c r="C22" s="322">
        <f>+C20</f>
        <v>1890</v>
      </c>
      <c r="D22" s="322">
        <f>+D20</f>
        <v>0</v>
      </c>
      <c r="E22" s="323">
        <v>0</v>
      </c>
    </row>
    <row r="23" spans="1:5" ht="18" customHeight="1">
      <c r="A23" s="321">
        <f>31+A21</f>
        <v>41525</v>
      </c>
      <c r="B23" s="322">
        <v>0</v>
      </c>
      <c r="C23" s="322">
        <v>0</v>
      </c>
      <c r="D23" s="322">
        <v>0</v>
      </c>
      <c r="E23" s="323">
        <f>E21</f>
        <v>1748</v>
      </c>
    </row>
    <row r="24" spans="1:5" ht="18" customHeight="1">
      <c r="A24" s="321">
        <f>7+A23</f>
        <v>41532</v>
      </c>
      <c r="B24" s="322">
        <f>CEILING(+A105*(IF($B$5&gt;150000,$B$5/4,0)),100)</f>
        <v>0</v>
      </c>
      <c r="C24" s="322">
        <v>0</v>
      </c>
      <c r="D24" s="322">
        <v>0</v>
      </c>
      <c r="E24" s="323">
        <v>0</v>
      </c>
    </row>
    <row r="25" spans="1:5" ht="18" customHeight="1">
      <c r="A25" s="321">
        <f>5+A24</f>
        <v>41537</v>
      </c>
      <c r="B25" s="322">
        <v>0</v>
      </c>
      <c r="C25" s="322">
        <f>+C22</f>
        <v>1890</v>
      </c>
      <c r="D25" s="322">
        <f>+D22</f>
        <v>0</v>
      </c>
      <c r="E25" s="323">
        <v>0</v>
      </c>
    </row>
    <row r="26" spans="1:5" ht="18" customHeight="1">
      <c r="A26" s="321">
        <f>23+A24</f>
        <v>41555</v>
      </c>
      <c r="B26" s="322">
        <v>0</v>
      </c>
      <c r="C26" s="322">
        <v>0</v>
      </c>
      <c r="D26" s="322">
        <v>0</v>
      </c>
      <c r="E26" s="323">
        <f>E23</f>
        <v>1748</v>
      </c>
    </row>
    <row r="27" spans="1:5" ht="18" customHeight="1">
      <c r="A27" s="321">
        <f>12+A26</f>
        <v>41567</v>
      </c>
      <c r="B27" s="322">
        <v>0</v>
      </c>
      <c r="C27" s="322">
        <f>+C25</f>
        <v>1890</v>
      </c>
      <c r="D27" s="322">
        <f>+D25</f>
        <v>0</v>
      </c>
      <c r="E27" s="323">
        <v>0</v>
      </c>
    </row>
    <row r="28" spans="1:5" ht="18" customHeight="1">
      <c r="A28" s="321">
        <f>31+A26</f>
        <v>41586</v>
      </c>
      <c r="B28" s="322">
        <v>0</v>
      </c>
      <c r="C28" s="322">
        <v>0</v>
      </c>
      <c r="D28" s="322">
        <v>0</v>
      </c>
      <c r="E28" s="323">
        <f>E26</f>
        <v>1748</v>
      </c>
    </row>
    <row r="29" spans="1:5" ht="18" customHeight="1">
      <c r="A29" s="321">
        <f>12+A28</f>
        <v>41598</v>
      </c>
      <c r="B29" s="322">
        <v>0</v>
      </c>
      <c r="C29" s="322">
        <f>+C27</f>
        <v>1890</v>
      </c>
      <c r="D29" s="322">
        <f>+D27</f>
        <v>0</v>
      </c>
      <c r="E29" s="323">
        <v>0</v>
      </c>
    </row>
    <row r="30" spans="1:5" ht="18" customHeight="1">
      <c r="A30" s="321">
        <f>30+A28</f>
        <v>41616</v>
      </c>
      <c r="B30" s="322">
        <v>0</v>
      </c>
      <c r="C30" s="322">
        <v>0</v>
      </c>
      <c r="D30" s="322">
        <v>0</v>
      </c>
      <c r="E30" s="323">
        <f>E28</f>
        <v>1748</v>
      </c>
    </row>
    <row r="31" spans="1:5" ht="18" customHeight="1">
      <c r="A31" s="321">
        <f>22+A30+1-16</f>
        <v>41623</v>
      </c>
      <c r="B31" s="322">
        <f>CEILING(+A105*(IF($B$5&gt;150000,$B$5/4,0)+IF($B$5&gt;30000,$B$5*0.4,0)*IF($B$5&lt;150000,1,0)),100)</f>
        <v>0</v>
      </c>
      <c r="C31" s="322">
        <v>0</v>
      </c>
      <c r="D31" s="322">
        <v>0</v>
      </c>
      <c r="E31" s="323">
        <v>0</v>
      </c>
    </row>
    <row r="32" spans="1:5" ht="18" customHeight="1">
      <c r="A32" s="321">
        <f>5+A31</f>
        <v>41628</v>
      </c>
      <c r="B32" s="322">
        <v>0</v>
      </c>
      <c r="C32" s="322">
        <f>+C29</f>
        <v>1890</v>
      </c>
      <c r="D32" s="322">
        <f>+D29</f>
        <v>0</v>
      </c>
      <c r="E32" s="323">
        <v>0</v>
      </c>
    </row>
    <row r="33" spans="1:5" ht="18" customHeight="1">
      <c r="A33" s="325">
        <f>24+A31</f>
        <v>41647</v>
      </c>
      <c r="B33" s="326">
        <v>0</v>
      </c>
      <c r="C33" s="322">
        <v>0</v>
      </c>
      <c r="D33" s="322">
        <v>0</v>
      </c>
      <c r="E33" s="323">
        <f>E30</f>
        <v>1748</v>
      </c>
    </row>
    <row r="34" spans="1:5" ht="18" customHeight="1">
      <c r="A34" s="321">
        <f>12+A33</f>
        <v>41659</v>
      </c>
      <c r="B34" s="326">
        <v>0</v>
      </c>
      <c r="C34" s="322">
        <f>+C32</f>
        <v>1890</v>
      </c>
      <c r="D34" s="322">
        <f>+D32</f>
        <v>0</v>
      </c>
      <c r="E34" s="323">
        <v>0</v>
      </c>
    </row>
    <row r="35" spans="1:5" ht="18" customHeight="1">
      <c r="A35" s="325">
        <f>31+A33</f>
        <v>41678</v>
      </c>
      <c r="B35" s="326">
        <v>0</v>
      </c>
      <c r="C35" s="322">
        <v>0</v>
      </c>
      <c r="D35" s="322">
        <v>0</v>
      </c>
      <c r="E35" s="323">
        <f>E33</f>
        <v>1748</v>
      </c>
    </row>
    <row r="36" spans="1:5" ht="18" customHeight="1">
      <c r="A36" s="321">
        <f>12+A35</f>
        <v>41690</v>
      </c>
      <c r="B36" s="326">
        <v>0</v>
      </c>
      <c r="C36" s="322">
        <f>+C34</f>
        <v>1890</v>
      </c>
      <c r="D36" s="322">
        <f>+D34</f>
        <v>0</v>
      </c>
      <c r="E36" s="323">
        <v>0</v>
      </c>
    </row>
    <row r="37" spans="1:5" ht="18" customHeight="1">
      <c r="A37" s="325">
        <f>28+A35</f>
        <v>41706</v>
      </c>
      <c r="B37" s="326">
        <v>0</v>
      </c>
      <c r="C37" s="322">
        <v>0</v>
      </c>
      <c r="D37" s="322">
        <v>0</v>
      </c>
      <c r="E37" s="323">
        <f>E35</f>
        <v>1748</v>
      </c>
    </row>
    <row r="38" spans="1:5" ht="18" customHeight="1">
      <c r="A38" s="327">
        <f>7+A37</f>
        <v>41713</v>
      </c>
      <c r="B38" s="328">
        <f>CEILING(+A105*(IF($B$5&gt;150000,$B$5/4,0)),100)</f>
        <v>0</v>
      </c>
      <c r="C38" s="328">
        <v>0</v>
      </c>
      <c r="D38" s="328">
        <v>0</v>
      </c>
      <c r="E38" s="329">
        <v>0</v>
      </c>
    </row>
    <row r="39" spans="1:5" ht="18" customHeight="1" thickBot="1">
      <c r="A39" s="330">
        <f>5+A38</f>
        <v>41718</v>
      </c>
      <c r="B39" s="249">
        <v>0</v>
      </c>
      <c r="C39" s="249">
        <f>+C36</f>
        <v>1890</v>
      </c>
      <c r="D39" s="249">
        <f>+D36</f>
        <v>0</v>
      </c>
      <c r="E39" s="250">
        <v>0</v>
      </c>
    </row>
    <row r="40" spans="1:5" ht="29.25" customHeight="1">
      <c r="A40" s="1636" t="s">
        <v>122</v>
      </c>
      <c r="B40" s="1637"/>
      <c r="C40" s="1637"/>
      <c r="D40" s="1637"/>
      <c r="E40" s="1637"/>
    </row>
    <row r="41" spans="1:5" ht="17.25" customHeight="1">
      <c r="A41" s="1638" t="s">
        <v>570</v>
      </c>
      <c r="B41" s="1639"/>
      <c r="C41" s="1639"/>
      <c r="D41" s="1639"/>
      <c r="E41" s="1639"/>
    </row>
    <row r="42" spans="1:5" ht="18" customHeight="1">
      <c r="A42" s="1640" t="str">
        <f>+DAP1!A46</f>
        <v>Formulář zpracovala ASPEKT HM, daňová, účetní a auditorská kancelář, www.danovapriznani.cz, business.center.cz</v>
      </c>
      <c r="B42" s="1241"/>
      <c r="C42" s="1241"/>
      <c r="D42" s="1241"/>
      <c r="E42" s="1241"/>
    </row>
    <row r="43" spans="1:5" ht="12.75">
      <c r="A43" s="32"/>
      <c r="B43" s="28"/>
      <c r="C43" s="28"/>
      <c r="D43" s="28"/>
      <c r="E43" s="28"/>
    </row>
    <row r="44" spans="1:5" ht="12.75">
      <c r="A44" s="32"/>
      <c r="B44" s="28"/>
      <c r="C44" s="28"/>
      <c r="D44" s="28"/>
      <c r="E44" s="28"/>
    </row>
    <row r="45" spans="1:5" ht="12.75">
      <c r="A45" s="32"/>
      <c r="B45" s="28"/>
      <c r="C45" s="28"/>
      <c r="D45" s="28"/>
      <c r="E45" s="28"/>
    </row>
    <row r="46" spans="1:5" ht="12.75">
      <c r="A46" s="28"/>
      <c r="B46" s="28"/>
      <c r="C46" s="28"/>
      <c r="D46" s="28"/>
      <c r="E46" s="28"/>
    </row>
    <row r="47" spans="1:5" ht="12.75">
      <c r="A47" s="28"/>
      <c r="B47" s="28"/>
      <c r="C47" s="28"/>
      <c r="D47" s="28"/>
      <c r="E47" s="28"/>
    </row>
    <row r="48" spans="1:5" ht="12.75">
      <c r="A48" s="28"/>
      <c r="B48" s="28"/>
      <c r="C48" s="28"/>
      <c r="D48" s="28"/>
      <c r="E48" s="28"/>
    </row>
    <row r="49" spans="1:5" ht="12.75">
      <c r="A49" s="28"/>
      <c r="B49" s="28"/>
      <c r="C49" s="28"/>
      <c r="D49" s="28"/>
      <c r="E49" s="28"/>
    </row>
    <row r="50" spans="1:5" ht="12.75">
      <c r="A50" s="28"/>
      <c r="B50" s="28"/>
      <c r="C50" s="28"/>
      <c r="D50" s="28"/>
      <c r="E50" s="28"/>
    </row>
    <row r="51" spans="1:5" ht="12.75">
      <c r="A51" s="28"/>
      <c r="B51" s="28"/>
      <c r="C51" s="28"/>
      <c r="D51" s="28"/>
      <c r="E51" s="28"/>
    </row>
    <row r="52" spans="1:5" ht="12.75">
      <c r="A52" s="28"/>
      <c r="B52" s="28"/>
      <c r="C52" s="28"/>
      <c r="D52" s="28"/>
      <c r="E52" s="28"/>
    </row>
    <row r="53" spans="1:5" ht="12.75">
      <c r="A53" s="28"/>
      <c r="B53" s="28"/>
      <c r="C53" s="28"/>
      <c r="D53" s="28"/>
      <c r="E53" s="28"/>
    </row>
    <row r="54" spans="1:5" ht="12.75">
      <c r="A54" s="28"/>
      <c r="B54" s="28"/>
      <c r="C54" s="28"/>
      <c r="D54" s="28"/>
      <c r="E54" s="28"/>
    </row>
    <row r="55" spans="1:5" ht="12.75">
      <c r="A55" s="28"/>
      <c r="B55" s="28"/>
      <c r="C55" s="28"/>
      <c r="D55" s="28"/>
      <c r="E55" s="28"/>
    </row>
    <row r="56" spans="1:5" ht="12.75">
      <c r="A56" s="28"/>
      <c r="B56" s="28"/>
      <c r="C56" s="28"/>
      <c r="D56" s="28"/>
      <c r="E56" s="28"/>
    </row>
    <row r="57" spans="1:5" ht="12.75">
      <c r="A57" s="28"/>
      <c r="B57" s="28"/>
      <c r="C57" s="28"/>
      <c r="D57" s="28"/>
      <c r="E57" s="28"/>
    </row>
    <row r="58" spans="1:5" ht="12.75">
      <c r="A58" s="28"/>
      <c r="B58" s="28"/>
      <c r="C58" s="28"/>
      <c r="D58" s="28"/>
      <c r="E58" s="28"/>
    </row>
    <row r="59" spans="1:5" ht="12.75">
      <c r="A59" s="28"/>
      <c r="B59" s="28"/>
      <c r="C59" s="28"/>
      <c r="D59" s="28"/>
      <c r="E59" s="28"/>
    </row>
    <row r="60" spans="1:5" ht="12.75">
      <c r="A60" s="28"/>
      <c r="B60" s="28"/>
      <c r="C60" s="28"/>
      <c r="D60" s="28"/>
      <c r="E60" s="28"/>
    </row>
    <row r="61" spans="1:5" ht="12.75">
      <c r="A61" s="28"/>
      <c r="B61" s="28"/>
      <c r="C61" s="28"/>
      <c r="D61" s="28"/>
      <c r="E61" s="28"/>
    </row>
    <row r="62" spans="1:5" ht="12.75">
      <c r="A62" s="28"/>
      <c r="B62" s="28"/>
      <c r="C62" s="28"/>
      <c r="D62" s="28"/>
      <c r="E62" s="28"/>
    </row>
    <row r="63" spans="1:5" ht="12.75">
      <c r="A63" s="28"/>
      <c r="B63" s="28"/>
      <c r="C63" s="28"/>
      <c r="D63" s="28"/>
      <c r="E63" s="28"/>
    </row>
    <row r="64" spans="1:5" ht="12.75">
      <c r="A64" s="28"/>
      <c r="B64" s="28"/>
      <c r="C64" s="28"/>
      <c r="D64" s="28"/>
      <c r="E64" s="28"/>
    </row>
    <row r="65" spans="1:5" ht="12.75">
      <c r="A65" s="28"/>
      <c r="B65" s="28"/>
      <c r="C65" s="28"/>
      <c r="D65" s="28"/>
      <c r="E65" s="28"/>
    </row>
    <row r="66" spans="1:5" ht="12.75">
      <c r="A66" s="28"/>
      <c r="B66" s="28"/>
      <c r="C66" s="28"/>
      <c r="D66" s="28"/>
      <c r="E66" s="28"/>
    </row>
    <row r="67" spans="1:5" ht="12.75">
      <c r="A67" s="28"/>
      <c r="B67" s="28"/>
      <c r="C67" s="28"/>
      <c r="D67" s="28"/>
      <c r="E67" s="28"/>
    </row>
    <row r="68" spans="1:5" ht="12.75">
      <c r="A68" s="28"/>
      <c r="B68" s="28"/>
      <c r="C68" s="28"/>
      <c r="D68" s="28"/>
      <c r="E68" s="28"/>
    </row>
    <row r="69" spans="1:5" ht="12.75">
      <c r="A69" s="28"/>
      <c r="B69" s="28"/>
      <c r="C69" s="28"/>
      <c r="D69" s="28"/>
      <c r="E69" s="28"/>
    </row>
    <row r="70" spans="1:5" ht="12.75">
      <c r="A70" s="28"/>
      <c r="B70" s="28"/>
      <c r="C70" s="28"/>
      <c r="D70" s="28"/>
      <c r="E70" s="28"/>
    </row>
    <row r="71" spans="1:5" ht="12.75">
      <c r="A71" s="28"/>
      <c r="B71" s="28"/>
      <c r="C71" s="28"/>
      <c r="D71" s="28"/>
      <c r="E71" s="28"/>
    </row>
    <row r="72" spans="1:5" ht="12.75">
      <c r="A72" s="28"/>
      <c r="B72" s="28"/>
      <c r="C72" s="28"/>
      <c r="D72" s="28"/>
      <c r="E72" s="28"/>
    </row>
    <row r="73" spans="1:5" ht="12.75">
      <c r="A73" s="28"/>
      <c r="B73" s="28"/>
      <c r="C73" s="28"/>
      <c r="D73" s="28"/>
      <c r="E73" s="28"/>
    </row>
    <row r="74" spans="1:5" ht="12.75">
      <c r="A74" s="28"/>
      <c r="B74" s="28"/>
      <c r="C74" s="28"/>
      <c r="D74" s="28"/>
      <c r="E74" s="28"/>
    </row>
    <row r="75" spans="1:5" ht="12.75">
      <c r="A75" s="28"/>
      <c r="B75" s="28"/>
      <c r="C75" s="28"/>
      <c r="D75" s="28"/>
      <c r="E75" s="28"/>
    </row>
    <row r="76" spans="1:5" ht="12.75">
      <c r="A76" s="28"/>
      <c r="B76" s="28"/>
      <c r="C76" s="28"/>
      <c r="D76" s="28"/>
      <c r="E76" s="28"/>
    </row>
    <row r="77" spans="1:5" ht="12.75">
      <c r="A77" s="28"/>
      <c r="B77" s="28"/>
      <c r="C77" s="28"/>
      <c r="D77" s="28"/>
      <c r="E77" s="28"/>
    </row>
    <row r="78" spans="1:5" ht="12.75">
      <c r="A78" s="28"/>
      <c r="B78" s="28"/>
      <c r="C78" s="28"/>
      <c r="D78" s="28"/>
      <c r="E78" s="28"/>
    </row>
    <row r="79" spans="1:5" ht="12.75">
      <c r="A79" s="28"/>
      <c r="B79" s="28"/>
      <c r="C79" s="28"/>
      <c r="D79" s="28"/>
      <c r="E79" s="28"/>
    </row>
    <row r="80" spans="1:5" ht="12.75">
      <c r="A80" s="28"/>
      <c r="B80" s="28"/>
      <c r="C80" s="28"/>
      <c r="D80" s="28"/>
      <c r="E80" s="28"/>
    </row>
    <row r="81" spans="1:5" ht="12.75">
      <c r="A81" s="28"/>
      <c r="B81" s="28"/>
      <c r="C81" s="28"/>
      <c r="D81" s="28"/>
      <c r="E81" s="28"/>
    </row>
    <row r="82" spans="1:5" ht="12.75">
      <c r="A82" s="28"/>
      <c r="B82" s="28"/>
      <c r="C82" s="28"/>
      <c r="D82" s="28"/>
      <c r="E82" s="28"/>
    </row>
    <row r="83" spans="1:5" ht="12.75">
      <c r="A83" s="28"/>
      <c r="B83" s="28"/>
      <c r="C83" s="28"/>
      <c r="D83" s="28"/>
      <c r="E83" s="28"/>
    </row>
    <row r="84" spans="1:5" ht="12.75">
      <c r="A84" s="28"/>
      <c r="B84" s="28"/>
      <c r="C84" s="28"/>
      <c r="D84" s="28"/>
      <c r="E84" s="28"/>
    </row>
    <row r="85" spans="1:5" ht="12.75">
      <c r="A85" s="28"/>
      <c r="B85" s="28"/>
      <c r="C85" s="28"/>
      <c r="D85" s="28"/>
      <c r="E85" s="28"/>
    </row>
    <row r="86" spans="1:5" ht="12.75">
      <c r="A86" s="28"/>
      <c r="B86" s="28"/>
      <c r="C86" s="28"/>
      <c r="D86" s="28"/>
      <c r="E86" s="28"/>
    </row>
    <row r="87" spans="1:5" ht="12.75">
      <c r="A87" s="28"/>
      <c r="B87" s="28"/>
      <c r="C87" s="28"/>
      <c r="D87" s="28"/>
      <c r="E87" s="28"/>
    </row>
    <row r="88" spans="1:5" ht="12.75">
      <c r="A88" s="28"/>
      <c r="B88" s="28"/>
      <c r="C88" s="28"/>
      <c r="D88" s="28"/>
      <c r="E88" s="28"/>
    </row>
    <row r="89" spans="1:5" ht="12.75">
      <c r="A89" s="28"/>
      <c r="B89" s="28"/>
      <c r="C89" s="28"/>
      <c r="D89" s="28"/>
      <c r="E89" s="28"/>
    </row>
    <row r="90" spans="1:5" ht="12.75">
      <c r="A90" s="28"/>
      <c r="B90" s="28"/>
      <c r="C90" s="28"/>
      <c r="D90" s="28"/>
      <c r="E90" s="28"/>
    </row>
    <row r="91" spans="1:5" ht="12.75">
      <c r="A91" s="28"/>
      <c r="B91" s="28"/>
      <c r="C91" s="28"/>
      <c r="D91" s="28"/>
      <c r="E91" s="28"/>
    </row>
    <row r="92" spans="1:5" ht="12.75">
      <c r="A92" s="28"/>
      <c r="B92" s="28"/>
      <c r="C92" s="28"/>
      <c r="D92" s="28"/>
      <c r="E92" s="28"/>
    </row>
    <row r="93" spans="1:5" ht="12.75">
      <c r="A93" s="28"/>
      <c r="B93" s="28"/>
      <c r="C93" s="28"/>
      <c r="D93" s="28"/>
      <c r="E93" s="28"/>
    </row>
    <row r="94" spans="1:5" ht="12.75">
      <c r="A94" s="28"/>
      <c r="B94" s="28"/>
      <c r="C94" s="28"/>
      <c r="D94" s="28"/>
      <c r="E94" s="28"/>
    </row>
    <row r="95" spans="1:5" ht="12.75">
      <c r="A95" s="28"/>
      <c r="B95" s="28"/>
      <c r="C95" s="28"/>
      <c r="D95" s="28"/>
      <c r="E95" s="28"/>
    </row>
    <row r="96" spans="1:5" ht="12.75">
      <c r="A96" s="28"/>
      <c r="B96" s="28"/>
      <c r="C96" s="28"/>
      <c r="D96" s="28"/>
      <c r="E96" s="28"/>
    </row>
    <row r="97" spans="1:5" ht="12.75">
      <c r="A97" s="28"/>
      <c r="B97" s="28"/>
      <c r="C97" s="28"/>
      <c r="D97" s="28"/>
      <c r="E97" s="28"/>
    </row>
    <row r="98" spans="1:5" ht="12.75">
      <c r="A98" s="28"/>
      <c r="B98" s="28"/>
      <c r="C98" s="28"/>
      <c r="D98" s="28"/>
      <c r="E98" s="28"/>
    </row>
    <row r="99" spans="1:5" ht="12.75">
      <c r="A99" s="28"/>
      <c r="B99" s="28"/>
      <c r="C99" s="28"/>
      <c r="D99" s="28"/>
      <c r="E99" s="28"/>
    </row>
    <row r="100" spans="1:5" ht="12.75">
      <c r="A100" s="28"/>
      <c r="B100" s="28"/>
      <c r="C100" s="28"/>
      <c r="D100" s="28"/>
      <c r="E100" s="28"/>
    </row>
    <row r="101" spans="1:5" ht="12.75">
      <c r="A101" s="28"/>
      <c r="B101" s="28"/>
      <c r="C101" s="28"/>
      <c r="D101" s="28"/>
      <c r="E101" s="28"/>
    </row>
    <row r="102" spans="1:5" ht="12.75">
      <c r="A102" s="28"/>
      <c r="B102" s="28"/>
      <c r="C102" s="28"/>
      <c r="D102" s="28"/>
      <c r="E102" s="28"/>
    </row>
    <row r="103" spans="1:5" ht="12.75">
      <c r="A103" s="28"/>
      <c r="B103" s="28"/>
      <c r="C103" s="28"/>
      <c r="D103" s="28"/>
      <c r="E103" s="28"/>
    </row>
    <row r="104" spans="1:5" ht="12.75">
      <c r="A104" s="28"/>
      <c r="B104" s="28"/>
      <c r="C104" s="28"/>
      <c r="D104" s="28"/>
      <c r="E104" s="28"/>
    </row>
    <row r="105" spans="1:5" ht="12.75">
      <c r="A105" s="28">
        <f>+IF(DAP2!E10&lt;0.5*DAP2!E18,+IF(DAP2!E10/DAP2!E18&gt;0.15,0.5,1),0)</f>
        <v>0</v>
      </c>
      <c r="B105" s="28"/>
      <c r="C105" s="28"/>
      <c r="D105" s="28"/>
      <c r="E105" s="28"/>
    </row>
    <row r="106" spans="1:5" ht="12.75">
      <c r="A106" s="28"/>
      <c r="B106" s="28"/>
      <c r="C106" s="28"/>
      <c r="D106" s="28"/>
      <c r="E106" s="28"/>
    </row>
    <row r="107" spans="1:5" ht="12.75">
      <c r="A107" s="28"/>
      <c r="B107" s="28"/>
      <c r="C107" s="28"/>
      <c r="D107" s="28"/>
      <c r="E107" s="28"/>
    </row>
    <row r="108" spans="1:5" ht="12.75">
      <c r="A108" s="28"/>
      <c r="B108" s="28"/>
      <c r="C108" s="28"/>
      <c r="D108" s="28"/>
      <c r="E108" s="28"/>
    </row>
    <row r="109" spans="1:5" ht="12.75">
      <c r="A109" s="28"/>
      <c r="B109" s="28"/>
      <c r="C109" s="28"/>
      <c r="D109" s="28"/>
      <c r="E109" s="28"/>
    </row>
    <row r="110" spans="1:5" ht="12.75">
      <c r="A110" s="28"/>
      <c r="B110" s="28"/>
      <c r="C110" s="28"/>
      <c r="D110" s="28"/>
      <c r="E110" s="28"/>
    </row>
    <row r="111" spans="1:5" ht="12.75">
      <c r="A111" s="28"/>
      <c r="B111" s="28"/>
      <c r="C111" s="28"/>
      <c r="D111" s="28"/>
      <c r="E111" s="28"/>
    </row>
    <row r="112" spans="1:5" ht="12.75">
      <c r="A112" s="28"/>
      <c r="B112" s="28"/>
      <c r="C112" s="28"/>
      <c r="D112" s="28"/>
      <c r="E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sheetData>
  <sheetProtection password="EF65" sheet="1" objects="1" scenarios="1"/>
  <mergeCells count="9">
    <mergeCell ref="A40:E40"/>
    <mergeCell ref="A41:E41"/>
    <mergeCell ref="A42:E42"/>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57" customFormat="1" ht="18">
      <c r="A1" s="435" t="s">
        <v>247</v>
      </c>
      <c r="B1" s="436"/>
      <c r="C1" s="436"/>
      <c r="D1" s="436"/>
      <c r="E1" s="436"/>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37" s="157" customFormat="1" ht="18">
      <c r="A2" s="291"/>
      <c r="B2" s="292" t="s">
        <v>91</v>
      </c>
      <c r="C2" s="293"/>
      <c r="D2" s="312" t="s">
        <v>690</v>
      </c>
      <c r="E2" s="294"/>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s="157" customFormat="1" ht="15.75" customHeight="1">
      <c r="A3" s="205"/>
      <c r="B3" s="206" t="s">
        <v>248</v>
      </c>
      <c r="C3" s="158"/>
      <c r="D3" s="206" t="s">
        <v>252</v>
      </c>
      <c r="E3" s="20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s="157" customFormat="1" ht="15.75" customHeight="1">
      <c r="A4" s="207" t="s">
        <v>272</v>
      </c>
      <c r="B4" s="219"/>
      <c r="C4" s="208"/>
      <c r="D4" s="431"/>
      <c r="E4" s="158" t="s">
        <v>253</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row>
    <row r="5" spans="1:37" s="157" customFormat="1" ht="15.75" customHeight="1">
      <c r="A5" s="207" t="s">
        <v>273</v>
      </c>
      <c r="B5" s="220"/>
      <c r="C5" s="209"/>
      <c r="D5" s="428"/>
      <c r="E5" s="158"/>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7" s="157" customFormat="1" ht="15.75" customHeight="1">
      <c r="A6" s="207" t="s">
        <v>258</v>
      </c>
      <c r="B6" s="220"/>
      <c r="C6" s="209"/>
      <c r="D6" s="428"/>
      <c r="E6" s="15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57" customFormat="1" ht="15.75" customHeight="1">
      <c r="A7" s="207" t="s">
        <v>259</v>
      </c>
      <c r="B7" s="220"/>
      <c r="C7" s="209"/>
      <c r="D7" s="221"/>
      <c r="E7" s="158" t="s">
        <v>255</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row>
    <row r="8" spans="1:37" s="157" customFormat="1" ht="15.75" customHeight="1">
      <c r="A8" s="207" t="s">
        <v>249</v>
      </c>
      <c r="B8" s="222"/>
      <c r="C8" s="209"/>
      <c r="D8" s="221"/>
      <c r="E8" s="15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pans="1:37" s="157" customFormat="1" ht="15.75" customHeight="1">
      <c r="A9" s="207" t="s">
        <v>250</v>
      </c>
      <c r="B9" s="223"/>
      <c r="C9" s="209"/>
      <c r="D9" s="221"/>
      <c r="E9" s="15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pans="1:37" s="157" customFormat="1" ht="15.75" customHeight="1">
      <c r="A10" s="207" t="s">
        <v>254</v>
      </c>
      <c r="B10" s="223"/>
      <c r="C10" s="209"/>
      <c r="D10" s="224"/>
      <c r="E10" s="158" t="s">
        <v>254</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57" customFormat="1" ht="15.75" customHeight="1">
      <c r="A11" s="207" t="s">
        <v>268</v>
      </c>
      <c r="B11" s="223"/>
      <c r="C11" s="209"/>
      <c r="D11" s="221"/>
      <c r="E11" s="15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pans="1:37" s="157" customFormat="1" ht="15.75" customHeight="1">
      <c r="A12" s="207"/>
      <c r="B12" s="438" t="s">
        <v>378</v>
      </c>
      <c r="C12" s="437"/>
      <c r="D12" s="434"/>
      <c r="E12" s="15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spans="1:37" s="157" customFormat="1" ht="15.75" customHeight="1">
      <c r="A13" s="207" t="s">
        <v>634</v>
      </c>
      <c r="B13" s="225"/>
      <c r="C13" s="210"/>
      <c r="D13" s="226"/>
      <c r="E13" s="211" t="s">
        <v>271</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157" customFormat="1" ht="15.75" customHeight="1">
      <c r="A14" s="207" t="s">
        <v>635</v>
      </c>
      <c r="B14" s="225"/>
      <c r="C14" s="209"/>
      <c r="D14" s="226"/>
      <c r="E14" s="158" t="s">
        <v>272</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s="157" customFormat="1" ht="15.75" customHeight="1">
      <c r="A15" s="212" t="s">
        <v>288</v>
      </c>
      <c r="B15" s="225"/>
      <c r="C15" s="209"/>
      <c r="D15" s="226"/>
      <c r="E15" s="158" t="s">
        <v>273</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s="157" customFormat="1" ht="15.75" customHeight="1">
      <c r="A16" s="207" t="s">
        <v>178</v>
      </c>
      <c r="B16" s="225"/>
      <c r="C16" s="209"/>
      <c r="D16" s="226"/>
      <c r="E16" s="158" t="s">
        <v>259</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row>
    <row r="17" spans="1:37" s="157" customFormat="1" ht="15.75" customHeight="1">
      <c r="A17" s="207" t="s">
        <v>256</v>
      </c>
      <c r="B17" s="227"/>
      <c r="C17" s="209"/>
      <c r="D17" s="226"/>
      <c r="E17" s="158" t="s">
        <v>274</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row>
    <row r="18" spans="1:37" s="157" customFormat="1" ht="15.75" customHeight="1">
      <c r="A18" s="207" t="s">
        <v>257</v>
      </c>
      <c r="B18" s="225"/>
      <c r="C18" s="209"/>
      <c r="D18" s="226"/>
      <c r="E18" s="158"/>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7" s="157" customFormat="1" ht="15.75" customHeight="1">
      <c r="A19" s="207" t="s">
        <v>245</v>
      </c>
      <c r="B19" s="227"/>
      <c r="C19" s="210"/>
      <c r="D19" s="226"/>
      <c r="E19" s="211" t="s">
        <v>266</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row>
    <row r="20" spans="1:37" s="157" customFormat="1" ht="15.75" customHeight="1">
      <c r="A20" s="207" t="s">
        <v>261</v>
      </c>
      <c r="B20" s="225"/>
      <c r="C20" s="209"/>
      <c r="D20" s="226"/>
      <c r="E20" s="158" t="s">
        <v>272</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row>
    <row r="21" spans="1:37" s="157" customFormat="1" ht="15.75" customHeight="1">
      <c r="A21" s="207" t="s">
        <v>269</v>
      </c>
      <c r="B21" s="225"/>
      <c r="C21" s="209"/>
      <c r="D21" s="226"/>
      <c r="E21" s="158" t="s">
        <v>273</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7" s="157" customFormat="1" ht="15.75" customHeight="1">
      <c r="A22" s="207"/>
      <c r="B22" s="225"/>
      <c r="C22" s="209"/>
      <c r="D22" s="226"/>
      <c r="E22" s="158" t="s">
        <v>259</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row>
    <row r="23" spans="1:37" s="157" customFormat="1" ht="15.75" customHeight="1">
      <c r="A23" s="212" t="s">
        <v>289</v>
      </c>
      <c r="B23" s="225"/>
      <c r="C23" s="209"/>
      <c r="D23" s="228"/>
      <c r="E23" s="158" t="s">
        <v>260</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1:37" s="157" customFormat="1" ht="15.75" customHeight="1">
      <c r="A24" s="207"/>
      <c r="B24" s="225"/>
      <c r="C24" s="209"/>
      <c r="D24" s="226"/>
      <c r="E24" s="158" t="s">
        <v>251</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row>
    <row r="25" spans="1:37" s="157" customFormat="1" ht="15.75" customHeight="1">
      <c r="A25" s="207" t="s">
        <v>260</v>
      </c>
      <c r="B25" s="229"/>
      <c r="C25" s="209"/>
      <c r="D25" s="230"/>
      <c r="E25" s="158" t="s">
        <v>256</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row>
    <row r="26" spans="1:37" s="157" customFormat="1" ht="15.75" customHeight="1">
      <c r="A26" s="207" t="s">
        <v>270</v>
      </c>
      <c r="B26" s="229"/>
      <c r="C26" s="209"/>
      <c r="D26" s="226"/>
      <c r="E26" s="158" t="s">
        <v>257</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row>
    <row r="27" spans="1:37" s="157" customFormat="1" ht="15.75" customHeight="1">
      <c r="A27" s="207" t="s">
        <v>632</v>
      </c>
      <c r="B27" s="231"/>
      <c r="C27" s="209"/>
      <c r="D27" s="232"/>
      <c r="E27" s="158" t="s">
        <v>245</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row>
    <row r="28" spans="1:37" s="157" customFormat="1" ht="15.75" customHeight="1">
      <c r="A28" s="207"/>
      <c r="B28" s="225"/>
      <c r="C28" s="209"/>
      <c r="D28" s="226"/>
      <c r="E28" s="15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s="157" customFormat="1" ht="15.75" customHeight="1">
      <c r="A29" s="207" t="s">
        <v>267</v>
      </c>
      <c r="B29" s="432"/>
      <c r="C29" s="210"/>
      <c r="D29" s="226"/>
      <c r="E29" s="211" t="s">
        <v>275</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s="157" customFormat="1" ht="15.75" customHeight="1">
      <c r="A30" s="207"/>
      <c r="B30" s="432"/>
      <c r="C30" s="209"/>
      <c r="D30" s="226"/>
      <c r="E30" s="158" t="s">
        <v>272</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57" customFormat="1" ht="15.75" customHeight="1">
      <c r="A31" s="212" t="s">
        <v>263</v>
      </c>
      <c r="B31" s="225"/>
      <c r="C31" s="209"/>
      <c r="D31" s="226"/>
      <c r="E31" s="158" t="s">
        <v>273</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row>
    <row r="32" spans="1:37" s="157" customFormat="1" ht="15.75" customHeight="1">
      <c r="A32" s="207" t="s">
        <v>262</v>
      </c>
      <c r="B32" s="227"/>
      <c r="C32" s="209"/>
      <c r="D32" s="226"/>
      <c r="E32" s="158" t="s">
        <v>259</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7" s="157" customFormat="1" ht="15.75" customHeight="1">
      <c r="A33" s="207" t="s">
        <v>264</v>
      </c>
      <c r="B33" s="227"/>
      <c r="C33" s="209"/>
      <c r="D33" s="228"/>
      <c r="E33" s="158" t="s">
        <v>260</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s="157" customFormat="1" ht="15.75" customHeight="1">
      <c r="A34" s="207" t="s">
        <v>265</v>
      </c>
      <c r="B34" s="225"/>
      <c r="C34" s="209"/>
      <c r="D34" s="228"/>
      <c r="E34" s="158" t="s">
        <v>276</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7" s="157" customFormat="1" ht="15.75" customHeight="1">
      <c r="A35" s="207"/>
      <c r="B35" s="225"/>
      <c r="C35" s="209"/>
      <c r="D35" s="233"/>
      <c r="E35" s="158" t="s">
        <v>632</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s="157" customFormat="1" ht="15.75" customHeight="1">
      <c r="A36" s="207"/>
      <c r="B36" s="234"/>
      <c r="C36" s="213"/>
      <c r="D36" s="235"/>
      <c r="E36" s="158"/>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s="157" customFormat="1" ht="12.75">
      <c r="A37" s="433" t="s">
        <v>293</v>
      </c>
      <c r="B37" s="436"/>
      <c r="C37" s="436"/>
      <c r="D37" s="436"/>
      <c r="E37" s="436"/>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s="157" customFormat="1" ht="12.75">
      <c r="A38" s="214"/>
      <c r="B38" s="215" t="s">
        <v>291</v>
      </c>
      <c r="C38" s="158"/>
      <c r="D38" s="456" t="s">
        <v>294</v>
      </c>
      <c r="E38" s="457"/>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s="157" customFormat="1" ht="12.75">
      <c r="A39" s="216"/>
      <c r="B39" s="217" t="s">
        <v>290</v>
      </c>
      <c r="C39" s="158"/>
      <c r="D39" s="218" t="s">
        <v>379</v>
      </c>
      <c r="E39" s="15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row>
    <row r="40" spans="1:37" s="157" customFormat="1" ht="12.75">
      <c r="A40" s="236"/>
      <c r="B40" s="237" t="s">
        <v>292</v>
      </c>
      <c r="C40" s="158"/>
      <c r="D40" s="158"/>
      <c r="E40" s="15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row>
    <row r="41" spans="1:37" s="157" customFormat="1" ht="12.75">
      <c r="A41" s="455" t="s">
        <v>97</v>
      </c>
      <c r="B41" s="455"/>
      <c r="C41" s="455"/>
      <c r="D41" s="455"/>
      <c r="E41" s="203"/>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row>
    <row r="43" s="29" customFormat="1" ht="12.75">
      <c r="A43" s="204"/>
    </row>
    <row r="44" spans="1:5" s="29" customFormat="1" ht="12.75">
      <c r="A44" s="453"/>
      <c r="B44" s="454"/>
      <c r="C44" s="454"/>
      <c r="D44" s="454"/>
      <c r="E44" s="454"/>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4"/>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1:E1"/>
    <mergeCell ref="A37:E37"/>
    <mergeCell ref="B29:B30"/>
    <mergeCell ref="D4:D6"/>
    <mergeCell ref="A44:E44"/>
    <mergeCell ref="A41:D41"/>
    <mergeCell ref="D38:E38"/>
    <mergeCell ref="B12:D12"/>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4" customWidth="1"/>
    <col min="2" max="5" width="18.7109375" style="4" customWidth="1"/>
    <col min="6" max="6" width="11.421875" style="28" bestFit="1" customWidth="1"/>
    <col min="7" max="28" width="9.140625" style="28" customWidth="1"/>
    <col min="29" max="16384" width="9.140625" style="4" customWidth="1"/>
  </cols>
  <sheetData>
    <row r="1" spans="1:7" ht="18" customHeight="1">
      <c r="A1" s="1641" t="str">
        <f>+Zálohy1!A1</f>
        <v>Platební kalendář daňových povinností 2013-2014</v>
      </c>
      <c r="B1" s="436"/>
      <c r="C1" s="436"/>
      <c r="D1" s="436"/>
      <c r="E1" s="436"/>
      <c r="F1" s="30"/>
      <c r="G1" s="30"/>
    </row>
    <row r="2" spans="1:7" ht="18" customHeight="1">
      <c r="A2" s="1642"/>
      <c r="B2" s="1642"/>
      <c r="C2" s="1642"/>
      <c r="D2" s="1642"/>
      <c r="E2" s="1642"/>
      <c r="F2" s="30"/>
      <c r="G2" s="30"/>
    </row>
    <row r="3" spans="1:7" ht="18" customHeight="1">
      <c r="A3" s="313" t="s">
        <v>569</v>
      </c>
      <c r="B3" s="1643" t="str">
        <f>+Zálohy1!B3</f>
        <v>  </v>
      </c>
      <c r="C3" s="1644"/>
      <c r="D3" s="1644"/>
      <c r="E3" s="1644"/>
      <c r="G3" s="30"/>
    </row>
    <row r="4" spans="1:7" ht="18" customHeight="1">
      <c r="A4" s="1642"/>
      <c r="B4" s="943"/>
      <c r="C4" s="943"/>
      <c r="D4" s="943"/>
      <c r="E4" s="943"/>
      <c r="G4" s="30"/>
    </row>
    <row r="5" spans="1:7" ht="18" customHeight="1">
      <c r="A5" s="313" t="s">
        <v>197</v>
      </c>
      <c r="B5" s="314">
        <f>+Zálohy1!B5</f>
        <v>0</v>
      </c>
      <c r="C5" s="1642"/>
      <c r="D5" s="1642"/>
      <c r="E5" s="1642"/>
      <c r="F5" s="30"/>
      <c r="G5" s="30"/>
    </row>
    <row r="6" spans="1:7" ht="18" customHeight="1" thickBot="1">
      <c r="A6" s="1645"/>
      <c r="B6" s="862"/>
      <c r="C6" s="862"/>
      <c r="D6" s="862"/>
      <c r="E6" s="862"/>
      <c r="F6" s="30"/>
      <c r="G6" s="30"/>
    </row>
    <row r="7" spans="1:7" ht="18" customHeight="1">
      <c r="A7" s="315" t="s">
        <v>198</v>
      </c>
      <c r="B7" s="316" t="s">
        <v>199</v>
      </c>
      <c r="C7" s="316" t="s">
        <v>688</v>
      </c>
      <c r="D7" s="374" t="s">
        <v>689</v>
      </c>
      <c r="E7" s="317" t="s">
        <v>200</v>
      </c>
      <c r="F7" s="31"/>
      <c r="G7" s="30"/>
    </row>
    <row r="8" spans="1:7" ht="18" customHeight="1" thickBot="1">
      <c r="A8" s="318"/>
      <c r="B8" s="319" t="s">
        <v>201</v>
      </c>
      <c r="C8" s="319" t="s">
        <v>202</v>
      </c>
      <c r="D8" s="375" t="s">
        <v>202</v>
      </c>
      <c r="E8" s="320" t="s">
        <v>202</v>
      </c>
      <c r="F8" s="30"/>
      <c r="G8" s="30"/>
    </row>
    <row r="9" spans="1:7" ht="18" customHeight="1">
      <c r="A9" s="321">
        <v>41455</v>
      </c>
      <c r="B9" s="322">
        <f>+Zálohy1!B9</f>
        <v>0</v>
      </c>
      <c r="C9" s="322">
        <v>0</v>
      </c>
      <c r="D9" s="322">
        <f>+Zálohy1!D9</f>
        <v>0</v>
      </c>
      <c r="E9" s="323">
        <v>0</v>
      </c>
      <c r="G9" s="30"/>
    </row>
    <row r="10" spans="1:7" ht="30.75" customHeight="1">
      <c r="A10" s="324" t="s">
        <v>60</v>
      </c>
      <c r="B10" s="322">
        <v>0</v>
      </c>
      <c r="C10" s="322">
        <f>+Zálohy1!C10</f>
        <v>22023</v>
      </c>
      <c r="D10" s="322">
        <f>+Zálohy1!D10</f>
        <v>0</v>
      </c>
      <c r="E10" s="323">
        <f>-VZP!AE39</f>
        <v>20361</v>
      </c>
      <c r="G10" s="30"/>
    </row>
    <row r="11" spans="1:7" ht="18" customHeight="1">
      <c r="A11" s="321">
        <f>8+A9</f>
        <v>41463</v>
      </c>
      <c r="B11" s="322">
        <v>0</v>
      </c>
      <c r="C11" s="322">
        <v>0</v>
      </c>
      <c r="D11" s="322">
        <f>+Zálohy1!D11</f>
        <v>0</v>
      </c>
      <c r="E11" s="323">
        <f>+Zálohy1!E11</f>
        <v>1748</v>
      </c>
      <c r="G11" s="30"/>
    </row>
    <row r="12" spans="1:7" ht="18" customHeight="1">
      <c r="A12" s="321">
        <f>12+A11</f>
        <v>41475</v>
      </c>
      <c r="B12" s="322">
        <v>0</v>
      </c>
      <c r="C12" s="322">
        <f>+Zálohy1!C12</f>
        <v>1890</v>
      </c>
      <c r="D12" s="322">
        <f>+Zálohy1!D12</f>
        <v>0</v>
      </c>
      <c r="E12" s="323">
        <v>0</v>
      </c>
      <c r="G12" s="30"/>
    </row>
    <row r="13" spans="1:7" ht="18" customHeight="1">
      <c r="A13" s="321">
        <f>23+A11</f>
        <v>41486</v>
      </c>
      <c r="B13" s="322">
        <v>0</v>
      </c>
      <c r="C13" s="322">
        <v>0</v>
      </c>
      <c r="D13" s="322">
        <f>+Zálohy1!D13</f>
        <v>0</v>
      </c>
      <c r="E13" s="323">
        <v>0</v>
      </c>
      <c r="G13" s="30"/>
    </row>
    <row r="14" spans="1:7" ht="18" customHeight="1">
      <c r="A14" s="321">
        <f>+A13+8</f>
        <v>41494</v>
      </c>
      <c r="B14" s="322">
        <v>0</v>
      </c>
      <c r="C14" s="322">
        <v>0</v>
      </c>
      <c r="D14" s="322">
        <f>+Zálohy1!D14</f>
        <v>0</v>
      </c>
      <c r="E14" s="323">
        <f>E11</f>
        <v>1748</v>
      </c>
      <c r="G14" s="30"/>
    </row>
    <row r="15" spans="1:7" ht="18" customHeight="1">
      <c r="A15" s="321">
        <f>12+A14</f>
        <v>41506</v>
      </c>
      <c r="B15" s="322">
        <v>0</v>
      </c>
      <c r="C15" s="322">
        <f>+Zálohy1!C15</f>
        <v>1890</v>
      </c>
      <c r="D15" s="322">
        <f>+Zálohy1!D15</f>
        <v>0</v>
      </c>
      <c r="E15" s="323">
        <v>0</v>
      </c>
      <c r="G15" s="30"/>
    </row>
    <row r="16" spans="1:7" ht="18" customHeight="1">
      <c r="A16" s="321">
        <f>31+A14</f>
        <v>41525</v>
      </c>
      <c r="B16" s="322">
        <v>0</v>
      </c>
      <c r="C16" s="322">
        <v>0</v>
      </c>
      <c r="D16" s="322">
        <f>+Zálohy1!D16</f>
        <v>0</v>
      </c>
      <c r="E16" s="323">
        <f>E14</f>
        <v>1748</v>
      </c>
      <c r="G16" s="30"/>
    </row>
    <row r="17" spans="1:5" ht="18" customHeight="1">
      <c r="A17" s="321">
        <f>8+A16-1</f>
        <v>41532</v>
      </c>
      <c r="B17" s="322">
        <f>+Zálohy1!B24</f>
        <v>0</v>
      </c>
      <c r="C17" s="322">
        <v>0</v>
      </c>
      <c r="D17" s="322">
        <f>+Zálohy1!D17</f>
        <v>0</v>
      </c>
      <c r="E17" s="323">
        <v>0</v>
      </c>
    </row>
    <row r="18" spans="1:5" ht="18" customHeight="1">
      <c r="A18" s="321">
        <f>5+A17</f>
        <v>41537</v>
      </c>
      <c r="B18" s="322">
        <v>0</v>
      </c>
      <c r="C18" s="322">
        <f>+Zálohy1!C18</f>
        <v>1890</v>
      </c>
      <c r="D18" s="322">
        <f>+Zálohy1!D18</f>
        <v>0</v>
      </c>
      <c r="E18" s="323">
        <v>0</v>
      </c>
    </row>
    <row r="19" spans="1:5" ht="18" customHeight="1">
      <c r="A19" s="321">
        <f>23+A17</f>
        <v>41555</v>
      </c>
      <c r="B19" s="322">
        <v>0</v>
      </c>
      <c r="C19" s="322">
        <v>0</v>
      </c>
      <c r="D19" s="322">
        <f>+Zálohy1!D19</f>
        <v>0</v>
      </c>
      <c r="E19" s="323">
        <f>E16</f>
        <v>1748</v>
      </c>
    </row>
    <row r="20" spans="1:5" ht="18" customHeight="1">
      <c r="A20" s="321">
        <f>12+A19</f>
        <v>41567</v>
      </c>
      <c r="B20" s="322">
        <v>0</v>
      </c>
      <c r="C20" s="322">
        <f>+Zálohy1!C20</f>
        <v>1890</v>
      </c>
      <c r="D20" s="322">
        <f>+Zálohy1!D20</f>
        <v>0</v>
      </c>
      <c r="E20" s="323">
        <v>0</v>
      </c>
    </row>
    <row r="21" spans="1:5" ht="19.5" customHeight="1">
      <c r="A21" s="321">
        <f>31+A19</f>
        <v>41586</v>
      </c>
      <c r="B21" s="322">
        <v>0</v>
      </c>
      <c r="C21" s="322">
        <v>0</v>
      </c>
      <c r="D21" s="322">
        <f>+Zálohy1!D21</f>
        <v>0</v>
      </c>
      <c r="E21" s="323">
        <f>E19</f>
        <v>1748</v>
      </c>
    </row>
    <row r="22" spans="1:5" ht="19.5" customHeight="1">
      <c r="A22" s="321">
        <f>12+A21</f>
        <v>41598</v>
      </c>
      <c r="B22" s="322">
        <v>0</v>
      </c>
      <c r="C22" s="322">
        <f>+Zálohy1!C22</f>
        <v>1890</v>
      </c>
      <c r="D22" s="322">
        <f>+Zálohy1!D22</f>
        <v>0</v>
      </c>
      <c r="E22" s="323">
        <v>0</v>
      </c>
    </row>
    <row r="23" spans="1:5" ht="18" customHeight="1">
      <c r="A23" s="321">
        <f>30+A21</f>
        <v>41616</v>
      </c>
      <c r="B23" s="322">
        <v>0</v>
      </c>
      <c r="C23" s="322">
        <v>0</v>
      </c>
      <c r="D23" s="322">
        <f>+Zálohy1!D23</f>
        <v>0</v>
      </c>
      <c r="E23" s="323">
        <f>E21</f>
        <v>1748</v>
      </c>
    </row>
    <row r="24" spans="1:5" ht="18" customHeight="1">
      <c r="A24" s="321">
        <f>7+A23</f>
        <v>41623</v>
      </c>
      <c r="B24" s="322">
        <f>+Zálohy1!B31</f>
        <v>0</v>
      </c>
      <c r="C24" s="322">
        <v>0</v>
      </c>
      <c r="D24" s="322">
        <f>+Zálohy1!D24</f>
        <v>0</v>
      </c>
      <c r="E24" s="323">
        <v>0</v>
      </c>
    </row>
    <row r="25" spans="1:5" ht="18" customHeight="1">
      <c r="A25" s="321">
        <f>5+A24</f>
        <v>41628</v>
      </c>
      <c r="B25" s="322">
        <v>0</v>
      </c>
      <c r="C25" s="322">
        <f>+Zálohy1!C25</f>
        <v>1890</v>
      </c>
      <c r="D25" s="322">
        <f>+Zálohy1!D25</f>
        <v>0</v>
      </c>
      <c r="E25" s="323">
        <v>0</v>
      </c>
    </row>
    <row r="26" spans="1:5" ht="18" customHeight="1">
      <c r="A26" s="321">
        <f>24+A24</f>
        <v>41647</v>
      </c>
      <c r="B26" s="322">
        <v>0</v>
      </c>
      <c r="C26" s="322">
        <v>0</v>
      </c>
      <c r="D26" s="322">
        <f>+Zálohy1!D26</f>
        <v>0</v>
      </c>
      <c r="E26" s="323">
        <f>E23</f>
        <v>1748</v>
      </c>
    </row>
    <row r="27" spans="1:5" ht="18" customHeight="1">
      <c r="A27" s="321">
        <f>12+A26</f>
        <v>41659</v>
      </c>
      <c r="B27" s="322">
        <v>0</v>
      </c>
      <c r="C27" s="322">
        <f>+Zálohy1!C27</f>
        <v>1890</v>
      </c>
      <c r="D27" s="322">
        <f>+Zálohy1!D27</f>
        <v>0</v>
      </c>
      <c r="E27" s="323">
        <v>0</v>
      </c>
    </row>
    <row r="28" spans="1:5" ht="18" customHeight="1">
      <c r="A28" s="321">
        <f>31+A26</f>
        <v>41678</v>
      </c>
      <c r="B28" s="322">
        <v>0</v>
      </c>
      <c r="C28" s="322">
        <v>0</v>
      </c>
      <c r="D28" s="322">
        <f>+Zálohy1!D28</f>
        <v>0</v>
      </c>
      <c r="E28" s="323">
        <f>E26</f>
        <v>1748</v>
      </c>
    </row>
    <row r="29" spans="1:5" ht="18" customHeight="1">
      <c r="A29" s="321">
        <f>12+A28</f>
        <v>41690</v>
      </c>
      <c r="B29" s="322">
        <v>0</v>
      </c>
      <c r="C29" s="322">
        <f>+Zálohy1!C29</f>
        <v>1890</v>
      </c>
      <c r="D29" s="322">
        <f>+Zálohy1!D29</f>
        <v>0</v>
      </c>
      <c r="E29" s="323">
        <v>0</v>
      </c>
    </row>
    <row r="30" spans="1:5" ht="18" customHeight="1">
      <c r="A30" s="321">
        <f>28+A28</f>
        <v>41706</v>
      </c>
      <c r="B30" s="322">
        <v>0</v>
      </c>
      <c r="C30" s="322">
        <v>0</v>
      </c>
      <c r="D30" s="322">
        <f>+Zálohy1!D30</f>
        <v>0</v>
      </c>
      <c r="E30" s="323">
        <f>E28</f>
        <v>1748</v>
      </c>
    </row>
    <row r="31" spans="1:5" ht="18" customHeight="1">
      <c r="A31" s="321">
        <f>22+A30+1-16</f>
        <v>41713</v>
      </c>
      <c r="B31" s="322">
        <f>+B17</f>
        <v>0</v>
      </c>
      <c r="C31" s="322">
        <v>0</v>
      </c>
      <c r="D31" s="322">
        <f>+Zálohy1!D31</f>
        <v>0</v>
      </c>
      <c r="E31" s="323">
        <v>0</v>
      </c>
    </row>
    <row r="32" spans="1:5" ht="18" customHeight="1">
      <c r="A32" s="321">
        <f>5+A31</f>
        <v>41718</v>
      </c>
      <c r="B32" s="322">
        <v>0</v>
      </c>
      <c r="C32" s="322">
        <f>+Zálohy1!C32</f>
        <v>1890</v>
      </c>
      <c r="D32" s="322">
        <f>+Zálohy1!D32</f>
        <v>0</v>
      </c>
      <c r="E32" s="323">
        <v>0</v>
      </c>
    </row>
    <row r="33" spans="1:5" ht="18" customHeight="1">
      <c r="A33" s="325">
        <f>24+A31</f>
        <v>41737</v>
      </c>
      <c r="B33" s="326">
        <v>0</v>
      </c>
      <c r="C33" s="322">
        <v>0</v>
      </c>
      <c r="D33" s="322">
        <f>+Zálohy1!D33</f>
        <v>0</v>
      </c>
      <c r="E33" s="323">
        <f>E30</f>
        <v>1748</v>
      </c>
    </row>
    <row r="34" spans="1:5" ht="18" customHeight="1">
      <c r="A34" s="321">
        <f>12+A33</f>
        <v>41749</v>
      </c>
      <c r="B34" s="326">
        <v>0</v>
      </c>
      <c r="C34" s="322">
        <f>+Zálohy1!C34</f>
        <v>1890</v>
      </c>
      <c r="D34" s="322">
        <f>+Zálohy1!D34</f>
        <v>0</v>
      </c>
      <c r="E34" s="323">
        <v>0</v>
      </c>
    </row>
    <row r="35" spans="1:5" ht="18" customHeight="1">
      <c r="A35" s="325">
        <f>30+A33</f>
        <v>41767</v>
      </c>
      <c r="B35" s="326">
        <v>0</v>
      </c>
      <c r="C35" s="322">
        <v>0</v>
      </c>
      <c r="D35" s="322">
        <f>+Zálohy1!D35</f>
        <v>0</v>
      </c>
      <c r="E35" s="323">
        <f>E33</f>
        <v>1748</v>
      </c>
    </row>
    <row r="36" spans="1:5" ht="18" customHeight="1">
      <c r="A36" s="321">
        <f>12+A35</f>
        <v>41779</v>
      </c>
      <c r="B36" s="326">
        <v>0</v>
      </c>
      <c r="C36" s="322">
        <f>+Zálohy1!C36</f>
        <v>1890</v>
      </c>
      <c r="D36" s="322">
        <f>+Zálohy1!D36</f>
        <v>0</v>
      </c>
      <c r="E36" s="323">
        <v>0</v>
      </c>
    </row>
    <row r="37" spans="1:5" ht="18" customHeight="1">
      <c r="A37" s="325">
        <f>31+A35</f>
        <v>41798</v>
      </c>
      <c r="B37" s="326">
        <v>0</v>
      </c>
      <c r="C37" s="322">
        <v>0</v>
      </c>
      <c r="D37" s="322">
        <f>+Zálohy1!D37</f>
        <v>0</v>
      </c>
      <c r="E37" s="323">
        <f>E35</f>
        <v>1748</v>
      </c>
    </row>
    <row r="38" spans="1:5" ht="18" customHeight="1">
      <c r="A38" s="325">
        <f>7+A37</f>
        <v>41805</v>
      </c>
      <c r="B38" s="322">
        <f>+B24</f>
        <v>0</v>
      </c>
      <c r="C38" s="322">
        <v>0</v>
      </c>
      <c r="D38" s="322">
        <f>+Zálohy1!D38</f>
        <v>0</v>
      </c>
      <c r="E38" s="323">
        <v>0</v>
      </c>
    </row>
    <row r="39" spans="1:5" ht="18" customHeight="1" thickBot="1">
      <c r="A39" s="330">
        <f>5+A38</f>
        <v>41810</v>
      </c>
      <c r="B39" s="249">
        <v>0</v>
      </c>
      <c r="C39" s="249">
        <f>+C36</f>
        <v>1890</v>
      </c>
      <c r="D39" s="322">
        <f>+Zálohy1!D39</f>
        <v>0</v>
      </c>
      <c r="E39" s="250">
        <v>0</v>
      </c>
    </row>
    <row r="40" spans="1:5" ht="29.25" customHeight="1">
      <c r="A40" s="1636" t="s">
        <v>123</v>
      </c>
      <c r="B40" s="1637"/>
      <c r="C40" s="1637"/>
      <c r="D40" s="1637"/>
      <c r="E40" s="1637"/>
    </row>
    <row r="41" spans="1:5" ht="14.25" customHeight="1">
      <c r="A41" s="1638" t="s">
        <v>570</v>
      </c>
      <c r="B41" s="1639"/>
      <c r="C41" s="1639"/>
      <c r="D41" s="1639"/>
      <c r="E41" s="1639"/>
    </row>
    <row r="42" spans="1:5" ht="18" customHeight="1">
      <c r="A42" s="1640" t="str">
        <f>+Zálohy1!A42</f>
        <v>Formulář zpracovala ASPEKT HM, daňová, účetní a auditorská kancelář, www.danovapriznani.cz, business.center.cz</v>
      </c>
      <c r="B42" s="1241"/>
      <c r="C42" s="1241"/>
      <c r="D42" s="1241"/>
      <c r="E42" s="1241"/>
    </row>
    <row r="43" spans="1:5" ht="12.75">
      <c r="A43" s="32"/>
      <c r="B43" s="28"/>
      <c r="C43" s="28"/>
      <c r="D43" s="28"/>
      <c r="E43" s="28"/>
    </row>
    <row r="44" spans="1:5" ht="12.75">
      <c r="A44" s="32"/>
      <c r="B44" s="28"/>
      <c r="C44" s="28"/>
      <c r="D44" s="28"/>
      <c r="E44" s="28"/>
    </row>
    <row r="45" spans="1:5" ht="12.75">
      <c r="A45" s="32"/>
      <c r="B45" s="28"/>
      <c r="C45" s="28"/>
      <c r="D45" s="28"/>
      <c r="E45" s="28"/>
    </row>
    <row r="46" spans="1:5" ht="12.75">
      <c r="A46" s="28"/>
      <c r="B46" s="28"/>
      <c r="C46" s="28"/>
      <c r="D46" s="28"/>
      <c r="E46" s="28"/>
    </row>
    <row r="47" spans="1:5" ht="12.75">
      <c r="A47" s="28"/>
      <c r="B47" s="28"/>
      <c r="C47" s="28"/>
      <c r="D47" s="28"/>
      <c r="E47" s="28"/>
    </row>
    <row r="48" spans="1:5" ht="12.75">
      <c r="A48" s="28"/>
      <c r="B48" s="28"/>
      <c r="C48" s="28"/>
      <c r="D48" s="28"/>
      <c r="E48" s="28"/>
    </row>
    <row r="49" spans="1:5" ht="12.75">
      <c r="A49" s="28"/>
      <c r="B49" s="28"/>
      <c r="C49" s="28"/>
      <c r="D49" s="28"/>
      <c r="E49" s="28"/>
    </row>
    <row r="50" spans="1:5" ht="12.75">
      <c r="A50" s="28"/>
      <c r="B50" s="28"/>
      <c r="C50" s="28"/>
      <c r="D50" s="28"/>
      <c r="E50" s="28"/>
    </row>
    <row r="51" spans="1:5" ht="12.75">
      <c r="A51" s="28"/>
      <c r="B51" s="28"/>
      <c r="C51" s="28"/>
      <c r="D51" s="28"/>
      <c r="E51" s="28"/>
    </row>
    <row r="52" spans="1:5" ht="12.75">
      <c r="A52" s="28"/>
      <c r="B52" s="28"/>
      <c r="C52" s="28"/>
      <c r="D52" s="28"/>
      <c r="E52" s="28"/>
    </row>
    <row r="53" spans="1:5" ht="12.75">
      <c r="A53" s="28"/>
      <c r="B53" s="28"/>
      <c r="C53" s="28"/>
      <c r="D53" s="28"/>
      <c r="E53" s="28"/>
    </row>
    <row r="54" spans="1:5" ht="12.75">
      <c r="A54" s="28"/>
      <c r="B54" s="28"/>
      <c r="C54" s="28"/>
      <c r="D54" s="28"/>
      <c r="E54" s="28"/>
    </row>
    <row r="55" spans="1:5" ht="12.75">
      <c r="A55" s="28"/>
      <c r="B55" s="28"/>
      <c r="C55" s="28"/>
      <c r="D55" s="28"/>
      <c r="E55" s="28"/>
    </row>
    <row r="56" spans="1:5" ht="12.75">
      <c r="A56" s="28"/>
      <c r="B56" s="28"/>
      <c r="C56" s="28"/>
      <c r="D56" s="28"/>
      <c r="E56" s="28"/>
    </row>
    <row r="57" spans="1:5" ht="12.75">
      <c r="A57" s="28"/>
      <c r="B57" s="28"/>
      <c r="C57" s="28"/>
      <c r="D57" s="28"/>
      <c r="E57" s="28"/>
    </row>
    <row r="58" spans="1:5" ht="12.75">
      <c r="A58" s="28"/>
      <c r="B58" s="28"/>
      <c r="C58" s="28"/>
      <c r="D58" s="28"/>
      <c r="E58" s="28"/>
    </row>
    <row r="59" spans="1:5" ht="12.75">
      <c r="A59" s="28"/>
      <c r="B59" s="28"/>
      <c r="C59" s="28"/>
      <c r="D59" s="28"/>
      <c r="E59" s="28"/>
    </row>
    <row r="60" spans="1:5" ht="12.75">
      <c r="A60" s="28"/>
      <c r="B60" s="28"/>
      <c r="C60" s="28"/>
      <c r="D60" s="28"/>
      <c r="E60" s="28"/>
    </row>
    <row r="61" spans="1:5" ht="12.75">
      <c r="A61" s="28"/>
      <c r="B61" s="28"/>
      <c r="C61" s="28"/>
      <c r="D61" s="28"/>
      <c r="E61" s="28"/>
    </row>
    <row r="62" spans="1:5" ht="12.75">
      <c r="A62" s="28"/>
      <c r="B62" s="28"/>
      <c r="C62" s="28"/>
      <c r="D62" s="28"/>
      <c r="E62" s="28"/>
    </row>
    <row r="63" spans="1:5" ht="12.75">
      <c r="A63" s="28"/>
      <c r="B63" s="28"/>
      <c r="C63" s="28"/>
      <c r="D63" s="28"/>
      <c r="E63" s="28"/>
    </row>
    <row r="64" spans="1:5" ht="12.75">
      <c r="A64" s="28"/>
      <c r="B64" s="28"/>
      <c r="C64" s="28"/>
      <c r="D64" s="28"/>
      <c r="E64" s="28"/>
    </row>
    <row r="65" spans="1:5" ht="12.75">
      <c r="A65" s="28"/>
      <c r="B65" s="28"/>
      <c r="C65" s="28"/>
      <c r="D65" s="28"/>
      <c r="E65" s="28"/>
    </row>
    <row r="66" spans="1:5" ht="12.75">
      <c r="A66" s="28"/>
      <c r="B66" s="28"/>
      <c r="C66" s="28"/>
      <c r="D66" s="28"/>
      <c r="E66" s="28"/>
    </row>
    <row r="67" spans="1:5" ht="12.75">
      <c r="A67" s="28"/>
      <c r="B67" s="28"/>
      <c r="C67" s="28"/>
      <c r="D67" s="28"/>
      <c r="E67" s="28"/>
    </row>
    <row r="68" spans="1:5" ht="12.75">
      <c r="A68" s="28"/>
      <c r="B68" s="28"/>
      <c r="C68" s="28"/>
      <c r="D68" s="28"/>
      <c r="E68" s="28"/>
    </row>
    <row r="69" spans="1:5" ht="12.75">
      <c r="A69" s="28"/>
      <c r="B69" s="28"/>
      <c r="C69" s="28"/>
      <c r="D69" s="28"/>
      <c r="E69" s="28"/>
    </row>
    <row r="70" spans="1:5" ht="12.75">
      <c r="A70" s="28"/>
      <c r="B70" s="28"/>
      <c r="C70" s="28"/>
      <c r="D70" s="28"/>
      <c r="E70" s="28"/>
    </row>
    <row r="71" spans="1:5" ht="12.75">
      <c r="A71" s="28"/>
      <c r="B71" s="28"/>
      <c r="C71" s="28"/>
      <c r="D71" s="28"/>
      <c r="E71" s="28"/>
    </row>
    <row r="72" spans="1:5" ht="12.75">
      <c r="A72" s="28"/>
      <c r="B72" s="28"/>
      <c r="C72" s="28"/>
      <c r="D72" s="28"/>
      <c r="E72" s="28"/>
    </row>
    <row r="73" spans="1:5" ht="12.75">
      <c r="A73" s="28"/>
      <c r="B73" s="28"/>
      <c r="C73" s="28"/>
      <c r="D73" s="28"/>
      <c r="E73" s="28"/>
    </row>
    <row r="74" spans="1:5" ht="12.75">
      <c r="A74" s="28"/>
      <c r="B74" s="28"/>
      <c r="C74" s="28"/>
      <c r="D74" s="28"/>
      <c r="E74" s="28"/>
    </row>
    <row r="75" spans="1:5" ht="12.75">
      <c r="A75" s="28"/>
      <c r="B75" s="28"/>
      <c r="C75" s="28"/>
      <c r="D75" s="28"/>
      <c r="E75" s="28"/>
    </row>
    <row r="76" spans="1:5" ht="12.75">
      <c r="A76" s="28"/>
      <c r="B76" s="28"/>
      <c r="C76" s="28"/>
      <c r="D76" s="28"/>
      <c r="E76" s="28"/>
    </row>
    <row r="77" spans="1:5" ht="12.75">
      <c r="A77" s="28"/>
      <c r="B77" s="28"/>
      <c r="C77" s="28"/>
      <c r="D77" s="28"/>
      <c r="E77" s="28"/>
    </row>
    <row r="78" spans="1:5" ht="12.75">
      <c r="A78" s="28"/>
      <c r="B78" s="28"/>
      <c r="C78" s="28"/>
      <c r="D78" s="28"/>
      <c r="E78" s="28"/>
    </row>
    <row r="79" spans="1:5" ht="12.75">
      <c r="A79" s="28"/>
      <c r="B79" s="28"/>
      <c r="C79" s="28"/>
      <c r="D79" s="28"/>
      <c r="E79" s="28"/>
    </row>
    <row r="80" spans="1:5" ht="12.75">
      <c r="A80" s="28"/>
      <c r="B80" s="28"/>
      <c r="C80" s="28"/>
      <c r="D80" s="28"/>
      <c r="E80" s="28"/>
    </row>
    <row r="81" spans="1:5" ht="12.75">
      <c r="A81" s="28"/>
      <c r="B81" s="28"/>
      <c r="C81" s="28"/>
      <c r="D81" s="28"/>
      <c r="E81" s="28"/>
    </row>
    <row r="82" spans="1:5" ht="12.75">
      <c r="A82" s="28"/>
      <c r="B82" s="28"/>
      <c r="C82" s="28"/>
      <c r="D82" s="28"/>
      <c r="E82" s="28"/>
    </row>
    <row r="83" spans="1:5" ht="12.75">
      <c r="A83" s="28"/>
      <c r="B83" s="28"/>
      <c r="C83" s="28"/>
      <c r="D83" s="28"/>
      <c r="E83" s="28"/>
    </row>
    <row r="84" spans="1:5" ht="12.75">
      <c r="A84" s="28"/>
      <c r="B84" s="28"/>
      <c r="C84" s="28"/>
      <c r="D84" s="28"/>
      <c r="E84" s="28"/>
    </row>
    <row r="85" spans="1:5" ht="12.75">
      <c r="A85" s="28"/>
      <c r="B85" s="28"/>
      <c r="C85" s="28"/>
      <c r="D85" s="28"/>
      <c r="E85" s="28"/>
    </row>
    <row r="86" spans="1:5" ht="12.75">
      <c r="A86" s="28"/>
      <c r="B86" s="28"/>
      <c r="C86" s="28"/>
      <c r="D86" s="28"/>
      <c r="E86" s="28"/>
    </row>
    <row r="87" spans="1:5" ht="12.75">
      <c r="A87" s="28"/>
      <c r="B87" s="28"/>
      <c r="C87" s="28"/>
      <c r="D87" s="28"/>
      <c r="E87" s="28"/>
    </row>
    <row r="88" spans="1:5" ht="12.75">
      <c r="A88" s="28"/>
      <c r="B88" s="28"/>
      <c r="C88" s="28"/>
      <c r="D88" s="28"/>
      <c r="E88" s="28"/>
    </row>
    <row r="89" spans="1:5" ht="12.75">
      <c r="A89" s="28"/>
      <c r="B89" s="28"/>
      <c r="C89" s="28"/>
      <c r="D89" s="28"/>
      <c r="E89" s="28"/>
    </row>
    <row r="90" spans="1:5" ht="12.75">
      <c r="A90" s="28"/>
      <c r="B90" s="28"/>
      <c r="C90" s="28"/>
      <c r="D90" s="28"/>
      <c r="E90" s="28"/>
    </row>
    <row r="91" spans="1:5" ht="12.75">
      <c r="A91" s="28"/>
      <c r="B91" s="28"/>
      <c r="C91" s="28"/>
      <c r="D91" s="28"/>
      <c r="E91" s="28"/>
    </row>
    <row r="92" spans="1:5" ht="12.75">
      <c r="A92" s="28"/>
      <c r="B92" s="28"/>
      <c r="C92" s="28"/>
      <c r="D92" s="28"/>
      <c r="E92" s="28"/>
    </row>
    <row r="93" spans="1:5" ht="12.75">
      <c r="A93" s="28"/>
      <c r="B93" s="28"/>
      <c r="C93" s="28"/>
      <c r="D93" s="28"/>
      <c r="E93" s="28"/>
    </row>
    <row r="94" spans="1:5" ht="12.75">
      <c r="A94" s="28"/>
      <c r="B94" s="28"/>
      <c r="C94" s="28"/>
      <c r="D94" s="28"/>
      <c r="E94" s="28"/>
    </row>
    <row r="95" spans="1:5" ht="12.75">
      <c r="A95" s="28"/>
      <c r="B95" s="28"/>
      <c r="C95" s="28"/>
      <c r="D95" s="28"/>
      <c r="E95" s="28"/>
    </row>
    <row r="96" spans="1:5" ht="12.75">
      <c r="A96" s="28"/>
      <c r="B96" s="28"/>
      <c r="C96" s="28"/>
      <c r="D96" s="28"/>
      <c r="E96" s="28"/>
    </row>
    <row r="97" spans="1:5" ht="12.75">
      <c r="A97" s="28"/>
      <c r="B97" s="28"/>
      <c r="C97" s="28"/>
      <c r="D97" s="28"/>
      <c r="E97" s="28"/>
    </row>
    <row r="98" spans="1:5" ht="12.75">
      <c r="A98" s="28"/>
      <c r="B98" s="28"/>
      <c r="C98" s="28"/>
      <c r="D98" s="28"/>
      <c r="E98" s="28"/>
    </row>
    <row r="99" spans="1:5" ht="12.75">
      <c r="A99" s="28"/>
      <c r="B99" s="28"/>
      <c r="C99" s="28"/>
      <c r="D99" s="28"/>
      <c r="E99" s="28"/>
    </row>
    <row r="100" spans="1:5" ht="12.75">
      <c r="A100" s="28"/>
      <c r="B100" s="28"/>
      <c r="C100" s="28"/>
      <c r="D100" s="28"/>
      <c r="E100" s="28"/>
    </row>
    <row r="101" spans="1:5" ht="12.75">
      <c r="A101" s="28"/>
      <c r="B101" s="28"/>
      <c r="C101" s="28"/>
      <c r="D101" s="28"/>
      <c r="E101" s="28"/>
    </row>
    <row r="102" spans="1:5" ht="12.75">
      <c r="A102" s="28"/>
      <c r="B102" s="28"/>
      <c r="C102" s="28"/>
      <c r="D102" s="28"/>
      <c r="E102" s="28"/>
    </row>
    <row r="103" spans="1:5" ht="12.75">
      <c r="A103" s="28"/>
      <c r="B103" s="28"/>
      <c r="C103" s="28"/>
      <c r="D103" s="28"/>
      <c r="E103" s="28"/>
    </row>
    <row r="104" spans="1:5" ht="12.75">
      <c r="A104" s="28"/>
      <c r="B104" s="28"/>
      <c r="C104" s="28"/>
      <c r="D104" s="28"/>
      <c r="E104" s="28"/>
    </row>
    <row r="105" spans="1:5" ht="12.75">
      <c r="A105" s="28"/>
      <c r="B105" s="28"/>
      <c r="C105" s="28"/>
      <c r="D105" s="28"/>
      <c r="E105" s="28"/>
    </row>
    <row r="106" spans="1:5" ht="12.75">
      <c r="A106" s="28"/>
      <c r="B106" s="28"/>
      <c r="C106" s="28"/>
      <c r="D106" s="28"/>
      <c r="E106" s="28"/>
    </row>
    <row r="107" spans="1:5" ht="12.75">
      <c r="A107" s="28"/>
      <c r="B107" s="28"/>
      <c r="C107" s="28"/>
      <c r="D107" s="28"/>
      <c r="E107" s="28"/>
    </row>
    <row r="108" spans="1:5" ht="12.75">
      <c r="A108" s="28"/>
      <c r="B108" s="28"/>
      <c r="C108" s="28"/>
      <c r="D108" s="28"/>
      <c r="E108" s="28"/>
    </row>
    <row r="109" spans="1:5" ht="12.75">
      <c r="A109" s="28"/>
      <c r="B109" s="28"/>
      <c r="C109" s="28"/>
      <c r="D109" s="28"/>
      <c r="E109" s="28"/>
    </row>
    <row r="110" spans="1:5" ht="12.75">
      <c r="A110" s="28"/>
      <c r="B110" s="28"/>
      <c r="C110" s="28"/>
      <c r="D110" s="28"/>
      <c r="E110" s="28"/>
    </row>
    <row r="111" spans="1:5" ht="12.75">
      <c r="A111" s="28"/>
      <c r="B111" s="28"/>
      <c r="C111" s="28"/>
      <c r="D111" s="28"/>
      <c r="E111" s="28"/>
    </row>
    <row r="112" spans="1:5" ht="12.75">
      <c r="A112" s="28"/>
      <c r="B112" s="28"/>
      <c r="C112" s="28"/>
      <c r="D112" s="28"/>
      <c r="E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sheetData>
  <sheetProtection password="EF65" sheet="1" objects="1" scenarios="1"/>
  <mergeCells count="9">
    <mergeCell ref="A42:E42"/>
    <mergeCell ref="C5:E5"/>
    <mergeCell ref="A6:E6"/>
    <mergeCell ref="A1:E1"/>
    <mergeCell ref="A2:E2"/>
    <mergeCell ref="B3:E3"/>
    <mergeCell ref="A4:E4"/>
    <mergeCell ref="A40:E40"/>
    <mergeCell ref="A41:E41"/>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490" t="s">
        <v>227</v>
      </c>
      <c r="B1" s="490"/>
      <c r="C1" s="491"/>
      <c r="D1" s="491"/>
      <c r="E1" s="491"/>
      <c r="F1" s="491"/>
      <c r="G1" s="491"/>
      <c r="H1" s="491"/>
      <c r="I1" s="491"/>
      <c r="J1" s="491"/>
      <c r="K1" s="491"/>
      <c r="L1" s="491"/>
    </row>
    <row r="2" spans="1:12" ht="12.75">
      <c r="A2" s="502" t="s">
        <v>636</v>
      </c>
      <c r="B2" s="502"/>
      <c r="C2" s="454"/>
      <c r="D2" s="454"/>
      <c r="E2" s="454"/>
      <c r="F2" s="454"/>
      <c r="G2" s="454"/>
      <c r="H2" s="454"/>
      <c r="I2" s="454"/>
      <c r="J2" s="454"/>
      <c r="K2" s="454"/>
      <c r="L2" s="454"/>
    </row>
    <row r="3" spans="1:12" ht="19.5" customHeight="1">
      <c r="A3" s="495">
        <f>+ZAKL_DATA!B13</f>
        <v>0</v>
      </c>
      <c r="B3" s="496"/>
      <c r="C3" s="497"/>
      <c r="D3" s="497"/>
      <c r="E3" s="497"/>
      <c r="F3" s="498"/>
      <c r="G3" s="520"/>
      <c r="H3" s="521"/>
      <c r="I3" s="521"/>
      <c r="J3" s="521"/>
      <c r="K3" s="521"/>
      <c r="L3" s="521"/>
    </row>
    <row r="4" spans="1:12" ht="12.75">
      <c r="A4" s="502" t="s">
        <v>637</v>
      </c>
      <c r="B4" s="502"/>
      <c r="C4" s="454"/>
      <c r="D4" s="454"/>
      <c r="E4" s="454"/>
      <c r="F4" s="454"/>
      <c r="G4" s="454"/>
      <c r="H4" s="454"/>
      <c r="I4" s="454"/>
      <c r="J4" s="454"/>
      <c r="K4" s="454"/>
      <c r="L4" s="454"/>
    </row>
    <row r="5" spans="1:12" ht="20.25" customHeight="1">
      <c r="A5" s="495">
        <f>+ZAKL_DATA!B14</f>
        <v>0</v>
      </c>
      <c r="B5" s="496"/>
      <c r="C5" s="497"/>
      <c r="D5" s="497"/>
      <c r="E5" s="497"/>
      <c r="F5" s="498"/>
      <c r="G5" s="492"/>
      <c r="H5" s="506" t="s">
        <v>96</v>
      </c>
      <c r="I5" s="507"/>
      <c r="J5" s="507"/>
      <c r="K5" s="507"/>
      <c r="L5" s="508"/>
    </row>
    <row r="6" spans="1:12" ht="12.75">
      <c r="A6" s="503" t="s">
        <v>624</v>
      </c>
      <c r="B6" s="503"/>
      <c r="C6" s="504"/>
      <c r="D6" s="504"/>
      <c r="E6" s="504"/>
      <c r="F6" s="504"/>
      <c r="G6" s="493"/>
      <c r="H6" s="509"/>
      <c r="I6" s="430"/>
      <c r="J6" s="430"/>
      <c r="K6" s="430"/>
      <c r="L6" s="493"/>
    </row>
    <row r="7" spans="1:12" ht="20.25" customHeight="1">
      <c r="A7" s="499" t="str">
        <f>IF(EXACT(LEFT(+ZAKL_DATA!D2,1),"C"),+ZAKL_DATA!D2," ")</f>
        <v>CZ</v>
      </c>
      <c r="B7" s="463"/>
      <c r="C7" s="500"/>
      <c r="D7" s="500"/>
      <c r="E7" s="500"/>
      <c r="F7" s="501"/>
      <c r="G7" s="493"/>
      <c r="H7" s="509"/>
      <c r="I7" s="430"/>
      <c r="J7" s="430"/>
      <c r="K7" s="430"/>
      <c r="L7" s="493"/>
    </row>
    <row r="8" spans="1:12" ht="12.75">
      <c r="A8" s="505" t="s">
        <v>625</v>
      </c>
      <c r="B8" s="505"/>
      <c r="C8" s="504"/>
      <c r="D8" s="504"/>
      <c r="E8" s="504"/>
      <c r="F8" s="494"/>
      <c r="G8" s="454"/>
      <c r="H8" s="509"/>
      <c r="I8" s="430"/>
      <c r="J8" s="430"/>
      <c r="K8" s="430"/>
      <c r="L8" s="493"/>
    </row>
    <row r="9" spans="1:12" ht="20.25" customHeight="1">
      <c r="A9" s="462">
        <f>IF(EXACT(LEFT(+ZAKL_DATA!D2,1),"C"),+MID(A7,3,20),+ZAKL_DATA!D2)</f>
      </c>
      <c r="B9" s="463"/>
      <c r="C9" s="463"/>
      <c r="D9" s="463"/>
      <c r="E9" s="464"/>
      <c r="F9" s="454"/>
      <c r="G9" s="454"/>
      <c r="H9" s="509"/>
      <c r="I9" s="430"/>
      <c r="J9" s="430"/>
      <c r="K9" s="430"/>
      <c r="L9" s="493"/>
    </row>
    <row r="10" spans="1:12" ht="12.75">
      <c r="A10" s="429"/>
      <c r="B10" s="429"/>
      <c r="C10" s="429"/>
      <c r="D10" s="429"/>
      <c r="E10" s="429"/>
      <c r="F10" s="454"/>
      <c r="G10" s="454"/>
      <c r="H10" s="510"/>
      <c r="I10" s="511"/>
      <c r="J10" s="511"/>
      <c r="K10" s="511"/>
      <c r="L10" s="512"/>
    </row>
    <row r="11" spans="1:12" ht="12.75">
      <c r="A11" s="429" t="s">
        <v>78</v>
      </c>
      <c r="B11" s="429"/>
      <c r="C11" s="430"/>
      <c r="D11" s="430"/>
      <c r="E11" s="430"/>
      <c r="F11" s="454"/>
      <c r="G11" s="454"/>
      <c r="H11" s="454"/>
      <c r="I11" s="454"/>
      <c r="J11" s="454"/>
      <c r="K11" s="454"/>
      <c r="L11" s="454"/>
    </row>
    <row r="12" spans="1:12" ht="11.25" customHeight="1">
      <c r="A12" s="79" t="s">
        <v>626</v>
      </c>
      <c r="B12" s="77"/>
      <c r="C12" s="79" t="s">
        <v>111</v>
      </c>
      <c r="D12" s="12"/>
      <c r="E12" s="79" t="s">
        <v>112</v>
      </c>
      <c r="F12" s="78"/>
      <c r="G12" s="418" t="s">
        <v>79</v>
      </c>
      <c r="H12" s="419"/>
      <c r="I12" s="419"/>
      <c r="J12" s="419"/>
      <c r="K12" s="13"/>
      <c r="L12" s="78"/>
    </row>
    <row r="13" spans="1:12" ht="24" customHeight="1">
      <c r="A13" s="80" t="s">
        <v>113</v>
      </c>
      <c r="B13" s="77"/>
      <c r="C13" s="80"/>
      <c r="D13" s="77"/>
      <c r="E13" s="80"/>
      <c r="F13" s="78"/>
      <c r="G13" s="419"/>
      <c r="H13" s="419"/>
      <c r="I13" s="419"/>
      <c r="J13" s="419"/>
      <c r="K13" s="416"/>
      <c r="L13" s="417"/>
    </row>
    <row r="14" spans="1:12" ht="12.75">
      <c r="A14" s="422" t="s">
        <v>59</v>
      </c>
      <c r="B14" s="454"/>
      <c r="C14" s="454"/>
      <c r="D14" s="454"/>
      <c r="E14" s="454"/>
      <c r="F14" s="415"/>
      <c r="G14" s="415"/>
      <c r="H14" s="415"/>
      <c r="I14" s="415"/>
      <c r="J14" s="415"/>
      <c r="K14" s="415"/>
      <c r="L14" s="415"/>
    </row>
    <row r="15" spans="1:12" ht="20.25" customHeight="1">
      <c r="A15" s="80"/>
      <c r="B15" s="425"/>
      <c r="C15" s="426"/>
      <c r="D15" s="426"/>
      <c r="E15" s="426"/>
      <c r="F15" s="423"/>
      <c r="G15" s="414"/>
      <c r="H15" s="414"/>
      <c r="I15" s="414"/>
      <c r="J15" s="142" t="s">
        <v>76</v>
      </c>
      <c r="K15" s="416"/>
      <c r="L15" s="417"/>
    </row>
    <row r="16" spans="1:12" ht="12.75">
      <c r="A16" s="420"/>
      <c r="B16" s="421"/>
      <c r="C16" s="421"/>
      <c r="D16" s="421"/>
      <c r="E16" s="421"/>
      <c r="F16" s="414"/>
      <c r="G16" s="414"/>
      <c r="H16" s="414"/>
      <c r="I16" s="414"/>
      <c r="J16" s="81"/>
      <c r="K16" s="83"/>
      <c r="L16" s="82"/>
    </row>
    <row r="17" spans="1:12" ht="24" customHeight="1">
      <c r="A17" s="478" t="s">
        <v>551</v>
      </c>
      <c r="B17" s="479"/>
      <c r="C17" s="479"/>
      <c r="D17" s="479"/>
      <c r="E17" s="479"/>
      <c r="F17" s="479"/>
      <c r="G17" s="479"/>
      <c r="H17" s="480"/>
      <c r="I17" s="135" t="s">
        <v>77</v>
      </c>
      <c r="J17" s="80"/>
      <c r="K17" s="133" t="s">
        <v>607</v>
      </c>
      <c r="L17" s="80" t="s">
        <v>113</v>
      </c>
    </row>
    <row r="18" spans="1:12" ht="9" customHeight="1">
      <c r="A18" s="459"/>
      <c r="B18" s="459"/>
      <c r="C18" s="415"/>
      <c r="D18" s="415"/>
      <c r="E18" s="415"/>
      <c r="F18" s="415"/>
      <c r="G18" s="415"/>
      <c r="H18" s="415"/>
      <c r="I18" s="415"/>
      <c r="J18" s="415"/>
      <c r="K18" s="415"/>
      <c r="L18" s="415"/>
    </row>
    <row r="19" spans="1:12" ht="24" customHeight="1">
      <c r="A19" s="389" t="s">
        <v>85</v>
      </c>
      <c r="B19" s="390"/>
      <c r="C19" s="390"/>
      <c r="D19" s="390"/>
      <c r="E19" s="390"/>
      <c r="F19" s="390"/>
      <c r="G19" s="390"/>
      <c r="H19" s="458"/>
      <c r="I19" s="135" t="s">
        <v>77</v>
      </c>
      <c r="J19" s="80"/>
      <c r="K19" s="133" t="s">
        <v>607</v>
      </c>
      <c r="L19" s="80" t="s">
        <v>113</v>
      </c>
    </row>
    <row r="20" spans="1:12" ht="19.5" customHeight="1">
      <c r="A20" s="459"/>
      <c r="B20" s="459"/>
      <c r="C20" s="459"/>
      <c r="D20" s="459"/>
      <c r="E20" s="459"/>
      <c r="F20" s="459"/>
      <c r="G20" s="459"/>
      <c r="H20" s="459"/>
      <c r="I20" s="459"/>
      <c r="J20" s="459"/>
      <c r="K20" s="459"/>
      <c r="L20" s="459"/>
    </row>
    <row r="21" spans="1:12" ht="27.75" customHeight="1">
      <c r="A21" s="483" t="s">
        <v>544</v>
      </c>
      <c r="B21" s="484"/>
      <c r="C21" s="484"/>
      <c r="D21" s="484"/>
      <c r="E21" s="484"/>
      <c r="F21" s="484"/>
      <c r="G21" s="484"/>
      <c r="H21" s="484"/>
      <c r="I21" s="484"/>
      <c r="J21" s="484"/>
      <c r="K21" s="484"/>
      <c r="L21" s="484"/>
    </row>
    <row r="22" spans="1:14" ht="18" customHeight="1">
      <c r="A22" s="447" t="s">
        <v>545</v>
      </c>
      <c r="B22" s="447"/>
      <c r="C22" s="414"/>
      <c r="D22" s="414"/>
      <c r="E22" s="414"/>
      <c r="F22" s="414"/>
      <c r="G22" s="414"/>
      <c r="H22" s="414"/>
      <c r="I22" s="414"/>
      <c r="J22" s="414"/>
      <c r="K22" s="454"/>
      <c r="L22" s="454"/>
      <c r="M22" s="25"/>
      <c r="N22" s="25"/>
    </row>
    <row r="23" spans="1:14" s="118" customFormat="1" ht="18" customHeight="1">
      <c r="A23" s="481" t="s">
        <v>124</v>
      </c>
      <c r="B23" s="481"/>
      <c r="C23" s="482"/>
      <c r="D23" s="482"/>
      <c r="E23" s="482"/>
      <c r="F23" s="482"/>
      <c r="G23" s="482"/>
      <c r="H23" s="482"/>
      <c r="I23" s="482"/>
      <c r="J23" s="482"/>
      <c r="K23" s="482"/>
      <c r="L23" s="482"/>
      <c r="M23" s="124"/>
      <c r="N23" s="124"/>
    </row>
    <row r="24" spans="1:14" s="118" customFormat="1" ht="24" customHeight="1">
      <c r="A24" s="485" t="s">
        <v>115</v>
      </c>
      <c r="B24" s="486"/>
      <c r="C24" s="486"/>
      <c r="D24" s="486"/>
      <c r="E24" s="487"/>
      <c r="F24" s="427">
        <v>2012</v>
      </c>
      <c r="G24" s="424"/>
      <c r="H24" s="488" t="s">
        <v>714</v>
      </c>
      <c r="I24" s="489"/>
      <c r="J24" s="190"/>
      <c r="K24" s="189" t="s">
        <v>114</v>
      </c>
      <c r="L24" s="190"/>
      <c r="M24" s="124"/>
      <c r="N24" s="124"/>
    </row>
    <row r="25" spans="1:14" ht="18" customHeight="1">
      <c r="A25" s="459" t="s">
        <v>547</v>
      </c>
      <c r="B25" s="459"/>
      <c r="C25" s="415"/>
      <c r="D25" s="415"/>
      <c r="E25" s="415"/>
      <c r="F25" s="415"/>
      <c r="G25" s="415"/>
      <c r="H25" s="415"/>
      <c r="I25" s="415"/>
      <c r="J25" s="415"/>
      <c r="K25" s="415"/>
      <c r="L25" s="415"/>
      <c r="M25" s="25"/>
      <c r="N25" s="25"/>
    </row>
    <row r="26" spans="1:14" ht="9.75" customHeight="1">
      <c r="A26" s="459"/>
      <c r="B26" s="459"/>
      <c r="C26" s="415"/>
      <c r="D26" s="415"/>
      <c r="E26" s="415"/>
      <c r="F26" s="415"/>
      <c r="G26" s="415"/>
      <c r="H26" s="415"/>
      <c r="I26" s="415"/>
      <c r="J26" s="415"/>
      <c r="K26" s="415"/>
      <c r="L26" s="415"/>
      <c r="M26" s="25"/>
      <c r="N26" s="25"/>
    </row>
    <row r="27" spans="1:14" ht="15" customHeight="1" thickBot="1">
      <c r="A27" s="413" t="s">
        <v>606</v>
      </c>
      <c r="B27" s="413"/>
      <c r="C27" s="412"/>
      <c r="D27" s="412"/>
      <c r="E27" s="412"/>
      <c r="F27" s="412"/>
      <c r="G27" s="412"/>
      <c r="H27" s="412"/>
      <c r="I27" s="412"/>
      <c r="J27" s="412"/>
      <c r="K27" s="412"/>
      <c r="L27" s="412"/>
      <c r="M27" s="25"/>
      <c r="N27" s="25"/>
    </row>
    <row r="28" spans="1:14" ht="24" customHeight="1">
      <c r="A28" s="268" t="s">
        <v>380</v>
      </c>
      <c r="B28" s="527">
        <f>+ZAKL_DATA!B5</f>
        <v>0</v>
      </c>
      <c r="C28" s="528"/>
      <c r="D28" s="528"/>
      <c r="E28" s="529"/>
      <c r="F28" s="269" t="s">
        <v>381</v>
      </c>
      <c r="G28" s="527">
        <f>+ZAKL_DATA!B6</f>
        <v>0</v>
      </c>
      <c r="H28" s="530"/>
      <c r="I28" s="270" t="s">
        <v>179</v>
      </c>
      <c r="J28" s="531">
        <f>+ZAKL_DATA!B4</f>
        <v>0</v>
      </c>
      <c r="K28" s="532"/>
      <c r="L28" s="533"/>
      <c r="M28" s="25"/>
      <c r="N28" s="25"/>
    </row>
    <row r="29" spans="1:14" ht="24" customHeight="1" thickBot="1">
      <c r="A29" s="271" t="s">
        <v>382</v>
      </c>
      <c r="B29" s="409">
        <f>+ZAKL_DATA!B7</f>
        <v>0</v>
      </c>
      <c r="C29" s="410"/>
      <c r="D29" s="410"/>
      <c r="E29" s="411"/>
      <c r="F29" s="401" t="s">
        <v>383</v>
      </c>
      <c r="G29" s="398"/>
      <c r="H29" s="272">
        <f>+ZAKL_DATA!B20</f>
        <v>0</v>
      </c>
      <c r="I29" s="273" t="s">
        <v>384</v>
      </c>
      <c r="J29" s="524"/>
      <c r="K29" s="525"/>
      <c r="L29" s="526"/>
      <c r="M29" s="25"/>
      <c r="N29" s="25"/>
    </row>
    <row r="30" spans="1:14" ht="15" customHeight="1" thickBot="1">
      <c r="A30" s="541" t="s">
        <v>11</v>
      </c>
      <c r="B30" s="541"/>
      <c r="C30" s="542"/>
      <c r="D30" s="542"/>
      <c r="E30" s="542"/>
      <c r="F30" s="542"/>
      <c r="G30" s="542"/>
      <c r="H30" s="542"/>
      <c r="I30" s="542"/>
      <c r="J30" s="542"/>
      <c r="K30" s="542"/>
      <c r="L30" s="542"/>
      <c r="M30" s="25"/>
      <c r="N30" s="25"/>
    </row>
    <row r="31" spans="1:14" ht="24" customHeight="1">
      <c r="A31" s="268" t="s">
        <v>385</v>
      </c>
      <c r="B31" s="408">
        <f>+ZAKL_DATA!B18</f>
        <v>0</v>
      </c>
      <c r="C31" s="407"/>
      <c r="D31" s="407"/>
      <c r="E31" s="406"/>
      <c r="F31" s="274" t="s">
        <v>552</v>
      </c>
      <c r="G31" s="408">
        <f>+ZAKL_DATA!B16</f>
        <v>0</v>
      </c>
      <c r="H31" s="522"/>
      <c r="I31" s="523"/>
      <c r="J31" s="534" t="s">
        <v>386</v>
      </c>
      <c r="K31" s="535"/>
      <c r="L31" s="16">
        <f>+ZAKL_DATA!B17</f>
        <v>0</v>
      </c>
      <c r="M31" s="25"/>
      <c r="N31" s="25"/>
    </row>
    <row r="32" spans="1:14" ht="24" customHeight="1" thickBot="1">
      <c r="A32" s="271" t="s">
        <v>715</v>
      </c>
      <c r="B32" s="467">
        <f>+ZAKL_DATA!B19</f>
        <v>0</v>
      </c>
      <c r="C32" s="411"/>
      <c r="D32" s="476" t="s">
        <v>716</v>
      </c>
      <c r="E32" s="477"/>
      <c r="F32" s="283">
        <f>+ZAKL_DATA!B25</f>
        <v>0</v>
      </c>
      <c r="G32" s="275" t="s">
        <v>717</v>
      </c>
      <c r="H32" s="552">
        <f>+ZAKL_DATA!B26</f>
        <v>0</v>
      </c>
      <c r="I32" s="553"/>
      <c r="J32" s="276" t="s">
        <v>718</v>
      </c>
      <c r="K32" s="409">
        <f>+ZAKL_DATA!B20</f>
        <v>0</v>
      </c>
      <c r="L32" s="554"/>
      <c r="M32" s="25"/>
      <c r="N32" s="25"/>
    </row>
    <row r="33" spans="1:14" ht="15" customHeight="1">
      <c r="A33" s="549" t="s">
        <v>12</v>
      </c>
      <c r="B33" s="550"/>
      <c r="C33" s="550"/>
      <c r="D33" s="550"/>
      <c r="E33" s="550"/>
      <c r="F33" s="550"/>
      <c r="G33" s="550"/>
      <c r="H33" s="550"/>
      <c r="I33" s="550"/>
      <c r="J33" s="550"/>
      <c r="K33" s="551"/>
      <c r="L33" s="551"/>
      <c r="M33" s="25"/>
      <c r="N33" s="25"/>
    </row>
    <row r="34" spans="1:14" ht="15" customHeight="1" thickBot="1">
      <c r="A34" s="547" t="s">
        <v>564</v>
      </c>
      <c r="B34" s="548"/>
      <c r="C34" s="548"/>
      <c r="D34" s="548"/>
      <c r="E34" s="548"/>
      <c r="F34" s="548"/>
      <c r="G34" s="548"/>
      <c r="H34" s="548"/>
      <c r="I34" s="548"/>
      <c r="J34" s="548"/>
      <c r="K34" s="542"/>
      <c r="L34" s="542"/>
      <c r="M34" s="25"/>
      <c r="N34" s="25"/>
    </row>
    <row r="35" spans="1:14" ht="24" customHeight="1" thickBot="1">
      <c r="A35" s="277" t="s">
        <v>719</v>
      </c>
      <c r="B35" s="396"/>
      <c r="C35" s="397"/>
      <c r="D35" s="397"/>
      <c r="E35" s="394"/>
      <c r="F35" s="278" t="s">
        <v>553</v>
      </c>
      <c r="G35" s="543"/>
      <c r="H35" s="544"/>
      <c r="I35" s="279" t="s">
        <v>720</v>
      </c>
      <c r="J35" s="280"/>
      <c r="K35" s="281" t="s">
        <v>721</v>
      </c>
      <c r="L35" s="282"/>
      <c r="M35" s="143"/>
      <c r="N35" s="144"/>
    </row>
    <row r="36" spans="1:14" ht="15" customHeight="1">
      <c r="A36" s="393" t="s">
        <v>627</v>
      </c>
      <c r="B36" s="388"/>
      <c r="C36" s="388"/>
      <c r="D36" s="388"/>
      <c r="E36" s="388"/>
      <c r="F36" s="388"/>
      <c r="G36" s="388"/>
      <c r="H36" s="388"/>
      <c r="I36" s="388"/>
      <c r="J36" s="388"/>
      <c r="K36" s="454"/>
      <c r="L36" s="454"/>
      <c r="M36" s="25"/>
      <c r="N36" s="25"/>
    </row>
    <row r="37" spans="1:14" ht="15" customHeight="1" thickBot="1">
      <c r="A37" s="536" t="s">
        <v>228</v>
      </c>
      <c r="B37" s="537"/>
      <c r="C37" s="537"/>
      <c r="D37" s="537"/>
      <c r="E37" s="537"/>
      <c r="F37" s="537"/>
      <c r="G37" s="537"/>
      <c r="H37" s="537"/>
      <c r="I37" s="537"/>
      <c r="J37" s="537"/>
      <c r="K37" s="538"/>
      <c r="L37" s="538"/>
      <c r="M37" s="25"/>
      <c r="N37" s="25"/>
    </row>
    <row r="38" spans="1:14" ht="24" customHeight="1">
      <c r="A38" s="14" t="s">
        <v>722</v>
      </c>
      <c r="B38" s="408"/>
      <c r="C38" s="539"/>
      <c r="D38" s="539"/>
      <c r="E38" s="540"/>
      <c r="F38" s="123" t="s">
        <v>554</v>
      </c>
      <c r="G38" s="395"/>
      <c r="H38" s="391"/>
      <c r="I38" s="392"/>
      <c r="J38" s="545" t="s">
        <v>723</v>
      </c>
      <c r="K38" s="546"/>
      <c r="L38" s="16"/>
      <c r="M38" s="143"/>
      <c r="N38" s="144"/>
    </row>
    <row r="39" spans="1:14" ht="24" customHeight="1" thickBot="1">
      <c r="A39" s="15" t="s">
        <v>724</v>
      </c>
      <c r="B39" s="467"/>
      <c r="C39" s="468"/>
      <c r="D39" s="465" t="s">
        <v>68</v>
      </c>
      <c r="E39" s="466"/>
      <c r="F39" s="475"/>
      <c r="G39" s="468"/>
      <c r="H39" s="17" t="s">
        <v>69</v>
      </c>
      <c r="I39" s="472"/>
      <c r="J39" s="473"/>
      <c r="K39" s="473"/>
      <c r="L39" s="474"/>
      <c r="M39" s="143"/>
      <c r="N39" s="144"/>
    </row>
    <row r="40" spans="1:14" ht="12" customHeight="1">
      <c r="A40" s="404"/>
      <c r="B40" s="402"/>
      <c r="C40" s="402"/>
      <c r="D40" s="402"/>
      <c r="E40" s="402"/>
      <c r="F40" s="402"/>
      <c r="G40" s="402"/>
      <c r="H40" s="402"/>
      <c r="I40" s="402"/>
      <c r="J40" s="402"/>
      <c r="K40" s="402"/>
      <c r="L40" s="402"/>
      <c r="M40" s="25"/>
      <c r="N40" s="25"/>
    </row>
    <row r="41" spans="1:14" ht="24" customHeight="1">
      <c r="A41" s="403" t="s">
        <v>565</v>
      </c>
      <c r="B41" s="399"/>
      <c r="C41" s="399"/>
      <c r="D41" s="399"/>
      <c r="E41" s="400"/>
      <c r="F41" s="125"/>
      <c r="G41" s="126"/>
      <c r="H41" s="517" t="s">
        <v>468</v>
      </c>
      <c r="I41" s="518"/>
      <c r="J41" s="519"/>
      <c r="K41" s="515"/>
      <c r="L41" s="516"/>
      <c r="M41" s="25"/>
      <c r="N41" s="25"/>
    </row>
    <row r="42" spans="1:14" ht="12" customHeight="1">
      <c r="A42" s="471"/>
      <c r="B42" s="454"/>
      <c r="C42" s="454"/>
      <c r="D42" s="454"/>
      <c r="E42" s="454"/>
      <c r="F42" s="454"/>
      <c r="G42" s="454"/>
      <c r="H42" s="454"/>
      <c r="I42" s="454"/>
      <c r="J42" s="454"/>
      <c r="K42" s="454"/>
      <c r="L42" s="454"/>
      <c r="M42" s="25"/>
      <c r="N42" s="25"/>
    </row>
    <row r="43" spans="1:14" ht="24" customHeight="1">
      <c r="A43" s="469" t="s">
        <v>732</v>
      </c>
      <c r="B43" s="470"/>
      <c r="C43" s="470"/>
      <c r="D43" s="470"/>
      <c r="E43" s="133" t="s">
        <v>77</v>
      </c>
      <c r="F43" s="80"/>
      <c r="G43" s="133" t="s">
        <v>607</v>
      </c>
      <c r="H43" s="80" t="s">
        <v>113</v>
      </c>
      <c r="I43" s="405"/>
      <c r="J43" s="454"/>
      <c r="K43" s="454"/>
      <c r="L43" s="454"/>
      <c r="M43" s="25"/>
      <c r="N43" s="25"/>
    </row>
    <row r="44" spans="1:14" ht="9" customHeight="1">
      <c r="A44" s="513"/>
      <c r="B44" s="454"/>
      <c r="C44" s="454"/>
      <c r="D44" s="454"/>
      <c r="E44" s="454"/>
      <c r="F44" s="454"/>
      <c r="G44" s="454"/>
      <c r="H44" s="454"/>
      <c r="I44" s="454"/>
      <c r="J44" s="454"/>
      <c r="K44" s="454"/>
      <c r="L44" s="454"/>
      <c r="M44" s="25"/>
      <c r="N44" s="25"/>
    </row>
    <row r="45" spans="1:12" ht="9" customHeight="1">
      <c r="A45" s="514" t="s">
        <v>638</v>
      </c>
      <c r="B45" s="514"/>
      <c r="C45" s="454"/>
      <c r="D45" s="454"/>
      <c r="E45" s="454"/>
      <c r="F45" s="454"/>
      <c r="G45" s="454"/>
      <c r="H45" s="454"/>
      <c r="I45" s="454"/>
      <c r="J45" s="454"/>
      <c r="K45" s="454"/>
      <c r="L45" s="454"/>
    </row>
    <row r="46" spans="1:12" ht="10.5" customHeight="1">
      <c r="A46" s="460" t="s">
        <v>97</v>
      </c>
      <c r="B46" s="461"/>
      <c r="C46" s="461"/>
      <c r="D46" s="461"/>
      <c r="E46" s="461"/>
      <c r="F46" s="461"/>
      <c r="G46" s="461"/>
      <c r="H46" s="461"/>
      <c r="I46" s="461"/>
      <c r="J46" s="461"/>
      <c r="K46" s="461"/>
      <c r="L46" s="461"/>
    </row>
    <row r="47" spans="1:12" ht="10.5" customHeight="1">
      <c r="A47" s="460">
        <f>+ZAKL_DATA!A44</f>
        <v>0</v>
      </c>
      <c r="B47" s="461"/>
      <c r="C47" s="461"/>
      <c r="D47" s="461"/>
      <c r="E47" s="461"/>
      <c r="F47" s="461"/>
      <c r="G47" s="461"/>
      <c r="H47" s="461"/>
      <c r="I47" s="461"/>
      <c r="J47" s="461"/>
      <c r="K47" s="461"/>
      <c r="L47" s="461"/>
    </row>
    <row r="48" spans="1:12" ht="10.5" customHeight="1">
      <c r="A48" s="459">
        <v>1</v>
      </c>
      <c r="B48" s="454"/>
      <c r="C48" s="454"/>
      <c r="D48" s="454"/>
      <c r="E48" s="454"/>
      <c r="F48" s="454"/>
      <c r="G48" s="454"/>
      <c r="H48" s="454"/>
      <c r="I48" s="454"/>
      <c r="J48" s="454"/>
      <c r="K48" s="454"/>
      <c r="L48" s="454"/>
    </row>
    <row r="49" spans="1:7" ht="11.25" customHeight="1">
      <c r="A49" s="6"/>
      <c r="B49" s="6"/>
      <c r="E49" s="5"/>
      <c r="F49" s="5"/>
      <c r="G49" s="5"/>
    </row>
    <row r="50" spans="1:12" ht="12.75">
      <c r="A50" s="4"/>
      <c r="B50" s="4"/>
      <c r="C50" s="4"/>
      <c r="D50" s="4"/>
      <c r="H50" s="7"/>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c r="A53" s="4"/>
      <c r="B53" s="4"/>
      <c r="C53" s="4"/>
      <c r="D53" s="4"/>
      <c r="H53" s="4"/>
      <c r="I53" s="4"/>
      <c r="K53" s="4"/>
      <c r="L53" s="4"/>
    </row>
    <row r="54" spans="1:12" ht="12.75" customHeight="1">
      <c r="A54" s="4"/>
      <c r="B54" s="4"/>
      <c r="C54" s="4"/>
      <c r="D54" s="4"/>
      <c r="H54" s="4"/>
      <c r="I54" s="4"/>
      <c r="K54" s="4"/>
      <c r="L54" s="4"/>
    </row>
    <row r="55" spans="1:12" ht="12.75" customHeight="1" hidden="1">
      <c r="A55" s="4" t="s">
        <v>532</v>
      </c>
      <c r="B55" s="4"/>
      <c r="C55" s="4"/>
      <c r="D55" s="4"/>
      <c r="H55" s="4"/>
      <c r="I55" s="4"/>
      <c r="K55" s="4"/>
      <c r="L55" s="4"/>
    </row>
    <row r="56" spans="1:12" ht="12.75" customHeight="1" hidden="1">
      <c r="A56" s="4" t="s">
        <v>533</v>
      </c>
      <c r="B56" s="4"/>
      <c r="C56" s="4"/>
      <c r="D56" s="4"/>
      <c r="H56" s="4"/>
      <c r="I56" s="4"/>
      <c r="K56" s="4"/>
      <c r="L56" s="4"/>
    </row>
    <row r="57" spans="1:12" ht="12.75" customHeight="1">
      <c r="A57" s="4"/>
      <c r="B57" s="4"/>
      <c r="C57" s="4"/>
      <c r="D57" s="4"/>
      <c r="H57" s="4"/>
      <c r="I57" s="4"/>
      <c r="K57" s="4"/>
      <c r="L57" s="4"/>
    </row>
    <row r="58" spans="1:12" ht="12.75" customHeight="1">
      <c r="A58" s="4"/>
      <c r="B58" s="4"/>
      <c r="C58" s="4"/>
      <c r="D58" s="4"/>
      <c r="H58" s="4"/>
      <c r="I58" s="4"/>
      <c r="K58" s="4"/>
      <c r="L58" s="4"/>
    </row>
    <row r="59" spans="1:12" ht="12.75" customHeight="1">
      <c r="A59" s="4"/>
      <c r="B59" s="4"/>
      <c r="C59" s="4"/>
      <c r="D59" s="4"/>
      <c r="H59" s="4"/>
      <c r="I59" s="4"/>
      <c r="K59" s="4"/>
      <c r="L59" s="4"/>
    </row>
    <row r="60" spans="5:8" ht="12.75" customHeight="1">
      <c r="E60" s="5"/>
      <c r="F60" s="5"/>
      <c r="G60" s="6"/>
      <c r="H60" s="4"/>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7" ht="12.75">
      <c r="E66" s="5"/>
      <c r="F66" s="5"/>
      <c r="G66" s="5"/>
    </row>
    <row r="67" spans="5:7" ht="12.75">
      <c r="E67" s="5"/>
      <c r="F67" s="5"/>
      <c r="G67" s="5"/>
    </row>
    <row r="68" spans="5:6" ht="12.75">
      <c r="E68" s="5"/>
      <c r="F68" s="5"/>
    </row>
    <row r="69" spans="5:6" ht="12.75">
      <c r="E69" s="5"/>
      <c r="F69" s="5"/>
    </row>
    <row r="70" spans="5:6" ht="12.75">
      <c r="E70" s="5"/>
      <c r="F70" s="5"/>
    </row>
    <row r="71" spans="5:6" ht="12.75">
      <c r="E71" s="5"/>
      <c r="F71" s="5"/>
    </row>
    <row r="72" spans="5:6" ht="12.75">
      <c r="E72" s="5"/>
      <c r="F72" s="5"/>
    </row>
    <row r="204" ht="12.75">
      <c r="A204" s="112">
        <v>1</v>
      </c>
    </row>
  </sheetData>
  <sheetProtection password="EF65" sheet="1" objects="1" scenarios="1"/>
  <mergeCells count="75">
    <mergeCell ref="A37:L37"/>
    <mergeCell ref="B38:E38"/>
    <mergeCell ref="A30:L30"/>
    <mergeCell ref="B32:C32"/>
    <mergeCell ref="G35:H35"/>
    <mergeCell ref="J38:K38"/>
    <mergeCell ref="A34:L34"/>
    <mergeCell ref="A33:L33"/>
    <mergeCell ref="H32:I32"/>
    <mergeCell ref="K32:L32"/>
    <mergeCell ref="A2:L2"/>
    <mergeCell ref="A3:F3"/>
    <mergeCell ref="G3:L3"/>
    <mergeCell ref="G31:I31"/>
    <mergeCell ref="J29:L29"/>
    <mergeCell ref="A26:L26"/>
    <mergeCell ref="B28:E28"/>
    <mergeCell ref="G28:H28"/>
    <mergeCell ref="J28:L28"/>
    <mergeCell ref="J31:K31"/>
    <mergeCell ref="A47:L47"/>
    <mergeCell ref="A44:H44"/>
    <mergeCell ref="A45:L45"/>
    <mergeCell ref="K41:L41"/>
    <mergeCell ref="H41:J41"/>
    <mergeCell ref="A1:L1"/>
    <mergeCell ref="G5:G7"/>
    <mergeCell ref="F8:G10"/>
    <mergeCell ref="A5:F5"/>
    <mergeCell ref="A7:F7"/>
    <mergeCell ref="A4:L4"/>
    <mergeCell ref="A6:F6"/>
    <mergeCell ref="A8:E8"/>
    <mergeCell ref="A10:E10"/>
    <mergeCell ref="H5:L10"/>
    <mergeCell ref="D32:E32"/>
    <mergeCell ref="A17:H17"/>
    <mergeCell ref="A25:L25"/>
    <mergeCell ref="A23:L23"/>
    <mergeCell ref="A21:L21"/>
    <mergeCell ref="A22:L22"/>
    <mergeCell ref="A24:E24"/>
    <mergeCell ref="H24:I24"/>
    <mergeCell ref="A20:L20"/>
    <mergeCell ref="A18:L18"/>
    <mergeCell ref="A19:H19"/>
    <mergeCell ref="A48:L48"/>
    <mergeCell ref="A46:L46"/>
    <mergeCell ref="A9:E9"/>
    <mergeCell ref="D39:E39"/>
    <mergeCell ref="B39:C39"/>
    <mergeCell ref="A43:D43"/>
    <mergeCell ref="A42:L42"/>
    <mergeCell ref="I39:L39"/>
    <mergeCell ref="F39:G39"/>
    <mergeCell ref="A27:L27"/>
    <mergeCell ref="B29:E29"/>
    <mergeCell ref="B31:E31"/>
    <mergeCell ref="I43:L44"/>
    <mergeCell ref="A40:L40"/>
    <mergeCell ref="A41:E41"/>
    <mergeCell ref="F29:G29"/>
    <mergeCell ref="B35:E35"/>
    <mergeCell ref="G38:I38"/>
    <mergeCell ref="A36:L36"/>
    <mergeCell ref="A11:L11"/>
    <mergeCell ref="B15:E15"/>
    <mergeCell ref="F24:G24"/>
    <mergeCell ref="A14:E14"/>
    <mergeCell ref="F15:I16"/>
    <mergeCell ref="F14:L14"/>
    <mergeCell ref="K13:L13"/>
    <mergeCell ref="K15:L15"/>
    <mergeCell ref="G12:J13"/>
    <mergeCell ref="A16:E1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7" sqref="E7:G7"/>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574" t="s">
        <v>733</v>
      </c>
      <c r="B1" s="575"/>
      <c r="C1" s="575"/>
      <c r="D1" s="575"/>
      <c r="E1" s="575"/>
      <c r="F1" s="575"/>
      <c r="G1" s="576"/>
      <c r="H1" s="576"/>
      <c r="I1" s="576"/>
      <c r="J1" s="576"/>
    </row>
    <row r="2" spans="1:10" ht="13.5" thickBot="1">
      <c r="A2" s="579" t="s">
        <v>469</v>
      </c>
      <c r="B2" s="580"/>
      <c r="C2" s="580"/>
      <c r="D2" s="580"/>
      <c r="E2" s="580"/>
      <c r="F2" s="580"/>
      <c r="G2" s="581"/>
      <c r="H2" s="581"/>
      <c r="I2" s="581"/>
      <c r="J2" s="581"/>
    </row>
    <row r="3" spans="1:10" ht="12" customHeight="1">
      <c r="A3" s="600"/>
      <c r="B3" s="601"/>
      <c r="C3" s="601"/>
      <c r="D3" s="602"/>
      <c r="E3" s="603" t="s">
        <v>618</v>
      </c>
      <c r="F3" s="603"/>
      <c r="G3" s="603"/>
      <c r="H3" s="603" t="s">
        <v>628</v>
      </c>
      <c r="I3" s="603"/>
      <c r="J3" s="604"/>
    </row>
    <row r="4" spans="1:10" ht="15.75" customHeight="1">
      <c r="A4" s="23">
        <v>31</v>
      </c>
      <c r="B4" s="565" t="s">
        <v>729</v>
      </c>
      <c r="C4" s="577"/>
      <c r="D4" s="578"/>
      <c r="E4" s="582">
        <v>0</v>
      </c>
      <c r="F4" s="583"/>
      <c r="G4" s="559"/>
      <c r="H4" s="568"/>
      <c r="I4" s="569"/>
      <c r="J4" s="570"/>
    </row>
    <row r="5" spans="1:10" ht="15.75" customHeight="1">
      <c r="A5" s="23">
        <v>32</v>
      </c>
      <c r="B5" s="565" t="s">
        <v>63</v>
      </c>
      <c r="C5" s="577"/>
      <c r="D5" s="578"/>
      <c r="E5" s="582">
        <v>0</v>
      </c>
      <c r="F5" s="583"/>
      <c r="G5" s="559"/>
      <c r="H5" s="568"/>
      <c r="I5" s="569"/>
      <c r="J5" s="570"/>
    </row>
    <row r="6" spans="1:10" ht="15.75" customHeight="1">
      <c r="A6" s="23">
        <v>33</v>
      </c>
      <c r="B6" s="565" t="s">
        <v>680</v>
      </c>
      <c r="C6" s="566"/>
      <c r="D6" s="567"/>
      <c r="E6" s="582">
        <v>0</v>
      </c>
      <c r="F6" s="583"/>
      <c r="G6" s="559"/>
      <c r="H6" s="568"/>
      <c r="I6" s="569"/>
      <c r="J6" s="570"/>
    </row>
    <row r="7" spans="1:10" ht="15.75" customHeight="1">
      <c r="A7" s="23">
        <v>34</v>
      </c>
      <c r="B7" s="565" t="s">
        <v>580</v>
      </c>
      <c r="C7" s="577"/>
      <c r="D7" s="578"/>
      <c r="E7" s="571">
        <f>+E4+E5-E6</f>
        <v>0</v>
      </c>
      <c r="F7" s="572"/>
      <c r="G7" s="573"/>
      <c r="H7" s="568"/>
      <c r="I7" s="569"/>
      <c r="J7" s="570"/>
    </row>
    <row r="8" spans="1:10" ht="24" customHeight="1" thickBot="1">
      <c r="A8" s="24">
        <v>35</v>
      </c>
      <c r="B8" s="562" t="s">
        <v>422</v>
      </c>
      <c r="C8" s="563"/>
      <c r="D8" s="564"/>
      <c r="E8" s="605">
        <v>0</v>
      </c>
      <c r="F8" s="606"/>
      <c r="G8" s="607"/>
      <c r="H8" s="608"/>
      <c r="I8" s="609"/>
      <c r="J8" s="610"/>
    </row>
    <row r="9" spans="1:10" ht="12.75" customHeight="1" thickBot="1">
      <c r="A9" s="579" t="s">
        <v>470</v>
      </c>
      <c r="B9" s="580"/>
      <c r="C9" s="580"/>
      <c r="D9" s="580"/>
      <c r="E9" s="580"/>
      <c r="F9" s="580"/>
      <c r="G9" s="581"/>
      <c r="H9" s="581"/>
      <c r="I9" s="581"/>
      <c r="J9" s="581"/>
    </row>
    <row r="10" spans="1:10" ht="15.75" customHeight="1">
      <c r="A10" s="129">
        <v>36</v>
      </c>
      <c r="B10" s="594" t="s">
        <v>471</v>
      </c>
      <c r="C10" s="595"/>
      <c r="D10" s="596"/>
      <c r="E10" s="584">
        <f>+E7</f>
        <v>0</v>
      </c>
      <c r="F10" s="585"/>
      <c r="G10" s="586"/>
      <c r="H10" s="590"/>
      <c r="I10" s="591"/>
      <c r="J10" s="592"/>
    </row>
    <row r="11" spans="1:10" ht="36" customHeight="1">
      <c r="A11" s="23" t="s">
        <v>666</v>
      </c>
      <c r="B11" s="565" t="s">
        <v>667</v>
      </c>
      <c r="C11" s="577"/>
      <c r="D11" s="578"/>
      <c r="E11" s="582">
        <f>+E10</f>
        <v>0</v>
      </c>
      <c r="F11" s="583"/>
      <c r="G11" s="559"/>
      <c r="H11" s="181"/>
      <c r="I11" s="156"/>
      <c r="J11" s="182"/>
    </row>
    <row r="12" spans="1:10" ht="24" customHeight="1">
      <c r="A12" s="23">
        <v>37</v>
      </c>
      <c r="B12" s="565" t="s">
        <v>734</v>
      </c>
      <c r="C12" s="577"/>
      <c r="D12" s="578"/>
      <c r="E12" s="571">
        <f>+1Př1!F23</f>
        <v>0</v>
      </c>
      <c r="F12" s="572"/>
      <c r="G12" s="573"/>
      <c r="H12" s="568"/>
      <c r="I12" s="569"/>
      <c r="J12" s="570"/>
    </row>
    <row r="13" spans="1:10" ht="15.75" customHeight="1">
      <c r="A13" s="23">
        <v>38</v>
      </c>
      <c r="B13" s="565" t="s">
        <v>70</v>
      </c>
      <c r="C13" s="566"/>
      <c r="D13" s="567"/>
      <c r="E13" s="582">
        <f>+ZAV!C32</f>
        <v>0</v>
      </c>
      <c r="F13" s="583"/>
      <c r="G13" s="559"/>
      <c r="H13" s="568"/>
      <c r="I13" s="569"/>
      <c r="J13" s="570"/>
    </row>
    <row r="14" spans="1:10" ht="24" customHeight="1">
      <c r="A14" s="23">
        <v>39</v>
      </c>
      <c r="B14" s="565" t="s">
        <v>735</v>
      </c>
      <c r="C14" s="577"/>
      <c r="D14" s="578"/>
      <c r="E14" s="571">
        <f>+2Př!G15</f>
        <v>0</v>
      </c>
      <c r="F14" s="572"/>
      <c r="G14" s="573"/>
      <c r="H14" s="568"/>
      <c r="I14" s="569"/>
      <c r="J14" s="570"/>
    </row>
    <row r="15" spans="1:10" ht="24" customHeight="1">
      <c r="A15" s="23">
        <v>40</v>
      </c>
      <c r="B15" s="565" t="s">
        <v>736</v>
      </c>
      <c r="C15" s="566"/>
      <c r="D15" s="567"/>
      <c r="E15" s="571">
        <f>+2Př!G32</f>
        <v>0</v>
      </c>
      <c r="F15" s="572"/>
      <c r="G15" s="573"/>
      <c r="H15" s="568"/>
      <c r="I15" s="569"/>
      <c r="J15" s="570"/>
    </row>
    <row r="16" spans="1:10" ht="15.75" customHeight="1">
      <c r="A16" s="23">
        <v>41</v>
      </c>
      <c r="B16" s="565" t="s">
        <v>581</v>
      </c>
      <c r="C16" s="577"/>
      <c r="D16" s="578"/>
      <c r="E16" s="571">
        <f>SUM(E12:E15)</f>
        <v>0</v>
      </c>
      <c r="F16" s="572"/>
      <c r="G16" s="573"/>
      <c r="H16" s="568"/>
      <c r="I16" s="569"/>
      <c r="J16" s="570"/>
    </row>
    <row r="17" spans="1:10" ht="36" customHeight="1">
      <c r="A17" s="23" t="s">
        <v>668</v>
      </c>
      <c r="B17" s="565" t="s">
        <v>669</v>
      </c>
      <c r="C17" s="577"/>
      <c r="D17" s="578"/>
      <c r="E17" s="582">
        <f>+E16</f>
        <v>0</v>
      </c>
      <c r="F17" s="583"/>
      <c r="G17" s="559"/>
      <c r="H17" s="177"/>
      <c r="I17" s="178"/>
      <c r="J17" s="179"/>
    </row>
    <row r="18" spans="1:10" ht="15.75" customHeight="1">
      <c r="A18" s="23">
        <v>42</v>
      </c>
      <c r="B18" s="597" t="s">
        <v>423</v>
      </c>
      <c r="C18" s="504"/>
      <c r="D18" s="598"/>
      <c r="E18" s="571">
        <f>+IF(E16&gt;0,E17+E11,E11)</f>
        <v>0</v>
      </c>
      <c r="F18" s="572"/>
      <c r="G18" s="573"/>
      <c r="H18" s="568"/>
      <c r="I18" s="569"/>
      <c r="J18" s="570"/>
    </row>
    <row r="19" spans="1:10" ht="15.75" customHeight="1">
      <c r="A19" s="180">
        <v>43</v>
      </c>
      <c r="B19" s="599" t="s">
        <v>670</v>
      </c>
      <c r="C19" s="507"/>
      <c r="D19" s="508"/>
      <c r="E19" s="571">
        <v>0</v>
      </c>
      <c r="F19" s="572"/>
      <c r="G19" s="573"/>
      <c r="H19" s="568"/>
      <c r="I19" s="569"/>
      <c r="J19" s="570"/>
    </row>
    <row r="20" spans="1:10" ht="24" customHeight="1">
      <c r="A20" s="23">
        <v>44</v>
      </c>
      <c r="B20" s="565" t="s">
        <v>671</v>
      </c>
      <c r="C20" s="566"/>
      <c r="D20" s="567"/>
      <c r="E20" s="582">
        <v>0</v>
      </c>
      <c r="F20" s="583"/>
      <c r="G20" s="559"/>
      <c r="H20" s="568"/>
      <c r="I20" s="569"/>
      <c r="J20" s="570"/>
    </row>
    <row r="21" spans="1:10" ht="15.75" customHeight="1" thickBot="1">
      <c r="A21" s="24">
        <v>45</v>
      </c>
      <c r="B21" s="562" t="s">
        <v>672</v>
      </c>
      <c r="C21" s="563"/>
      <c r="D21" s="564"/>
      <c r="E21" s="587">
        <f>IF(E18&gt;400000,T("LIMIT"),+E18-E20)</f>
        <v>0</v>
      </c>
      <c r="F21" s="588"/>
      <c r="G21" s="589"/>
      <c r="H21" s="608"/>
      <c r="I21" s="609"/>
      <c r="J21" s="610"/>
    </row>
    <row r="22" spans="1:10" ht="15" customHeight="1" thickBot="1">
      <c r="A22" s="593" t="s">
        <v>467</v>
      </c>
      <c r="B22" s="414"/>
      <c r="C22" s="414"/>
      <c r="D22" s="414"/>
      <c r="E22" s="414"/>
      <c r="F22" s="414"/>
      <c r="G22" s="414"/>
      <c r="H22" s="414"/>
      <c r="I22" s="414"/>
      <c r="J22" s="414"/>
    </row>
    <row r="23" spans="1:10" ht="22.5" customHeight="1">
      <c r="A23" s="617" t="s">
        <v>534</v>
      </c>
      <c r="B23" s="618"/>
      <c r="C23" s="618"/>
      <c r="D23" s="619"/>
      <c r="E23" s="130" t="s">
        <v>66</v>
      </c>
      <c r="F23" s="611"/>
      <c r="G23" s="612"/>
      <c r="H23" s="130" t="s">
        <v>66</v>
      </c>
      <c r="I23" s="611"/>
      <c r="J23" s="613"/>
    </row>
    <row r="24" spans="1:12" ht="15.75" customHeight="1">
      <c r="A24" s="50">
        <v>46</v>
      </c>
      <c r="B24" s="555" t="s">
        <v>145</v>
      </c>
      <c r="C24" s="555"/>
      <c r="D24" s="555"/>
      <c r="E24" s="161"/>
      <c r="F24" s="558">
        <v>0</v>
      </c>
      <c r="G24" s="559"/>
      <c r="H24" s="146"/>
      <c r="I24" s="560"/>
      <c r="J24" s="614"/>
      <c r="L24" s="84" t="str">
        <f>+IF(F24&gt;E18*0.1,"CHYBA"," ")</f>
        <v> </v>
      </c>
    </row>
    <row r="25" spans="1:12" ht="15.75" customHeight="1">
      <c r="A25" s="50">
        <v>47</v>
      </c>
      <c r="B25" s="555" t="s">
        <v>146</v>
      </c>
      <c r="C25" s="555"/>
      <c r="D25" s="620"/>
      <c r="E25" s="102"/>
      <c r="F25" s="558">
        <v>0</v>
      </c>
      <c r="G25" s="559"/>
      <c r="H25" s="146"/>
      <c r="I25" s="560"/>
      <c r="J25" s="561"/>
      <c r="L25" s="84" t="str">
        <f>+IF(F25&gt;300000,"CHYBA"," ")</f>
        <v> </v>
      </c>
    </row>
    <row r="26" spans="1:12" ht="15.75" customHeight="1">
      <c r="A26" s="50">
        <v>48</v>
      </c>
      <c r="B26" s="555" t="s">
        <v>662</v>
      </c>
      <c r="C26" s="555"/>
      <c r="D26" s="555"/>
      <c r="E26" s="161"/>
      <c r="F26" s="558">
        <v>0</v>
      </c>
      <c r="G26" s="559"/>
      <c r="H26" s="146"/>
      <c r="I26" s="560"/>
      <c r="J26" s="561"/>
      <c r="L26" s="84" t="str">
        <f>+IF(F26&gt;12000,"CHYBA"," ")</f>
        <v> </v>
      </c>
    </row>
    <row r="27" spans="1:12" ht="15.75" customHeight="1">
      <c r="A27" s="50">
        <v>49</v>
      </c>
      <c r="B27" s="555" t="s">
        <v>465</v>
      </c>
      <c r="C27" s="555"/>
      <c r="D27" s="555"/>
      <c r="E27" s="161"/>
      <c r="F27" s="558">
        <v>0</v>
      </c>
      <c r="G27" s="559"/>
      <c r="H27" s="146"/>
      <c r="I27" s="560"/>
      <c r="J27" s="561"/>
      <c r="L27" s="84" t="str">
        <f>+IF(F27&gt;12000,"CHYBA"," ")</f>
        <v> </v>
      </c>
    </row>
    <row r="28" spans="1:12" ht="15.75" customHeight="1">
      <c r="A28" s="50">
        <v>50</v>
      </c>
      <c r="B28" s="555" t="s">
        <v>466</v>
      </c>
      <c r="C28" s="555"/>
      <c r="D28" s="555"/>
      <c r="E28" s="161"/>
      <c r="F28" s="558">
        <v>0</v>
      </c>
      <c r="G28" s="559"/>
      <c r="H28" s="146"/>
      <c r="I28" s="560"/>
      <c r="J28" s="561"/>
      <c r="L28" s="84" t="str">
        <f>+IF(F28&gt;3000,"CHYBA"," ")</f>
        <v> </v>
      </c>
    </row>
    <row r="29" spans="1:12" ht="15.75" customHeight="1">
      <c r="A29" s="50">
        <v>51</v>
      </c>
      <c r="B29" s="555" t="s">
        <v>98</v>
      </c>
      <c r="C29" s="555"/>
      <c r="D29" s="555"/>
      <c r="E29" s="161"/>
      <c r="F29" s="558">
        <v>0</v>
      </c>
      <c r="G29" s="559"/>
      <c r="H29" s="146"/>
      <c r="I29" s="560"/>
      <c r="J29" s="561"/>
      <c r="L29" s="84" t="str">
        <f>+IF(F29&gt;10000,"CHYBA"," ")</f>
        <v> </v>
      </c>
    </row>
    <row r="30" spans="1:10" ht="15.75" customHeight="1">
      <c r="A30" s="50">
        <v>52</v>
      </c>
      <c r="B30" s="555" t="s">
        <v>737</v>
      </c>
      <c r="C30" s="555"/>
      <c r="D30" s="555"/>
      <c r="E30" s="161"/>
      <c r="F30" s="558">
        <v>0</v>
      </c>
      <c r="G30" s="559"/>
      <c r="H30" s="146"/>
      <c r="I30" s="560"/>
      <c r="J30" s="561"/>
    </row>
    <row r="31" spans="1:10" ht="15.75" customHeight="1" thickBot="1">
      <c r="A31" s="51">
        <v>53</v>
      </c>
      <c r="B31" s="76" t="s">
        <v>472</v>
      </c>
      <c r="C31" s="556"/>
      <c r="D31" s="557"/>
      <c r="E31" s="102"/>
      <c r="F31" s="621">
        <v>0</v>
      </c>
      <c r="G31" s="607"/>
      <c r="H31" s="146"/>
      <c r="I31" s="560"/>
      <c r="J31" s="561"/>
    </row>
    <row r="32" spans="1:10" ht="6" customHeight="1" thickBot="1">
      <c r="A32" s="625"/>
      <c r="B32" s="626"/>
      <c r="C32" s="626"/>
      <c r="D32" s="626"/>
      <c r="E32" s="626"/>
      <c r="F32" s="626"/>
      <c r="G32" s="626"/>
      <c r="H32" s="626"/>
      <c r="I32" s="626"/>
      <c r="J32" s="626"/>
    </row>
    <row r="33" spans="1:61" ht="24" customHeight="1">
      <c r="A33" s="131">
        <v>54</v>
      </c>
      <c r="B33" s="627" t="s">
        <v>230</v>
      </c>
      <c r="C33" s="627"/>
      <c r="D33" s="627"/>
      <c r="E33" s="628"/>
      <c r="F33" s="630">
        <f>+SUM(DAP2!F24:G31)</f>
        <v>0</v>
      </c>
      <c r="G33" s="612"/>
      <c r="H33" s="622"/>
      <c r="I33" s="623"/>
      <c r="J33" s="624"/>
      <c r="BG33" s="84"/>
      <c r="BH33" s="84"/>
      <c r="BI33" s="84"/>
    </row>
    <row r="34" spans="1:61" ht="24" customHeight="1">
      <c r="A34" s="52">
        <v>55</v>
      </c>
      <c r="B34" s="629" t="s">
        <v>582</v>
      </c>
      <c r="C34" s="577"/>
      <c r="D34" s="577"/>
      <c r="E34" s="578"/>
      <c r="F34" s="631">
        <f>MAX(+DAP2!E21-DAP2!F33,0)</f>
        <v>0</v>
      </c>
      <c r="G34" s="632"/>
      <c r="H34" s="560"/>
      <c r="I34" s="504"/>
      <c r="J34" s="615"/>
      <c r="BG34" s="84"/>
      <c r="BH34" s="84"/>
      <c r="BI34" s="84"/>
    </row>
    <row r="35" spans="1:61" ht="15" customHeight="1">
      <c r="A35" s="50">
        <v>56</v>
      </c>
      <c r="B35" s="555" t="s">
        <v>0</v>
      </c>
      <c r="C35" s="555"/>
      <c r="D35" s="555"/>
      <c r="E35" s="620"/>
      <c r="F35" s="631">
        <f>+FLOOR(F34,100)</f>
        <v>0</v>
      </c>
      <c r="G35" s="633"/>
      <c r="H35" s="560"/>
      <c r="I35" s="504"/>
      <c r="J35" s="615"/>
      <c r="BG35" s="84"/>
      <c r="BH35" s="84"/>
      <c r="BI35" s="84"/>
    </row>
    <row r="36" spans="1:61" ht="15" customHeight="1" thickBot="1">
      <c r="A36" s="51">
        <v>57</v>
      </c>
      <c r="B36" s="637" t="s">
        <v>583</v>
      </c>
      <c r="C36" s="637"/>
      <c r="D36" s="637"/>
      <c r="E36" s="638"/>
      <c r="F36" s="634">
        <f>+F35*0.15</f>
        <v>0</v>
      </c>
      <c r="G36" s="639"/>
      <c r="H36" s="647"/>
      <c r="I36" s="648"/>
      <c r="J36" s="649"/>
      <c r="BG36" s="84"/>
      <c r="BH36" s="84"/>
      <c r="BI36" s="84"/>
    </row>
    <row r="37" spans="1:10" ht="15" customHeight="1" thickBot="1">
      <c r="A37" s="650" t="s">
        <v>209</v>
      </c>
      <c r="B37" s="651"/>
      <c r="C37" s="651"/>
      <c r="D37" s="651"/>
      <c r="E37" s="652"/>
      <c r="F37" s="652"/>
      <c r="G37" s="642"/>
      <c r="H37" s="642"/>
      <c r="I37" s="642"/>
      <c r="J37" s="642"/>
    </row>
    <row r="38" spans="1:61" ht="24" customHeight="1">
      <c r="A38" s="131">
        <v>58</v>
      </c>
      <c r="B38" s="627" t="s">
        <v>681</v>
      </c>
      <c r="C38" s="627"/>
      <c r="D38" s="627"/>
      <c r="E38" s="628"/>
      <c r="F38" s="655">
        <f>+IF(OR(+3Př!F18+3Př!F21&gt;0),3Př!F21,F36)</f>
        <v>0</v>
      </c>
      <c r="G38" s="656"/>
      <c r="H38" s="622"/>
      <c r="I38" s="623"/>
      <c r="J38" s="624"/>
      <c r="BG38" s="84"/>
      <c r="BH38" s="84"/>
      <c r="BI38" s="84"/>
    </row>
    <row r="39" spans="1:61" ht="15.75" customHeight="1">
      <c r="A39" s="50">
        <v>59</v>
      </c>
      <c r="B39" s="629" t="s">
        <v>670</v>
      </c>
      <c r="C39" s="629"/>
      <c r="D39" s="629"/>
      <c r="E39" s="636"/>
      <c r="F39" s="657">
        <v>0</v>
      </c>
      <c r="G39" s="658"/>
      <c r="H39" s="560"/>
      <c r="I39" s="504"/>
      <c r="J39" s="615"/>
      <c r="BG39" s="84"/>
      <c r="BH39" s="84"/>
      <c r="BI39" s="84"/>
    </row>
    <row r="40" spans="1:61" ht="15" customHeight="1">
      <c r="A40" s="50">
        <v>60</v>
      </c>
      <c r="B40" s="629" t="s">
        <v>584</v>
      </c>
      <c r="C40" s="629"/>
      <c r="D40" s="629"/>
      <c r="E40" s="636"/>
      <c r="F40" s="558">
        <f>+CEILING(F38,1)</f>
        <v>0</v>
      </c>
      <c r="G40" s="632"/>
      <c r="H40" s="560"/>
      <c r="I40" s="504"/>
      <c r="J40" s="615"/>
      <c r="BG40" s="84"/>
      <c r="BH40" s="84"/>
      <c r="BI40" s="84"/>
    </row>
    <row r="41" spans="1:61" ht="24" customHeight="1" thickBot="1">
      <c r="A41" s="309">
        <v>61</v>
      </c>
      <c r="B41" s="653" t="s">
        <v>473</v>
      </c>
      <c r="C41" s="653"/>
      <c r="D41" s="653"/>
      <c r="E41" s="654"/>
      <c r="F41" s="634">
        <f>IF(DAP2!E16&lt;0,-DAP2!E16,0)</f>
        <v>0</v>
      </c>
      <c r="G41" s="635"/>
      <c r="H41" s="644"/>
      <c r="I41" s="645"/>
      <c r="J41" s="646"/>
      <c r="BG41" s="84"/>
      <c r="BH41" s="84"/>
      <c r="BI41" s="84"/>
    </row>
    <row r="42" spans="1:10" ht="15" customHeight="1" thickBot="1">
      <c r="A42" s="640" t="s">
        <v>229</v>
      </c>
      <c r="B42" s="641"/>
      <c r="C42" s="641"/>
      <c r="D42" s="641"/>
      <c r="E42" s="641"/>
      <c r="F42" s="641"/>
      <c r="G42" s="642"/>
      <c r="H42" s="642"/>
      <c r="I42" s="642"/>
      <c r="J42" s="642"/>
    </row>
    <row r="43" spans="1:10" ht="15.75" customHeight="1">
      <c r="A43" s="131">
        <v>62</v>
      </c>
      <c r="B43" s="627" t="s">
        <v>1</v>
      </c>
      <c r="C43" s="627"/>
      <c r="D43" s="627"/>
      <c r="E43" s="628"/>
      <c r="F43" s="643">
        <v>0</v>
      </c>
      <c r="G43" s="612"/>
      <c r="H43" s="622"/>
      <c r="I43" s="623"/>
      <c r="J43" s="624"/>
    </row>
    <row r="44" spans="1:10" ht="15.75" customHeight="1" thickBot="1">
      <c r="A44" s="50">
        <v>63</v>
      </c>
      <c r="B44" s="629" t="s">
        <v>13</v>
      </c>
      <c r="C44" s="629"/>
      <c r="D44" s="629"/>
      <c r="E44" s="636"/>
      <c r="F44" s="558">
        <v>0</v>
      </c>
      <c r="G44" s="632"/>
      <c r="H44" s="560"/>
      <c r="I44" s="504"/>
      <c r="J44" s="615"/>
    </row>
    <row r="45" spans="1:10" ht="12" customHeight="1">
      <c r="A45" s="616">
        <v>2</v>
      </c>
      <c r="B45" s="616"/>
      <c r="C45" s="616"/>
      <c r="D45" s="616"/>
      <c r="E45" s="616"/>
      <c r="F45" s="616"/>
      <c r="G45" s="616"/>
      <c r="H45" s="616"/>
      <c r="I45" s="616"/>
      <c r="J45" s="616"/>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sheetData>
  <sheetProtection password="EF65" sheet="1" objects="1" scenarios="1"/>
  <mergeCells count="117">
    <mergeCell ref="H40:J40"/>
    <mergeCell ref="H41:J41"/>
    <mergeCell ref="B40:E40"/>
    <mergeCell ref="H36:J36"/>
    <mergeCell ref="A37:J37"/>
    <mergeCell ref="B38:E38"/>
    <mergeCell ref="B41:E41"/>
    <mergeCell ref="F38:G38"/>
    <mergeCell ref="F39:G39"/>
    <mergeCell ref="F40:G40"/>
    <mergeCell ref="B11:D11"/>
    <mergeCell ref="E11:G11"/>
    <mergeCell ref="B17:D17"/>
    <mergeCell ref="E17:G17"/>
    <mergeCell ref="B44:E44"/>
    <mergeCell ref="F44:G44"/>
    <mergeCell ref="H44:J44"/>
    <mergeCell ref="A42:J42"/>
    <mergeCell ref="B43:E43"/>
    <mergeCell ref="F43:G43"/>
    <mergeCell ref="H43:J43"/>
    <mergeCell ref="F41:G41"/>
    <mergeCell ref="B39:E39"/>
    <mergeCell ref="B36:E36"/>
    <mergeCell ref="F36:G36"/>
    <mergeCell ref="H38:J38"/>
    <mergeCell ref="H39:J39"/>
    <mergeCell ref="A32:J32"/>
    <mergeCell ref="B33:E33"/>
    <mergeCell ref="B34:E34"/>
    <mergeCell ref="B35:E35"/>
    <mergeCell ref="F33:G33"/>
    <mergeCell ref="F34:G34"/>
    <mergeCell ref="F35:G35"/>
    <mergeCell ref="H33:J33"/>
    <mergeCell ref="H34:J34"/>
    <mergeCell ref="H35:J35"/>
    <mergeCell ref="A9:J9"/>
    <mergeCell ref="A45:J45"/>
    <mergeCell ref="A23:D23"/>
    <mergeCell ref="B25:D25"/>
    <mergeCell ref="F25:G25"/>
    <mergeCell ref="F26:G26"/>
    <mergeCell ref="F27:G27"/>
    <mergeCell ref="F31:G31"/>
    <mergeCell ref="F23:G23"/>
    <mergeCell ref="I23:J23"/>
    <mergeCell ref="H21:J21"/>
    <mergeCell ref="I24:J24"/>
    <mergeCell ref="E8:G8"/>
    <mergeCell ref="H8:J8"/>
    <mergeCell ref="H13:J13"/>
    <mergeCell ref="H14:J14"/>
    <mergeCell ref="B8:D8"/>
    <mergeCell ref="E6:G6"/>
    <mergeCell ref="H6:J6"/>
    <mergeCell ref="A3:D3"/>
    <mergeCell ref="E3:G3"/>
    <mergeCell ref="H3:J3"/>
    <mergeCell ref="B7:D7"/>
    <mergeCell ref="E7:G7"/>
    <mergeCell ref="H7:J7"/>
    <mergeCell ref="B5:D5"/>
    <mergeCell ref="B10:D10"/>
    <mergeCell ref="B12:D12"/>
    <mergeCell ref="B13:D13"/>
    <mergeCell ref="H20:J20"/>
    <mergeCell ref="H12:J12"/>
    <mergeCell ref="B18:D18"/>
    <mergeCell ref="B19:D19"/>
    <mergeCell ref="E12:G12"/>
    <mergeCell ref="E13:G13"/>
    <mergeCell ref="E16:G16"/>
    <mergeCell ref="E4:G4"/>
    <mergeCell ref="H4:J4"/>
    <mergeCell ref="E10:G10"/>
    <mergeCell ref="F24:G24"/>
    <mergeCell ref="E20:G20"/>
    <mergeCell ref="E21:G21"/>
    <mergeCell ref="H10:J10"/>
    <mergeCell ref="H19:J19"/>
    <mergeCell ref="E19:G19"/>
    <mergeCell ref="A22:J22"/>
    <mergeCell ref="A1:J1"/>
    <mergeCell ref="B15:D15"/>
    <mergeCell ref="B16:D16"/>
    <mergeCell ref="A2:J2"/>
    <mergeCell ref="E14:G14"/>
    <mergeCell ref="B14:D14"/>
    <mergeCell ref="E5:G5"/>
    <mergeCell ref="H5:J5"/>
    <mergeCell ref="B6:D6"/>
    <mergeCell ref="B4:D4"/>
    <mergeCell ref="B20:D20"/>
    <mergeCell ref="H18:J18"/>
    <mergeCell ref="E15:G15"/>
    <mergeCell ref="H15:J15"/>
    <mergeCell ref="H16:J16"/>
    <mergeCell ref="E18:G18"/>
    <mergeCell ref="B21:D21"/>
    <mergeCell ref="B24:D24"/>
    <mergeCell ref="B26:D26"/>
    <mergeCell ref="B27:D27"/>
    <mergeCell ref="I25:J25"/>
    <mergeCell ref="I29:J29"/>
    <mergeCell ref="I30:J30"/>
    <mergeCell ref="I31:J31"/>
    <mergeCell ref="I26:J26"/>
    <mergeCell ref="I27:J27"/>
    <mergeCell ref="I28:J28"/>
    <mergeCell ref="B28:D28"/>
    <mergeCell ref="C31:D31"/>
    <mergeCell ref="F30:G30"/>
    <mergeCell ref="B29:D29"/>
    <mergeCell ref="B30:D30"/>
    <mergeCell ref="F28:G28"/>
    <mergeCell ref="F29:G2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zoomScalePageLayoutView="0" workbookViewId="0" topLeftCell="A1">
      <selection activeCell="D23" sqref="D23:F23"/>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01" t="s">
        <v>424</v>
      </c>
      <c r="B1" s="701"/>
      <c r="C1" s="430"/>
      <c r="D1" s="430"/>
      <c r="E1" s="430"/>
      <c r="F1" s="430"/>
      <c r="G1" s="430"/>
      <c r="H1" s="430"/>
      <c r="I1" s="430"/>
      <c r="BP1"/>
      <c r="BQ1"/>
      <c r="BR1"/>
      <c r="BS1"/>
    </row>
    <row r="2" spans="1:71" ht="24" customHeight="1" thickBot="1">
      <c r="A2" s="686" t="s">
        <v>419</v>
      </c>
      <c r="B2" s="687"/>
      <c r="C2" s="688"/>
      <c r="D2" s="689"/>
      <c r="E2" s="690"/>
      <c r="F2" s="183" t="s">
        <v>617</v>
      </c>
      <c r="G2" s="696"/>
      <c r="H2" s="697"/>
      <c r="I2" s="698"/>
      <c r="BP2"/>
      <c r="BQ2"/>
      <c r="BR2"/>
      <c r="BS2"/>
    </row>
    <row r="3" spans="1:71" ht="7.5" customHeight="1" thickBot="1">
      <c r="A3" s="707"/>
      <c r="B3" s="707"/>
      <c r="C3" s="511"/>
      <c r="D3" s="511"/>
      <c r="E3" s="511"/>
      <c r="F3" s="511"/>
      <c r="G3" s="511"/>
      <c r="H3" s="511"/>
      <c r="I3" s="511"/>
      <c r="BP3"/>
      <c r="BQ3"/>
      <c r="BR3"/>
      <c r="BS3"/>
    </row>
    <row r="4" spans="1:71" ht="24" customHeight="1">
      <c r="A4" s="617" t="s">
        <v>420</v>
      </c>
      <c r="B4" s="618"/>
      <c r="C4" s="619"/>
      <c r="D4" s="130" t="s">
        <v>66</v>
      </c>
      <c r="E4" s="611"/>
      <c r="F4" s="612"/>
      <c r="G4" s="130" t="s">
        <v>66</v>
      </c>
      <c r="H4" s="611"/>
      <c r="I4" s="613"/>
      <c r="BM4"/>
      <c r="BN4"/>
      <c r="BO4"/>
      <c r="BP4"/>
      <c r="BQ4"/>
      <c r="BR4"/>
      <c r="BS4"/>
    </row>
    <row r="5" spans="1:71" ht="18" customHeight="1">
      <c r="A5" s="50">
        <v>64</v>
      </c>
      <c r="B5" s="555" t="s">
        <v>421</v>
      </c>
      <c r="C5" s="620"/>
      <c r="D5" s="140"/>
      <c r="E5" s="558">
        <v>24840</v>
      </c>
      <c r="F5" s="660"/>
      <c r="G5" s="145"/>
      <c r="H5" s="560"/>
      <c r="I5" s="691"/>
      <c r="BM5"/>
      <c r="BN5"/>
      <c r="BO5"/>
      <c r="BP5"/>
      <c r="BQ5"/>
      <c r="BR5"/>
      <c r="BS5"/>
    </row>
    <row r="6" spans="1:71" ht="18" customHeight="1">
      <c r="A6" s="50" t="s">
        <v>231</v>
      </c>
      <c r="B6" s="555" t="s">
        <v>461</v>
      </c>
      <c r="C6" s="620"/>
      <c r="D6" s="102">
        <v>0</v>
      </c>
      <c r="E6" s="631">
        <f>+D6*2070</f>
        <v>0</v>
      </c>
      <c r="F6" s="632"/>
      <c r="G6" s="145"/>
      <c r="H6" s="560"/>
      <c r="I6" s="691"/>
      <c r="BM6"/>
      <c r="BN6"/>
      <c r="BO6"/>
      <c r="BP6"/>
      <c r="BQ6"/>
      <c r="BR6"/>
      <c r="BS6"/>
    </row>
    <row r="7" spans="1:71" ht="24" customHeight="1">
      <c r="A7" s="50" t="s">
        <v>232</v>
      </c>
      <c r="B7" s="629" t="s">
        <v>2</v>
      </c>
      <c r="C7" s="636"/>
      <c r="D7" s="102">
        <v>0</v>
      </c>
      <c r="E7" s="631">
        <f>+D7*4140</f>
        <v>0</v>
      </c>
      <c r="F7" s="632"/>
      <c r="G7" s="145"/>
      <c r="H7" s="560"/>
      <c r="I7" s="691"/>
      <c r="BM7"/>
      <c r="BN7"/>
      <c r="BO7"/>
      <c r="BP7"/>
      <c r="BQ7"/>
      <c r="BR7"/>
      <c r="BS7"/>
    </row>
    <row r="8" spans="1:71" ht="24" customHeight="1">
      <c r="A8" s="50">
        <v>66</v>
      </c>
      <c r="B8" s="629" t="s">
        <v>14</v>
      </c>
      <c r="C8" s="636"/>
      <c r="D8" s="102">
        <v>0</v>
      </c>
      <c r="E8" s="631">
        <f>+D8*210</f>
        <v>0</v>
      </c>
      <c r="F8" s="632"/>
      <c r="G8" s="145"/>
      <c r="H8" s="560"/>
      <c r="I8" s="691"/>
      <c r="BM8"/>
      <c r="BN8"/>
      <c r="BO8"/>
      <c r="BP8"/>
      <c r="BQ8"/>
      <c r="BR8"/>
      <c r="BS8"/>
    </row>
    <row r="9" spans="1:71" ht="24" customHeight="1">
      <c r="A9" s="50">
        <v>67</v>
      </c>
      <c r="B9" s="629" t="s">
        <v>15</v>
      </c>
      <c r="C9" s="636"/>
      <c r="D9" s="102">
        <v>0</v>
      </c>
      <c r="E9" s="631">
        <f>+D9*420</f>
        <v>0</v>
      </c>
      <c r="F9" s="632"/>
      <c r="G9" s="145"/>
      <c r="H9" s="560"/>
      <c r="I9" s="691"/>
      <c r="BM9"/>
      <c r="BN9"/>
      <c r="BO9"/>
      <c r="BP9"/>
      <c r="BQ9"/>
      <c r="BR9"/>
      <c r="BS9"/>
    </row>
    <row r="10" spans="1:71" ht="18" customHeight="1">
      <c r="A10" s="50">
        <v>68</v>
      </c>
      <c r="B10" s="629" t="s">
        <v>462</v>
      </c>
      <c r="C10" s="636"/>
      <c r="D10" s="102">
        <v>0</v>
      </c>
      <c r="E10" s="631">
        <f>+D10*1345</f>
        <v>0</v>
      </c>
      <c r="F10" s="632"/>
      <c r="G10" s="145"/>
      <c r="H10" s="560"/>
      <c r="I10" s="691"/>
      <c r="BM10"/>
      <c r="BN10"/>
      <c r="BO10"/>
      <c r="BP10"/>
      <c r="BQ10"/>
      <c r="BR10"/>
      <c r="BS10"/>
    </row>
    <row r="11" spans="1:71" ht="18" customHeight="1">
      <c r="A11" s="50">
        <v>69</v>
      </c>
      <c r="B11" s="629" t="s">
        <v>463</v>
      </c>
      <c r="C11" s="636"/>
      <c r="D11" s="102">
        <v>0</v>
      </c>
      <c r="E11" s="631">
        <f>+D11*335</f>
        <v>0</v>
      </c>
      <c r="F11" s="632"/>
      <c r="G11" s="145"/>
      <c r="H11" s="560"/>
      <c r="I11" s="691"/>
      <c r="BM11"/>
      <c r="BN11"/>
      <c r="BO11"/>
      <c r="BP11"/>
      <c r="BQ11"/>
      <c r="BR11"/>
      <c r="BS11"/>
    </row>
    <row r="12" spans="1:71" ht="24" customHeight="1">
      <c r="A12" s="50">
        <v>70</v>
      </c>
      <c r="B12" s="629" t="s">
        <v>673</v>
      </c>
      <c r="C12" s="636"/>
      <c r="D12" s="140"/>
      <c r="E12" s="631">
        <f>+SUM(E5:F11)+DAP2!F43+DAP2!F44</f>
        <v>24840</v>
      </c>
      <c r="F12" s="718"/>
      <c r="G12" s="145"/>
      <c r="H12" s="560"/>
      <c r="I12" s="691"/>
      <c r="BP12"/>
      <c r="BQ12"/>
      <c r="BR12"/>
      <c r="BS12"/>
    </row>
    <row r="13" spans="1:71" ht="24" customHeight="1" thickBot="1">
      <c r="A13" s="51">
        <v>71</v>
      </c>
      <c r="B13" s="720" t="s">
        <v>425</v>
      </c>
      <c r="C13" s="721"/>
      <c r="D13" s="141"/>
      <c r="E13" s="634">
        <f>+MAX(DAP2!F40-DAP3!E12,0)</f>
        <v>0</v>
      </c>
      <c r="F13" s="722"/>
      <c r="G13" s="147"/>
      <c r="H13" s="647"/>
      <c r="I13" s="723"/>
      <c r="BP13"/>
      <c r="BQ13"/>
      <c r="BR13"/>
      <c r="BS13"/>
    </row>
    <row r="14" spans="1:9" ht="15.75" customHeight="1" thickBot="1">
      <c r="A14" s="702" t="s">
        <v>233</v>
      </c>
      <c r="B14" s="702"/>
      <c r="C14" s="703"/>
      <c r="D14" s="703"/>
      <c r="E14" s="703"/>
      <c r="F14" s="703"/>
      <c r="G14" s="703"/>
      <c r="H14" s="703"/>
      <c r="I14" s="703"/>
    </row>
    <row r="15" spans="1:71" ht="21.75" customHeight="1">
      <c r="A15" s="708"/>
      <c r="B15" s="719" t="s">
        <v>426</v>
      </c>
      <c r="C15" s="735"/>
      <c r="D15" s="719" t="s">
        <v>617</v>
      </c>
      <c r="E15" s="719"/>
      <c r="F15" s="694" t="s">
        <v>66</v>
      </c>
      <c r="G15" s="695"/>
      <c r="H15" s="732" t="s">
        <v>3</v>
      </c>
      <c r="I15" s="733"/>
      <c r="BO15"/>
      <c r="BP15"/>
      <c r="BQ15"/>
      <c r="BR15"/>
      <c r="BS15"/>
    </row>
    <row r="16" spans="1:71" ht="12" customHeight="1">
      <c r="A16" s="709"/>
      <c r="B16" s="692">
        <v>1</v>
      </c>
      <c r="C16" s="700"/>
      <c r="D16" s="692">
        <v>2</v>
      </c>
      <c r="E16" s="692"/>
      <c r="F16" s="699">
        <v>3</v>
      </c>
      <c r="G16" s="700"/>
      <c r="H16" s="692">
        <v>4</v>
      </c>
      <c r="I16" s="734"/>
      <c r="BO16"/>
      <c r="BP16"/>
      <c r="BQ16"/>
      <c r="BR16"/>
      <c r="BS16"/>
    </row>
    <row r="17" spans="1:71" ht="18" customHeight="1">
      <c r="A17" s="151">
        <v>1</v>
      </c>
      <c r="B17" s="730" t="s">
        <v>608</v>
      </c>
      <c r="C17" s="731"/>
      <c r="D17" s="677"/>
      <c r="E17" s="693"/>
      <c r="F17" s="673"/>
      <c r="G17" s="673"/>
      <c r="H17" s="673"/>
      <c r="I17" s="674"/>
      <c r="BO17"/>
      <c r="BP17"/>
      <c r="BQ17"/>
      <c r="BR17"/>
      <c r="BS17"/>
    </row>
    <row r="18" spans="1:71" ht="18" customHeight="1">
      <c r="A18" s="151">
        <v>2</v>
      </c>
      <c r="B18" s="730" t="s">
        <v>608</v>
      </c>
      <c r="C18" s="731"/>
      <c r="D18" s="677"/>
      <c r="E18" s="677"/>
      <c r="F18" s="673"/>
      <c r="G18" s="673"/>
      <c r="H18" s="673"/>
      <c r="I18" s="674"/>
      <c r="BO18"/>
      <c r="BP18"/>
      <c r="BQ18"/>
      <c r="BR18"/>
      <c r="BS18"/>
    </row>
    <row r="19" spans="1:71" ht="18" customHeight="1">
      <c r="A19" s="151">
        <v>3</v>
      </c>
      <c r="B19" s="730" t="s">
        <v>608</v>
      </c>
      <c r="C19" s="731"/>
      <c r="D19" s="677"/>
      <c r="E19" s="677"/>
      <c r="F19" s="673"/>
      <c r="G19" s="673"/>
      <c r="H19" s="673"/>
      <c r="I19" s="674"/>
      <c r="BO19"/>
      <c r="BP19"/>
      <c r="BQ19"/>
      <c r="BR19"/>
      <c r="BS19"/>
    </row>
    <row r="20" spans="1:71" ht="18" customHeight="1">
      <c r="A20" s="151">
        <v>4</v>
      </c>
      <c r="B20" s="730" t="s">
        <v>608</v>
      </c>
      <c r="C20" s="731"/>
      <c r="D20" s="677"/>
      <c r="E20" s="677"/>
      <c r="F20" s="673"/>
      <c r="G20" s="673"/>
      <c r="H20" s="673"/>
      <c r="I20" s="674"/>
      <c r="BO20"/>
      <c r="BP20"/>
      <c r="BQ20"/>
      <c r="BR20"/>
      <c r="BS20"/>
    </row>
    <row r="21" spans="1:71" ht="15.75" customHeight="1" thickBot="1">
      <c r="A21" s="152"/>
      <c r="B21" s="724" t="s">
        <v>474</v>
      </c>
      <c r="C21" s="725"/>
      <c r="D21" s="712"/>
      <c r="E21" s="712"/>
      <c r="F21" s="675">
        <f>+SUM(F17:F20)</f>
        <v>0</v>
      </c>
      <c r="G21" s="729"/>
      <c r="H21" s="675">
        <f>+SUM(H17:H20)</f>
        <v>0</v>
      </c>
      <c r="I21" s="676"/>
      <c r="BS21"/>
    </row>
    <row r="22" spans="1:9" ht="6" customHeight="1" thickBot="1">
      <c r="A22" s="710"/>
      <c r="B22" s="710"/>
      <c r="C22" s="711"/>
      <c r="D22" s="711"/>
      <c r="E22" s="711"/>
      <c r="F22" s="711"/>
      <c r="G22" s="711"/>
      <c r="H22" s="711"/>
      <c r="I22" s="711"/>
    </row>
    <row r="23" spans="1:9" ht="18" customHeight="1">
      <c r="A23" s="129">
        <v>72</v>
      </c>
      <c r="B23" s="594" t="s">
        <v>475</v>
      </c>
      <c r="C23" s="678"/>
      <c r="D23" s="668">
        <f>+F21*1117+H21*1117</f>
        <v>0</v>
      </c>
      <c r="E23" s="669"/>
      <c r="F23" s="670"/>
      <c r="G23" s="603"/>
      <c r="H23" s="705"/>
      <c r="I23" s="706"/>
    </row>
    <row r="24" spans="1:9" ht="24" customHeight="1">
      <c r="A24" s="23">
        <v>73</v>
      </c>
      <c r="B24" s="565" t="s">
        <v>427</v>
      </c>
      <c r="C24" s="704"/>
      <c r="D24" s="582">
        <f>+MIN(D23,E13)</f>
        <v>0</v>
      </c>
      <c r="E24" s="659"/>
      <c r="F24" s="660"/>
      <c r="G24" s="661"/>
      <c r="H24" s="662"/>
      <c r="I24" s="663"/>
    </row>
    <row r="25" spans="1:9" ht="18" customHeight="1" thickBot="1">
      <c r="A25" s="310">
        <v>74</v>
      </c>
      <c r="B25" s="736" t="s">
        <v>234</v>
      </c>
      <c r="C25" s="737"/>
      <c r="D25" s="605">
        <f>+E13-D24</f>
        <v>0</v>
      </c>
      <c r="E25" s="684"/>
      <c r="F25" s="685"/>
      <c r="G25" s="715"/>
      <c r="H25" s="716"/>
      <c r="I25" s="717"/>
    </row>
    <row r="26" spans="1:9" ht="6" customHeight="1" thickBot="1">
      <c r="A26" s="710"/>
      <c r="B26" s="710"/>
      <c r="C26" s="711"/>
      <c r="D26" s="711"/>
      <c r="E26" s="711"/>
      <c r="F26" s="711"/>
      <c r="G26" s="711"/>
      <c r="H26" s="711"/>
      <c r="I26" s="711"/>
    </row>
    <row r="27" spans="1:9" ht="18" customHeight="1">
      <c r="A27" s="129">
        <v>75</v>
      </c>
      <c r="B27" s="594" t="s">
        <v>235</v>
      </c>
      <c r="C27" s="678"/>
      <c r="D27" s="668">
        <f>IF(+D23-D24&lt;99,0,MIN(60300,+D23-D24))</f>
        <v>0</v>
      </c>
      <c r="E27" s="669"/>
      <c r="F27" s="670"/>
      <c r="G27" s="603"/>
      <c r="H27" s="705"/>
      <c r="I27" s="706"/>
    </row>
    <row r="28" spans="1:9" ht="24" customHeight="1">
      <c r="A28" s="23">
        <v>76</v>
      </c>
      <c r="B28" s="565" t="s">
        <v>4</v>
      </c>
      <c r="C28" s="704"/>
      <c r="D28" s="582">
        <v>0</v>
      </c>
      <c r="E28" s="659"/>
      <c r="F28" s="660"/>
      <c r="G28" s="661"/>
      <c r="H28" s="662"/>
      <c r="I28" s="663"/>
    </row>
    <row r="29" spans="1:9" ht="18" customHeight="1" thickBot="1">
      <c r="A29" s="24">
        <v>77</v>
      </c>
      <c r="B29" s="738" t="s">
        <v>236</v>
      </c>
      <c r="C29" s="739"/>
      <c r="D29" s="605">
        <f>+D27-D28</f>
        <v>0</v>
      </c>
      <c r="E29" s="684"/>
      <c r="F29" s="685"/>
      <c r="G29" s="681"/>
      <c r="H29" s="682"/>
      <c r="I29" s="683"/>
    </row>
    <row r="30" spans="1:9" ht="15.75" customHeight="1" thickBot="1">
      <c r="A30" s="713" t="s">
        <v>237</v>
      </c>
      <c r="B30" s="713"/>
      <c r="C30" s="714"/>
      <c r="D30" s="714"/>
      <c r="E30" s="714"/>
      <c r="F30" s="714"/>
      <c r="G30" s="714"/>
      <c r="H30" s="714"/>
      <c r="I30" s="714"/>
    </row>
    <row r="31" spans="1:9" ht="18" customHeight="1">
      <c r="A31" s="23">
        <v>78</v>
      </c>
      <c r="B31" s="679" t="s">
        <v>16</v>
      </c>
      <c r="C31" s="680"/>
      <c r="D31" s="668">
        <v>0</v>
      </c>
      <c r="E31" s="669"/>
      <c r="F31" s="670"/>
      <c r="G31" s="661"/>
      <c r="H31" s="662"/>
      <c r="I31" s="663"/>
    </row>
    <row r="32" spans="1:9" ht="24" customHeight="1">
      <c r="A32" s="23">
        <v>79</v>
      </c>
      <c r="B32" s="671" t="s">
        <v>17</v>
      </c>
      <c r="C32" s="672"/>
      <c r="D32" s="582">
        <v>0</v>
      </c>
      <c r="E32" s="659"/>
      <c r="F32" s="660"/>
      <c r="G32" s="661"/>
      <c r="H32" s="662"/>
      <c r="I32" s="663"/>
    </row>
    <row r="33" spans="1:9" ht="24" customHeight="1">
      <c r="A33" s="23">
        <v>80</v>
      </c>
      <c r="B33" s="671" t="s">
        <v>5</v>
      </c>
      <c r="C33" s="672"/>
      <c r="D33" s="582">
        <f>+D32-D31</f>
        <v>0</v>
      </c>
      <c r="E33" s="659"/>
      <c r="F33" s="660"/>
      <c r="G33" s="661"/>
      <c r="H33" s="662"/>
      <c r="I33" s="663"/>
    </row>
    <row r="34" spans="1:9" ht="24" customHeight="1">
      <c r="A34" s="23">
        <v>81</v>
      </c>
      <c r="B34" s="671" t="s">
        <v>67</v>
      </c>
      <c r="C34" s="672"/>
      <c r="D34" s="582">
        <v>0</v>
      </c>
      <c r="E34" s="659"/>
      <c r="F34" s="660"/>
      <c r="G34" s="661"/>
      <c r="H34" s="662"/>
      <c r="I34" s="663"/>
    </row>
    <row r="35" spans="1:9" ht="24" customHeight="1">
      <c r="A35" s="23">
        <v>82</v>
      </c>
      <c r="B35" s="671" t="s">
        <v>18</v>
      </c>
      <c r="C35" s="672"/>
      <c r="D35" s="582">
        <v>0</v>
      </c>
      <c r="E35" s="659"/>
      <c r="F35" s="660"/>
      <c r="G35" s="661"/>
      <c r="H35" s="662"/>
      <c r="I35" s="663"/>
    </row>
    <row r="36" spans="1:9" ht="24" customHeight="1" thickBot="1">
      <c r="A36" s="24">
        <v>83</v>
      </c>
      <c r="B36" s="727" t="s">
        <v>6</v>
      </c>
      <c r="C36" s="728"/>
      <c r="D36" s="605">
        <f>+D35-D34</f>
        <v>0</v>
      </c>
      <c r="E36" s="684"/>
      <c r="F36" s="685"/>
      <c r="G36" s="681"/>
      <c r="H36" s="682"/>
      <c r="I36" s="683"/>
    </row>
    <row r="37" spans="1:9" ht="15.75" customHeight="1" thickBot="1">
      <c r="A37" s="713" t="s">
        <v>238</v>
      </c>
      <c r="B37" s="713"/>
      <c r="C37" s="714"/>
      <c r="D37" s="714"/>
      <c r="E37" s="714"/>
      <c r="F37" s="714"/>
      <c r="G37" s="714"/>
      <c r="H37" s="714"/>
      <c r="I37" s="714"/>
    </row>
    <row r="38" spans="1:9" ht="24" customHeight="1">
      <c r="A38" s="127">
        <v>84</v>
      </c>
      <c r="B38" s="594" t="s">
        <v>7</v>
      </c>
      <c r="C38" s="678"/>
      <c r="D38" s="668">
        <v>0</v>
      </c>
      <c r="E38" s="669"/>
      <c r="F38" s="670"/>
      <c r="G38" s="665"/>
      <c r="H38" s="666"/>
      <c r="I38" s="667"/>
    </row>
    <row r="39" spans="1:9" ht="18" customHeight="1">
      <c r="A39" s="23">
        <v>85</v>
      </c>
      <c r="B39" s="597" t="s">
        <v>546</v>
      </c>
      <c r="C39" s="664"/>
      <c r="D39" s="582">
        <v>0</v>
      </c>
      <c r="E39" s="659"/>
      <c r="F39" s="660"/>
      <c r="G39" s="661"/>
      <c r="H39" s="662"/>
      <c r="I39" s="663"/>
    </row>
    <row r="40" spans="1:9" ht="18" customHeight="1">
      <c r="A40" s="23">
        <v>86</v>
      </c>
      <c r="B40" s="597" t="s">
        <v>567</v>
      </c>
      <c r="C40" s="664"/>
      <c r="D40" s="582">
        <v>0</v>
      </c>
      <c r="E40" s="659"/>
      <c r="F40" s="660"/>
      <c r="G40" s="661"/>
      <c r="H40" s="662"/>
      <c r="I40" s="663"/>
    </row>
    <row r="41" spans="1:9" ht="18" customHeight="1">
      <c r="A41" s="23">
        <v>87</v>
      </c>
      <c r="B41" s="597" t="s">
        <v>182</v>
      </c>
      <c r="C41" s="664"/>
      <c r="D41" s="582">
        <v>0</v>
      </c>
      <c r="E41" s="659"/>
      <c r="F41" s="660"/>
      <c r="G41" s="661"/>
      <c r="H41" s="662"/>
      <c r="I41" s="663"/>
    </row>
    <row r="42" spans="1:9" ht="18" customHeight="1">
      <c r="A42" s="23" t="s">
        <v>180</v>
      </c>
      <c r="B42" s="597" t="s">
        <v>181</v>
      </c>
      <c r="C42" s="664"/>
      <c r="D42" s="582">
        <v>0</v>
      </c>
      <c r="E42" s="659"/>
      <c r="F42" s="660"/>
      <c r="G42" s="661"/>
      <c r="H42" s="662"/>
      <c r="I42" s="663"/>
    </row>
    <row r="43" spans="1:9" ht="18" customHeight="1">
      <c r="A43" s="23">
        <v>88</v>
      </c>
      <c r="B43" s="597" t="s">
        <v>573</v>
      </c>
      <c r="C43" s="664"/>
      <c r="D43" s="582">
        <v>0</v>
      </c>
      <c r="E43" s="659"/>
      <c r="F43" s="660"/>
      <c r="G43" s="661"/>
      <c r="H43" s="662"/>
      <c r="I43" s="663"/>
    </row>
    <row r="44" spans="1:9" ht="18" customHeight="1">
      <c r="A44" s="23">
        <v>89</v>
      </c>
      <c r="B44" s="597" t="s">
        <v>428</v>
      </c>
      <c r="C44" s="664"/>
      <c r="D44" s="582">
        <v>0</v>
      </c>
      <c r="E44" s="659"/>
      <c r="F44" s="660"/>
      <c r="G44" s="661"/>
      <c r="H44" s="662"/>
      <c r="I44" s="663"/>
    </row>
    <row r="45" spans="1:9" ht="18" customHeight="1">
      <c r="A45" s="23">
        <v>90</v>
      </c>
      <c r="B45" s="597" t="s">
        <v>585</v>
      </c>
      <c r="C45" s="664"/>
      <c r="D45" s="582">
        <v>0</v>
      </c>
      <c r="E45" s="659"/>
      <c r="F45" s="660"/>
      <c r="G45" s="661"/>
      <c r="H45" s="662"/>
      <c r="I45" s="663"/>
    </row>
    <row r="46" spans="1:9" ht="24" customHeight="1" thickBot="1">
      <c r="A46" s="23">
        <v>91</v>
      </c>
      <c r="B46" s="727" t="s">
        <v>183</v>
      </c>
      <c r="C46" s="728"/>
      <c r="D46" s="587">
        <f>+D25-D29-SUM(D38:E45)</f>
        <v>0</v>
      </c>
      <c r="E46" s="726"/>
      <c r="F46" s="635"/>
      <c r="G46" s="661"/>
      <c r="H46" s="662"/>
      <c r="I46" s="663"/>
    </row>
    <row r="47" spans="1:9" ht="12.75">
      <c r="A47" s="650">
        <v>3</v>
      </c>
      <c r="B47" s="650"/>
      <c r="C47" s="650"/>
      <c r="D47" s="650"/>
      <c r="E47" s="650"/>
      <c r="F47" s="650"/>
      <c r="G47" s="650"/>
      <c r="H47" s="650"/>
      <c r="I47" s="650"/>
    </row>
    <row r="48" spans="1:9" ht="12.75">
      <c r="A48" s="84"/>
      <c r="B48" s="84"/>
      <c r="C48" s="84"/>
      <c r="D48" s="84"/>
      <c r="E48" s="84"/>
      <c r="F48" s="84"/>
      <c r="G48" s="84"/>
      <c r="H48" s="84"/>
      <c r="I48" s="84"/>
    </row>
    <row r="49" spans="1:9" ht="12.75">
      <c r="A49" s="84"/>
      <c r="B49" s="84"/>
      <c r="C49" s="84"/>
      <c r="D49" s="84"/>
      <c r="E49" s="84"/>
      <c r="F49" s="84"/>
      <c r="G49" s="84"/>
      <c r="H49" s="84"/>
      <c r="I49" s="84"/>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sheetData>
  <sheetProtection password="EF65" sheet="1" objects="1" scenarios="1"/>
  <mergeCells count="133">
    <mergeCell ref="D23:F23"/>
    <mergeCell ref="B23:C23"/>
    <mergeCell ref="B36:C36"/>
    <mergeCell ref="B24:C24"/>
    <mergeCell ref="B25:C25"/>
    <mergeCell ref="D24:F24"/>
    <mergeCell ref="D25:F25"/>
    <mergeCell ref="A30:I30"/>
    <mergeCell ref="B29:C29"/>
    <mergeCell ref="G33:I33"/>
    <mergeCell ref="B19:C19"/>
    <mergeCell ref="B20:C20"/>
    <mergeCell ref="H15:I15"/>
    <mergeCell ref="H16:I16"/>
    <mergeCell ref="F17:G17"/>
    <mergeCell ref="H17:I17"/>
    <mergeCell ref="B15:C15"/>
    <mergeCell ref="B16:C16"/>
    <mergeCell ref="B17:C17"/>
    <mergeCell ref="B18:C18"/>
    <mergeCell ref="F18:G18"/>
    <mergeCell ref="F20:G20"/>
    <mergeCell ref="F21:G21"/>
    <mergeCell ref="D19:E19"/>
    <mergeCell ref="D46:F46"/>
    <mergeCell ref="B38:C38"/>
    <mergeCell ref="B39:C39"/>
    <mergeCell ref="D32:F32"/>
    <mergeCell ref="B46:C46"/>
    <mergeCell ref="B40:C40"/>
    <mergeCell ref="B41:C41"/>
    <mergeCell ref="D33:F33"/>
    <mergeCell ref="D38:F38"/>
    <mergeCell ref="D39:F39"/>
    <mergeCell ref="D27:F27"/>
    <mergeCell ref="E12:F12"/>
    <mergeCell ref="A22:I22"/>
    <mergeCell ref="D15:E15"/>
    <mergeCell ref="H12:I12"/>
    <mergeCell ref="B13:C13"/>
    <mergeCell ref="E13:F13"/>
    <mergeCell ref="H13:I13"/>
    <mergeCell ref="B12:C12"/>
    <mergeCell ref="B21:C21"/>
    <mergeCell ref="D40:F40"/>
    <mergeCell ref="D41:F41"/>
    <mergeCell ref="B5:C5"/>
    <mergeCell ref="B6:C6"/>
    <mergeCell ref="B7:C7"/>
    <mergeCell ref="B8:C8"/>
    <mergeCell ref="D21:E21"/>
    <mergeCell ref="A37:I37"/>
    <mergeCell ref="G25:I25"/>
    <mergeCell ref="G29:I29"/>
    <mergeCell ref="G24:I24"/>
    <mergeCell ref="H7:I7"/>
    <mergeCell ref="D28:F28"/>
    <mergeCell ref="H8:I8"/>
    <mergeCell ref="A26:I26"/>
    <mergeCell ref="H10:I10"/>
    <mergeCell ref="H11:I11"/>
    <mergeCell ref="B9:C9"/>
    <mergeCell ref="B10:C10"/>
    <mergeCell ref="B11:C11"/>
    <mergeCell ref="G32:I32"/>
    <mergeCell ref="G27:I27"/>
    <mergeCell ref="H9:I9"/>
    <mergeCell ref="A3:I3"/>
    <mergeCell ref="A4:C4"/>
    <mergeCell ref="H4:I4"/>
    <mergeCell ref="E4:F4"/>
    <mergeCell ref="A15:A16"/>
    <mergeCell ref="G23:I23"/>
    <mergeCell ref="E10:F10"/>
    <mergeCell ref="B33:C33"/>
    <mergeCell ref="B34:C34"/>
    <mergeCell ref="B28:C28"/>
    <mergeCell ref="D29:F29"/>
    <mergeCell ref="A1:I1"/>
    <mergeCell ref="H18:I18"/>
    <mergeCell ref="F19:G19"/>
    <mergeCell ref="H19:I19"/>
    <mergeCell ref="E6:F6"/>
    <mergeCell ref="E8:F8"/>
    <mergeCell ref="E7:F7"/>
    <mergeCell ref="A14:I14"/>
    <mergeCell ref="E5:F5"/>
    <mergeCell ref="D18:E18"/>
    <mergeCell ref="D16:E16"/>
    <mergeCell ref="D17:E17"/>
    <mergeCell ref="F15:G15"/>
    <mergeCell ref="G2:I2"/>
    <mergeCell ref="E9:F9"/>
    <mergeCell ref="E11:F11"/>
    <mergeCell ref="F16:G16"/>
    <mergeCell ref="A2:B2"/>
    <mergeCell ref="C2:E2"/>
    <mergeCell ref="H5:I5"/>
    <mergeCell ref="H6:I6"/>
    <mergeCell ref="G36:I36"/>
    <mergeCell ref="D35:F35"/>
    <mergeCell ref="D36:F36"/>
    <mergeCell ref="G34:I34"/>
    <mergeCell ref="G35:I35"/>
    <mergeCell ref="D34:F34"/>
    <mergeCell ref="G31:I31"/>
    <mergeCell ref="D31:F31"/>
    <mergeCell ref="B35:C35"/>
    <mergeCell ref="H20:I20"/>
    <mergeCell ref="H21:I21"/>
    <mergeCell ref="D20:E20"/>
    <mergeCell ref="G28:I28"/>
    <mergeCell ref="B27:C27"/>
    <mergeCell ref="B31:C31"/>
    <mergeCell ref="B32:C32"/>
    <mergeCell ref="A47:I47"/>
    <mergeCell ref="G46:I46"/>
    <mergeCell ref="G45:I45"/>
    <mergeCell ref="G38:I38"/>
    <mergeCell ref="G44:I44"/>
    <mergeCell ref="G39:I39"/>
    <mergeCell ref="G41:I41"/>
    <mergeCell ref="G40:I40"/>
    <mergeCell ref="B44:C44"/>
    <mergeCell ref="B42:C42"/>
    <mergeCell ref="D42:F42"/>
    <mergeCell ref="G42:I42"/>
    <mergeCell ref="B45:C45"/>
    <mergeCell ref="D44:F44"/>
    <mergeCell ref="D45:F45"/>
    <mergeCell ref="B43:C43"/>
    <mergeCell ref="D43:F43"/>
    <mergeCell ref="G43:I43"/>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783" t="s">
        <v>574</v>
      </c>
      <c r="B1" s="784"/>
      <c r="C1" s="784"/>
      <c r="D1" s="784"/>
      <c r="E1" s="784"/>
      <c r="F1" s="784"/>
      <c r="G1" s="784"/>
      <c r="H1" s="784"/>
      <c r="I1" s="784"/>
      <c r="J1" s="784"/>
      <c r="K1" s="784"/>
    </row>
    <row r="2" spans="1:11" ht="13.5" customHeight="1" thickBot="1">
      <c r="A2" s="785" t="s">
        <v>566</v>
      </c>
      <c r="B2" s="786"/>
      <c r="C2" s="786"/>
      <c r="D2" s="786"/>
      <c r="E2" s="786"/>
      <c r="F2" s="786"/>
      <c r="G2" s="786"/>
      <c r="H2" s="786"/>
      <c r="I2" s="786"/>
      <c r="J2" s="786"/>
      <c r="K2" s="786"/>
    </row>
    <row r="3" spans="1:11" ht="16.5" customHeight="1">
      <c r="A3" s="787" t="s">
        <v>599</v>
      </c>
      <c r="B3" s="788"/>
      <c r="C3" s="788"/>
      <c r="D3" s="788"/>
      <c r="E3" s="788"/>
      <c r="F3" s="788"/>
      <c r="G3" s="788"/>
      <c r="H3" s="788"/>
      <c r="I3" s="788"/>
      <c r="J3" s="789"/>
      <c r="K3" s="240"/>
    </row>
    <row r="4" spans="1:11" ht="16.5" customHeight="1">
      <c r="A4" s="790" t="s">
        <v>603</v>
      </c>
      <c r="B4" s="791"/>
      <c r="C4" s="791"/>
      <c r="D4" s="791"/>
      <c r="E4" s="791"/>
      <c r="F4" s="791"/>
      <c r="G4" s="791"/>
      <c r="H4" s="791"/>
      <c r="I4" s="792"/>
      <c r="J4" s="793"/>
      <c r="K4" s="238"/>
    </row>
    <row r="5" spans="1:11" ht="16.5" customHeight="1">
      <c r="A5" s="790" t="s">
        <v>682</v>
      </c>
      <c r="B5" s="791"/>
      <c r="C5" s="791"/>
      <c r="D5" s="791"/>
      <c r="E5" s="791"/>
      <c r="F5" s="791"/>
      <c r="G5" s="791"/>
      <c r="H5" s="791"/>
      <c r="I5" s="792"/>
      <c r="J5" s="793"/>
      <c r="K5" s="238"/>
    </row>
    <row r="6" spans="1:11" ht="16.5" customHeight="1">
      <c r="A6" s="790" t="s">
        <v>19</v>
      </c>
      <c r="B6" s="791"/>
      <c r="C6" s="791"/>
      <c r="D6" s="791"/>
      <c r="E6" s="791"/>
      <c r="F6" s="791"/>
      <c r="G6" s="791"/>
      <c r="H6" s="791"/>
      <c r="I6" s="792"/>
      <c r="J6" s="793"/>
      <c r="K6" s="238"/>
    </row>
    <row r="7" spans="1:11" ht="16.5" customHeight="1">
      <c r="A7" s="790" t="s">
        <v>86</v>
      </c>
      <c r="B7" s="791"/>
      <c r="C7" s="791"/>
      <c r="D7" s="791"/>
      <c r="E7" s="791"/>
      <c r="F7" s="791"/>
      <c r="G7" s="791"/>
      <c r="H7" s="791"/>
      <c r="I7" s="792"/>
      <c r="J7" s="793"/>
      <c r="K7" s="238"/>
    </row>
    <row r="8" spans="1:11" ht="16.5" customHeight="1">
      <c r="A8" s="790" t="s">
        <v>184</v>
      </c>
      <c r="B8" s="791"/>
      <c r="C8" s="791"/>
      <c r="D8" s="791"/>
      <c r="E8" s="791"/>
      <c r="F8" s="791"/>
      <c r="G8" s="791"/>
      <c r="H8" s="791"/>
      <c r="I8" s="792"/>
      <c r="J8" s="793"/>
      <c r="K8" s="238"/>
    </row>
    <row r="9" spans="1:11" ht="24" customHeight="1">
      <c r="A9" s="790" t="s">
        <v>129</v>
      </c>
      <c r="B9" s="791"/>
      <c r="C9" s="791"/>
      <c r="D9" s="791"/>
      <c r="E9" s="791"/>
      <c r="F9" s="791"/>
      <c r="G9" s="791"/>
      <c r="H9" s="791"/>
      <c r="I9" s="792"/>
      <c r="J9" s="793"/>
      <c r="K9" s="238"/>
    </row>
    <row r="10" spans="1:11" ht="16.5" customHeight="1">
      <c r="A10" s="790" t="s">
        <v>674</v>
      </c>
      <c r="B10" s="791"/>
      <c r="C10" s="791"/>
      <c r="D10" s="791"/>
      <c r="E10" s="791"/>
      <c r="F10" s="791"/>
      <c r="G10" s="791"/>
      <c r="H10" s="791"/>
      <c r="I10" s="792"/>
      <c r="J10" s="793"/>
      <c r="K10" s="238"/>
    </row>
    <row r="11" spans="1:11" ht="16.5" customHeight="1">
      <c r="A11" s="790" t="s">
        <v>633</v>
      </c>
      <c r="B11" s="791"/>
      <c r="C11" s="791"/>
      <c r="D11" s="791"/>
      <c r="E11" s="791"/>
      <c r="F11" s="791"/>
      <c r="G11" s="791"/>
      <c r="H11" s="791"/>
      <c r="I11" s="792"/>
      <c r="J11" s="793"/>
      <c r="K11" s="238"/>
    </row>
    <row r="12" spans="1:11" ht="16.5" customHeight="1">
      <c r="A12" s="790" t="s">
        <v>430</v>
      </c>
      <c r="B12" s="791"/>
      <c r="C12" s="791"/>
      <c r="D12" s="791"/>
      <c r="E12" s="791"/>
      <c r="F12" s="791"/>
      <c r="G12" s="791"/>
      <c r="H12" s="791"/>
      <c r="I12" s="792"/>
      <c r="J12" s="793"/>
      <c r="K12" s="238"/>
    </row>
    <row r="13" spans="1:11" ht="16.5" customHeight="1">
      <c r="A13" s="790" t="s">
        <v>429</v>
      </c>
      <c r="B13" s="791"/>
      <c r="C13" s="791"/>
      <c r="D13" s="791"/>
      <c r="E13" s="791"/>
      <c r="F13" s="791"/>
      <c r="G13" s="791"/>
      <c r="H13" s="791"/>
      <c r="I13" s="792"/>
      <c r="J13" s="793"/>
      <c r="K13" s="238"/>
    </row>
    <row r="14" spans="1:11" ht="16.5" customHeight="1">
      <c r="A14" s="790" t="s">
        <v>675</v>
      </c>
      <c r="B14" s="791"/>
      <c r="C14" s="791"/>
      <c r="D14" s="791"/>
      <c r="E14" s="791"/>
      <c r="F14" s="791"/>
      <c r="G14" s="791"/>
      <c r="H14" s="791"/>
      <c r="I14" s="792"/>
      <c r="J14" s="793"/>
      <c r="K14" s="238"/>
    </row>
    <row r="15" spans="1:11" ht="16.5" customHeight="1">
      <c r="A15" s="790" t="s">
        <v>20</v>
      </c>
      <c r="B15" s="791"/>
      <c r="C15" s="791"/>
      <c r="D15" s="791"/>
      <c r="E15" s="791"/>
      <c r="F15" s="791"/>
      <c r="G15" s="791"/>
      <c r="H15" s="791"/>
      <c r="I15" s="792"/>
      <c r="J15" s="793"/>
      <c r="K15" s="238"/>
    </row>
    <row r="16" spans="1:11" ht="16.5" customHeight="1">
      <c r="A16" s="790" t="s">
        <v>604</v>
      </c>
      <c r="B16" s="791"/>
      <c r="C16" s="791"/>
      <c r="D16" s="791"/>
      <c r="E16" s="791"/>
      <c r="F16" s="791"/>
      <c r="G16" s="791"/>
      <c r="H16" s="791"/>
      <c r="I16" s="792"/>
      <c r="J16" s="793"/>
      <c r="K16" s="238"/>
    </row>
    <row r="17" spans="1:11" ht="16.5" customHeight="1" thickBot="1">
      <c r="A17" s="794" t="s">
        <v>605</v>
      </c>
      <c r="B17" s="795"/>
      <c r="C17" s="795"/>
      <c r="D17" s="795"/>
      <c r="E17" s="795"/>
      <c r="F17" s="795"/>
      <c r="G17" s="795"/>
      <c r="H17" s="795"/>
      <c r="I17" s="796"/>
      <c r="J17" s="797"/>
      <c r="K17" s="239">
        <f>SUM(K4:K16)</f>
        <v>0</v>
      </c>
    </row>
    <row r="18" spans="1:11" ht="6" customHeight="1" thickBot="1">
      <c r="A18" s="802"/>
      <c r="B18" s="802"/>
      <c r="C18" s="802"/>
      <c r="D18" s="802"/>
      <c r="E18" s="802"/>
      <c r="F18" s="802"/>
      <c r="G18" s="802"/>
      <c r="H18" s="802"/>
      <c r="I18" s="802"/>
      <c r="J18" s="802"/>
      <c r="K18" s="802"/>
    </row>
    <row r="19" spans="1:11" ht="26.25" customHeight="1">
      <c r="A19" s="804" t="s">
        <v>436</v>
      </c>
      <c r="B19" s="805"/>
      <c r="C19" s="805"/>
      <c r="D19" s="805"/>
      <c r="E19" s="805"/>
      <c r="F19" s="805"/>
      <c r="G19" s="805"/>
      <c r="H19" s="805"/>
      <c r="I19" s="805"/>
      <c r="J19" s="805"/>
      <c r="K19" s="805"/>
    </row>
    <row r="20" spans="1:11" ht="9" customHeight="1" thickBot="1">
      <c r="A20" s="803"/>
      <c r="B20" s="454"/>
      <c r="C20" s="454"/>
      <c r="D20" s="454"/>
      <c r="E20" s="454"/>
      <c r="F20" s="454"/>
      <c r="G20" s="454"/>
      <c r="H20" s="454"/>
      <c r="I20" s="454"/>
      <c r="J20" s="454"/>
      <c r="K20" s="454"/>
    </row>
    <row r="21" spans="1:11" ht="13.5" customHeight="1">
      <c r="A21" s="740" t="s">
        <v>185</v>
      </c>
      <c r="B21" s="626"/>
      <c r="C21" s="753" t="s">
        <v>186</v>
      </c>
      <c r="D21" s="753"/>
      <c r="E21" s="756"/>
      <c r="F21" s="756"/>
      <c r="G21" s="756"/>
      <c r="H21" s="756"/>
      <c r="I21" s="756"/>
      <c r="J21" s="756"/>
      <c r="K21" s="757"/>
    </row>
    <row r="22" spans="1:11" ht="18" customHeight="1">
      <c r="A22" s="758"/>
      <c r="B22" s="759"/>
      <c r="C22" s="754"/>
      <c r="D22" s="755"/>
      <c r="E22" s="399"/>
      <c r="F22" s="399"/>
      <c r="G22" s="399"/>
      <c r="H22" s="399"/>
      <c r="I22" s="399"/>
      <c r="J22" s="399"/>
      <c r="K22" s="760"/>
    </row>
    <row r="23" spans="1:11" ht="13.5" customHeight="1">
      <c r="A23" s="750" t="s">
        <v>187</v>
      </c>
      <c r="B23" s="751"/>
      <c r="C23" s="751"/>
      <c r="D23" s="751"/>
      <c r="E23" s="751"/>
      <c r="F23" s="751"/>
      <c r="G23" s="751"/>
      <c r="H23" s="751"/>
      <c r="I23" s="751"/>
      <c r="J23" s="751"/>
      <c r="K23" s="752"/>
    </row>
    <row r="24" spans="1:11" ht="18" customHeight="1">
      <c r="A24" s="778" t="str">
        <f>+CONCATENATE(ZAKL_DATA!D21," ",ZAKL_DATA!D20," ",ZAKL_DATA!D22)</f>
        <v>  </v>
      </c>
      <c r="B24" s="779"/>
      <c r="C24" s="779"/>
      <c r="D24" s="779"/>
      <c r="E24" s="779"/>
      <c r="F24" s="779"/>
      <c r="G24" s="779"/>
      <c r="H24" s="779"/>
      <c r="I24" s="779"/>
      <c r="J24" s="779"/>
      <c r="K24" s="780"/>
    </row>
    <row r="25" spans="1:11" ht="13.5" customHeight="1">
      <c r="A25" s="750" t="s">
        <v>431</v>
      </c>
      <c r="B25" s="751"/>
      <c r="C25" s="751"/>
      <c r="D25" s="751"/>
      <c r="E25" s="751"/>
      <c r="F25" s="751"/>
      <c r="G25" s="751"/>
      <c r="H25" s="751"/>
      <c r="I25" s="751"/>
      <c r="J25" s="751"/>
      <c r="K25" s="752"/>
    </row>
    <row r="26" spans="1:11" ht="18" customHeight="1">
      <c r="A26" s="778"/>
      <c r="B26" s="779"/>
      <c r="C26" s="779"/>
      <c r="D26" s="779"/>
      <c r="E26" s="779"/>
      <c r="F26" s="779"/>
      <c r="G26" s="779"/>
      <c r="H26" s="779"/>
      <c r="I26" s="779"/>
      <c r="J26" s="779"/>
      <c r="K26" s="780"/>
    </row>
    <row r="27" spans="1:11" ht="13.5" customHeight="1">
      <c r="A27" s="777" t="s">
        <v>432</v>
      </c>
      <c r="B27" s="751"/>
      <c r="C27" s="751"/>
      <c r="D27" s="751"/>
      <c r="E27" s="751"/>
      <c r="F27" s="751"/>
      <c r="G27" s="751"/>
      <c r="H27" s="751"/>
      <c r="I27" s="751"/>
      <c r="J27" s="751"/>
      <c r="K27" s="752"/>
    </row>
    <row r="28" spans="1:11" ht="13.5" customHeight="1">
      <c r="A28" s="777" t="s">
        <v>188</v>
      </c>
      <c r="B28" s="751"/>
      <c r="C28" s="751"/>
      <c r="D28" s="751"/>
      <c r="E28" s="751"/>
      <c r="F28" s="751"/>
      <c r="G28" s="751"/>
      <c r="H28" s="751"/>
      <c r="I28" s="751"/>
      <c r="J28" s="751"/>
      <c r="K28" s="752"/>
    </row>
    <row r="29" spans="1:11" ht="13.5" customHeight="1">
      <c r="A29" s="750" t="s">
        <v>189</v>
      </c>
      <c r="B29" s="751"/>
      <c r="C29" s="751"/>
      <c r="D29" s="751"/>
      <c r="E29" s="751"/>
      <c r="F29" s="751"/>
      <c r="G29" s="751"/>
      <c r="H29" s="751"/>
      <c r="I29" s="751"/>
      <c r="J29" s="751"/>
      <c r="K29" s="752"/>
    </row>
    <row r="30" spans="1:11" ht="18" customHeight="1">
      <c r="A30" s="778" t="str">
        <f>+CONCATENATE(ZAKL_DATA!D21," ",ZAKL_DATA!D20," ",ZAKL_DATA!D22)</f>
        <v>  </v>
      </c>
      <c r="B30" s="779"/>
      <c r="C30" s="779"/>
      <c r="D30" s="779"/>
      <c r="E30" s="779"/>
      <c r="F30" s="779"/>
      <c r="G30" s="779"/>
      <c r="H30" s="779"/>
      <c r="I30" s="779"/>
      <c r="J30" s="779"/>
      <c r="K30" s="780"/>
    </row>
    <row r="31" spans="1:11" ht="4.5" customHeight="1" thickBot="1">
      <c r="A31" s="813"/>
      <c r="B31" s="814"/>
      <c r="C31" s="814"/>
      <c r="D31" s="814"/>
      <c r="E31" s="814"/>
      <c r="F31" s="814"/>
      <c r="G31" s="814"/>
      <c r="H31" s="814"/>
      <c r="I31" s="814"/>
      <c r="J31" s="814"/>
      <c r="K31" s="815"/>
    </row>
    <row r="32" spans="1:11" ht="4.5" customHeight="1" thickBot="1">
      <c r="A32" s="808"/>
      <c r="B32" s="809"/>
      <c r="C32" s="809"/>
      <c r="D32" s="809"/>
      <c r="E32" s="809"/>
      <c r="F32" s="809"/>
      <c r="G32" s="809"/>
      <c r="H32" s="809"/>
      <c r="I32" s="809"/>
      <c r="J32" s="809"/>
      <c r="K32" s="809"/>
    </row>
    <row r="33" spans="1:11" ht="18" customHeight="1">
      <c r="A33" s="810" t="s">
        <v>21</v>
      </c>
      <c r="B33" s="811"/>
      <c r="C33" s="811"/>
      <c r="D33" s="811"/>
      <c r="E33" s="811"/>
      <c r="F33" s="811"/>
      <c r="G33" s="811"/>
      <c r="H33" s="811"/>
      <c r="I33" s="811"/>
      <c r="J33" s="811"/>
      <c r="K33" s="812"/>
    </row>
    <row r="34" spans="1:11" ht="21.75" customHeight="1">
      <c r="A34" s="806" t="s">
        <v>76</v>
      </c>
      <c r="B34" s="807"/>
      <c r="C34" s="747" t="s">
        <v>191</v>
      </c>
      <c r="D34" s="747"/>
      <c r="E34" s="747"/>
      <c r="F34" s="747"/>
      <c r="G34" s="816" t="s">
        <v>190</v>
      </c>
      <c r="H34" s="817"/>
      <c r="I34" s="817"/>
      <c r="J34" s="817"/>
      <c r="K34" s="818"/>
    </row>
    <row r="35" spans="1:11" ht="18" customHeight="1">
      <c r="A35" s="781">
        <f ca="1">+TODAY()</f>
        <v>41416</v>
      </c>
      <c r="B35" s="782"/>
      <c r="C35" s="747"/>
      <c r="D35" s="747"/>
      <c r="E35" s="747"/>
      <c r="F35" s="747"/>
      <c r="G35" s="741"/>
      <c r="H35" s="742"/>
      <c r="I35" s="742"/>
      <c r="J35" s="742"/>
      <c r="K35" s="743"/>
    </row>
    <row r="36" spans="1:11" ht="18" customHeight="1">
      <c r="A36" s="748"/>
      <c r="B36" s="749"/>
      <c r="C36" s="747"/>
      <c r="D36" s="747"/>
      <c r="E36" s="747"/>
      <c r="F36" s="747"/>
      <c r="G36" s="744"/>
      <c r="H36" s="745"/>
      <c r="I36" s="745"/>
      <c r="J36" s="745"/>
      <c r="K36" s="746"/>
    </row>
    <row r="37" spans="1:11" ht="4.5" customHeight="1" thickBot="1">
      <c r="A37" s="819"/>
      <c r="B37" s="538"/>
      <c r="C37" s="538"/>
      <c r="D37" s="538"/>
      <c r="E37" s="538"/>
      <c r="F37" s="538"/>
      <c r="G37" s="538"/>
      <c r="H37" s="538"/>
      <c r="I37" s="538"/>
      <c r="J37" s="538"/>
      <c r="K37" s="820"/>
    </row>
    <row r="38" spans="1:11" ht="4.5" customHeight="1">
      <c r="A38" s="574"/>
      <c r="B38" s="575"/>
      <c r="C38" s="575"/>
      <c r="D38" s="575"/>
      <c r="E38" s="575"/>
      <c r="F38" s="575"/>
      <c r="G38" s="575"/>
      <c r="H38" s="575"/>
      <c r="I38" s="575"/>
      <c r="J38" s="575"/>
      <c r="K38" s="575"/>
    </row>
    <row r="39" spans="1:11" s="27" customFormat="1" ht="13.5" customHeight="1">
      <c r="A39" s="768"/>
      <c r="B39" s="454"/>
      <c r="C39" s="454"/>
      <c r="D39" s="454"/>
      <c r="E39" s="454"/>
      <c r="F39" s="770" t="s">
        <v>96</v>
      </c>
      <c r="G39" s="507"/>
      <c r="H39" s="507"/>
      <c r="I39" s="507"/>
      <c r="J39" s="507"/>
      <c r="K39" s="508"/>
    </row>
    <row r="40" spans="1:11" s="27" customFormat="1" ht="9.75" customHeight="1">
      <c r="A40" s="769" t="s">
        <v>598</v>
      </c>
      <c r="B40" s="454"/>
      <c r="C40" s="454"/>
      <c r="D40" s="454"/>
      <c r="E40" s="454"/>
      <c r="F40" s="509"/>
      <c r="G40" s="430"/>
      <c r="H40" s="430"/>
      <c r="I40" s="430"/>
      <c r="J40" s="430"/>
      <c r="K40" s="493"/>
    </row>
    <row r="41" spans="1:11" s="27" customFormat="1" ht="30.75" customHeight="1">
      <c r="A41" s="766" t="s">
        <v>22</v>
      </c>
      <c r="B41" s="767"/>
      <c r="C41" s="767"/>
      <c r="D41" s="767"/>
      <c r="E41" s="767"/>
      <c r="F41" s="510"/>
      <c r="G41" s="511"/>
      <c r="H41" s="511"/>
      <c r="I41" s="511"/>
      <c r="J41" s="511"/>
      <c r="K41" s="512"/>
    </row>
    <row r="42" spans="1:11" s="27" customFormat="1" ht="4.5" customHeight="1" thickBot="1">
      <c r="A42" s="824"/>
      <c r="B42" s="825"/>
      <c r="C42" s="825"/>
      <c r="D42" s="825"/>
      <c r="E42" s="825"/>
      <c r="F42" s="825"/>
      <c r="G42" s="825"/>
      <c r="H42" s="825"/>
      <c r="I42" s="825"/>
      <c r="J42" s="825"/>
      <c r="K42" s="825"/>
    </row>
    <row r="43" spans="1:11" s="27" customFormat="1" ht="18" customHeight="1">
      <c r="A43" s="774" t="s">
        <v>576</v>
      </c>
      <c r="B43" s="775"/>
      <c r="C43" s="775"/>
      <c r="D43" s="775"/>
      <c r="E43" s="775"/>
      <c r="F43" s="775"/>
      <c r="G43" s="775"/>
      <c r="H43" s="775"/>
      <c r="I43" s="775"/>
      <c r="J43" s="775"/>
      <c r="K43" s="776"/>
    </row>
    <row r="44" spans="1:11" s="27" customFormat="1" ht="18" customHeight="1">
      <c r="A44" s="772" t="s">
        <v>23</v>
      </c>
      <c r="B44" s="798"/>
      <c r="C44" s="798"/>
      <c r="D44" s="798"/>
      <c r="E44" s="798"/>
      <c r="F44" s="798"/>
      <c r="G44" s="798"/>
      <c r="H44" s="798"/>
      <c r="I44" s="798"/>
      <c r="J44" s="798"/>
      <c r="K44" s="799"/>
    </row>
    <row r="45" spans="1:11" s="27" customFormat="1" ht="18" customHeight="1">
      <c r="A45" s="772" t="s">
        <v>676</v>
      </c>
      <c r="B45" s="454"/>
      <c r="C45" s="454"/>
      <c r="D45" s="800">
        <f>MAX(-DAP3!D46,0)</f>
        <v>0</v>
      </c>
      <c r="E45" s="773"/>
      <c r="F45" s="773"/>
      <c r="G45" s="773"/>
      <c r="H45" s="773"/>
      <c r="I45" s="773"/>
      <c r="J45" s="801"/>
      <c r="K45" s="116" t="s">
        <v>435</v>
      </c>
    </row>
    <row r="46" spans="1:11" s="27" customFormat="1" ht="18" customHeight="1">
      <c r="A46" s="772" t="s">
        <v>731</v>
      </c>
      <c r="B46" s="454"/>
      <c r="C46" s="826" t="str">
        <f>IF(D45=0," ",+CONCATENATE(ZAKL_DATA!B16," ",ZAKL_DATA!B17,", ",ZAKL_DATA!B18))</f>
        <v> </v>
      </c>
      <c r="D46" s="801"/>
      <c r="E46" s="801"/>
      <c r="F46" s="801"/>
      <c r="G46" s="801"/>
      <c r="H46" s="801"/>
      <c r="I46" s="801"/>
      <c r="J46" s="801"/>
      <c r="K46" s="116"/>
    </row>
    <row r="47" spans="1:11" s="27" customFormat="1" ht="18" customHeight="1">
      <c r="A47" s="114" t="s">
        <v>61</v>
      </c>
      <c r="B47" s="115"/>
      <c r="C47" s="773" t="str">
        <f>IF(D45=0," ",+CONCATENATE(ZAKL_DATA!B34))</f>
        <v> </v>
      </c>
      <c r="D47" s="801"/>
      <c r="E47" s="801"/>
      <c r="F47" s="295" t="s">
        <v>62</v>
      </c>
      <c r="G47" s="773" t="str">
        <f>IF(D45=0," ",+CONCATENATE(ZAKL_DATA!B32))</f>
        <v> </v>
      </c>
      <c r="H47" s="773"/>
      <c r="I47" s="773"/>
      <c r="J47" s="773"/>
      <c r="K47" s="116"/>
    </row>
    <row r="48" spans="1:11" s="27" customFormat="1" ht="18" customHeight="1">
      <c r="A48" s="114" t="s">
        <v>433</v>
      </c>
      <c r="B48" s="827" t="str">
        <f>IF(D45=0," ",+CONCATENATE(ZAKL_DATA!B33))</f>
        <v> </v>
      </c>
      <c r="C48" s="827"/>
      <c r="D48" s="827"/>
      <c r="E48" s="798" t="s">
        <v>65</v>
      </c>
      <c r="F48" s="798"/>
      <c r="G48" s="798"/>
      <c r="H48" s="828"/>
      <c r="I48" s="828"/>
      <c r="J48" s="828"/>
      <c r="K48" s="116"/>
    </row>
    <row r="49" spans="1:11" s="27" customFormat="1" ht="18" customHeight="1">
      <c r="A49" s="114" t="s">
        <v>9</v>
      </c>
      <c r="B49" s="829" t="str">
        <f>IF(D45=0," ",+CONCATENATE(DAP1!B28," ",DAP1!J28))</f>
        <v> </v>
      </c>
      <c r="C49" s="829"/>
      <c r="D49" s="830" t="s">
        <v>8</v>
      </c>
      <c r="E49" s="576"/>
      <c r="F49" s="576"/>
      <c r="G49" s="576"/>
      <c r="H49" s="771" t="s">
        <v>730</v>
      </c>
      <c r="I49" s="771"/>
      <c r="J49" s="771"/>
      <c r="K49" s="116"/>
    </row>
    <row r="50" spans="1:11" s="27" customFormat="1" ht="18" customHeight="1" thickBot="1">
      <c r="A50" s="821" t="s">
        <v>434</v>
      </c>
      <c r="B50" s="822"/>
      <c r="C50" s="822"/>
      <c r="D50" s="822"/>
      <c r="E50" s="822"/>
      <c r="F50" s="822"/>
      <c r="G50" s="822"/>
      <c r="H50" s="822"/>
      <c r="I50" s="822"/>
      <c r="J50" s="822"/>
      <c r="K50" s="823"/>
    </row>
    <row r="51" spans="1:11" ht="12.75">
      <c r="A51" s="763" t="str">
        <f>+DAP1!A46:L46</f>
        <v>Formulář zpracovala ASPEKT HM, daňová, účetní a auditorská kancelář, www.danovapriznani.cz, business.center.cz</v>
      </c>
      <c r="B51" s="764"/>
      <c r="C51" s="764"/>
      <c r="D51" s="764"/>
      <c r="E51" s="764"/>
      <c r="F51" s="764"/>
      <c r="G51" s="764"/>
      <c r="H51" s="764"/>
      <c r="I51" s="764"/>
      <c r="J51" s="764"/>
      <c r="K51" s="765"/>
    </row>
    <row r="52" spans="1:11" ht="12.75">
      <c r="A52" s="761">
        <v>4</v>
      </c>
      <c r="B52" s="761"/>
      <c r="C52" s="761"/>
      <c r="D52" s="761"/>
      <c r="E52" s="761"/>
      <c r="F52" s="761"/>
      <c r="G52" s="761"/>
      <c r="H52" s="761"/>
      <c r="I52" s="761"/>
      <c r="J52" s="761"/>
      <c r="K52" s="762"/>
    </row>
  </sheetData>
  <sheetProtection password="EF65" sheet="1" objects="1" scenarios="1"/>
  <mergeCells count="67">
    <mergeCell ref="A50:K50"/>
    <mergeCell ref="A42:K42"/>
    <mergeCell ref="A45:C45"/>
    <mergeCell ref="C47:E47"/>
    <mergeCell ref="C46:J46"/>
    <mergeCell ref="B48:D48"/>
    <mergeCell ref="E48:G48"/>
    <mergeCell ref="H48:J48"/>
    <mergeCell ref="B49:C49"/>
    <mergeCell ref="D49:G49"/>
    <mergeCell ref="A29:K29"/>
    <mergeCell ref="A34:B34"/>
    <mergeCell ref="A38:K38"/>
    <mergeCell ref="A32:K32"/>
    <mergeCell ref="A33:K33"/>
    <mergeCell ref="A31:K31"/>
    <mergeCell ref="G34:K34"/>
    <mergeCell ref="A37:K37"/>
    <mergeCell ref="A44:K44"/>
    <mergeCell ref="D45:J45"/>
    <mergeCell ref="A18:K18"/>
    <mergeCell ref="A9:J9"/>
    <mergeCell ref="A20:K20"/>
    <mergeCell ref="A13:J13"/>
    <mergeCell ref="A12:J12"/>
    <mergeCell ref="A10:J10"/>
    <mergeCell ref="A14:J14"/>
    <mergeCell ref="A19:K19"/>
    <mergeCell ref="A17:J17"/>
    <mergeCell ref="A16:J16"/>
    <mergeCell ref="A5:J5"/>
    <mergeCell ref="A6:J6"/>
    <mergeCell ref="A15:J15"/>
    <mergeCell ref="A24:K24"/>
    <mergeCell ref="A25:K25"/>
    <mergeCell ref="A26:K26"/>
    <mergeCell ref="A27:K27"/>
    <mergeCell ref="A28:K28"/>
    <mergeCell ref="A30:K30"/>
    <mergeCell ref="A35:B35"/>
    <mergeCell ref="A1:K1"/>
    <mergeCell ref="A2:K2"/>
    <mergeCell ref="A3:J3"/>
    <mergeCell ref="A4:J4"/>
    <mergeCell ref="A7:J7"/>
    <mergeCell ref="A11:J11"/>
    <mergeCell ref="A8:J8"/>
    <mergeCell ref="A52:K52"/>
    <mergeCell ref="A51:K51"/>
    <mergeCell ref="A41:E41"/>
    <mergeCell ref="A39:E39"/>
    <mergeCell ref="A40:E40"/>
    <mergeCell ref="F39:K41"/>
    <mergeCell ref="H49:J49"/>
    <mergeCell ref="A46:B46"/>
    <mergeCell ref="G47:J47"/>
    <mergeCell ref="A43:K43"/>
    <mergeCell ref="A21:B21"/>
    <mergeCell ref="G35:K36"/>
    <mergeCell ref="C34:F36"/>
    <mergeCell ref="A36:B36"/>
    <mergeCell ref="A23:K23"/>
    <mergeCell ref="C21:D21"/>
    <mergeCell ref="C22:D22"/>
    <mergeCell ref="E21:K21"/>
    <mergeCell ref="A22:B22"/>
    <mergeCell ref="E22:K22"/>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C30" sqref="C30"/>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31" t="s">
        <v>464</v>
      </c>
      <c r="B1" s="831"/>
      <c r="C1" s="831"/>
    </row>
    <row r="2" spans="1:5" ht="18">
      <c r="A2" s="837" t="s">
        <v>87</v>
      </c>
      <c r="B2" s="837"/>
      <c r="C2" s="837"/>
      <c r="D2" s="54"/>
      <c r="E2" s="54"/>
    </row>
    <row r="3" spans="1:5" ht="15.75">
      <c r="A3" s="838" t="s">
        <v>639</v>
      </c>
      <c r="B3" s="838"/>
      <c r="C3" s="838"/>
      <c r="D3" s="54"/>
      <c r="E3" s="54"/>
    </row>
    <row r="4" spans="1:5" ht="12.75">
      <c r="A4" s="839"/>
      <c r="B4" s="839"/>
      <c r="C4" s="839"/>
      <c r="D4" s="54"/>
      <c r="E4" s="54"/>
    </row>
    <row r="5" spans="1:5" ht="16.5" thickBot="1">
      <c r="A5" s="55" t="s">
        <v>389</v>
      </c>
      <c r="B5" s="834" t="str">
        <f>+CONCATENATE(ZAKL_DATA!B5," ",ZAKL_DATA!B4," ",ZAKL_DATA!B7)</f>
        <v>  </v>
      </c>
      <c r="C5" s="835"/>
      <c r="D5" s="54"/>
      <c r="E5" s="54"/>
    </row>
    <row r="6" spans="1:5" ht="15.75" customHeight="1" thickBot="1">
      <c r="A6" s="56" t="s">
        <v>390</v>
      </c>
      <c r="B6" s="57" t="s">
        <v>391</v>
      </c>
      <c r="C6" s="58" t="s">
        <v>392</v>
      </c>
      <c r="D6" s="54"/>
      <c r="E6" s="54"/>
    </row>
    <row r="7" spans="1:5" ht="15.75" customHeight="1">
      <c r="A7" s="59" t="s">
        <v>393</v>
      </c>
      <c r="B7" s="162">
        <v>0</v>
      </c>
      <c r="C7" s="163">
        <v>0</v>
      </c>
      <c r="D7" s="54"/>
      <c r="E7" s="54"/>
    </row>
    <row r="8" spans="1:5" ht="15.75" customHeight="1">
      <c r="A8" s="60" t="s">
        <v>541</v>
      </c>
      <c r="B8" s="164">
        <v>0</v>
      </c>
      <c r="C8" s="165">
        <v>0</v>
      </c>
      <c r="D8" s="54"/>
      <c r="E8" s="54"/>
    </row>
    <row r="9" spans="1:5" ht="15.75" customHeight="1">
      <c r="A9" s="60" t="s">
        <v>217</v>
      </c>
      <c r="B9" s="164">
        <v>0</v>
      </c>
      <c r="C9" s="165">
        <v>0</v>
      </c>
      <c r="D9" s="54"/>
      <c r="E9" s="54"/>
    </row>
    <row r="10" spans="1:5" ht="15.75" customHeight="1">
      <c r="A10" s="60" t="s">
        <v>218</v>
      </c>
      <c r="B10" s="164">
        <v>0</v>
      </c>
      <c r="C10" s="165">
        <v>0</v>
      </c>
      <c r="D10" s="54"/>
      <c r="E10" s="54"/>
    </row>
    <row r="11" spans="1:5" ht="15.75" customHeight="1">
      <c r="A11" s="60" t="s">
        <v>542</v>
      </c>
      <c r="B11" s="164">
        <v>0</v>
      </c>
      <c r="C11" s="165">
        <v>0</v>
      </c>
      <c r="D11" s="54"/>
      <c r="E11" s="54"/>
    </row>
    <row r="12" spans="1:5" ht="15.75" customHeight="1">
      <c r="A12" s="60" t="s">
        <v>609</v>
      </c>
      <c r="B12" s="164">
        <v>0</v>
      </c>
      <c r="C12" s="165">
        <v>0</v>
      </c>
      <c r="D12" s="54"/>
      <c r="E12" s="54"/>
    </row>
    <row r="13" spans="1:5" ht="15.75" customHeight="1">
      <c r="A13" s="60" t="s">
        <v>612</v>
      </c>
      <c r="B13" s="164">
        <v>0</v>
      </c>
      <c r="C13" s="165">
        <v>0</v>
      </c>
      <c r="D13" s="54"/>
      <c r="E13" s="54"/>
    </row>
    <row r="14" spans="1:5" ht="15.75" customHeight="1">
      <c r="A14" s="60" t="s">
        <v>613</v>
      </c>
      <c r="B14" s="164">
        <v>0</v>
      </c>
      <c r="C14" s="165">
        <v>0</v>
      </c>
      <c r="D14" s="54"/>
      <c r="E14" s="54"/>
    </row>
    <row r="15" spans="1:5" ht="15.75" customHeight="1">
      <c r="A15" s="60" t="s">
        <v>394</v>
      </c>
      <c r="B15" s="164">
        <v>0</v>
      </c>
      <c r="C15" s="165">
        <v>0</v>
      </c>
      <c r="D15" s="54"/>
      <c r="E15" s="54"/>
    </row>
    <row r="16" spans="1:5" ht="15.75" customHeight="1">
      <c r="A16" s="61" t="s">
        <v>395</v>
      </c>
      <c r="B16" s="166">
        <f>SUM(B7:B15)</f>
        <v>0</v>
      </c>
      <c r="C16" s="167">
        <f>SUM(C7:C15)</f>
        <v>0</v>
      </c>
      <c r="D16" s="54"/>
      <c r="E16" s="54"/>
    </row>
    <row r="17" spans="1:5" ht="15.75" customHeight="1" thickBot="1">
      <c r="A17" s="62" t="s">
        <v>396</v>
      </c>
      <c r="B17" s="168">
        <f>SUM(B7:B16)</f>
        <v>0</v>
      </c>
      <c r="C17" s="169">
        <f>SUM(C7:C16)</f>
        <v>0</v>
      </c>
      <c r="D17" s="54"/>
      <c r="E17" s="54"/>
    </row>
    <row r="18" spans="1:5" ht="15.75" customHeight="1" thickBot="1">
      <c r="A18" s="63" t="s">
        <v>397</v>
      </c>
      <c r="B18" s="170"/>
      <c r="C18" s="171"/>
      <c r="D18" s="54"/>
      <c r="E18" s="54"/>
    </row>
    <row r="19" spans="1:5" ht="15.75" customHeight="1">
      <c r="A19" s="59" t="s">
        <v>72</v>
      </c>
      <c r="B19" s="162">
        <v>0</v>
      </c>
      <c r="C19" s="163">
        <v>0</v>
      </c>
      <c r="D19" s="54"/>
      <c r="E19" s="54"/>
    </row>
    <row r="20" spans="1:5" ht="15.75" customHeight="1">
      <c r="A20" s="60" t="s">
        <v>614</v>
      </c>
      <c r="B20" s="164">
        <v>0</v>
      </c>
      <c r="C20" s="165">
        <v>0</v>
      </c>
      <c r="D20" s="54"/>
      <c r="E20" s="54"/>
    </row>
    <row r="21" spans="1:5" ht="15.75" customHeight="1">
      <c r="A21" s="60" t="s">
        <v>398</v>
      </c>
      <c r="B21" s="164">
        <v>0</v>
      </c>
      <c r="C21" s="165">
        <v>0</v>
      </c>
      <c r="D21" s="54"/>
      <c r="E21" s="54"/>
    </row>
    <row r="22" spans="1:5" ht="15.75" customHeight="1">
      <c r="A22" s="60" t="s">
        <v>219</v>
      </c>
      <c r="B22" s="164">
        <v>0</v>
      </c>
      <c r="C22" s="165">
        <v>0</v>
      </c>
      <c r="D22" s="54"/>
      <c r="E22" s="54"/>
    </row>
    <row r="23" spans="1:5" ht="15.75" customHeight="1">
      <c r="A23" s="61" t="s">
        <v>399</v>
      </c>
      <c r="B23" s="166">
        <f>SUM(B19:B22)</f>
        <v>0</v>
      </c>
      <c r="C23" s="167">
        <f>SUM(C19:C22)</f>
        <v>0</v>
      </c>
      <c r="D23" s="54"/>
      <c r="E23" s="54"/>
    </row>
    <row r="24" spans="1:5" ht="15.75" customHeight="1">
      <c r="A24" s="61" t="s">
        <v>400</v>
      </c>
      <c r="B24" s="166">
        <f>B16-B23</f>
        <v>0</v>
      </c>
      <c r="C24" s="167">
        <f>C16-C23</f>
        <v>0</v>
      </c>
      <c r="D24" s="54"/>
      <c r="E24" s="54"/>
    </row>
    <row r="25" spans="1:5" ht="15.75" customHeight="1" thickBot="1">
      <c r="A25" s="62" t="s">
        <v>396</v>
      </c>
      <c r="B25" s="168">
        <f>SUM(B19:B24)</f>
        <v>0</v>
      </c>
      <c r="C25" s="169">
        <f>SUM(C19:C24)</f>
        <v>0</v>
      </c>
      <c r="D25" s="54"/>
      <c r="E25" s="54"/>
    </row>
    <row r="26" spans="1:5" ht="15.75" customHeight="1">
      <c r="A26" s="840"/>
      <c r="B26" s="402"/>
      <c r="C26" s="402"/>
      <c r="D26" s="54"/>
      <c r="E26" s="54"/>
    </row>
    <row r="27" spans="1:5" ht="15.75" customHeight="1" thickBot="1">
      <c r="A27" s="836" t="s">
        <v>401</v>
      </c>
      <c r="B27" s="538"/>
      <c r="C27" s="538"/>
      <c r="D27" s="54"/>
      <c r="E27" s="54"/>
    </row>
    <row r="28" spans="1:3" ht="15.75" customHeight="1" thickBot="1">
      <c r="A28" s="56" t="s">
        <v>615</v>
      </c>
      <c r="B28" s="64"/>
      <c r="C28" s="65" t="s">
        <v>392</v>
      </c>
    </row>
    <row r="29" spans="1:3" ht="15.75" customHeight="1">
      <c r="A29" s="59" t="s">
        <v>402</v>
      </c>
      <c r="B29" s="66"/>
      <c r="C29" s="172">
        <v>0</v>
      </c>
    </row>
    <row r="30" spans="1:3" ht="15.75" customHeight="1">
      <c r="A30" s="60" t="s">
        <v>406</v>
      </c>
      <c r="B30" s="67"/>
      <c r="C30" s="173">
        <v>0</v>
      </c>
    </row>
    <row r="31" spans="1:3" ht="15.75" customHeight="1">
      <c r="A31" s="60" t="s">
        <v>407</v>
      </c>
      <c r="B31" s="67"/>
      <c r="C31" s="173">
        <v>0</v>
      </c>
    </row>
    <row r="32" spans="1:3" ht="15.75" customHeight="1">
      <c r="A32" s="70" t="s">
        <v>416</v>
      </c>
      <c r="B32" s="67"/>
      <c r="C32" s="173">
        <v>0</v>
      </c>
    </row>
    <row r="33" spans="1:3" ht="15.75" customHeight="1">
      <c r="A33" s="60" t="s">
        <v>408</v>
      </c>
      <c r="B33" s="67"/>
      <c r="C33" s="173">
        <v>0</v>
      </c>
    </row>
    <row r="34" spans="1:3" ht="15.75" customHeight="1">
      <c r="A34" s="72" t="s">
        <v>409</v>
      </c>
      <c r="B34" s="71"/>
      <c r="C34" s="174">
        <f>+C29+C30+C31+C33</f>
        <v>0</v>
      </c>
    </row>
    <row r="35" spans="1:3" ht="15.75" customHeight="1" thickBot="1">
      <c r="A35" s="62" t="s">
        <v>396</v>
      </c>
      <c r="B35" s="68"/>
      <c r="C35" s="175">
        <f>SUM(C29:C33)</f>
        <v>0</v>
      </c>
    </row>
    <row r="36" spans="1:3" ht="15.75" customHeight="1" thickBot="1">
      <c r="A36" s="63" t="s">
        <v>616</v>
      </c>
      <c r="B36" s="69"/>
      <c r="C36" s="176"/>
    </row>
    <row r="37" spans="1:3" ht="15.75" customHeight="1">
      <c r="A37" s="59" t="s">
        <v>410</v>
      </c>
      <c r="B37" s="66"/>
      <c r="C37" s="172">
        <v>0</v>
      </c>
    </row>
    <row r="38" spans="1:3" ht="15.75" customHeight="1">
      <c r="A38" s="60" t="s">
        <v>411</v>
      </c>
      <c r="B38" s="67"/>
      <c r="C38" s="173">
        <v>0</v>
      </c>
    </row>
    <row r="39" spans="1:3" ht="15.75" customHeight="1">
      <c r="A39" s="60" t="s">
        <v>412</v>
      </c>
      <c r="B39" s="67"/>
      <c r="C39" s="173">
        <v>0</v>
      </c>
    </row>
    <row r="40" spans="1:3" ht="15.75" customHeight="1">
      <c r="A40" s="60" t="s">
        <v>246</v>
      </c>
      <c r="B40" s="67"/>
      <c r="C40" s="173">
        <v>0</v>
      </c>
    </row>
    <row r="41" spans="1:3" ht="15.75" customHeight="1">
      <c r="A41" s="60" t="s">
        <v>413</v>
      </c>
      <c r="B41" s="67"/>
      <c r="C41" s="173">
        <v>0</v>
      </c>
    </row>
    <row r="42" spans="1:3" ht="15.75" customHeight="1">
      <c r="A42" s="60" t="s">
        <v>414</v>
      </c>
      <c r="B42" s="67"/>
      <c r="C42" s="173">
        <v>0</v>
      </c>
    </row>
    <row r="43" spans="1:3" ht="15.75" customHeight="1">
      <c r="A43" s="70" t="s">
        <v>417</v>
      </c>
      <c r="B43" s="67"/>
      <c r="C43" s="173">
        <v>0</v>
      </c>
    </row>
    <row r="44" spans="1:3" ht="15.75" customHeight="1">
      <c r="A44" s="70" t="s">
        <v>73</v>
      </c>
      <c r="B44" s="67"/>
      <c r="C44" s="173">
        <v>0</v>
      </c>
    </row>
    <row r="45" spans="1:3" ht="15.75" customHeight="1">
      <c r="A45" s="70" t="s">
        <v>71</v>
      </c>
      <c r="B45" s="67"/>
      <c r="C45" s="173">
        <v>0</v>
      </c>
    </row>
    <row r="46" spans="1:3" ht="15.75" customHeight="1">
      <c r="A46" s="72" t="s">
        <v>415</v>
      </c>
      <c r="B46" s="71"/>
      <c r="C46" s="174">
        <f>+SUM(C37:C42)</f>
        <v>0</v>
      </c>
    </row>
    <row r="47" spans="1:3" ht="15.75" customHeight="1">
      <c r="A47" s="72" t="s">
        <v>568</v>
      </c>
      <c r="B47" s="71"/>
      <c r="C47" s="174">
        <f>+C34-C46</f>
        <v>0</v>
      </c>
    </row>
    <row r="48" spans="1:3" ht="15.75" customHeight="1" thickBot="1">
      <c r="A48" s="62" t="s">
        <v>396</v>
      </c>
      <c r="B48" s="68"/>
      <c r="C48" s="175">
        <f>SUM(C37:C45)</f>
        <v>0</v>
      </c>
    </row>
    <row r="49" spans="1:3" ht="12.75">
      <c r="A49" s="832" t="str">
        <f>+DAP1!A46:L46</f>
        <v>Formulář zpracovala ASPEKT HM, daňová, účetní a auditorská kancelář, www.danovapriznani.cz, business.center.cz</v>
      </c>
      <c r="B49" s="833"/>
      <c r="C49" s="833"/>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F11" sqref="F11:H11"/>
    </sheetView>
  </sheetViews>
  <sheetFormatPr defaultColWidth="9.140625" defaultRowHeight="12.75"/>
  <cols>
    <col min="1" max="1" width="3.57421875" style="2" customWidth="1"/>
    <col min="2" max="2" width="15.7109375" style="2" customWidth="1"/>
    <col min="3" max="4" width="8.7109375" style="2" customWidth="1"/>
    <col min="5" max="5" width="9.4218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927" t="s">
        <v>206</v>
      </c>
      <c r="B1" s="928"/>
      <c r="C1" s="928"/>
      <c r="D1" s="928"/>
      <c r="E1" s="928"/>
      <c r="F1" s="928"/>
      <c r="G1" s="929"/>
      <c r="H1" s="284" t="s">
        <v>437</v>
      </c>
      <c r="I1" s="906">
        <f>DAP1!A9</f>
      </c>
      <c r="J1" s="907"/>
      <c r="K1" s="690"/>
    </row>
    <row r="2" spans="1:11" ht="26.25" customHeight="1">
      <c r="A2" s="920" t="s">
        <v>640</v>
      </c>
      <c r="B2" s="920"/>
      <c r="C2" s="920"/>
      <c r="D2" s="920"/>
      <c r="E2" s="920"/>
      <c r="F2" s="920"/>
      <c r="G2" s="454"/>
      <c r="H2" s="901"/>
      <c r="I2" s="901"/>
      <c r="J2" s="901"/>
      <c r="K2" s="901"/>
    </row>
    <row r="3" spans="1:11" ht="36" customHeight="1">
      <c r="A3" s="911" t="s">
        <v>663</v>
      </c>
      <c r="B3" s="912"/>
      <c r="C3" s="912"/>
      <c r="D3" s="912"/>
      <c r="E3" s="912"/>
      <c r="F3" s="912"/>
      <c r="G3" s="912"/>
      <c r="H3" s="912"/>
      <c r="I3" s="912"/>
      <c r="J3" s="912"/>
      <c r="K3" s="912"/>
    </row>
    <row r="4" spans="1:11" ht="15.75" customHeight="1">
      <c r="A4" s="930" t="s">
        <v>212</v>
      </c>
      <c r="B4" s="454"/>
      <c r="C4" s="454"/>
      <c r="D4" s="454"/>
      <c r="E4" s="454"/>
      <c r="F4" s="454"/>
      <c r="G4" s="454"/>
      <c r="H4" s="454"/>
      <c r="I4" s="454"/>
      <c r="J4" s="454"/>
      <c r="K4" s="454"/>
    </row>
    <row r="5" spans="1:11" ht="15.75" customHeight="1">
      <c r="A5" s="931" t="s">
        <v>213</v>
      </c>
      <c r="B5" s="932"/>
      <c r="C5" s="932"/>
      <c r="D5" s="932"/>
      <c r="E5" s="932"/>
      <c r="F5" s="932"/>
      <c r="G5" s="932"/>
      <c r="H5" s="932"/>
      <c r="I5" s="932"/>
      <c r="J5" s="932"/>
      <c r="K5" s="932"/>
    </row>
    <row r="6" spans="1:11" ht="9.75" customHeight="1">
      <c r="A6" s="933" t="s">
        <v>121</v>
      </c>
      <c r="B6" s="934"/>
      <c r="C6" s="934"/>
      <c r="D6" s="934"/>
      <c r="E6" s="934"/>
      <c r="F6" s="934"/>
      <c r="G6" s="934"/>
      <c r="H6" s="934"/>
      <c r="I6" s="934"/>
      <c r="J6" s="934"/>
      <c r="K6" s="934"/>
    </row>
    <row r="7" spans="1:11" ht="7.5" customHeight="1" thickBot="1">
      <c r="A7" s="933"/>
      <c r="B7" s="934"/>
      <c r="C7" s="934"/>
      <c r="D7" s="934"/>
      <c r="E7" s="934"/>
      <c r="F7" s="934"/>
      <c r="G7" s="934"/>
      <c r="H7" s="934"/>
      <c r="I7" s="934"/>
      <c r="J7" s="934"/>
      <c r="K7" s="934"/>
    </row>
    <row r="8" spans="1:50" s="119" customFormat="1" ht="24" customHeight="1" thickBot="1">
      <c r="A8" s="893" t="s">
        <v>10</v>
      </c>
      <c r="B8" s="908"/>
      <c r="C8" s="103"/>
      <c r="D8" s="117"/>
      <c r="E8" s="893" t="s">
        <v>88</v>
      </c>
      <c r="F8" s="913"/>
      <c r="G8" s="103"/>
      <c r="H8" s="117"/>
      <c r="I8" s="893" t="s">
        <v>211</v>
      </c>
      <c r="J8" s="894"/>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902"/>
      <c r="B9" s="902"/>
      <c r="C9" s="902"/>
      <c r="D9" s="902"/>
      <c r="E9" s="902"/>
      <c r="F9" s="902"/>
      <c r="G9" s="902"/>
      <c r="H9" s="902"/>
      <c r="I9" s="902"/>
      <c r="J9" s="902"/>
      <c r="K9" s="902"/>
    </row>
    <row r="10" spans="1:11" ht="12.75">
      <c r="A10" s="914"/>
      <c r="B10" s="915"/>
      <c r="C10" s="915"/>
      <c r="D10" s="915"/>
      <c r="E10" s="916"/>
      <c r="F10" s="917" t="s">
        <v>618</v>
      </c>
      <c r="G10" s="918"/>
      <c r="H10" s="919"/>
      <c r="I10" s="903" t="s">
        <v>628</v>
      </c>
      <c r="J10" s="904"/>
      <c r="K10" s="905"/>
    </row>
    <row r="11" spans="1:11" ht="18" customHeight="1">
      <c r="A11" s="21">
        <v>101</v>
      </c>
      <c r="B11" s="909" t="s">
        <v>130</v>
      </c>
      <c r="C11" s="909"/>
      <c r="D11" s="909"/>
      <c r="E11" s="910"/>
      <c r="F11" s="582">
        <f>+CEILING(ZAV!C34,1)-ZAV!C32</f>
        <v>0</v>
      </c>
      <c r="G11" s="877"/>
      <c r="H11" s="878"/>
      <c r="I11" s="879"/>
      <c r="J11" s="880"/>
      <c r="K11" s="881"/>
    </row>
    <row r="12" spans="1:11" ht="18" customHeight="1">
      <c r="A12" s="21">
        <v>102</v>
      </c>
      <c r="B12" s="909" t="s">
        <v>131</v>
      </c>
      <c r="C12" s="909"/>
      <c r="D12" s="909"/>
      <c r="E12" s="910"/>
      <c r="F12" s="582">
        <f>+IF(OR(EXACT(K8,"X"),EXACT(K8,"x")),FLOOR(1Př1!F11*D30,1),FLOOR(ZAV!C46,1))</f>
        <v>0</v>
      </c>
      <c r="G12" s="877"/>
      <c r="H12" s="878"/>
      <c r="I12" s="879"/>
      <c r="J12" s="880"/>
      <c r="K12" s="881"/>
    </row>
    <row r="13" spans="1:11" ht="18" customHeight="1">
      <c r="A13" s="21">
        <v>103</v>
      </c>
      <c r="B13" s="909" t="s">
        <v>670</v>
      </c>
      <c r="C13" s="909"/>
      <c r="D13" s="909"/>
      <c r="E13" s="910"/>
      <c r="F13" s="582">
        <v>0</v>
      </c>
      <c r="G13" s="877"/>
      <c r="H13" s="878"/>
      <c r="I13" s="879"/>
      <c r="J13" s="880"/>
      <c r="K13" s="881"/>
    </row>
    <row r="14" spans="1:11" ht="24" customHeight="1">
      <c r="A14" s="85">
        <v>104</v>
      </c>
      <c r="B14" s="922" t="s">
        <v>677</v>
      </c>
      <c r="C14" s="577"/>
      <c r="D14" s="577"/>
      <c r="E14" s="578"/>
      <c r="F14" s="582">
        <f>+F11-F12-F13</f>
        <v>0</v>
      </c>
      <c r="G14" s="877"/>
      <c r="H14" s="878"/>
      <c r="I14" s="879"/>
      <c r="J14" s="880"/>
      <c r="K14" s="881"/>
    </row>
    <row r="15" spans="1:11" ht="45" customHeight="1">
      <c r="A15" s="18">
        <v>105</v>
      </c>
      <c r="B15" s="922" t="s">
        <v>439</v>
      </c>
      <c r="C15" s="922"/>
      <c r="D15" s="922"/>
      <c r="E15" s="923"/>
      <c r="F15" s="890">
        <f>+SUM(1Př2!F20:G23)</f>
        <v>0</v>
      </c>
      <c r="G15" s="891"/>
      <c r="H15" s="892"/>
      <c r="I15" s="879"/>
      <c r="J15" s="880"/>
      <c r="K15" s="881"/>
    </row>
    <row r="16" spans="1:11" ht="45" customHeight="1">
      <c r="A16" s="87">
        <v>106</v>
      </c>
      <c r="B16" s="922" t="s">
        <v>438</v>
      </c>
      <c r="C16" s="922"/>
      <c r="D16" s="922"/>
      <c r="E16" s="923"/>
      <c r="F16" s="890">
        <f>+SUM(1Př2!F26:G29)</f>
        <v>0</v>
      </c>
      <c r="G16" s="891"/>
      <c r="H16" s="892"/>
      <c r="I16" s="879"/>
      <c r="J16" s="880"/>
      <c r="K16" s="881"/>
    </row>
    <row r="17" spans="1:11" ht="36" customHeight="1">
      <c r="A17" s="18">
        <v>107</v>
      </c>
      <c r="B17" s="922" t="s">
        <v>90</v>
      </c>
      <c r="C17" s="577"/>
      <c r="D17" s="577"/>
      <c r="E17" s="578"/>
      <c r="F17" s="582">
        <f>FLOOR(+F11*1Př2!G39,1)</f>
        <v>0</v>
      </c>
      <c r="G17" s="877"/>
      <c r="H17" s="878"/>
      <c r="I17" s="879"/>
      <c r="J17" s="880"/>
      <c r="K17" s="881"/>
    </row>
    <row r="18" spans="1:50" s="3" customFormat="1" ht="36" customHeight="1">
      <c r="A18" s="18">
        <v>108</v>
      </c>
      <c r="B18" s="921" t="s">
        <v>92</v>
      </c>
      <c r="C18" s="918"/>
      <c r="D18" s="918"/>
      <c r="E18" s="919"/>
      <c r="F18" s="582">
        <f>FLOOR(+F12*1Př2!G39,1)</f>
        <v>0</v>
      </c>
      <c r="G18" s="877"/>
      <c r="H18" s="878"/>
      <c r="I18" s="879"/>
      <c r="J18" s="880"/>
      <c r="K18" s="88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36" customHeight="1">
      <c r="A19" s="18">
        <v>109</v>
      </c>
      <c r="B19" s="921" t="s">
        <v>93</v>
      </c>
      <c r="C19" s="918"/>
      <c r="D19" s="918"/>
      <c r="E19" s="919"/>
      <c r="F19" s="582">
        <v>0</v>
      </c>
      <c r="G19" s="877"/>
      <c r="H19" s="878"/>
      <c r="I19" s="879"/>
      <c r="J19" s="880"/>
      <c r="K19" s="881"/>
      <c r="L19" s="8"/>
      <c r="M19" s="158"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36" customHeight="1">
      <c r="A20" s="18">
        <v>110</v>
      </c>
      <c r="B20" s="921" t="s">
        <v>94</v>
      </c>
      <c r="C20" s="918"/>
      <c r="D20" s="918"/>
      <c r="E20" s="919"/>
      <c r="F20" s="582">
        <v>0</v>
      </c>
      <c r="G20" s="877"/>
      <c r="H20" s="878"/>
      <c r="I20" s="879"/>
      <c r="J20" s="880"/>
      <c r="K20" s="881"/>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909" t="s">
        <v>670</v>
      </c>
      <c r="C21" s="909"/>
      <c r="D21" s="909"/>
      <c r="E21" s="910"/>
      <c r="F21" s="582">
        <v>0</v>
      </c>
      <c r="G21" s="877"/>
      <c r="H21" s="878"/>
      <c r="I21" s="879"/>
      <c r="J21" s="880"/>
      <c r="K21" s="881"/>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921" t="s">
        <v>665</v>
      </c>
      <c r="C22" s="918"/>
      <c r="D22" s="918"/>
      <c r="E22" s="919"/>
      <c r="F22" s="582">
        <v>0</v>
      </c>
      <c r="G22" s="877"/>
      <c r="H22" s="878"/>
      <c r="I22" s="879"/>
      <c r="J22" s="880"/>
      <c r="K22" s="881"/>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thickBot="1">
      <c r="A23" s="19">
        <v>113</v>
      </c>
      <c r="B23" s="924" t="s">
        <v>713</v>
      </c>
      <c r="C23" s="925"/>
      <c r="D23" s="925"/>
      <c r="E23" s="926"/>
      <c r="F23" s="887">
        <f>IF(OR(F11&gt;800000,A27&gt;800000),T("LIMIT"),+F14+F15-F16-F17+F18+F19-F20-F21+F22)</f>
        <v>0</v>
      </c>
      <c r="G23" s="888"/>
      <c r="H23" s="889"/>
      <c r="I23" s="898"/>
      <c r="J23" s="899"/>
      <c r="K23" s="900"/>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18" customHeight="1">
      <c r="A24" s="940" t="s">
        <v>132</v>
      </c>
      <c r="B24" s="941"/>
      <c r="C24" s="941"/>
      <c r="D24" s="941"/>
      <c r="E24" s="941"/>
      <c r="F24" s="941"/>
      <c r="G24" s="941"/>
      <c r="H24" s="941"/>
      <c r="I24" s="941"/>
      <c r="J24" s="941"/>
      <c r="K24" s="941"/>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2.75" customHeight="1">
      <c r="A25" s="937" t="s">
        <v>214</v>
      </c>
      <c r="B25" s="938"/>
      <c r="C25" s="938"/>
      <c r="D25" s="938"/>
      <c r="E25" s="938"/>
      <c r="F25" s="938"/>
      <c r="G25" s="938"/>
      <c r="H25" s="938"/>
      <c r="I25" s="938"/>
      <c r="J25" s="938"/>
      <c r="K25" s="93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 customHeight="1" thickBot="1">
      <c r="A26" s="942" t="s">
        <v>95</v>
      </c>
      <c r="B26" s="759"/>
      <c r="C26" s="943"/>
      <c r="D26" s="943"/>
      <c r="E26" s="942" t="s">
        <v>622</v>
      </c>
      <c r="F26" s="944"/>
      <c r="G26" s="943"/>
      <c r="H26" s="943"/>
      <c r="I26" s="861" t="s">
        <v>623</v>
      </c>
      <c r="J26" s="861"/>
      <c r="K26" s="862"/>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8" customHeight="1" thickBot="1">
      <c r="A27" s="882">
        <v>0</v>
      </c>
      <c r="B27" s="939"/>
      <c r="C27" s="884"/>
      <c r="D27" s="155"/>
      <c r="E27" s="882">
        <f>+CEILING(ZAV!C43,1)</f>
        <v>0</v>
      </c>
      <c r="F27" s="883"/>
      <c r="G27" s="884"/>
      <c r="H27" s="155"/>
      <c r="I27" s="882">
        <v>0</v>
      </c>
      <c r="J27" s="935"/>
      <c r="K27" s="936"/>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2" customHeight="1">
      <c r="A28" s="937" t="s">
        <v>154</v>
      </c>
      <c r="B28" s="938"/>
      <c r="C28" s="938"/>
      <c r="D28" s="938"/>
      <c r="E28" s="938"/>
      <c r="F28" s="938"/>
      <c r="G28" s="938"/>
      <c r="H28" s="938"/>
      <c r="I28" s="938"/>
      <c r="J28" s="938"/>
      <c r="K28" s="93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thickBot="1">
      <c r="A29" s="861" t="s">
        <v>156</v>
      </c>
      <c r="B29" s="862"/>
      <c r="C29" s="862"/>
      <c r="D29" s="863" t="s">
        <v>155</v>
      </c>
      <c r="E29" s="863"/>
      <c r="F29" s="863" t="s">
        <v>615</v>
      </c>
      <c r="G29" s="863"/>
      <c r="H29" s="863" t="s">
        <v>616</v>
      </c>
      <c r="I29" s="863"/>
      <c r="J29" s="863" t="s">
        <v>678</v>
      </c>
      <c r="K29" s="863"/>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8" customHeight="1" thickBot="1">
      <c r="A30" s="866">
        <f>+ZAKL_DATA!B29</f>
        <v>0</v>
      </c>
      <c r="B30" s="867"/>
      <c r="C30" s="868"/>
      <c r="D30" s="864">
        <v>0</v>
      </c>
      <c r="E30" s="865"/>
      <c r="F30" s="873">
        <f>+F11</f>
        <v>0</v>
      </c>
      <c r="G30" s="874"/>
      <c r="H30" s="873">
        <f>+F12+F13</f>
        <v>0</v>
      </c>
      <c r="I30" s="874"/>
      <c r="J30" s="885"/>
      <c r="K30" s="886"/>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2" customHeight="1" thickBot="1">
      <c r="A31" s="869" t="s">
        <v>157</v>
      </c>
      <c r="B31" s="870"/>
      <c r="C31" s="870"/>
      <c r="D31" s="870"/>
      <c r="E31" s="870"/>
      <c r="F31" s="870"/>
      <c r="G31" s="870"/>
      <c r="H31" s="870"/>
      <c r="I31" s="870"/>
      <c r="J31" s="870"/>
      <c r="K31" s="870"/>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8" customHeight="1">
      <c r="A32" s="857"/>
      <c r="B32" s="858"/>
      <c r="C32" s="858"/>
      <c r="D32" s="859">
        <v>0</v>
      </c>
      <c r="E32" s="860"/>
      <c r="F32" s="875">
        <v>0</v>
      </c>
      <c r="G32" s="876"/>
      <c r="H32" s="875">
        <v>0</v>
      </c>
      <c r="I32" s="876"/>
      <c r="J32" s="871"/>
      <c r="K32" s="872"/>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849"/>
      <c r="B33" s="850"/>
      <c r="C33" s="850"/>
      <c r="D33" s="851">
        <v>0</v>
      </c>
      <c r="E33" s="852"/>
      <c r="F33" s="847">
        <v>0</v>
      </c>
      <c r="G33" s="848"/>
      <c r="H33" s="847">
        <v>0</v>
      </c>
      <c r="I33" s="848"/>
      <c r="J33" s="841"/>
      <c r="K33" s="842"/>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849"/>
      <c r="B34" s="850"/>
      <c r="C34" s="850"/>
      <c r="D34" s="851">
        <v>0</v>
      </c>
      <c r="E34" s="852"/>
      <c r="F34" s="847">
        <v>0</v>
      </c>
      <c r="G34" s="848"/>
      <c r="H34" s="847">
        <v>0</v>
      </c>
      <c r="I34" s="848"/>
      <c r="J34" s="841"/>
      <c r="K34" s="842"/>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thickBot="1">
      <c r="A35" s="853" t="s">
        <v>474</v>
      </c>
      <c r="B35" s="854"/>
      <c r="C35" s="854"/>
      <c r="D35" s="855"/>
      <c r="E35" s="856"/>
      <c r="F35" s="845">
        <f>SUM(F32:F34)+F30</f>
        <v>0</v>
      </c>
      <c r="G35" s="846"/>
      <c r="H35" s="845">
        <f>SUM(H32:H34)+H30</f>
        <v>0</v>
      </c>
      <c r="I35" s="846"/>
      <c r="J35" s="843"/>
      <c r="K35" s="844"/>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3.5" customHeight="1">
      <c r="A36" s="896" t="str">
        <f>+DAP1!A46</f>
        <v>Formulář zpracovala ASPEKT HM, daňová, účetní a auditorská kancelář, www.danovapriznani.cz, business.center.cz</v>
      </c>
      <c r="B36" s="896"/>
      <c r="C36" s="896"/>
      <c r="D36" s="896"/>
      <c r="E36" s="896"/>
      <c r="F36" s="896"/>
      <c r="G36" s="896"/>
      <c r="H36" s="896"/>
      <c r="I36" s="896"/>
      <c r="J36" s="896"/>
      <c r="K36" s="896"/>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9" customHeight="1">
      <c r="A37" s="897" t="s">
        <v>641</v>
      </c>
      <c r="B37" s="897"/>
      <c r="C37" s="897"/>
      <c r="D37" s="897"/>
      <c r="E37" s="897"/>
      <c r="F37" s="897"/>
      <c r="G37" s="897"/>
      <c r="H37" s="897"/>
      <c r="I37" s="897"/>
      <c r="J37" s="897"/>
      <c r="K37" s="897"/>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11" ht="13.5" customHeight="1">
      <c r="A38" s="895" t="s">
        <v>207</v>
      </c>
      <c r="B38" s="895"/>
      <c r="C38" s="895"/>
      <c r="D38" s="895"/>
      <c r="E38" s="895"/>
      <c r="F38" s="895"/>
      <c r="G38" s="895"/>
      <c r="H38" s="895"/>
      <c r="I38" s="895"/>
      <c r="J38" s="895"/>
      <c r="K38" s="895"/>
    </row>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sheetData>
  <sheetProtection password="EF65" sheet="1" objects="1" scenarios="1"/>
  <mergeCells count="98">
    <mergeCell ref="I27:K27"/>
    <mergeCell ref="A28:K28"/>
    <mergeCell ref="A27:C27"/>
    <mergeCell ref="A24:K24"/>
    <mergeCell ref="A25:K25"/>
    <mergeCell ref="A26:D26"/>
    <mergeCell ref="E26:H26"/>
    <mergeCell ref="I26:K26"/>
    <mergeCell ref="B21:E21"/>
    <mergeCell ref="B22:E22"/>
    <mergeCell ref="B23:E23"/>
    <mergeCell ref="A1:G1"/>
    <mergeCell ref="A4:K4"/>
    <mergeCell ref="A5:K5"/>
    <mergeCell ref="A7:K7"/>
    <mergeCell ref="A6:K6"/>
    <mergeCell ref="B17:E17"/>
    <mergeCell ref="B18:E18"/>
    <mergeCell ref="B19:E19"/>
    <mergeCell ref="B20:E20"/>
    <mergeCell ref="B13:E13"/>
    <mergeCell ref="B14:E14"/>
    <mergeCell ref="B15:E15"/>
    <mergeCell ref="B16:E16"/>
    <mergeCell ref="I1:K1"/>
    <mergeCell ref="A8:B8"/>
    <mergeCell ref="B11:E11"/>
    <mergeCell ref="B12:E12"/>
    <mergeCell ref="A3:K3"/>
    <mergeCell ref="F12:H12"/>
    <mergeCell ref="E8:F8"/>
    <mergeCell ref="A10:E10"/>
    <mergeCell ref="F10:H10"/>
    <mergeCell ref="A2:G2"/>
    <mergeCell ref="H2:K2"/>
    <mergeCell ref="I16:K16"/>
    <mergeCell ref="A9:K9"/>
    <mergeCell ref="F11:H11"/>
    <mergeCell ref="I13:K13"/>
    <mergeCell ref="I10:K10"/>
    <mergeCell ref="I11:K11"/>
    <mergeCell ref="I12:K12"/>
    <mergeCell ref="F13:H13"/>
    <mergeCell ref="F14:H14"/>
    <mergeCell ref="I8:J8"/>
    <mergeCell ref="I14:K14"/>
    <mergeCell ref="A38:K38"/>
    <mergeCell ref="A36:K36"/>
    <mergeCell ref="A37:K37"/>
    <mergeCell ref="F16:H16"/>
    <mergeCell ref="I21:K21"/>
    <mergeCell ref="I22:K22"/>
    <mergeCell ref="I23:K23"/>
    <mergeCell ref="I17:K17"/>
    <mergeCell ref="I15:K15"/>
    <mergeCell ref="I20:K20"/>
    <mergeCell ref="F21:H21"/>
    <mergeCell ref="J33:K33"/>
    <mergeCell ref="F29:G29"/>
    <mergeCell ref="H29:I29"/>
    <mergeCell ref="J30:K30"/>
    <mergeCell ref="F23:H23"/>
    <mergeCell ref="F15:H15"/>
    <mergeCell ref="F17:H17"/>
    <mergeCell ref="F32:G32"/>
    <mergeCell ref="H32:I32"/>
    <mergeCell ref="F18:H18"/>
    <mergeCell ref="F19:H19"/>
    <mergeCell ref="I18:K18"/>
    <mergeCell ref="I19:K19"/>
    <mergeCell ref="F22:H22"/>
    <mergeCell ref="F20:H20"/>
    <mergeCell ref="J29:K29"/>
    <mergeCell ref="E27:G27"/>
    <mergeCell ref="A32:C32"/>
    <mergeCell ref="D32:E32"/>
    <mergeCell ref="A29:C29"/>
    <mergeCell ref="D29:E29"/>
    <mergeCell ref="D30:E30"/>
    <mergeCell ref="A30:C30"/>
    <mergeCell ref="A31:K31"/>
    <mergeCell ref="J32:K32"/>
    <mergeCell ref="H30:I30"/>
    <mergeCell ref="F30:G30"/>
    <mergeCell ref="A33:C33"/>
    <mergeCell ref="D33:E33"/>
    <mergeCell ref="F33:G33"/>
    <mergeCell ref="H33:I33"/>
    <mergeCell ref="A34:C34"/>
    <mergeCell ref="D34:E34"/>
    <mergeCell ref="A35:C35"/>
    <mergeCell ref="D35:E35"/>
    <mergeCell ref="J34:K34"/>
    <mergeCell ref="J35:K35"/>
    <mergeCell ref="F35:G35"/>
    <mergeCell ref="H35:I35"/>
    <mergeCell ref="F34:G34"/>
    <mergeCell ref="H34:I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937" t="s">
        <v>133</v>
      </c>
      <c r="B1" s="949"/>
      <c r="C1" s="949"/>
      <c r="D1" s="949"/>
      <c r="E1" s="949"/>
      <c r="F1" s="949"/>
      <c r="G1" s="949"/>
    </row>
    <row r="2" spans="1:52" ht="15.75" customHeight="1" thickBot="1">
      <c r="A2" s="950" t="s">
        <v>440</v>
      </c>
      <c r="B2" s="538"/>
      <c r="C2" s="150" t="s">
        <v>203</v>
      </c>
      <c r="D2" s="150"/>
      <c r="E2" s="150" t="s">
        <v>204</v>
      </c>
      <c r="F2" s="149" t="s">
        <v>205</v>
      </c>
      <c r="G2" s="149" t="s">
        <v>476</v>
      </c>
      <c r="AY2"/>
      <c r="AZ2"/>
    </row>
    <row r="3" spans="1:52" ht="15.75" customHeight="1" thickBot="1">
      <c r="A3" s="947"/>
      <c r="B3" s="948"/>
      <c r="C3" s="945"/>
      <c r="D3" s="946"/>
      <c r="E3" s="148"/>
      <c r="F3" s="153"/>
      <c r="G3" s="154">
        <v>12</v>
      </c>
      <c r="AY3"/>
      <c r="AZ3"/>
    </row>
    <row r="4" spans="1:7" ht="18" customHeight="1">
      <c r="A4" s="983" t="s">
        <v>102</v>
      </c>
      <c r="B4" s="984"/>
      <c r="C4" s="984"/>
      <c r="D4" s="984"/>
      <c r="E4" s="984"/>
      <c r="F4" s="984"/>
      <c r="G4" s="984"/>
    </row>
    <row r="5" spans="1:7" ht="15.75" customHeight="1" thickBot="1">
      <c r="A5" s="994" t="s">
        <v>24</v>
      </c>
      <c r="B5" s="995"/>
      <c r="C5" s="995"/>
      <c r="D5" s="995"/>
      <c r="E5" s="995"/>
      <c r="F5" s="995"/>
      <c r="G5" s="995"/>
    </row>
    <row r="6" spans="1:7" ht="22.5">
      <c r="A6" s="992"/>
      <c r="B6" s="623"/>
      <c r="C6" s="623"/>
      <c r="D6" s="623"/>
      <c r="E6" s="993"/>
      <c r="F6" s="89" t="s">
        <v>216</v>
      </c>
      <c r="G6" s="90" t="s">
        <v>215</v>
      </c>
    </row>
    <row r="7" spans="1:7" ht="15.75" customHeight="1">
      <c r="A7" s="50" t="s">
        <v>600</v>
      </c>
      <c r="B7" s="988" t="s">
        <v>548</v>
      </c>
      <c r="C7" s="988"/>
      <c r="D7" s="988"/>
      <c r="E7" s="633"/>
      <c r="F7" s="73">
        <f>+ZAV!B7</f>
        <v>0</v>
      </c>
      <c r="G7" s="88">
        <f>+ZAV!C7</f>
        <v>0</v>
      </c>
    </row>
    <row r="8" spans="1:7" ht="15.75" customHeight="1">
      <c r="A8" s="50" t="s">
        <v>601</v>
      </c>
      <c r="B8" s="988" t="s">
        <v>161</v>
      </c>
      <c r="C8" s="988"/>
      <c r="D8" s="988"/>
      <c r="E8" s="633"/>
      <c r="F8" s="73">
        <f>+ZAV!B9</f>
        <v>0</v>
      </c>
      <c r="G8" s="88">
        <f>+ZAV!C9</f>
        <v>0</v>
      </c>
    </row>
    <row r="9" spans="1:7" ht="15.75" customHeight="1">
      <c r="A9" s="50" t="s">
        <v>602</v>
      </c>
      <c r="B9" s="988" t="s">
        <v>103</v>
      </c>
      <c r="C9" s="988"/>
      <c r="D9" s="988"/>
      <c r="E9" s="633"/>
      <c r="F9" s="73">
        <f>+ZAV!B10</f>
        <v>0</v>
      </c>
      <c r="G9" s="88">
        <f>+ZAV!C10</f>
        <v>0</v>
      </c>
    </row>
    <row r="10" spans="1:7" ht="15.75" customHeight="1">
      <c r="A10" s="50" t="s">
        <v>224</v>
      </c>
      <c r="B10" s="988" t="s">
        <v>609</v>
      </c>
      <c r="C10" s="988"/>
      <c r="D10" s="988"/>
      <c r="E10" s="633"/>
      <c r="F10" s="73">
        <f>+ZAV!B12</f>
        <v>0</v>
      </c>
      <c r="G10" s="88">
        <f>+ZAV!C12</f>
        <v>0</v>
      </c>
    </row>
    <row r="11" spans="1:7" ht="15.75" customHeight="1">
      <c r="A11" s="50" t="s">
        <v>543</v>
      </c>
      <c r="B11" s="988" t="s">
        <v>104</v>
      </c>
      <c r="C11" s="988"/>
      <c r="D11" s="988"/>
      <c r="E11" s="633"/>
      <c r="F11" s="73">
        <f>+ZAV!B13+ZAV!B14</f>
        <v>0</v>
      </c>
      <c r="G11" s="88">
        <f>+ZAV!C13+ZAV!C14</f>
        <v>0</v>
      </c>
    </row>
    <row r="12" spans="1:7" ht="15.75" customHeight="1">
      <c r="A12" s="50" t="s">
        <v>223</v>
      </c>
      <c r="B12" s="988" t="s">
        <v>105</v>
      </c>
      <c r="C12" s="988"/>
      <c r="D12" s="988"/>
      <c r="E12" s="633"/>
      <c r="F12" s="73">
        <f>+ZAV!B15+ZAV!B11+ZAV!B8</f>
        <v>0</v>
      </c>
      <c r="G12" s="88">
        <f>+ZAV!C15+ZAV!C11+ZAV!C8</f>
        <v>0</v>
      </c>
    </row>
    <row r="13" spans="1:7" ht="15.75" customHeight="1">
      <c r="A13" s="50" t="s">
        <v>222</v>
      </c>
      <c r="B13" s="988" t="s">
        <v>106</v>
      </c>
      <c r="C13" s="988"/>
      <c r="D13" s="988"/>
      <c r="E13" s="633"/>
      <c r="F13" s="73">
        <f>+ZAV!B19+ZAV!B20</f>
        <v>0</v>
      </c>
      <c r="G13" s="88">
        <f>+ZAV!C19+ZAV!C20</f>
        <v>0</v>
      </c>
    </row>
    <row r="14" spans="1:7" ht="15.75" customHeight="1" thickBot="1">
      <c r="A14" s="51" t="s">
        <v>221</v>
      </c>
      <c r="B14" s="989" t="s">
        <v>219</v>
      </c>
      <c r="C14" s="989"/>
      <c r="D14" s="989"/>
      <c r="E14" s="639"/>
      <c r="F14" s="74">
        <f>+ZAV!B22</f>
        <v>0</v>
      </c>
      <c r="G14" s="104">
        <f>+ZAV!C22</f>
        <v>0</v>
      </c>
    </row>
    <row r="15" spans="1:7" ht="9" customHeight="1" thickBot="1">
      <c r="A15" s="983"/>
      <c r="B15" s="984"/>
      <c r="C15" s="984"/>
      <c r="D15" s="984"/>
      <c r="E15" s="984"/>
      <c r="F15" s="984"/>
      <c r="G15" s="984"/>
    </row>
    <row r="16" spans="1:7" ht="15.75" customHeight="1" thickBot="1">
      <c r="A16" s="91" t="s">
        <v>220</v>
      </c>
      <c r="B16" s="120" t="s">
        <v>412</v>
      </c>
      <c r="C16" s="985"/>
      <c r="D16" s="986"/>
      <c r="E16" s="987"/>
      <c r="F16" s="984"/>
      <c r="G16" s="984"/>
    </row>
    <row r="17" spans="1:7" ht="15" customHeight="1">
      <c r="A17" s="951" t="s">
        <v>107</v>
      </c>
      <c r="B17" s="952"/>
      <c r="C17" s="952"/>
      <c r="D17" s="952"/>
      <c r="E17" s="952"/>
      <c r="F17" s="952"/>
      <c r="G17" s="952"/>
    </row>
    <row r="18" spans="1:7" ht="18" customHeight="1" thickBot="1">
      <c r="A18" s="964" t="s">
        <v>53</v>
      </c>
      <c r="B18" s="965"/>
      <c r="C18" s="965"/>
      <c r="D18" s="965"/>
      <c r="E18" s="965"/>
      <c r="F18" s="965"/>
      <c r="G18" s="965"/>
    </row>
    <row r="19" spans="1:7" ht="24" customHeight="1">
      <c r="A19" s="94" t="s">
        <v>727</v>
      </c>
      <c r="B19" s="959" t="s">
        <v>477</v>
      </c>
      <c r="C19" s="960"/>
      <c r="D19" s="960"/>
      <c r="E19" s="961"/>
      <c r="F19" s="962" t="s">
        <v>726</v>
      </c>
      <c r="G19" s="963"/>
    </row>
    <row r="20" spans="1:7" ht="15.75" customHeight="1">
      <c r="A20" s="48" t="s">
        <v>600</v>
      </c>
      <c r="B20" s="955"/>
      <c r="C20" s="955"/>
      <c r="D20" s="955"/>
      <c r="E20" s="955"/>
      <c r="F20" s="953"/>
      <c r="G20" s="954"/>
    </row>
    <row r="21" spans="1:7" ht="15.75" customHeight="1">
      <c r="A21" s="48" t="s">
        <v>601</v>
      </c>
      <c r="B21" s="955"/>
      <c r="C21" s="955"/>
      <c r="D21" s="955"/>
      <c r="E21" s="955"/>
      <c r="F21" s="953"/>
      <c r="G21" s="954"/>
    </row>
    <row r="22" spans="1:7" ht="15.75" customHeight="1">
      <c r="A22" s="48" t="s">
        <v>602</v>
      </c>
      <c r="B22" s="955"/>
      <c r="C22" s="955"/>
      <c r="D22" s="955"/>
      <c r="E22" s="955"/>
      <c r="F22" s="953"/>
      <c r="G22" s="954"/>
    </row>
    <row r="23" spans="1:7" ht="15.75" customHeight="1" thickBot="1">
      <c r="A23" s="49" t="s">
        <v>224</v>
      </c>
      <c r="B23" s="956"/>
      <c r="C23" s="956"/>
      <c r="D23" s="956"/>
      <c r="E23" s="956"/>
      <c r="F23" s="957"/>
      <c r="G23" s="958"/>
    </row>
    <row r="24" spans="1:7" ht="13.5" thickBot="1">
      <c r="A24" s="964"/>
      <c r="B24" s="965"/>
      <c r="C24" s="965"/>
      <c r="D24" s="965"/>
      <c r="E24" s="965"/>
      <c r="F24" s="965"/>
      <c r="G24" s="965"/>
    </row>
    <row r="25" spans="1:7" ht="24.75" customHeight="1">
      <c r="A25" s="94" t="s">
        <v>727</v>
      </c>
      <c r="B25" s="959" t="s">
        <v>478</v>
      </c>
      <c r="C25" s="960"/>
      <c r="D25" s="960"/>
      <c r="E25" s="961"/>
      <c r="F25" s="962" t="s">
        <v>726</v>
      </c>
      <c r="G25" s="963"/>
    </row>
    <row r="26" spans="1:7" ht="15.75" customHeight="1">
      <c r="A26" s="48" t="s">
        <v>600</v>
      </c>
      <c r="B26" s="955"/>
      <c r="C26" s="955"/>
      <c r="D26" s="955"/>
      <c r="E26" s="955"/>
      <c r="F26" s="953"/>
      <c r="G26" s="954"/>
    </row>
    <row r="27" spans="1:7" ht="15.75" customHeight="1">
      <c r="A27" s="48" t="s">
        <v>601</v>
      </c>
      <c r="B27" s="955"/>
      <c r="C27" s="955"/>
      <c r="D27" s="955"/>
      <c r="E27" s="955"/>
      <c r="F27" s="953"/>
      <c r="G27" s="954"/>
    </row>
    <row r="28" spans="1:7" ht="15.75" customHeight="1">
      <c r="A28" s="48" t="s">
        <v>602</v>
      </c>
      <c r="B28" s="955"/>
      <c r="C28" s="955"/>
      <c r="D28" s="955"/>
      <c r="E28" s="955"/>
      <c r="F28" s="953"/>
      <c r="G28" s="954"/>
    </row>
    <row r="29" spans="1:7" ht="15.75" customHeight="1" thickBot="1">
      <c r="A29" s="49" t="s">
        <v>224</v>
      </c>
      <c r="B29" s="956"/>
      <c r="C29" s="956"/>
      <c r="D29" s="956"/>
      <c r="E29" s="956"/>
      <c r="F29" s="957"/>
      <c r="G29" s="958"/>
    </row>
    <row r="30" spans="1:7" ht="18" customHeight="1" thickBot="1">
      <c r="A30" s="964" t="s">
        <v>225</v>
      </c>
      <c r="B30" s="965"/>
      <c r="C30" s="965"/>
      <c r="D30" s="965"/>
      <c r="E30" s="965"/>
      <c r="F30" s="965"/>
      <c r="G30" s="965"/>
    </row>
    <row r="31" spans="1:7" ht="15.75" customHeight="1">
      <c r="A31" s="966" t="s">
        <v>441</v>
      </c>
      <c r="B31" s="967"/>
      <c r="C31" s="967"/>
      <c r="D31" s="967"/>
      <c r="E31" s="967"/>
      <c r="F31" s="967"/>
      <c r="G31" s="968"/>
    </row>
    <row r="32" spans="1:7" ht="15.75" customHeight="1">
      <c r="A32" s="100"/>
      <c r="B32" s="33" t="s">
        <v>442</v>
      </c>
      <c r="C32" s="969" t="s">
        <v>538</v>
      </c>
      <c r="D32" s="969"/>
      <c r="E32" s="33" t="s">
        <v>619</v>
      </c>
      <c r="F32" s="33" t="s">
        <v>539</v>
      </c>
      <c r="G32" s="34" t="s">
        <v>540</v>
      </c>
    </row>
    <row r="33" spans="1:7" ht="15.75" customHeight="1">
      <c r="A33" s="35">
        <v>1</v>
      </c>
      <c r="B33" s="106"/>
      <c r="C33" s="970"/>
      <c r="D33" s="970"/>
      <c r="E33" s="37"/>
      <c r="F33" s="40"/>
      <c r="G33" s="39"/>
    </row>
    <row r="34" spans="1:7" ht="15.75" customHeight="1">
      <c r="A34" s="35">
        <v>2</v>
      </c>
      <c r="B34" s="38"/>
      <c r="C34" s="970"/>
      <c r="D34" s="970"/>
      <c r="E34" s="107"/>
      <c r="F34" s="108"/>
      <c r="G34" s="109"/>
    </row>
    <row r="35" spans="1:7" ht="15.75" customHeight="1" thickBot="1">
      <c r="A35" s="36">
        <v>3</v>
      </c>
      <c r="B35" s="110"/>
      <c r="C35" s="971"/>
      <c r="D35" s="971"/>
      <c r="E35" s="110"/>
      <c r="F35" s="41"/>
      <c r="G35" s="42"/>
    </row>
    <row r="36" spans="1:7" ht="18" customHeight="1" thickBot="1">
      <c r="A36" s="972" t="s">
        <v>162</v>
      </c>
      <c r="B36" s="973"/>
      <c r="C36" s="973"/>
      <c r="D36" s="973"/>
      <c r="E36" s="973"/>
      <c r="F36" s="973"/>
      <c r="G36" s="973"/>
    </row>
    <row r="37" spans="1:7" ht="15.75" customHeight="1">
      <c r="A37" s="974" t="s">
        <v>443</v>
      </c>
      <c r="B37" s="975"/>
      <c r="C37" s="975"/>
      <c r="D37" s="975"/>
      <c r="E37" s="975"/>
      <c r="F37" s="975"/>
      <c r="G37" s="976"/>
    </row>
    <row r="38" spans="1:7" ht="24" customHeight="1">
      <c r="A38" s="101"/>
      <c r="B38" s="977" t="s">
        <v>442</v>
      </c>
      <c r="C38" s="978"/>
      <c r="D38" s="977" t="s">
        <v>538</v>
      </c>
      <c r="E38" s="978"/>
      <c r="F38" s="43" t="s">
        <v>99</v>
      </c>
      <c r="G38" s="44" t="s">
        <v>226</v>
      </c>
    </row>
    <row r="39" spans="1:7" ht="15.75" customHeight="1">
      <c r="A39" s="35">
        <v>1</v>
      </c>
      <c r="B39" s="979"/>
      <c r="C39" s="980"/>
      <c r="D39" s="979"/>
      <c r="E39" s="980"/>
      <c r="F39" s="10"/>
      <c r="G39" s="39"/>
    </row>
    <row r="40" spans="1:7" ht="15.75" customHeight="1" thickBot="1">
      <c r="A40" s="36">
        <v>2</v>
      </c>
      <c r="B40" s="981"/>
      <c r="C40" s="982"/>
      <c r="D40" s="981"/>
      <c r="E40" s="982"/>
      <c r="F40" s="11"/>
      <c r="G40" s="42"/>
    </row>
    <row r="41" spans="1:52" s="92" customFormat="1" ht="18" customHeight="1" thickBot="1">
      <c r="A41" s="972" t="s">
        <v>54</v>
      </c>
      <c r="B41" s="973"/>
      <c r="C41" s="973"/>
      <c r="D41" s="973"/>
      <c r="E41" s="973"/>
      <c r="F41" s="973"/>
      <c r="G41" s="97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974" t="s">
        <v>175</v>
      </c>
      <c r="B42" s="975"/>
      <c r="C42" s="975"/>
      <c r="D42" s="975"/>
      <c r="E42" s="975"/>
      <c r="F42" s="975"/>
      <c r="G42" s="976"/>
    </row>
    <row r="43" spans="1:7" ht="24" customHeight="1">
      <c r="A43" s="101"/>
      <c r="B43" s="977" t="s">
        <v>442</v>
      </c>
      <c r="C43" s="978"/>
      <c r="D43" s="977" t="s">
        <v>538</v>
      </c>
      <c r="E43" s="978"/>
      <c r="F43" s="43" t="s">
        <v>619</v>
      </c>
      <c r="G43" s="44" t="s">
        <v>226</v>
      </c>
    </row>
    <row r="44" spans="1:7" ht="15.75" customHeight="1" thickBot="1">
      <c r="A44" s="36">
        <v>1</v>
      </c>
      <c r="B44" s="981"/>
      <c r="C44" s="982"/>
      <c r="D44" s="981"/>
      <c r="E44" s="982"/>
      <c r="F44" s="11"/>
      <c r="G44" s="42"/>
    </row>
    <row r="45" spans="1:7" ht="13.5" thickBot="1">
      <c r="A45" s="1000" t="s">
        <v>239</v>
      </c>
      <c r="B45" s="1001"/>
      <c r="C45" s="1001"/>
      <c r="D45" s="1001"/>
      <c r="E45" s="1001"/>
      <c r="F45" s="1001"/>
      <c r="G45" s="1001"/>
    </row>
    <row r="46" spans="1:7" ht="12.75">
      <c r="A46" s="996" t="s">
        <v>55</v>
      </c>
      <c r="B46" s="997"/>
      <c r="C46" s="997"/>
      <c r="D46" s="997"/>
      <c r="E46" s="997"/>
      <c r="F46" s="45" t="s">
        <v>619</v>
      </c>
      <c r="G46" s="46" t="s">
        <v>620</v>
      </c>
    </row>
    <row r="47" spans="1:7" ht="13.5" thickBot="1">
      <c r="A47" s="998"/>
      <c r="B47" s="999"/>
      <c r="C47" s="999"/>
      <c r="D47" s="999"/>
      <c r="E47" s="999"/>
      <c r="F47" s="105"/>
      <c r="G47" s="47"/>
    </row>
    <row r="48" spans="1:7" ht="9" customHeight="1">
      <c r="A48" s="990" t="s">
        <v>444</v>
      </c>
      <c r="B48" s="402"/>
      <c r="C48" s="402"/>
      <c r="D48" s="402"/>
      <c r="E48" s="402"/>
      <c r="F48" s="402"/>
      <c r="G48" s="402"/>
    </row>
    <row r="49" spans="1:7" ht="9" customHeight="1">
      <c r="A49" s="991" t="s">
        <v>725</v>
      </c>
      <c r="B49" s="454"/>
      <c r="C49" s="454"/>
      <c r="D49" s="454"/>
      <c r="E49" s="454"/>
      <c r="F49" s="454"/>
      <c r="G49" s="454"/>
    </row>
    <row r="50" spans="1:7" ht="12.75">
      <c r="A50" s="895" t="s">
        <v>208</v>
      </c>
      <c r="B50" s="895"/>
      <c r="C50" s="895"/>
      <c r="D50" s="895"/>
      <c r="E50" s="895"/>
      <c r="F50" s="895"/>
      <c r="G50" s="895"/>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A42:G42"/>
    <mergeCell ref="B43:C43"/>
    <mergeCell ref="D43:E43"/>
    <mergeCell ref="B39:C39"/>
    <mergeCell ref="D39:E39"/>
    <mergeCell ref="B40:C40"/>
    <mergeCell ref="D40:E40"/>
    <mergeCell ref="C33:D33"/>
    <mergeCell ref="C34:D34"/>
    <mergeCell ref="C35:D35"/>
    <mergeCell ref="A41:G41"/>
    <mergeCell ref="A36:G36"/>
    <mergeCell ref="A37:G37"/>
    <mergeCell ref="B38:C38"/>
    <mergeCell ref="D38:E38"/>
    <mergeCell ref="B19:E19"/>
    <mergeCell ref="F19:G19"/>
    <mergeCell ref="A24:G24"/>
    <mergeCell ref="B20:E20"/>
    <mergeCell ref="F20:G20"/>
    <mergeCell ref="B21:E21"/>
    <mergeCell ref="F21:G21"/>
    <mergeCell ref="A50:G50"/>
    <mergeCell ref="B22:E22"/>
    <mergeCell ref="F22:G22"/>
    <mergeCell ref="B29:E29"/>
    <mergeCell ref="F29:G29"/>
    <mergeCell ref="B28:E28"/>
    <mergeCell ref="F28:G28"/>
    <mergeCell ref="A30:G30"/>
    <mergeCell ref="A31:G31"/>
    <mergeCell ref="C32:D32"/>
    <mergeCell ref="A17:G17"/>
    <mergeCell ref="F26:G26"/>
    <mergeCell ref="B27:E27"/>
    <mergeCell ref="F27:G27"/>
    <mergeCell ref="B23:E23"/>
    <mergeCell ref="F23:G23"/>
    <mergeCell ref="B25:E25"/>
    <mergeCell ref="F25:G25"/>
    <mergeCell ref="B26:E26"/>
    <mergeCell ref="A18:G18"/>
    <mergeCell ref="C3:D3"/>
    <mergeCell ref="A3:B3"/>
    <mergeCell ref="A1:G1"/>
    <mergeCell ref="A2:B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2013-01-10T09:18:53Z</cp:lastPrinted>
  <dcterms:created xsi:type="dcterms:W3CDTF">2000-01-30T17:10:20Z</dcterms:created>
  <dcterms:modified xsi:type="dcterms:W3CDTF">2013-05-22T09:41:50Z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