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0" yWindow="228" windowWidth="11556" windowHeight="6312" tabRatio="836" activeTab="0"/>
  </bookViews>
  <sheets>
    <sheet name="DAP1" sheetId="1" r:id="rId1"/>
    <sheet name="DAP2" sheetId="2" r:id="rId2"/>
    <sheet name="DAP3" sheetId="3" r:id="rId3"/>
    <sheet name="DAP4" sheetId="4" r:id="rId4"/>
    <sheet name="ZAV" sheetId="5" r:id="rId5"/>
    <sheet name="1Př1" sheetId="6" r:id="rId6"/>
    <sheet name="1Př2" sheetId="7" r:id="rId7"/>
    <sheet name="2Př1" sheetId="8" r:id="rId8"/>
    <sheet name="3Př1" sheetId="9" r:id="rId9"/>
    <sheet name="3Př2" sheetId="10" r:id="rId10"/>
    <sheet name="5Př1" sheetId="11" r:id="rId11"/>
    <sheet name="5Př2" sheetId="12" r:id="rId12"/>
    <sheet name="SP1" sheetId="13" r:id="rId13"/>
    <sheet name="SP2" sheetId="14" r:id="rId14"/>
    <sheet name="ZP1" sheetId="15" r:id="rId15"/>
    <sheet name="ZP2" sheetId="16" r:id="rId16"/>
    <sheet name="Zálohy1" sheetId="17" r:id="rId17"/>
    <sheet name="Zálohy2" sheetId="18" r:id="rId18"/>
  </sheets>
  <definedNames>
    <definedName name="_xlnm.Print_Area" localSheetId="5">'1Př1'!$A$1:$J$38</definedName>
    <definedName name="_xlnm.Print_Area" localSheetId="6">'1Př2'!$A$1:$G$47</definedName>
    <definedName name="_xlnm.Print_Area" localSheetId="7">'2Př1'!$A$1:$J$35</definedName>
    <definedName name="_xlnm.Print_Area" localSheetId="8">'3Př1'!$A$1:$I$40</definedName>
    <definedName name="_xlnm.Print_Area" localSheetId="9">'3Př2'!$A$1:$G$30</definedName>
    <definedName name="_xlnm.Print_Area" localSheetId="10">'5Př1'!$A$1:$I$27</definedName>
    <definedName name="_xlnm.Print_Area" localSheetId="11">'5Př2'!$A$1:$N$36</definedName>
    <definedName name="_xlnm.Print_Area" localSheetId="0">'DAP1'!$A$1:$L$48</definedName>
    <definedName name="_xlnm.Print_Area" localSheetId="1">'DAP2'!$A$1:$J$44</definedName>
    <definedName name="_xlnm.Print_Area" localSheetId="2">'DAP3'!$A$1:$F$43</definedName>
    <definedName name="_xlnm.Print_Area" localSheetId="3">'DAP4'!$A$1:$K$52</definedName>
    <definedName name="_xlnm.Print_Area" localSheetId="12">'SP1'!$A$1:$O$65</definedName>
    <definedName name="_xlnm.Print_Area" localSheetId="13">'SP2'!$A$1:$AC$61</definedName>
    <definedName name="_xlnm.Print_Area" localSheetId="16">'Zálohy1'!$A$1:$D$32</definedName>
    <definedName name="_xlnm.Print_Area" localSheetId="17">'Zálohy2'!$A$1:$D$32</definedName>
    <definedName name="_xlnm.Print_Area" localSheetId="4">'ZAV'!$A$1:$C$48</definedName>
    <definedName name="_xlnm.Print_Area" localSheetId="14">'ZP1'!$A$1:$E$47</definedName>
    <definedName name="_xlnm.Print_Area" localSheetId="15">'ZP2'!$A$1:$E$36</definedName>
  </definedNames>
  <calcPr fullCalcOnLoad="1"/>
</workbook>
</file>

<file path=xl/comments1.xml><?xml version="1.0" encoding="utf-8"?>
<comments xmlns="http://schemas.openxmlformats.org/spreadsheetml/2006/main">
  <authors>
    <author>Martin Štěpán</author>
  </authors>
  <commentList>
    <comment ref="L20" authorId="0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Zaškrnutí varianty ANO/NE ovlivňuje funkčnost formuláře ve smyslu využití společného zdanění manželů. Věnujte prosím  této položce zvýšenou pozornost.</t>
        </r>
      </text>
    </comment>
  </commentList>
</comments>
</file>

<file path=xl/comments2.xml><?xml version="1.0" encoding="utf-8"?>
<comments xmlns="http://schemas.openxmlformats.org/spreadsheetml/2006/main">
  <authors>
    <author>Martin Stepan</author>
    <author>Martin Štěpán</author>
  </authors>
  <commentList>
    <comment ref="E11" authorId="0">
      <text>
        <r>
          <rPr>
            <b/>
            <sz val="8"/>
            <rFont val="Tahoma"/>
            <family val="0"/>
          </rPr>
          <t xml:space="preserve">ASPEKT HM : Tato položka se přenáší z Přílohy 1, strana 1, kterou je potřeba vyplnit před dalším vyplňováním této stránky.
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ASPEKT HM : Tato položka se přenáší z listu závěrka (ZAV), který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</text>
    </comment>
    <comment ref="E14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F29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Uplatňujete-li společné zdanění manželů, buňky 43 až 60 nevyplňujte a přejděte na přílohu č. 5.</t>
        </r>
      </text>
    </comment>
    <comment ref="F18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Uplatňujete-li společné zdanění manželů, buňky 43 až 60 nevyplňujte a přejděte na přílohu č. 5.</t>
        </r>
      </text>
    </comment>
  </commentList>
</comments>
</file>

<file path=xl/comments3.xml><?xml version="1.0" encoding="utf-8"?>
<comments xmlns="http://schemas.openxmlformats.org/spreadsheetml/2006/main">
  <authors>
    <author>Martin Stepan</author>
    <author>Martin Štěpán</author>
  </authors>
  <commentList>
    <comment ref="C6" authorId="0">
      <text>
        <r>
          <rPr>
            <b/>
            <sz val="8"/>
            <rFont val="Tahoma"/>
            <family val="0"/>
          </rPr>
          <t xml:space="preserve">ASPEKT HM : Pokud máte příjmy ze zahraničí, nebo příjmy plynoucí za více zdaňovacích období, je potřeba před dalším vyplňováním této stránky vyplnit přílohu č. 3.
</t>
        </r>
        <r>
          <rPr>
            <sz val="8"/>
            <rFont val="Tahoma"/>
            <family val="0"/>
          </rPr>
          <t xml:space="preserve">
 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ASPEKT HM : Pokud máte příjmy, u nichž se vypočítává daň ze samostatného základy daně, je potřeba před dalším vyplňováním této stránky vyplnit přílohu č. 4.
</t>
        </r>
        <r>
          <rPr>
            <sz val="8"/>
            <rFont val="Tahoma"/>
            <family val="0"/>
          </rPr>
          <t xml:space="preserve">
</t>
        </r>
      </text>
    </comment>
    <comment ref="C2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Pokud chcete uplatnit společné zdanění manželů, je potřeba  zaškrtnout na 1. straně přiznání  políčko 05b, pak dojde k přenosu základu daně z Přílohy č. 5.</t>
        </r>
      </text>
    </comment>
  </commentList>
</comments>
</file>

<file path=xl/comments6.xml><?xml version="1.0" encoding="utf-8"?>
<comments xmlns="http://schemas.openxmlformats.org/spreadsheetml/2006/main">
  <authors>
    <author>Martin Stepan</author>
    <author>Martin Štěpán</author>
  </authors>
  <commentList>
    <comment ref="A28" authorId="0">
      <text>
        <r>
          <rPr>
            <b/>
            <sz val="8"/>
            <rFont val="Tahoma"/>
            <family val="0"/>
          </rPr>
          <t xml:space="preserve">ASPEKT HM : Tuto položku vyplní pouze poplatníci účtující v soustavě podvojného účetnictví.
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Pokud vedete daňovou evidenci, začněte vyplňovat list ZAV.</t>
        </r>
      </text>
    </comment>
  </commentList>
</comments>
</file>

<file path=xl/sharedStrings.xml><?xml version="1.0" encoding="utf-8"?>
<sst xmlns="http://schemas.openxmlformats.org/spreadsheetml/2006/main" count="874" uniqueCount="642">
  <si>
    <t>3. ODDÍL - Nezdanitelné části základu daně, odčitatelné položky a daň celkem</t>
  </si>
  <si>
    <t>Daň ze základu daně po vynětí příjmů ze zdrojů v zahraničí ( ř. 314 násobeno ř. 315 děleno stem )</t>
  </si>
  <si>
    <t>3. Daň po vynětí a po slevě</t>
  </si>
  <si>
    <t>25405 MFin 5405 vzor č.12</t>
  </si>
  <si>
    <t>29a Výše celosvětových příjmů</t>
  </si>
  <si>
    <t>1. Výpočet dílčího základu daně z příjmů fyzických osob ze závislé činnosti a z funkčních požitků ( § 6 zákona )</t>
  </si>
  <si>
    <t>Daň za placená v zahraničí podle § 6 odst. 13 zákona</t>
  </si>
  <si>
    <t>Dílčí základ daně podle § 6 zákona ( ř. 31 - ř. 32 - ř. 33 )</t>
  </si>
  <si>
    <t>Úhrn příjmů plynoucí ze zahraničí snížení o pojistné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</si>
  <si>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</si>
  <si>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</si>
  <si>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Dílčí základ daně nebo ztráta z pronájmu podle § 9 zákona (ř. 206 přílohy č. 2 DAP).</t>
  </si>
  <si>
    <t>Dílčí základ daně z ostatních příjmů podle § 10 zákona (ř.209 přílohy č. 2 DAP)</t>
  </si>
  <si>
    <t>Základ daně (ř. 36 + kladná hodnota z ř. 41)</t>
  </si>
  <si>
    <t>47a)</t>
  </si>
  <si>
    <t>47b)</t>
  </si>
  <si>
    <t>Odst. 5 zákona (hodnota daru/darů)</t>
  </si>
  <si>
    <t>Odst. 7 a 8 zákona (odečet úroků)</t>
  </si>
  <si>
    <t>Odst. 9 zákona (penzijní připojištění)</t>
  </si>
  <si>
    <t>Odst. 10 zákona (životní pojištění)</t>
  </si>
  <si>
    <t>Odst. 11 zákona (odborové příspěvky)</t>
  </si>
  <si>
    <t>§ 34 odst. 3 zákona ( výuka )</t>
  </si>
  <si>
    <t>§34 odst. 4 zákona ( výzkum a vývoj )</t>
  </si>
  <si>
    <t>Další částky</t>
  </si>
  <si>
    <t>Úhrn nezdanitelných částí základu daně a položek odčitatelných od základu daně ( ř.46 + ř.47a + ř.47b + ř.48 + ř.49 + ř.50 + ř.51 + ř. 52 + ř.53 + ř. 54 + ř.55 + ř.56 + ř. 57 + ř.58 + ř.59 )</t>
  </si>
  <si>
    <r>
      <t xml:space="preserve">Daňová ztráta -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</t>
    </r>
    <r>
      <rPr>
        <b/>
        <sz val="8"/>
        <rFont val="Arial CE"/>
        <family val="2"/>
      </rPr>
      <t>bez znaménka mínus</t>
    </r>
    <r>
      <rPr>
        <sz val="8"/>
        <rFont val="Arial CE"/>
        <family val="2"/>
      </rPr>
      <t xml:space="preserve"> </t>
    </r>
  </si>
  <si>
    <t>5. ODDÍL - Dodatečné DAP</t>
  </si>
  <si>
    <t>Zjištěná daňová povinnost podle § 41 zákona č.  337/1992 Sb., o správě daní a poplatků, ve znění pozdějších předpisů (ř. 66)</t>
  </si>
  <si>
    <t>Rozdíl řádků ( ř.69 - ř.68 ) : zvýšení (+) částka daně se zvyšuje, snížení (-) - částka daně se snižuje</t>
  </si>
  <si>
    <t>Zjištěná ztráta podle § 41 zákona č.  337/1992 Sb., o správě daní a poplatků, ve znění pozdějších předpisů (ř. 67)</t>
  </si>
  <si>
    <t>6. ODDÍL - Uplatnění daňového zvýhodnění a placení daně</t>
  </si>
  <si>
    <t>Tab.č.2</t>
  </si>
  <si>
    <t>Celkem</t>
  </si>
  <si>
    <t>Daňové zvýhodnění na vyživované dítě</t>
  </si>
  <si>
    <t>Sleva na dani ( uplatněná maximálně do výše daně na ř. 66 )</t>
  </si>
  <si>
    <t>Daň po uplatnění slevy podle § 35c zákona ( ř. 66 - ř. 75 )</t>
  </si>
  <si>
    <t>Daňový bonus ( ř. 74 - ř. 75 )</t>
  </si>
  <si>
    <t>Úhrn vyplacených měsíčních daňových bonusů podle § 35d zákona</t>
  </si>
  <si>
    <t>Rozdíl na daňovém bonusu ( ř. 77 - ř. 78 )</t>
  </si>
  <si>
    <t>Úhrn sražených záloh na daň z příjmů ze závislé činnosti a z funkčních požitků ( po případné slevě na dani )</t>
  </si>
  <si>
    <t>Sražená daň podle § 38f odst. 10 zákona</t>
  </si>
  <si>
    <t>Zbývá doplatit  ( ř.76 - ř.79 - ř.80 - ř.81 - ř.82 - ř.83 - ř. 84 - ř.85 ) : (+) zbývá doplatit, (-) zaplaceno více</t>
  </si>
  <si>
    <t>Příloha č.4 - "Výpočet daně z příjmů ze samostatného základu daně podle § 16 odst. 2 zákona"</t>
  </si>
  <si>
    <t>Příloha č.2 - "Výpočet dílčích základu daně  z pronájmu ( § 9 zákona ) a z ostatních příjmů ( § 10 zákona )"</t>
  </si>
  <si>
    <t>Přeplatek převeďte na účet vedený u Finančního úřadu</t>
  </si>
  <si>
    <r>
      <t xml:space="preserve">č. </t>
    </r>
    <r>
      <rPr>
        <b/>
        <sz val="10"/>
        <rFont val="Arial"/>
        <family val="2"/>
      </rPr>
      <t>721 -</t>
    </r>
  </si>
  <si>
    <t>Kód banky 0710, variabilní symbol ( rodné číslo )</t>
  </si>
  <si>
    <t>je součástí tiskopisu P Ř I Z N Á N Í k dani z příjmů fyzických osob za zdaňovací období 2005 - 25 5405 MFin 5405 vzor č.12 (dále jen "DAP")</t>
  </si>
  <si>
    <t>Počet měsíců činnosti</t>
  </si>
  <si>
    <r>
      <t>E. Úpravy podle § 5, § 23 zákona</t>
    </r>
    <r>
      <rPr>
        <b/>
        <i/>
        <vertAlign val="superscript"/>
        <sz val="8"/>
        <rFont val="Arial CE"/>
        <family val="2"/>
      </rPr>
      <t>2)</t>
    </r>
  </si>
  <si>
    <r>
      <t xml:space="preserve">Popis úpravy podle § 5, § 23 zákona </t>
    </r>
    <r>
      <rPr>
        <b/>
        <sz val="8"/>
        <rFont val="Arial"/>
        <family val="2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</si>
  <si>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</si>
  <si>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Výpočet dílčích základů daně z příjmů  z pronájmu (§9 zákona) a z ostatních příjmů (§10 zákona)</t>
  </si>
  <si>
    <r>
      <t xml:space="preserve">Uplatňuji výdaje procentem z příjmů </t>
    </r>
    <r>
      <rPr>
        <vertAlign val="superscript"/>
        <sz val="8"/>
        <rFont val="Arial CE"/>
        <family val="0"/>
      </rPr>
      <t>1)</t>
    </r>
  </si>
  <si>
    <r>
      <t>Dosáhl jsem příjmů ze společného jmění manželů</t>
    </r>
    <r>
      <rPr>
        <vertAlign val="superscript"/>
        <sz val="8"/>
        <rFont val="Arial"/>
        <family val="2"/>
      </rPr>
      <t>1)</t>
    </r>
  </si>
  <si>
    <t>Rozdíl mezi příjmy a výdaji (ř. 201 - ř. 202) nebo výsledek hospodaření před zdaněním (zisk,ztráta)</t>
  </si>
  <si>
    <t>sleva na dani (Kč)</t>
  </si>
  <si>
    <t>Částky uveďte v celých Kč. Číselné hodnoty počítané v průběhu výpočtu daňové povinnosti jsou ukazatelé ve smyslu ustanovení § 46a odst. 3 zákona č. 337/1992 Sb., o správě daní a poplatků, ve znění pozdějších předpisů a jejich zaokrouhlení se provádí s přesností na dvě desetinná místa.</t>
  </si>
  <si>
    <t>25 5405/P1 MFin 5405/P1 - vzor č. 1</t>
  </si>
  <si>
    <t>25 5405/P2 MFin 5405/P2 - vzor č. 1</t>
  </si>
  <si>
    <r>
      <t>1)</t>
    </r>
    <r>
      <rPr>
        <sz val="7"/>
        <rFont val="Arial"/>
        <family val="2"/>
      </rPr>
      <t xml:space="preserve"> Označte křížkem odpovídající variantu.</t>
    </r>
  </si>
  <si>
    <t>je součástí tiskopisu P Ř I Z N Á N Í k dani z příjmů fyzických osob za zdaňovací období 2005  - 25 5405 MFin 5405 vzor č.12 (dále jen "DAP")</t>
  </si>
  <si>
    <t>Dílčí základ daně nebo ztráta podle § 7 zákona po vynětí</t>
  </si>
  <si>
    <t>Dílčí základ daně podle § 6 zákona po vynětí</t>
  </si>
  <si>
    <t>Dílčí základ daně podle § 8 zákona po vynětí</t>
  </si>
  <si>
    <t>Dílčí základ daně nebo ztráta podle § 9 zákona po vynětí</t>
  </si>
  <si>
    <t>Dílčí základ daně podle § 10 zákona po vynětí</t>
  </si>
  <si>
    <t>manžel/ manželka</t>
  </si>
  <si>
    <r>
      <t xml:space="preserve">Vyplňte v případě, že zaměstnáváte osoby se změněnou pracovní schopností a uplatňujete slevu na dani podle § 35 odst. 1 zákona. Výpočet přepočteného stavu zaměstnanců, na které uplatňujete slevu na dani, proveďte podle návodu uvedeného na webové adrese : </t>
    </r>
    <r>
      <rPr>
        <b/>
        <sz val="8"/>
        <rFont val="Arial CE"/>
        <family val="2"/>
      </rPr>
      <t>http://www.mfcr.cz</t>
    </r>
  </si>
  <si>
    <t>a) průměrný roční přepočtený stav zaměstnanců se zdravotním postižením bez těžšího zdravotního postižení  (se ZP bez ZTP)</t>
  </si>
  <si>
    <t>319a</t>
  </si>
  <si>
    <t>Sleva na registrační pokladnu</t>
  </si>
  <si>
    <t>Daň po slevách (ř. 317 + ř. 318 - ř. 319 - ř. 319a )</t>
  </si>
  <si>
    <t>Koeficient zápočtu [(ř. 321 - ř. 322) děleno ( ř. 42 - příjmy vyňaté ) násobeno stem ]</t>
  </si>
  <si>
    <t>PŘÍLOHA č. 5</t>
  </si>
  <si>
    <t>Výpočet společného základu daně manželů podle § 13a zákona</t>
  </si>
  <si>
    <t>DIČ / Rodné číslo</t>
  </si>
  <si>
    <t>Částky uvádějte v celých Kč.</t>
  </si>
  <si>
    <t>1. Součet dílčích základů daně podle § 6 až § 10 zákona</t>
  </si>
  <si>
    <t>Dílčí základ daně ze závislé činnosti a z funkčních požitků podle § 6 zákona ( ř. 36 )</t>
  </si>
  <si>
    <t>Dílčí základ daně z podnikání a z jiné samostatné výdělečné činnosti podle § 7 zákona ( kladný ř. 37 )</t>
  </si>
  <si>
    <t>Dílčí základ daně z kapitálového majetku podle § 8 zákona ( ř. 38 )</t>
  </si>
  <si>
    <t>Součet dílčích základů daně podle § 6 až § 10 zákona</t>
  </si>
  <si>
    <t>2. Součet dílčích základů daně podle § 6 až § 10 zákona za oba manžele</t>
  </si>
  <si>
    <t>poplatník + manželka/manžel</t>
  </si>
  <si>
    <t>manželka/manžel</t>
  </si>
  <si>
    <t>ÚDAJE KE ZJIŠTĚNÍ NÁROKU NA UPLATNĚNÍ NEZDANITELNÉ ČÁSTI ZÁKLADU PODLE § 15 ZÁKONA</t>
  </si>
  <si>
    <t>255405/P5 MFin 5405/P5 - vzor č. 1</t>
  </si>
  <si>
    <t>509a</t>
  </si>
  <si>
    <t>509b</t>
  </si>
  <si>
    <t>Vyplní</t>
  </si>
  <si>
    <t>v celých Kč</t>
  </si>
  <si>
    <r>
      <t>Úhrn nezdanitelných částí základu daně</t>
    </r>
    <r>
      <rPr>
        <sz val="8"/>
        <rFont val="Arial CE"/>
        <family val="2"/>
      </rPr>
      <t xml:space="preserve"> ( ř.508  + ř.509a + ř.509b + ř. 510 + ř.511 + ř.512 + ř.513 + ř.514 + ř. 515 + ř.516 + ř.517 + ř. 518 )</t>
    </r>
  </si>
  <si>
    <t>4. Úhrn nezdanitelných částí základu daně podle § 15 zákona za oba manžele</t>
  </si>
  <si>
    <t>fianční úřad</t>
  </si>
  <si>
    <t>Úhrn ( ř. 519 sl. poplatník + ř. 519 sl. manželka/manžel )</t>
  </si>
  <si>
    <t>5. Společný základ daně manželů</t>
  </si>
  <si>
    <t>Společný základ daně ( ř. 507 - ř. 520 )</t>
  </si>
  <si>
    <t>6. Polovina společného základu daně manželů</t>
  </si>
  <si>
    <t>(jedna polovina z ř. 521 )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</si>
  <si>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</si>
  <si>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</si>
  <si>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§ 34 odst. 1 zákona</t>
  </si>
  <si>
    <t>§ 34 odst. 4 zákona ( výzkum a vývoj )</t>
  </si>
  <si>
    <t>( ř. 522 - ř. 523 - ř. 524 - ř. 525 )</t>
  </si>
  <si>
    <t xml:space="preserve">Částka podle § 15 </t>
  </si>
  <si>
    <r>
      <t xml:space="preserve">Typ PŘEHLEDU </t>
    </r>
    <r>
      <rPr>
        <sz val="10"/>
        <color indexed="18"/>
        <rFont val="Arial CE"/>
        <family val="2"/>
      </rPr>
      <t>(nehodící se škrtněte)</t>
    </r>
    <r>
      <rPr>
        <sz val="12"/>
        <color indexed="18"/>
        <rFont val="Arial CE"/>
        <family val="0"/>
      </rPr>
      <t>:</t>
    </r>
  </si>
  <si>
    <t>PŘÍLOHA č. 3</t>
  </si>
  <si>
    <r>
      <t xml:space="preserve">Kód </t>
    </r>
    <r>
      <rPr>
        <vertAlign val="superscript"/>
        <sz val="8"/>
        <rFont val="Arial CE"/>
        <family val="2"/>
      </rPr>
      <t>2)</t>
    </r>
  </si>
  <si>
    <t>Jméno</t>
  </si>
  <si>
    <t>Příjmení</t>
  </si>
  <si>
    <t>Podíl na příjmech v %</t>
  </si>
  <si>
    <t>Podíl na výdajích v %</t>
  </si>
  <si>
    <t>Dlouhodobý nehmotný majetek</t>
  </si>
  <si>
    <t>Cenné papíry a peněžní vklady</t>
  </si>
  <si>
    <t>5.</t>
  </si>
  <si>
    <t>Potvrzení o zaplacených částkách na penzijní připojištění.</t>
  </si>
  <si>
    <t xml:space="preserve">      P Ř I Z N Á N Í</t>
  </si>
  <si>
    <t xml:space="preserve">           k dani z příjmů fyzických osob</t>
  </si>
  <si>
    <t>Na zbývajících zálohách zaplaceno poplatníkem celkem</t>
  </si>
  <si>
    <t>dále jen "DAP"</t>
  </si>
  <si>
    <t>CZ</t>
  </si>
  <si>
    <r>
      <t>05 DAP zpracoval a předkládá daňový poradce na základě plné moci k zastupování, která byla podána správci daně před uplynutím neprodloužené lhůty</t>
    </r>
    <r>
      <rPr>
        <vertAlign val="superscript"/>
        <sz val="8"/>
        <rFont val="Arial CE"/>
        <family val="2"/>
      </rPr>
      <t>1)</t>
    </r>
  </si>
  <si>
    <t>Adresa bydliště (trvalého pobytu) v den podání DAP</t>
  </si>
  <si>
    <t>13 Ulice/část obce</t>
  </si>
  <si>
    <t>20 Ulice/část obce</t>
  </si>
  <si>
    <t>24 Ulice/část obce</t>
  </si>
  <si>
    <t xml:space="preserve">PROHLAŠUJI, ŽE VŠECHNY MNOU UVEDENÉ ÚDAJE V TOMTO DAP JSOU PRAVDIVÉ A ÚPLNÉ. </t>
  </si>
  <si>
    <t>Pokud DAP zpracovává daňový poradce, uvede dále evidenční číslo osvědčení</t>
  </si>
  <si>
    <t>PSČ</t>
  </si>
  <si>
    <t>Adresa - obec</t>
  </si>
  <si>
    <t>Ulice/část obce</t>
  </si>
  <si>
    <t>Úhrn zbývajících částí příjmů dosažených za více zdaňovacích období (ř. 111)</t>
  </si>
  <si>
    <t>Přeplatek bude vrácen poštovní poukázkou nebo převodem  na účet podle níže uvedených údajů.</t>
  </si>
  <si>
    <t xml:space="preserve">Kč. 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</si>
  <si>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</si>
  <si>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</si>
  <si>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Daň ze samostatného základu daně podle § 16 odst. 2 zákona (ř.418 přílohy č.4 DAP )</t>
  </si>
  <si>
    <t>Ve sloupci uveďte počet listů příloh :</t>
  </si>
  <si>
    <t>Potvrzení o zaplacených částkách na soukromé životní pojištění.</t>
  </si>
  <si>
    <t xml:space="preserve">ÚDAJE O ZÁSTUPCI </t>
  </si>
  <si>
    <t>Zaplacená daň stanovená paušální částkou podle §7a zákona</t>
  </si>
  <si>
    <t>Rozdíl mezi příjmy a výdaji</t>
  </si>
  <si>
    <t>Poplatník :</t>
  </si>
  <si>
    <t>***ZNAMÉNKO MÍNUS ZNAČÍ PŘEPLATEK</t>
  </si>
  <si>
    <t>Záznamy ÚP VZP</t>
  </si>
  <si>
    <t>Základ daně po vynětí příjmů ze zdrojů v zahraničí (ř. 311+ kladný ř. 312)</t>
  </si>
  <si>
    <t xml:space="preserve">Daň zaplacená v zahraničí </t>
  </si>
  <si>
    <r>
      <t>XXPODÁVÁM</t>
    </r>
    <r>
      <rPr>
        <sz val="10"/>
        <rFont val="Arial"/>
        <family val="0"/>
      </rPr>
      <t xml:space="preserve"> daňové přiznání</t>
    </r>
  </si>
  <si>
    <r>
      <t xml:space="preserve">Pokud záloha vyjde větší než </t>
    </r>
    <r>
      <rPr>
        <b/>
        <sz val="8"/>
        <rFont val="Arial CE"/>
        <family val="0"/>
      </rPr>
      <t>5 468</t>
    </r>
    <r>
      <rPr>
        <sz val="8"/>
        <rFont val="Arial CE"/>
        <family val="0"/>
      </rPr>
      <t xml:space="preserve">, zapíše se </t>
    </r>
    <r>
      <rPr>
        <b/>
        <sz val="8"/>
        <rFont val="Arial CE"/>
        <family val="0"/>
      </rPr>
      <t>5 468</t>
    </r>
    <r>
      <rPr>
        <sz val="8"/>
        <rFont val="Arial CE"/>
        <family val="0"/>
      </rPr>
      <t>.</t>
    </r>
  </si>
  <si>
    <t>Zbývající část příjmů za více zdaňovacích období snížená o zbývající část výdajů připadající na příjmy za více zdaňovacích období podle § 14 zákona</t>
  </si>
  <si>
    <r>
      <t xml:space="preserve">Úhrn </t>
    </r>
    <r>
      <rPr>
        <b/>
        <sz val="8"/>
        <rFont val="Arial CE"/>
        <family val="2"/>
      </rPr>
      <t>kladných</t>
    </r>
    <r>
      <rPr>
        <sz val="8"/>
        <rFont val="Arial CE"/>
        <family val="0"/>
      </rPr>
      <t xml:space="preserve"> rozdílů jednotlivých druhů příjmů</t>
    </r>
  </si>
  <si>
    <t>Zajištěná daň plátcem podle § 38e zákona</t>
  </si>
  <si>
    <t>Zaplacená daňová povinnost ( záloha ) podle § 38gb odst. 5 zákona</t>
  </si>
  <si>
    <t>PŘÍLOHY DAP :</t>
  </si>
  <si>
    <t>Titul</t>
  </si>
  <si>
    <t>Telefon/mobilní telefon</t>
  </si>
  <si>
    <t>dne</t>
  </si>
  <si>
    <t>Číslo popisné/ orientační</t>
  </si>
  <si>
    <r>
      <t xml:space="preserve"> - dodatečně vyměřil</t>
    </r>
    <r>
      <rPr>
        <vertAlign val="superscript"/>
        <sz val="8"/>
        <rFont val="Arial CE"/>
        <family val="2"/>
      </rPr>
      <t>1)</t>
    </r>
  </si>
  <si>
    <t>ŽÁDOST O VRÁCENÍ PŘEPLATKU NA DANI Z PŘIJMU FYZICKÝCH OSOB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</si>
  <si>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</si>
  <si>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</si>
  <si>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r>
      <t>1)</t>
    </r>
    <r>
      <rPr>
        <sz val="7"/>
        <rFont val="Arial CE"/>
        <family val="2"/>
      </rPr>
      <t xml:space="preserve"> Označte křížkem odpovídající variantu.</t>
    </r>
  </si>
  <si>
    <t>Název přílohy</t>
  </si>
  <si>
    <t>1.</t>
  </si>
  <si>
    <t>2.</t>
  </si>
  <si>
    <t>3.</t>
  </si>
  <si>
    <t>Příloha č.1 - "Výpočet dílčího základu daně z příjmů z podnikání a z jiné samostatné výdělečné činnosti ( § 7 zákona )"</t>
  </si>
  <si>
    <t>Další přílohy výše neuvedené</t>
  </si>
  <si>
    <t>Počet příloh celkem</t>
  </si>
  <si>
    <t>1. ODDÍL - Údaje o poplatníkovi</t>
  </si>
  <si>
    <t>ne</t>
  </si>
  <si>
    <t>xxxx</t>
  </si>
  <si>
    <t>Zásoby</t>
  </si>
  <si>
    <t>Daň uznaná k zápočtu (ř. 323 maximálně však do výše ř. 325)</t>
  </si>
  <si>
    <t xml:space="preserve">Rozdíl řádků (ř. 323 - ř. 326) </t>
  </si>
  <si>
    <t>V..................................................................dne..................................... podpis poplatníka ( zástupce ) ......................................</t>
  </si>
  <si>
    <t>Pohledávky ( bez půjček )</t>
  </si>
  <si>
    <t>Úvěry a půjčky ( poskytnuté )</t>
  </si>
  <si>
    <t>Úvěry a půjčky ( přijaté )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</si>
  <si>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</si>
  <si>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</si>
  <si>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</si>
  <si>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</si>
  <si>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</si>
  <si>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</si>
  <si>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</si>
  <si>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V</t>
  </si>
  <si>
    <t>Uplatněné odpisy celkem</t>
  </si>
  <si>
    <t>Z toho odpisy nemovitostí</t>
  </si>
  <si>
    <t>Finančnímu úřadu v, ve, pro,</t>
  </si>
  <si>
    <t>01 Daňové identifikační číslo</t>
  </si>
  <si>
    <t>02 Rodné číslo</t>
  </si>
  <si>
    <t>řádné</t>
  </si>
  <si>
    <t>Adresa bydliště (trvalého pobytu) k poslednímu dni kalendářního roku, za který se daň vyměřuje</t>
  </si>
  <si>
    <t>Adresa pobytu na území České republiky, kde se poplatník obvykle ve zdaňovacím období zdržoval</t>
  </si>
  <si>
    <t>ÚDAJE O MANŽELCE ( MANŽELOVI )</t>
  </si>
  <si>
    <t>finanční úřad</t>
  </si>
  <si>
    <t>ke dni</t>
  </si>
  <si>
    <t>PSČ (Post code)</t>
  </si>
  <si>
    <t>2. Údaje o samostatné výdělečné činnosti a daňovém přiznání</t>
  </si>
  <si>
    <t>12. Jsem poplatníkem daně z příjmů stanovené paušální částkou :</t>
  </si>
  <si>
    <t>ze dne</t>
  </si>
  <si>
    <t>prodlouženo do dne</t>
  </si>
  <si>
    <t>17. Měl/a jsem nárok na výplatu částečného nebo plného inval. důchodu nebo mi byl přiznán starobní důchod :</t>
  </si>
  <si>
    <t>32. Rozdíl mezi Pojistným ( 30 ) a Úhrnem záloh ( 31 )</t>
  </si>
  <si>
    <t>Rodné číslo OSVČ</t>
  </si>
  <si>
    <t>35. Nejnižší měsíční  pojistné na NP OSVČ :</t>
  </si>
  <si>
    <t>PŘEHLED</t>
  </si>
  <si>
    <t>Email :</t>
  </si>
  <si>
    <r>
      <t>Přeplatek</t>
    </r>
    <r>
      <rPr>
        <sz val="9"/>
        <rFont val="Arial CE"/>
        <family val="0"/>
      </rPr>
      <t xml:space="preserve"> (zakroužkujte písmeno u správného výrazu):</t>
    </r>
  </si>
  <si>
    <t>( viz body 1,2 Poučení )</t>
  </si>
  <si>
    <r>
      <t>A</t>
    </r>
    <r>
      <rPr>
        <sz val="8"/>
        <rFont val="Arial CE"/>
        <family val="0"/>
      </rPr>
      <t xml:space="preserve"> - V roce 2005 jsem </t>
    </r>
    <r>
      <rPr>
        <b/>
        <sz val="8"/>
        <rFont val="Arial CE"/>
        <family val="0"/>
      </rPr>
      <t>nebyl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>.</t>
    </r>
  </si>
  <si>
    <r>
      <t>B</t>
    </r>
    <r>
      <rPr>
        <sz val="8"/>
        <rFont val="Arial CE"/>
        <family val="0"/>
      </rPr>
      <t xml:space="preserve"> - V roce 2005 jsem </t>
    </r>
    <r>
      <rPr>
        <b/>
        <sz val="8"/>
        <rFont val="Arial CE"/>
        <family val="0"/>
      </rPr>
      <t>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 xml:space="preserve"> a samostatná výdělečná činnost byla:</t>
    </r>
  </si>
  <si>
    <t>a - HLAVNÍM ZDROJEM PŘÍJMU v měsících :</t>
  </si>
  <si>
    <t>b - VEDLEJŠÍM ZDROJEM PŘÍJMU v měsících :</t>
  </si>
  <si>
    <r>
      <t xml:space="preserve">C - </t>
    </r>
    <r>
      <rPr>
        <sz val="8"/>
        <rFont val="Arial CE"/>
        <family val="2"/>
      </rPr>
      <t xml:space="preserve">Patřil jsem mezi osoby, za které platil pojistné i STÁT (viz bod 9 Poučení ) v měsících  </t>
    </r>
  </si>
  <si>
    <t>Při zakroužkování bodu D zakroužkujte písmeno podle bodu 9 Poučení :</t>
  </si>
  <si>
    <t>Počet kalendářních měsíců, ve kterých v roce 2005 trvala samostatná výdělečná činnost.</t>
  </si>
  <si>
    <t>Pojistné za rok 2005</t>
  </si>
  <si>
    <t>Příjmy ze samostatné výdělečné činnosti v roce 2005 ( viz bod 3 Poučení )</t>
  </si>
  <si>
    <t>Výdaje vynaložené na dosažení, zajištění a udržení příjmů ze samostatné výdělečné činnost v roce 2005 ( viz bod 3 Poučení )</t>
  </si>
  <si>
    <t>Počet kalendářních měsíců, ve kterých byla samostatná výdělečná činnost v roce 2005 hlavní zdrojem příjmů. Neuvádějí se takové měsíce, ve kterých OSVČ patřila po celý kalendářní měsíc mezi osoby, kterým nebyl stanoven minimální vyměřovací základ ( viz bod 9 a 10 Poučení )</t>
  </si>
  <si>
    <t>8460 x řádek 6</t>
  </si>
  <si>
    <t xml:space="preserve">0,45 x řádek 12 </t>
  </si>
  <si>
    <t>Doplatek je nutno poukázat na účet okresní pojišťovny VZP nejpozději do 8 dnů po podání daňového přiznání za rok 2005.</t>
  </si>
  <si>
    <t>Úhrn zaplacených záloh na pojistné za měsíce roku 2005, odvedených na účet VZP ČR, a nevráceného přeplatku podle PŘEHLEDU za rok 2004, použitého na úhradu záloh v roce 2005 ( viz bod 6 Poučení ).</t>
  </si>
  <si>
    <t>OSVČ, pro kterou není stanoven minimální vyměřovací základ ( viz bod 9 Poučení ), zapíše částku vypočtenou podle vzorce</t>
  </si>
  <si>
    <r>
      <t xml:space="preserve">ostatní OSVČ zapíší v tomto případě částku </t>
    </r>
    <r>
      <rPr>
        <b/>
        <sz val="8"/>
        <rFont val="Arial CE"/>
        <family val="0"/>
      </rPr>
      <t>1218 Kč</t>
    </r>
    <r>
      <rPr>
        <sz val="8"/>
        <rFont val="Arial CE"/>
        <family val="0"/>
      </rPr>
      <t xml:space="preserve"> ( viz bod 11 Poučení ).</t>
    </r>
  </si>
  <si>
    <r>
      <t xml:space="preserve">Pokud záloha podle vzorce vyjde menší než částka </t>
    </r>
    <r>
      <rPr>
        <b/>
        <sz val="8"/>
        <rFont val="Arial CE"/>
        <family val="0"/>
      </rPr>
      <t>1218 Kč</t>
    </r>
    <r>
      <rPr>
        <sz val="8"/>
        <rFont val="Arial CE"/>
        <family val="0"/>
      </rPr>
      <t>:</t>
    </r>
  </si>
  <si>
    <t>Z  =  ---------------------------------------------</t>
  </si>
  <si>
    <t xml:space="preserve">            0,135 x 0,50 x řádek 12 </t>
  </si>
  <si>
    <t>Platební kalendář daňových povinností 2006-2007</t>
  </si>
  <si>
    <t>Podpis odpovědného pracovníka</t>
  </si>
  <si>
    <t xml:space="preserve">Příjmení a jméno      </t>
  </si>
  <si>
    <t>Potvrzení o poskytnutém úvěru na bytové potřeby a o výši úroků z tohoto úvěru</t>
  </si>
  <si>
    <t>podpis poplatníka (zástupce)</t>
  </si>
  <si>
    <t>Výpočet daně z příjmů dosažených za více zdaňovacích období ( § 14 zákona ), daně z příjmů ze zdrojů v zahraničí ( § 38f zákona )  a daně po slevě ( § 35 zákona )</t>
  </si>
  <si>
    <t>1. Daň z příjmů dosažených za více zdaňovacích období</t>
  </si>
  <si>
    <t xml:space="preserve">Procento daně ze základu daně (ř. 63 DAP děleno ř. 42 DAP, násobeno stem). Jestliže takto zjištěno procento je menší než 15%, použije se pro výpočet daně ze zbývajících částí příjmů sazba daně ve výši 15% </t>
  </si>
  <si>
    <t>Procento z úhrnu zbývajících částí příjmů (ř. 304 děleno ř. 302, násobeno stem)</t>
  </si>
  <si>
    <t>Daň ze zbývajících částí příjmů dosažených za více zdaňovacích období po zápočtu daně zaplacené v zahraničí (ř. 303 - ř. 308). Pokud vám vyšlo záporné číslo, do řádku uveďte nulu.</t>
  </si>
  <si>
    <t>Tabulku č. 3 vyplňte pouze, pokud použijete metodu vynětí s výhradou progrese a současně uplatňujete výpočet společného základu daně manželů podle § 13a zákona a dále pokračujte ve výpočtu na ř. 311 a následujících. V ostatních případech výpočet metody vynětí s výhradou progrese proveďte na ř. 311a následujících.</t>
  </si>
  <si>
    <t>Tabulka 3</t>
  </si>
  <si>
    <t>Příjmy po vynětí podle § 6 zákona (ř. 36 - úhrn vyňatých příjmů ze zdrojů v zahraničí podle § 6 zákona )</t>
  </si>
  <si>
    <t>Příjmy po vynětí podle § 7 až § 10 zákona (ř. 41 - úhrn vyňatých příjmů ze zdrojů v zahraničí podle § 7 až § 10 zákona )</t>
  </si>
  <si>
    <t>Základ daně po vynětí příjmů ze zdrojů v zahraničí snížený o nezdanitelné částky základu daně a odčitatelné položky ( ř. 313 - ř. 60 - ř. 44 )</t>
  </si>
  <si>
    <t>Sazba celkového daňového zatížení - (ř. 63 DAP děleno ř. 62 násobeno stem )</t>
  </si>
  <si>
    <t>a) průměrný roční přepočtený stav zaměstnanců s těžším zdravotním postižením (s TZP )</t>
  </si>
  <si>
    <t>Daň podle § 16 odst. 1 zákona nebo daň po případném vynětí příjmů ze zdrojů v zahraničí ( ř. 63 DAP nebo ř. 316 )</t>
  </si>
  <si>
    <t>Slevy celkem podle § 35 odst. 1 zákona</t>
  </si>
  <si>
    <t>4. Příjmy ze zdrojů v zahraničí - metoda zápočtu daně zaplacené v zahraničí</t>
  </si>
  <si>
    <r>
      <t xml:space="preserve">Podle §38f odst. 7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</rPr>
      <t>4.oddílu Přílohy č. 3</t>
    </r>
    <r>
      <rPr>
        <sz val="8"/>
        <rFont val="Arial CE"/>
        <family val="2"/>
      </rPr>
      <t xml:space="preserve"> zveřejněný na webové adrese </t>
    </r>
    <r>
      <rPr>
        <b/>
        <sz val="8"/>
        <rFont val="Arial CE"/>
        <family val="2"/>
      </rPr>
      <t>http://www.mfcr.cz</t>
    </r>
    <r>
      <rPr>
        <sz val="8"/>
        <rFont val="Arial CE"/>
        <family val="2"/>
      </rPr>
      <t xml:space="preserve"> v nabídce Daně a cla, Daně, Tiskopisy ke stažení.</t>
    </r>
  </si>
  <si>
    <t>Z částky daně zaplacené v zahraničí lze maximálně započítat (ř. 317 násobeno ř. 324, děleno stem)</t>
  </si>
  <si>
    <t>ÚDAJE O MANŽELCE/MANŽELOVI</t>
  </si>
  <si>
    <t>Součet ( ř. 506 sl. poplatník + ř. 506 sl. manželka/manžel )</t>
  </si>
  <si>
    <t>3. Nezdanitelné části základu daně podle § 15 zákona</t>
  </si>
  <si>
    <t>Údaje vyplňte pouze v případě, že uplatňujete nezdanitelné části základu daně podle § 15 zákona , tzn. částky na řádku 508, 509a, 509b</t>
  </si>
  <si>
    <t xml:space="preserve">Odst.1 písm. a) zákona </t>
  </si>
  <si>
    <t>Odst.1 písm. b) zákona</t>
  </si>
  <si>
    <t xml:space="preserve">Odst.1 písm. c) zákona </t>
  </si>
  <si>
    <t xml:space="preserve">Odst.1 písm. d) zákona </t>
  </si>
  <si>
    <t xml:space="preserve">Odst.1 písm. e) zákona </t>
  </si>
  <si>
    <t xml:space="preserve">Odst.1 písm. f) zákona </t>
  </si>
  <si>
    <t>Odst. 5 zákona (dary)</t>
  </si>
  <si>
    <t>Odst. 7 a odst. 8 zákona (úroky)</t>
  </si>
  <si>
    <t>za rok  2005</t>
  </si>
  <si>
    <t>V roce 2005 jsem změnil zdravotní pojišťovnu ( zakroužkujte ) :</t>
  </si>
  <si>
    <t>1. Příjmení</t>
  </si>
  <si>
    <t>2. Jméno</t>
  </si>
  <si>
    <t>3. Titul</t>
  </si>
  <si>
    <t>4. Datum narození</t>
  </si>
  <si>
    <t>5. Ulice</t>
  </si>
  <si>
    <t>6. Číslo popisné/orient.</t>
  </si>
  <si>
    <t>7. Obec</t>
  </si>
  <si>
    <t>8. Stát</t>
  </si>
  <si>
    <t>9. V roce 2005 jsem vykonával/a samostatnou výdělečnou činnost :</t>
  </si>
  <si>
    <t>jen hlavní</t>
  </si>
  <si>
    <t>jen vedlejší</t>
  </si>
  <si>
    <t>hlavní i vedlejší</t>
  </si>
  <si>
    <t>10.  Daňové přiznání zpracovává a předkládá daňový poradce :</t>
  </si>
  <si>
    <t>11.  Jsem povinen / povinna podávat daňové přiznání :</t>
  </si>
  <si>
    <t>13. Datum posledního ( opětovného ) zahájení samostatné výdělečné činnosti :</t>
  </si>
  <si>
    <t>14. Rozhodnutí finančního úřadu o prodloužení lhůty pro předložení daňového přiznání :</t>
  </si>
  <si>
    <t>15. Protokol o platbě daně z příjmů paušální částkou předložen dne :</t>
  </si>
  <si>
    <t>1. Identifikace osoby samostatně výdělečně činné ( OSVČ )</t>
  </si>
  <si>
    <t>16. Účtování v hospodářském roce ( § 7 odst. 14 zák. č. 586/1992 Sb. )</t>
  </si>
  <si>
    <t>3. Vedlejší samostatná výdělečná činnost</t>
  </si>
  <si>
    <t>-</t>
  </si>
  <si>
    <t>18. Měl/a jsem nárok na rodičovský příspěvek nebo příspěvek při péči o blízkou nebo jinou osobu :</t>
  </si>
  <si>
    <t>19. Vykonával/a jsem vojenskou službu v ozbrojených silách ČR :</t>
  </si>
  <si>
    <t>20. Byl/a jsem nezaopatřeným dítětem podle § 20 odst. 3 písm. a) zák. č. 155/1995 Sb.</t>
  </si>
  <si>
    <t>21. Byl/a jsem ve vazbě nebo výkonu trestu odnětí svobody déle než 3 měsíce :</t>
  </si>
  <si>
    <t>4. Údaje o příjmech a výdajích OSVČ za rok 2005 a další údaje podle §15 odst. 1 zák. č. 589/1992 Sb.</t>
  </si>
  <si>
    <t>23. Výdaje :</t>
  </si>
  <si>
    <t>22. Příjmy :</t>
  </si>
  <si>
    <t>=</t>
  </si>
  <si>
    <t>24. Příjmy (22 ) po odpočtu Výdajů ( 23 )</t>
  </si>
  <si>
    <t>hlavní</t>
  </si>
  <si>
    <t>vedlejší</t>
  </si>
  <si>
    <t>25. Počet měsíců, v nichž jsem vykonával/a samostatnou výdělečnou činnost :</t>
  </si>
  <si>
    <t>25a. Počet měsíců, v nichž jsem vykonával/a samostatnou výdělečnou činnost alespoň po část měsíce :</t>
  </si>
  <si>
    <t>26. Průměrný měsíční příjem</t>
  </si>
  <si>
    <t>Dílčí základ daně z pronájmu podle § 9 zákona                                   ( kladný ř. 39 )</t>
  </si>
  <si>
    <t>Dílčí základ daně z ostatních příjmů podle § 10 zákona             (  ř. 40 )</t>
  </si>
  <si>
    <t>26a. Rozdělení příjmů po odpočtu výdajů :</t>
  </si>
  <si>
    <t>27. Vypočtený vyměřovací základ :</t>
  </si>
  <si>
    <t>27a. Dílčí vyměřovací základ :</t>
  </si>
  <si>
    <t>28. Minimální vyměřovací základ :</t>
  </si>
  <si>
    <t>29. Určený vyměřovací základ</t>
  </si>
  <si>
    <t>30. Pojistné</t>
  </si>
  <si>
    <t>Kč -</t>
  </si>
  <si>
    <t>31. Úhrn záloh</t>
  </si>
  <si>
    <t>Kč   =</t>
  </si>
  <si>
    <t>strana 1</t>
  </si>
  <si>
    <t>HHHHHHHHHHHHHHHH</t>
  </si>
  <si>
    <t>Nastavení psacího stroje</t>
  </si>
  <si>
    <t>Přehled o příjmech a výdajích OSVČ za rok 2005</t>
  </si>
  <si>
    <t>podle § 15 odst. 1 zákona č. 589/1992 Sb.,</t>
  </si>
  <si>
    <t>ve znění pozdějších předpisů</t>
  </si>
  <si>
    <t>Datum přijetí formuláře</t>
  </si>
  <si>
    <r>
      <t>Podle ustanovení § 9 odst. 6 písmeno a) až f) zákona č. 155/1995 Sb., o důchodovém pojištění, v platném znění, jsem v roce 2005 :</t>
    </r>
    <r>
      <rPr>
        <i/>
        <sz val="8"/>
        <color indexed="10"/>
        <rFont val="Arial"/>
        <family val="0"/>
      </rPr>
      <t xml:space="preserve"> vykonával/a zaměstnání s příjmem dosahujícím alespoň 86 220,- Kč ( nutné doložit spolu s Přehledem ) :</t>
    </r>
  </si>
  <si>
    <t>Váš podíl jako společníka veřejné obchodní společnosti nebo komplementáře komanditní společnosti. Vykáže-li společnost ztrátu, označte svůj podíl znaménkém mínus (-)</t>
  </si>
  <si>
    <t>Dílčí základ daně (ztráta) z příjmů dle § 7 zákona (ř. 104 + ř. 105 - ř. 106 - ř. 107 + ř. 108 + ř. 109 - ř. 110 - ř. 111 + ř. 112 )</t>
  </si>
  <si>
    <r>
      <t>XXX - NEMÁM</t>
    </r>
    <r>
      <rPr>
        <sz val="10"/>
        <rFont val="Arial CE"/>
        <family val="2"/>
      </rPr>
      <t xml:space="preserve"> daňového poradce ( nehodící se škrtněte )</t>
    </r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</si>
  <si>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</si>
  <si>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</si>
  <si>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</si>
  <si>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17 Fax / e-mail</t>
  </si>
  <si>
    <t>18 Stát</t>
  </si>
  <si>
    <t>19 Obec</t>
  </si>
  <si>
    <t>21 Číslo popis./ orientační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</si>
  <si>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</si>
  <si>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</si>
  <si>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</si>
  <si>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</si>
  <si>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</si>
  <si>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</si>
  <si>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</si>
  <si>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</si>
  <si>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</si>
  <si>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ÚDAJE O STAROBNÍM DUCHODU</t>
  </si>
  <si>
    <t>Kč</t>
  </si>
  <si>
    <t xml:space="preserve">Přeplatek zašlete na adresu : </t>
  </si>
  <si>
    <t xml:space="preserve">Přeplatek vraťte na účet vedený u </t>
  </si>
  <si>
    <t>č.</t>
  </si>
  <si>
    <t>Kód banky</t>
  </si>
  <si>
    <t>specifický symbol</t>
  </si>
  <si>
    <t>Poslední známá daňová povinnost - daň dle § 16 zákona</t>
  </si>
  <si>
    <t>Prohlašuji, že všechny údaje v tomto PŘEHLEDU jsou pravdivé a že ohlásím VZP všechny změny údajů,  a to do 8 dnů ode dne, kdy jsem se o změněné skutečnosti dozvěděl.</t>
  </si>
  <si>
    <t>Vyplní  pojištěnec        ( Kč, měsíce )</t>
  </si>
  <si>
    <t xml:space="preserve">Nová výše zálohy OSVČ </t>
  </si>
  <si>
    <t>Příjmení, jméno, titul</t>
  </si>
  <si>
    <t>Počet měsíců</t>
  </si>
  <si>
    <t>Počet měsíců se ZTP-P</t>
  </si>
  <si>
    <t>2. ODDÍL - Základ daně, ztráta</t>
  </si>
  <si>
    <t>Poslední známá daňová povinnost - daňová ztráta podle § 5 zákona</t>
  </si>
  <si>
    <t xml:space="preserve">Pojistné </t>
  </si>
  <si>
    <t>27 Telefon / mobilní telefon</t>
  </si>
  <si>
    <t>28 Fax / e-mail</t>
  </si>
  <si>
    <t>Řádky 23 až 28 vyplňte pouze v případě, že nemáte bydliště (trvalý pobyt) na území ČR</t>
  </si>
  <si>
    <t>Dílčí základ daně z kapitálového majetku podle § 8 zákona</t>
  </si>
  <si>
    <t>z toho : poměrná splátka leasingové akontace</t>
  </si>
  <si>
    <t>Závazky ( bez úvěrů a půjček )</t>
  </si>
  <si>
    <t>z toho : zůstatková cena prodaného dlouhodobého majetku</t>
  </si>
  <si>
    <t>od</t>
  </si>
  <si>
    <t>a)</t>
  </si>
  <si>
    <t>b)</t>
  </si>
  <si>
    <t xml:space="preserve">úmrtí                     </t>
  </si>
  <si>
    <t>Datum :</t>
  </si>
  <si>
    <t>ano</t>
  </si>
  <si>
    <t>prohlášení             konkursu</t>
  </si>
  <si>
    <t>8. den po datu odevzdání přehledu na soc.správu</t>
  </si>
  <si>
    <t>Daň podle § 16 odst. 1 zákona</t>
  </si>
  <si>
    <r>
      <t xml:space="preserve">03 DAP </t>
    </r>
    <r>
      <rPr>
        <vertAlign val="superscript"/>
        <sz val="8"/>
        <rFont val="Arial CE"/>
        <family val="2"/>
      </rPr>
      <t>1)</t>
    </r>
  </si>
  <si>
    <t>Důvody pro podání dodatečného                                                       DAP zjištěny dne</t>
  </si>
  <si>
    <r>
      <t xml:space="preserve">04 Kód rozlišení DAP </t>
    </r>
    <r>
      <rPr>
        <vertAlign val="superscript"/>
        <sz val="8"/>
        <rFont val="Arial CE"/>
        <family val="2"/>
      </rPr>
      <t>1)</t>
    </r>
  </si>
  <si>
    <r>
      <t>05a Zákonná povinnost ověření účetní závěrky auditorem</t>
    </r>
    <r>
      <rPr>
        <vertAlign val="superscript"/>
        <sz val="8"/>
        <rFont val="Arial CE"/>
        <family val="2"/>
      </rPr>
      <t>1)</t>
    </r>
  </si>
  <si>
    <t>Minimální základ daně</t>
  </si>
  <si>
    <t>Účetní závěrka poplatníka, který vede účetnictví</t>
  </si>
  <si>
    <t>Závěrka daňové evidence</t>
  </si>
  <si>
    <r>
      <t>Vedu daňovou evidenci</t>
    </r>
    <r>
      <rPr>
        <vertAlign val="superscript"/>
        <sz val="8"/>
        <rFont val="Arial CE"/>
        <family val="2"/>
      </rPr>
      <t>1)</t>
    </r>
  </si>
  <si>
    <r>
      <t>Vedu účetnictví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</si>
  <si>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Část příjmů nebo výsledku hospodaření před zdaněním  (zisk), kterou rozdělujete na spolupracující osobu ( osoby ) podle §13 zákona</t>
  </si>
  <si>
    <t>Část výdajů nebo výsledku hospodaření před zdaněním  (ztráta), kterou rozdělujete na spolupracující osobu ( osoby ) podle §13 zákona</t>
  </si>
  <si>
    <t>Část příjmů nebo výsledku hospodaření před zdaněním  (zisk), která připadla na Vás jako na spolupracující osobu  podle §13 zákona</t>
  </si>
  <si>
    <t>Část výdajů nebo výsledku hospodaření před zdaněním  (ztráta), která připadla na Vás jako na spolupracující osobu  podle §13 zákona</t>
  </si>
  <si>
    <t>Roční úhrn čistého obratu</t>
  </si>
  <si>
    <r>
      <t>B. Hlavní (převažující) činnost</t>
    </r>
    <r>
      <rPr>
        <b/>
        <vertAlign val="superscript"/>
        <sz val="8"/>
        <rFont val="Arial CE"/>
        <family val="2"/>
      </rPr>
      <t xml:space="preserve"> 2)</t>
    </r>
  </si>
  <si>
    <t>Kód klasifikace OKEČ</t>
  </si>
  <si>
    <t>D. Tabulka pro poplatníky, kteří vedou daňovou evidenci podle §7b zákona</t>
  </si>
  <si>
    <t>Peněžní prostředky na bankovních účtech *)</t>
  </si>
  <si>
    <t>Pohledávky včetně poskytnutých úvěrů a půjček</t>
  </si>
  <si>
    <t>Ostatní majetek *)</t>
  </si>
  <si>
    <t>Závazky včetně přijatých úvěrů a půjček</t>
  </si>
  <si>
    <t>*)označené údaje jsou nepovinné</t>
  </si>
  <si>
    <r>
      <t>H. Údaje o osobě, která rozděluje příjmy a výdaje</t>
    </r>
    <r>
      <rPr>
        <b/>
        <i/>
        <vertAlign val="superscript"/>
        <sz val="8"/>
        <rFont val="Arial CE"/>
        <family val="2"/>
      </rPr>
      <t>2)</t>
    </r>
  </si>
  <si>
    <t>Kód státu</t>
  </si>
  <si>
    <t>Příjmy ze zdrojů v zahraničí, u nichž se použije metoda zápočtu</t>
  </si>
  <si>
    <t xml:space="preserve">Výdaje </t>
  </si>
  <si>
    <t>Rozdíl řádků (ř.320 - ř.328 )</t>
  </si>
  <si>
    <t>Daň uznaná k zápočtu ( úhrn řádku 326 i ze samostatných listů )</t>
  </si>
  <si>
    <t>Daň neuznaná k zápočtu ( úhrn řádku 327 i ze samostatných listů )</t>
  </si>
  <si>
    <t>Daň ze zbývajících částí příjmů dosažených za více zdaňovacích období (ř. 303 nebo ř. 310)</t>
  </si>
  <si>
    <t>Daň ze zbývajících částí příjmů dosažených za více zdaňovacích období (ř. 305 maximálně však do výše ř. 307)</t>
  </si>
  <si>
    <t>opravné</t>
  </si>
  <si>
    <t>dodatečné</t>
  </si>
  <si>
    <t>X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</si>
  <si>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</si>
  <si>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</si>
  <si>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</si>
  <si>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</si>
  <si>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</si>
  <si>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hlavní činnost</t>
  </si>
  <si>
    <t>vedlejší činnost</t>
  </si>
  <si>
    <t>Úhrn pojistného</t>
  </si>
  <si>
    <t>Příjmy plynoucí ze zdrojů na území České republiky a příjmy plynoucí ze zdrojů v zahraničí</t>
  </si>
  <si>
    <t>**TENTO SPLÁTKOVÝ KALENDÁŘ PLATÍ PRO POPLATNÍKY, KTEŘÍ MAJÍ TERMÍN PRO ODEVZDÁNÍ DAŇOVÉHO PŘIZNÁNÍ STANOVEN NA BŘEZEN</t>
  </si>
  <si>
    <t>**TENTO SPLÁTKOVÝ KALENDÁŘ PLATÍ PRO POPLATNÍKY, KTEŘÍ MAJÍ TERMÍN PRO ODEVZDÁNÍ DAŇOVÉHO PŘIZNÁNÍ STANOVEN NA ČERVEN</t>
  </si>
  <si>
    <r>
      <t xml:space="preserve">05b V DAP je uplatňováno společné zdanění manželů podle § 13a zákona </t>
    </r>
    <r>
      <rPr>
        <vertAlign val="superscript"/>
        <sz val="8"/>
        <rFont val="Arial CE"/>
        <family val="2"/>
      </rPr>
      <t>1)</t>
    </r>
  </si>
  <si>
    <t>podle zákona č. 586/1992 Sb., o daních z příjmů, ve znění pozdějších předpisů ( dále jen "zákon" )</t>
  </si>
  <si>
    <r>
      <t>30 Spojení se zahraničními osobami</t>
    </r>
    <r>
      <rPr>
        <vertAlign val="superscript"/>
        <sz val="8"/>
        <rFont val="Arial CE"/>
        <family val="2"/>
      </rPr>
      <t>1)</t>
    </r>
  </si>
  <si>
    <t xml:space="preserve">Dílčí základ daně nebo ztráta z podnikání a z jiné samostané výdělečné činnosti podle § 7 zákona (ř. 113 přílohy č. 1 DAP). </t>
  </si>
  <si>
    <t>Úhrn řádků (ř. 37 + ř. 38 + ř. 39 + ř. 40). Kladnou hodnotu řádku lze dále použít pro odečet ztráty podle § 34 odst. 1 zákona.</t>
  </si>
  <si>
    <t>Uplatňovaná výše ztráty - vzniklé a vyměřené za předcházející zdaňovací období maximálně do výše ř. 41</t>
  </si>
  <si>
    <t>Základ daně po odečtení ztráty (ř. 42 - ř. 44 ) popřípadě minimální základ daně (ř. 43)</t>
  </si>
  <si>
    <r>
      <t>Tab.č.1</t>
    </r>
  </si>
  <si>
    <t>Odst.1 písm. a) zákona (základní nezdanitelná částka)</t>
  </si>
  <si>
    <t>Odst.1 písm. b) zákona (na manželku/manžela)</t>
  </si>
  <si>
    <t>Odst.1 písm. c) zákona (na poživatele část. invalidního důchodu)</t>
  </si>
  <si>
    <t>Odst.1 písm. d) zákona (na poživatele plného invalidního důchodu)</t>
  </si>
  <si>
    <t>Odst.1 písm. e) zákona ( na držitele průkazky ZTP/P )</t>
  </si>
  <si>
    <t>Odst.1 písm. f) zákona (studium)</t>
  </si>
  <si>
    <t>Odst.1 písm. b) zákona (na manželku/manžela, který/která je držitelem ZTP/P)</t>
  </si>
  <si>
    <r>
      <t>Pobíral-li jste k 1.1. zdaňovacího období starobní důchod ze sociálního zabezpečení,</t>
    </r>
    <r>
      <rPr>
        <vertAlign val="superscript"/>
        <sz val="8"/>
        <rFont val="Arial CE"/>
        <family val="2"/>
      </rPr>
      <t xml:space="preserve">                                                                                  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pouze v případě, uplatňujete-li nezdanitelnou část základu daně</t>
    </r>
  </si>
  <si>
    <t>Základ daně snížený o nezdanitelné části základu daně a položky odčitatelné od základu daně ( ř.45 - ř.60 ) nebo údaj z ř. 526 přílohy č. 5 DAP</t>
  </si>
  <si>
    <t>Základ daně zaokrouhlený na celé sta Kč dolů</t>
  </si>
  <si>
    <t>Daň podle §16 odst. 1 zákona ( ř. 63 ) nebo částka z ř. 330 přílohy č. 3 DAP</t>
  </si>
  <si>
    <r>
      <t xml:space="preserve">Daň celkem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( ř.64 + ř.65)</t>
    </r>
  </si>
  <si>
    <t>Rozdíl řádků ( ř.72 - ř.71 ) : zvýšení (+) - daňová ztráta se zvyšuje, snížení (-) - daňová ztráta se snižuje</t>
  </si>
  <si>
    <t>Příjmení a jméno</t>
  </si>
  <si>
    <t>Příloha č.3 - "Výpočet daně z příjmů dosažených za více zdaňovacích období ( § 14 zákona ), daně z příjmů ze zahraničí ( § 38f zákona ) a daně po slevě ( § 35 zákona )" včetně Samostatných listů 4. oddílu</t>
  </si>
  <si>
    <t>Příloha č.5 - "Výpočet společného základu daně manželů podle § 13a zákona"</t>
  </si>
  <si>
    <t>"Potvrzení o zdanitelných příjmech ze závislé činnosti a z funkčních požitků a o sražených zálohách na daň a daňovém zvýhodnění" za příslušné zdaňovací období od všech zaměstnavatelů ( např. podle § 38j odst. 3 zákona )</t>
  </si>
  <si>
    <r>
      <t>Za finanční úřad přiznanou daňovou povinnost a ztrátu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</si>
  <si>
    <t>podle § 46 odst. 5 zákona ČNR č. 337/1992 Sb.,</t>
  </si>
  <si>
    <t>o správě daní a poplatků, ve znění pozdějších předpisů, dne</t>
  </si>
  <si>
    <t xml:space="preserve">1. přeplatku na dani z příjmů fyzických osob  </t>
  </si>
  <si>
    <t xml:space="preserve">2. přeplatku na dani z příjmů fyzických osob v důsledku postupu podle § 13a zákona ve výši </t>
  </si>
  <si>
    <t>Podle ust. § 64 odst. 4 zákona č. 337/1992 Sb. o správě daní a poplatků, ve znění pozdějších předpisů, žádám o vrácení :</t>
  </si>
  <si>
    <r>
      <t>2)</t>
    </r>
    <r>
      <rPr>
        <sz val="7"/>
        <rFont val="Arial CE"/>
        <family val="2"/>
      </rPr>
      <t xml:space="preserve"> Údaj za část zdaňovacího období vyplňte, </t>
    </r>
    <r>
      <rPr>
        <b/>
        <sz val="7"/>
        <rFont val="Arial CE"/>
        <family val="0"/>
      </rPr>
      <t>pouze</t>
    </r>
    <r>
      <rPr>
        <sz val="7"/>
        <rFont val="Arial CE"/>
        <family val="2"/>
      </rPr>
      <t xml:space="preserve"> máte-li kód rozlišení typu přiznání "Prohlášení konkursu" nebo "Zrušení konkursu" nebo "Úmrtí" a dále v případech uvedených v § 40 zákona č. 337/1992 Sb., o správě daní a poplatků, ve znění pozdějších předpisů</t>
    </r>
  </si>
  <si>
    <t>ke dni  31.12.2005</t>
  </si>
  <si>
    <t>Příjmy podle § 7 zákona</t>
  </si>
  <si>
    <t>Výdaje související s příjmy podle § 7 zákona</t>
  </si>
  <si>
    <t>Rozdíl mezi příjmy a výdaji ( ř. 101 - ř. 102 - ř. 103 ) nebo výsledek hospodaření ( zisk, ztráta )</t>
  </si>
  <si>
    <t>Úhrn částek podle § 5, § 23 a ostatní úpravy podle zákona zvyšující - uveďte úhrn částek zvyšujících výsledek hospodaření nebo rozdíl mezi příjmy a výdaji. Podkladem jsou částky uvedené v odd. E na str. (2).</t>
  </si>
  <si>
    <t>Úhrn částek podle § 5, § 23 zákona a ostatní úpravy podle zákona snižující - uveďte úhrn částek snižujících výsledek hospodaření nebo rozdíl mezi příjmy a výdaji. Podkladem jsou částky uvedené v odd. E na str. (2).</t>
  </si>
  <si>
    <t>2. Doplňující údaje (§7 zákona)</t>
  </si>
  <si>
    <t>C. Údaje o podnikání a jiné samostatné výdělečné činnosti</t>
  </si>
  <si>
    <t>použijte na úhradu záloh na pojistné roku 2006, na měsíce :</t>
  </si>
  <si>
    <t>Přeplatek ve výši :</t>
  </si>
  <si>
    <t>Zbývající část přeplatku :</t>
  </si>
  <si>
    <t>IBAN ( mezinárodní číslo účtu použijte při platbě do ciziny )</t>
  </si>
  <si>
    <t>vraťte na účet</t>
  </si>
  <si>
    <t>Předčíslí účtu</t>
  </si>
  <si>
    <t>Číslo účtu</t>
  </si>
  <si>
    <t>/</t>
  </si>
  <si>
    <t>Specifický symbol</t>
  </si>
  <si>
    <t>pošlete poštovní pou-kázkou na adresu :</t>
  </si>
  <si>
    <t>Ulice</t>
  </si>
  <si>
    <t>Číslo popisné/orient.</t>
  </si>
  <si>
    <t>Obec</t>
  </si>
  <si>
    <t>PSČ ( Post code )</t>
  </si>
  <si>
    <t>Stát</t>
  </si>
  <si>
    <t>6. Výše zálohy na důchodové pojištění, příspěvek na státní politiku zaměstnanosti ( DP ) a nemocenské pojištění ( NP ) na rok 2006</t>
  </si>
  <si>
    <t>Pro účely placení záloh na pojistné budu v roce 2006 považován/a za OSVČ vykonávající :</t>
  </si>
  <si>
    <t>33. Nejnižší měsíční vyměřovací základ :</t>
  </si>
  <si>
    <t>+</t>
  </si>
  <si>
    <t>34. Nejnižší měsíční záloha na pojistné na DP :</t>
  </si>
  <si>
    <t>36. Celkem</t>
  </si>
  <si>
    <t>7. Údaje o OSVČ, se kterou je vykonávána spolupráce</t>
  </si>
  <si>
    <t>Datum narození</t>
  </si>
  <si>
    <t>Vzhledem k tomu, že jsem v roce 2005 nedosáhl/a z výkonu vedlejší samostatné výdělečné činnosti zákonem sanoveného příjmu pro povinnou účast na důchodovém pojištění OSVČ, přihlašuji se k této účasti dnem podání tohoto Přehledu :</t>
  </si>
  <si>
    <t>8. Přihláška k účasti na důchodovém pojištění OSVČ v roce 2005</t>
  </si>
  <si>
    <t>9. Podpisy a razítka</t>
  </si>
  <si>
    <t>Název příslušné OSSZ/PSSZ</t>
  </si>
  <si>
    <t>Prohlašuji, že všechny údaje uvedené v tomto Přehledu jsou pravdivé, a že OSSZ/PSSZ ohlásím všechny změny údajů, a to do 8 dnů ode dne, kdy jsem se o těchto změnách dozvěděl/a.</t>
  </si>
  <si>
    <t>Datum vyplnění formuláře</t>
  </si>
  <si>
    <t>Počet příloh</t>
  </si>
  <si>
    <t>Podpis (a razítko) OSVČ</t>
  </si>
  <si>
    <t>Podpis a razítko OSSZ</t>
  </si>
  <si>
    <t>strana 2</t>
  </si>
  <si>
    <t>5. Způsob použití přeplatku</t>
  </si>
  <si>
    <t>Přehled o příjmech a výdajích OSVČ za rok 2005 - 2.strana</t>
  </si>
  <si>
    <t>Poznámka :</t>
  </si>
  <si>
    <t>řádky (26a) a (27a) se vyplňují pouze v případě, byla-li vykonávána hlavní i vedlejší činnost ( čtěte pokyny )</t>
  </si>
  <si>
    <r>
      <t>Pokud jste pobíral/a k 1.1. zdaňovacího období starobní důchod ze sociálního zabezpečení,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v Kč pouze v případě, uplatňujete-li nezdanitelnou část základu daně</t>
    </r>
  </si>
  <si>
    <t>ČR</t>
  </si>
  <si>
    <t>Vyplňte pouze v případě, vedete-li daňovou evidenci podle §7b zákona. Údaje vyplňte, prosím, v celých korunách.</t>
  </si>
  <si>
    <t>Peněžní prostředky v hotovosti *)</t>
  </si>
  <si>
    <t>Jste-li účastníkem sdružení, které není právnickou osobou, vyplňte údaje o ostatních členech sdružení.</t>
  </si>
  <si>
    <r>
      <t>G. Údaje o spolupracující osobě</t>
    </r>
    <r>
      <rPr>
        <b/>
        <i/>
        <vertAlign val="superscript"/>
        <sz val="8"/>
        <rFont val="Arial CE"/>
        <family val="2"/>
      </rPr>
      <t>2)</t>
    </r>
  </si>
  <si>
    <t>Jste-li osoba, která rozděluje příjmy a výdaje podle § 13 zákona, uveďte údaje o spolupracující osobě.</t>
  </si>
  <si>
    <t>Jste-li spolupracující osoba podle § 13 zákona, uveďte údaje o osobě, která na Vás rozdělila příjmy a výdaje.</t>
  </si>
  <si>
    <t>1) Z předtištěných možností v rámečku vyberte odpovídající varantu a označte křížkem.</t>
  </si>
  <si>
    <t>1. Výpočet dílčího základu daně z příjmů  z pronájmu (§9 zákona)</t>
  </si>
  <si>
    <t>Příjmy plynoucí ze zdrojů na území České republiky a příjmy  ze zdrojů v zahraničí</t>
  </si>
  <si>
    <t>Úhrn částek podle § 5, § 23 a ostatní úpravy podle zákona zvyšující rozdíl mezi příjmy a výdaji nebo výsledek hospodaření před zdaněním (zisk,ztráta).</t>
  </si>
  <si>
    <t>Úhrn částek podle § 5, § 23  a ostatní úpravy podle zákona snižující rozdíl mezi příjmy a výdaji nebo výsledek hospodaření před zdaněním (zisk,ztráta).</t>
  </si>
  <si>
    <t>2. Výpočet dílčího základu daně z příjmů  z ostatních příjmů (§10 zákona)</t>
  </si>
  <si>
    <t>Rozdíl                                (sloupec 2-sloupec 3)</t>
  </si>
  <si>
    <t>Výdaje podle § 10 zákona ( maximálně do výše příjmů )</t>
  </si>
  <si>
    <t xml:space="preserve">2) Pokud jste uplatnili výdaje procentem z příjmů (týká se pouze zemědělské výroby), uveďte ve sloupci 5 (kód) písmeno "p". Pokud příjmy plynou z majetku, který je ve společném jmění manželů, uveďte ve sloupci 5 (kód) písmeno "s". Pokud příjmy plynou ze zdrojů v zahraničí, uveďte ve sloupci 5 (kód) písmeno "z". </t>
  </si>
  <si>
    <t>VYPLNÍ FINANČNÍ ÚŘAD</t>
  </si>
  <si>
    <t>otisk prezentačního razítka finančního úřadu</t>
  </si>
  <si>
    <t>Celková daňová povinnost :</t>
  </si>
  <si>
    <t xml:space="preserve">Měsíc </t>
  </si>
  <si>
    <t>Daň z</t>
  </si>
  <si>
    <t>Sociální</t>
  </si>
  <si>
    <t xml:space="preserve">Zdravotní </t>
  </si>
  <si>
    <t>příjmu</t>
  </si>
  <si>
    <t>pojištění</t>
  </si>
  <si>
    <t>8. den po datu odevzdání daňového přiznání</t>
  </si>
  <si>
    <t>Úhrn zbývajících částí příjmů dosažených za více zdaňovacích období, snížený o příslušnou část výdajů, na který je uplatňován zápočet daně zaplacené v zahraničí</t>
  </si>
  <si>
    <t>Poměrná část daně zaplacené v zahraničí z úhrnu zbývajících částí příjmů dosažených za více zdaňovacích období v souladu se smlouvou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</si>
  <si>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</si>
  <si>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</si>
  <si>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</si>
  <si>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</si>
  <si>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</si>
  <si>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</si>
  <si>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</si>
  <si>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t>Variabilní symbol</t>
  </si>
  <si>
    <r>
      <t>Uplatňuji výdaje procentem z příjmů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</si>
  <si>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Výpočet dílčího základu daně z příjmů z podnikání a z jiné samostatné výdělečné činnosti (§7 zákona)</t>
  </si>
  <si>
    <t>1. Výpočet dílčího základu daně z příjmů z podnikání a z jiné samostatné výdělečné činnosti (§7 zákona)</t>
  </si>
  <si>
    <t>A. Údaje o obratu a odpisech</t>
  </si>
  <si>
    <t>Název činnosti</t>
  </si>
  <si>
    <t>Datum zahájení podnikání</t>
  </si>
  <si>
    <t>Na konci zdaňovacího období</t>
  </si>
  <si>
    <t>Na začátku zdaňovacího období</t>
  </si>
  <si>
    <t>Peněžní prostředky v hotovosti</t>
  </si>
  <si>
    <t>Peněžní prostředky na bankovních účtech</t>
  </si>
  <si>
    <t>Rezervy</t>
  </si>
  <si>
    <t>9.</t>
  </si>
  <si>
    <t>8.</t>
  </si>
  <si>
    <t>7.</t>
  </si>
  <si>
    <t>6.</t>
  </si>
  <si>
    <t>4.</t>
  </si>
  <si>
    <r>
      <t>F.Údaje o účastnících sdružení</t>
    </r>
    <r>
      <rPr>
        <b/>
        <i/>
        <vertAlign val="superscript"/>
        <sz val="8"/>
        <rFont val="Arial CE"/>
        <family val="2"/>
      </rPr>
      <t>2)</t>
    </r>
  </si>
  <si>
    <t>Podíl na příjmech a výdajích v %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</si>
  <si>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</rPr>
      <t>2)</t>
    </r>
  </si>
  <si>
    <t>Daňové identifikační číslo veřejné obchodní společnosti, kde jste společníkem, nebo komanditní společnosti, kde jste komplementářem, a výše vašeho podílu v procentech</t>
  </si>
  <si>
    <t>Datum podání přehledu (vyplňuje VZP)</t>
  </si>
  <si>
    <t>VŠEOBECNÁ ZDRAVOTNÍ POJIŠŤOVNA</t>
  </si>
  <si>
    <t>ČESKÉ REPUBLIKY</t>
  </si>
  <si>
    <t>Kód : 111</t>
  </si>
  <si>
    <t>Razítko podatelny VZP, podpis</t>
  </si>
  <si>
    <t>o příjmech a výdajích ze samostatné výdělečné činnosti a úhrnu záloh na pojistné</t>
  </si>
  <si>
    <t>( §24 odst. 2 a 3 zák. č. 592/1992 Sb., ve znění pozdějších předpisů )</t>
  </si>
  <si>
    <t>řádný    -    xxxxxxx</t>
  </si>
  <si>
    <t>Příjmení  a jméno :</t>
  </si>
  <si>
    <t>Číslo pojištěnce z průkazu pojištěnce VZP (rodné číslo)</t>
  </si>
  <si>
    <t xml:space="preserve">Adresa trvalého pobytu: </t>
  </si>
  <si>
    <t>PSČ:</t>
  </si>
  <si>
    <t>Tel :</t>
  </si>
  <si>
    <t xml:space="preserve">Adresa, na kterou má být zasílána korespondence, je-li odlišná od  trvalého pobytu: </t>
  </si>
  <si>
    <t>DAŇOVÉ PŘIZNÁNÍ jsem podal u FÚ dne :</t>
  </si>
  <si>
    <t>DAŇOVÉ PŘIZNÁNÍ mělo být podáno dne :</t>
  </si>
  <si>
    <t>XXX   -   NE</t>
  </si>
  <si>
    <t>razítko finančního úřadu</t>
  </si>
  <si>
    <r>
      <t>A - NEMÁM</t>
    </r>
    <r>
      <rPr>
        <sz val="9"/>
        <rFont val="Arial CE"/>
        <family val="2"/>
      </rPr>
      <t xml:space="preserve"> přeplatek pojistného</t>
    </r>
  </si>
  <si>
    <r>
      <t>B - NEŽÁDÁM</t>
    </r>
    <r>
      <rPr>
        <sz val="9"/>
        <rFont val="Arial CE"/>
        <family val="2"/>
      </rPr>
      <t xml:space="preserve"> o vrácení přeplatku. Žádám o použití přeplatku na úhrady záloh na pojistné v dalším období.</t>
    </r>
  </si>
  <si>
    <r>
      <t>C - ŽÁDÁM</t>
    </r>
    <r>
      <rPr>
        <sz val="9"/>
        <rFont val="Arial CE"/>
        <family val="2"/>
      </rPr>
      <t xml:space="preserve"> o vrácení přeplatku ve výši</t>
    </r>
  </si>
  <si>
    <r>
      <t xml:space="preserve">a - </t>
    </r>
    <r>
      <rPr>
        <sz val="9"/>
        <rFont val="Arial CE"/>
        <family val="2"/>
      </rPr>
      <t>Poštovní poukázkou. Žádám o zaslání (max. 13) ……… kusů těchto poukázek.</t>
    </r>
  </si>
  <si>
    <r>
      <t xml:space="preserve">b - </t>
    </r>
    <r>
      <rPr>
        <sz val="9"/>
        <rFont val="Arial CE"/>
        <family val="2"/>
      </rPr>
      <t>Bezhotovostním převodem z účtu č.</t>
    </r>
  </si>
  <si>
    <t>směr.kód banky</t>
  </si>
  <si>
    <r>
      <t>PROHLÁŠENÍ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výrazu):</t>
    </r>
  </si>
  <si>
    <r>
      <t>Pojistné ( zálohy na pojistné ) platím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(označte písmeno u správného výrazu a doplňte příslušné údaje )</t>
    </r>
    <r>
      <rPr>
        <sz val="10"/>
        <rFont val="Arial CE"/>
        <family val="2"/>
      </rPr>
      <t>:</t>
    </r>
  </si>
  <si>
    <t xml:space="preserve">zrušení                   konkursu       </t>
  </si>
  <si>
    <t>06 Příjmení</t>
  </si>
  <si>
    <t>07 Rodné příjmení</t>
  </si>
  <si>
    <t>08 Jméno</t>
  </si>
  <si>
    <t>09 Titul</t>
  </si>
  <si>
    <t>10 Státní příslušnost</t>
  </si>
  <si>
    <t>11 Číslo pasu</t>
  </si>
  <si>
    <t>12 Obec</t>
  </si>
  <si>
    <t>14 Číslo popisné / orientační</t>
  </si>
  <si>
    <t>Pokud je tato částka menší než částka řádku 9, zapíše se částka řádku 9. Pokud je tato částka větší než 486 000, zapíše se částka 486 000.</t>
  </si>
  <si>
    <t>( řádek 14 x řádek 5 ) / řádek 4</t>
  </si>
  <si>
    <r>
      <t>D -</t>
    </r>
    <r>
      <rPr>
        <sz val="8"/>
        <rFont val="Arial CE"/>
        <family val="2"/>
      </rPr>
      <t xml:space="preserve"> Patřil jsem mezi osoby, kterým NEBYL STANOVEN minimální vyměřovací základ v měsících</t>
    </r>
  </si>
  <si>
    <t xml:space="preserve">a  b  c  d  e  f  </t>
  </si>
  <si>
    <r>
      <t xml:space="preserve">          Pokud zakroužkujete písmeno </t>
    </r>
    <r>
      <rPr>
        <b/>
        <sz val="10"/>
        <rFont val="Arial CE"/>
        <family val="2"/>
      </rPr>
      <t>f</t>
    </r>
    <r>
      <rPr>
        <sz val="8"/>
        <rFont val="Arial CE"/>
        <family val="0"/>
      </rPr>
      <t>, uveďte rodná čísla dětí :</t>
    </r>
  </si>
  <si>
    <t>Dne :</t>
  </si>
  <si>
    <t>Podpis : ...............................................…</t>
  </si>
  <si>
    <t xml:space="preserve">ODDÍL  A - Pojistné OSVČ </t>
  </si>
  <si>
    <t>rodné číslo :</t>
  </si>
  <si>
    <t>Řádek</t>
  </si>
  <si>
    <t>Text</t>
  </si>
  <si>
    <t>Z toho počet měsíců, kdy byla OSVČ pojištěna u VZP ČR.</t>
  </si>
  <si>
    <t>řádek 1 - řádek 2</t>
  </si>
  <si>
    <t>0,135 x řádek 15</t>
  </si>
  <si>
    <t>Zaokrouhleno na korunu nahoru.</t>
  </si>
  <si>
    <t>ODDÍL C - Přeplatek - doplatek</t>
  </si>
  <si>
    <t>řádek 41 - řádek 16</t>
  </si>
  <si>
    <t>+ = PŘEPLATEK</t>
  </si>
  <si>
    <t>- = DOPLATEK</t>
  </si>
  <si>
    <t>ODDÍL D - Nová výše zálohy</t>
  </si>
  <si>
    <t xml:space="preserve">                       řádek 4</t>
  </si>
  <si>
    <t>Příjmy podle § 10 zákona</t>
  </si>
  <si>
    <t>Daň ze zbývajících částí příjmů dosažených za více zdaňovacích období (ř. 301 násobeno ř. 302, děleno stem)</t>
  </si>
  <si>
    <t>Z částky daně zaplacené v zahraničí lze maximálně započítat (ř. 303 násobeno ř.306, děleno stem)</t>
  </si>
  <si>
    <t>Rozdíl řádků (ř. 305 - ř. 308) je větší než nula. V případě, že rozdíl řádků (ř. 305 - ř. 308) je menší než nula, řádek proškrtněte</t>
  </si>
  <si>
    <t>2. Příjmy ze zdrojů v zahraničí - metoda vynětí s výhradou progrese</t>
  </si>
  <si>
    <t>Výkaz o majetku a závazcích</t>
  </si>
  <si>
    <t>Majetek</t>
  </si>
  <si>
    <t>Na začátku období</t>
  </si>
  <si>
    <t>Na konci období</t>
  </si>
  <si>
    <t>Dlouhodobý hmotný majetek</t>
  </si>
  <si>
    <t>Aktivní opravná položka</t>
  </si>
  <si>
    <t>Majetek celkem</t>
  </si>
  <si>
    <t>Kontrolní číslo</t>
  </si>
  <si>
    <t>Závazky</t>
  </si>
  <si>
    <t>Pasívní opravná položka</t>
  </si>
  <si>
    <t>Závazky celkem</t>
  </si>
  <si>
    <t>Rozdíl ( jmění )</t>
  </si>
  <si>
    <t>Výkaz příjmů a výdajů</t>
  </si>
  <si>
    <t>Prodej zboží</t>
  </si>
  <si>
    <t>Prodej výrobků a služeb</t>
  </si>
  <si>
    <t>Ostatní</t>
  </si>
  <si>
    <t>Uzávěrková úprava příjmů</t>
  </si>
  <si>
    <t>Příjmy celkem</t>
  </si>
  <si>
    <t>Nákup materiálu</t>
  </si>
  <si>
    <t>Nákup zboží</t>
  </si>
  <si>
    <t>Mzdy</t>
  </si>
  <si>
    <t>Pojistné</t>
  </si>
  <si>
    <t>Provozní režie</t>
  </si>
  <si>
    <t>Uzávěrková úprava výdajů</t>
  </si>
  <si>
    <t>Výdaje celkem</t>
  </si>
  <si>
    <t>z toho : úroky</t>
  </si>
  <si>
    <t>z toho : odpisy dlouhodobého majetku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</si>
</sst>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[$-405]d\.\ mmmm\ yyyy"/>
    <numFmt numFmtId="173" formatCode="d/m/yyyy;@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vertAlign val="superscript"/>
      <sz val="8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7"/>
      <name val="Arial"/>
      <family val="0"/>
    </font>
    <font>
      <sz val="7"/>
      <name val="Arial CE"/>
      <family val="2"/>
    </font>
    <font>
      <b/>
      <u val="single"/>
      <sz val="14"/>
      <name val="Arial CE"/>
      <family val="2"/>
    </font>
    <font>
      <i/>
      <sz val="8"/>
      <name val="Arial"/>
      <family val="2"/>
    </font>
    <font>
      <vertAlign val="superscript"/>
      <sz val="7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u val="single"/>
      <sz val="8"/>
      <name val="Arial CE"/>
      <family val="2"/>
    </font>
    <font>
      <b/>
      <u val="single"/>
      <sz val="10"/>
      <name val="Arial CE"/>
      <family val="0"/>
    </font>
    <font>
      <b/>
      <u val="single"/>
      <sz val="10"/>
      <name val="Arial"/>
      <family val="0"/>
    </font>
    <font>
      <b/>
      <vertAlign val="superscript"/>
      <sz val="10"/>
      <name val="Arial"/>
      <family val="2"/>
    </font>
    <font>
      <sz val="9"/>
      <name val="Arial"/>
      <family val="0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u val="single"/>
      <sz val="12"/>
      <name val="Arial CE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 CE"/>
      <family val="2"/>
    </font>
    <font>
      <sz val="10"/>
      <color indexed="18"/>
      <name val="Arial CE"/>
      <family val="0"/>
    </font>
    <font>
      <sz val="10"/>
      <color indexed="18"/>
      <name val="Arial"/>
      <family val="0"/>
    </font>
    <font>
      <sz val="8"/>
      <color indexed="18"/>
      <name val="Arial CE"/>
      <family val="0"/>
    </font>
    <font>
      <b/>
      <sz val="24"/>
      <color indexed="18"/>
      <name val="Arial CE"/>
      <family val="0"/>
    </font>
    <font>
      <b/>
      <sz val="12"/>
      <color indexed="18"/>
      <name val="Arial CE"/>
      <family val="0"/>
    </font>
    <font>
      <b/>
      <sz val="11"/>
      <color indexed="18"/>
      <name val="Arial CE"/>
      <family val="0"/>
    </font>
    <font>
      <b/>
      <sz val="11"/>
      <color indexed="18"/>
      <name val="Arial"/>
      <family val="0"/>
    </font>
    <font>
      <sz val="12"/>
      <color indexed="18"/>
      <name val="Arial CE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i/>
      <sz val="8"/>
      <color indexed="10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43"/>
      <name val="Arial"/>
      <family val="0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0"/>
    </font>
    <font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medium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18"/>
      </right>
      <top style="hair">
        <color indexed="61"/>
      </top>
      <bottom style="hair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61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61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61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1"/>
      </bottom>
    </border>
    <border>
      <left style="medium">
        <color indexed="61"/>
      </left>
      <right style="thin"/>
      <top style="medium">
        <color indexed="61"/>
      </top>
      <bottom>
        <color indexed="63"/>
      </bottom>
    </border>
    <border>
      <left style="medium">
        <color indexed="61"/>
      </left>
      <right style="thin"/>
      <top>
        <color indexed="63"/>
      </top>
      <bottom>
        <color indexed="63"/>
      </bottom>
    </border>
    <border>
      <left style="medium">
        <color indexed="61"/>
      </left>
      <right style="thin"/>
      <top>
        <color indexed="63"/>
      </top>
      <bottom style="medium">
        <color indexed="61"/>
      </bottom>
    </border>
    <border>
      <left style="thin"/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1432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24" applyFont="1" applyFill="1" applyAlignment="1">
      <alignment/>
    </xf>
    <xf numFmtId="0" fontId="7" fillId="2" borderId="0" xfId="24" applyFont="1" applyFill="1" applyAlignment="1">
      <alignment/>
    </xf>
    <xf numFmtId="0" fontId="6" fillId="2" borderId="2" xfId="24" applyFont="1" applyFill="1" applyBorder="1" applyAlignment="1">
      <alignment horizontal="center"/>
    </xf>
    <xf numFmtId="0" fontId="6" fillId="2" borderId="3" xfId="24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9" fillId="3" borderId="4" xfId="24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9" fillId="3" borderId="5" xfId="24" applyFont="1" applyFill="1" applyBorder="1" applyAlignment="1">
      <alignment horizontal="center"/>
    </xf>
    <xf numFmtId="0" fontId="6" fillId="2" borderId="2" xfId="24" applyFont="1" applyFill="1" applyBorder="1" applyAlignment="1" applyProtection="1">
      <alignment horizontal="center"/>
      <protection locked="0"/>
    </xf>
    <xf numFmtId="0" fontId="6" fillId="2" borderId="6" xfId="24" applyFont="1" applyFill="1" applyBorder="1" applyAlignment="1" applyProtection="1">
      <alignment horizontal="center"/>
      <protection locked="0"/>
    </xf>
    <xf numFmtId="0" fontId="6" fillId="2" borderId="6" xfId="24" applyFont="1" applyFill="1" applyBorder="1" applyAlignment="1">
      <alignment horizontal="center"/>
    </xf>
    <xf numFmtId="0" fontId="6" fillId="2" borderId="7" xfId="24" applyFont="1" applyFill="1" applyBorder="1" applyAlignment="1">
      <alignment horizontal="center"/>
    </xf>
    <xf numFmtId="0" fontId="9" fillId="3" borderId="0" xfId="24" applyFont="1" applyFill="1" applyAlignment="1">
      <alignment horizontal="center"/>
    </xf>
    <xf numFmtId="0" fontId="7" fillId="3" borderId="0" xfId="24" applyFont="1" applyFill="1" applyAlignment="1">
      <alignment horizontal="center"/>
    </xf>
    <xf numFmtId="49" fontId="9" fillId="2" borderId="8" xfId="24" applyNumberFormat="1" applyFont="1" applyFill="1" applyBorder="1" applyAlignment="1">
      <alignment horizontal="left" vertical="top"/>
    </xf>
    <xf numFmtId="49" fontId="9" fillId="2" borderId="9" xfId="24" applyNumberFormat="1" applyFont="1" applyFill="1" applyBorder="1" applyAlignment="1">
      <alignment horizontal="left" vertical="top"/>
    </xf>
    <xf numFmtId="49" fontId="6" fillId="2" borderId="10" xfId="24" applyNumberFormat="1" applyFont="1" applyFill="1" applyBorder="1" applyAlignment="1" applyProtection="1">
      <alignment horizontal="center"/>
      <protection locked="0"/>
    </xf>
    <xf numFmtId="49" fontId="6" fillId="2" borderId="11" xfId="24" applyNumberFormat="1" applyFont="1" applyFill="1" applyBorder="1" applyAlignment="1" applyProtection="1">
      <alignment horizontal="center"/>
      <protection locked="0"/>
    </xf>
    <xf numFmtId="49" fontId="9" fillId="2" borderId="12" xfId="24" applyNumberFormat="1" applyFont="1" applyFill="1" applyBorder="1" applyAlignment="1">
      <alignment horizontal="left" vertical="top" wrapText="1"/>
    </xf>
    <xf numFmtId="49" fontId="9" fillId="2" borderId="13" xfId="24" applyNumberFormat="1" applyFont="1" applyFill="1" applyBorder="1" applyAlignment="1">
      <alignment horizontal="left" vertical="top"/>
    </xf>
    <xf numFmtId="14" fontId="7" fillId="2" borderId="2" xfId="24" applyNumberFormat="1" applyFont="1" applyFill="1" applyBorder="1" applyAlignment="1" applyProtection="1">
      <alignment horizontal="center"/>
      <protection locked="0"/>
    </xf>
    <xf numFmtId="0" fontId="9" fillId="3" borderId="4" xfId="24" applyFont="1" applyFill="1" applyBorder="1" applyAlignment="1">
      <alignment horizontal="center" vertical="center" wrapText="1"/>
    </xf>
    <xf numFmtId="0" fontId="9" fillId="3" borderId="9" xfId="24" applyFont="1" applyFill="1" applyBorder="1" applyAlignment="1">
      <alignment horizontal="center" vertical="center" wrapText="1"/>
    </xf>
    <xf numFmtId="0" fontId="9" fillId="3" borderId="9" xfId="24" applyFont="1" applyFill="1" applyBorder="1" applyAlignment="1">
      <alignment horizontal="center" vertical="center"/>
    </xf>
    <xf numFmtId="0" fontId="9" fillId="3" borderId="4" xfId="24" applyFont="1" applyFill="1" applyBorder="1" applyAlignment="1">
      <alignment horizontal="center" vertical="center"/>
    </xf>
    <xf numFmtId="0" fontId="9" fillId="3" borderId="7" xfId="24" applyFont="1" applyFill="1" applyBorder="1" applyAlignment="1">
      <alignment horizontal="center" vertical="center"/>
    </xf>
    <xf numFmtId="0" fontId="9" fillId="3" borderId="4" xfId="24" applyFont="1" applyFill="1" applyBorder="1" applyAlignment="1" applyProtection="1">
      <alignment horizontal="center" vertical="center"/>
      <protection/>
    </xf>
    <xf numFmtId="0" fontId="9" fillId="3" borderId="9" xfId="24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6" fillId="2" borderId="0" xfId="24" applyFont="1" applyFill="1" applyAlignment="1" applyProtection="1">
      <alignment/>
      <protection/>
    </xf>
    <xf numFmtId="0" fontId="6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9" fillId="3" borderId="0" xfId="24" applyFont="1" applyFill="1" applyAlignment="1" applyProtection="1">
      <alignment horizontal="center"/>
      <protection/>
    </xf>
    <xf numFmtId="0" fontId="9" fillId="3" borderId="0" xfId="24" applyFont="1" applyFill="1" applyAlignment="1" applyProtection="1">
      <alignment horizontal="right"/>
      <protection/>
    </xf>
    <xf numFmtId="0" fontId="15" fillId="3" borderId="0" xfId="24" applyFont="1" applyFill="1" applyAlignment="1" applyProtection="1">
      <alignment horizontal="right"/>
      <protection/>
    </xf>
    <xf numFmtId="0" fontId="0" fillId="4" borderId="0" xfId="0" applyFill="1" applyAlignment="1">
      <alignment/>
    </xf>
    <xf numFmtId="0" fontId="7" fillId="2" borderId="14" xfId="24" applyFont="1" applyFill="1" applyBorder="1" applyAlignment="1">
      <alignment/>
    </xf>
    <xf numFmtId="0" fontId="0" fillId="5" borderId="0" xfId="0" applyFill="1" applyAlignment="1">
      <alignment/>
    </xf>
    <xf numFmtId="0" fontId="7" fillId="6" borderId="0" xfId="24" applyFont="1" applyFill="1" applyBorder="1" applyAlignment="1">
      <alignment/>
    </xf>
    <xf numFmtId="0" fontId="0" fillId="7" borderId="0" xfId="0" applyFill="1" applyAlignment="1">
      <alignment/>
    </xf>
    <xf numFmtId="0" fontId="6" fillId="2" borderId="15" xfId="24" applyFont="1" applyFill="1" applyBorder="1" applyAlignment="1">
      <alignment horizontal="center"/>
    </xf>
    <xf numFmtId="0" fontId="7" fillId="2" borderId="16" xfId="24" applyFont="1" applyFill="1" applyBorder="1" applyAlignment="1">
      <alignment horizontal="center"/>
    </xf>
    <xf numFmtId="0" fontId="6" fillId="2" borderId="17" xfId="24" applyFont="1" applyFill="1" applyBorder="1" applyAlignment="1">
      <alignment/>
    </xf>
    <xf numFmtId="0" fontId="6" fillId="2" borderId="18" xfId="24" applyFont="1" applyFill="1" applyBorder="1" applyAlignment="1">
      <alignment horizontal="center" vertical="center"/>
    </xf>
    <xf numFmtId="0" fontId="7" fillId="2" borderId="19" xfId="24" applyFont="1" applyFill="1" applyBorder="1" applyAlignment="1" applyProtection="1">
      <alignment horizontal="center" vertical="center"/>
      <protection locked="0"/>
    </xf>
    <xf numFmtId="0" fontId="6" fillId="2" borderId="20" xfId="24" applyFont="1" applyFill="1" applyBorder="1" applyAlignment="1">
      <alignment/>
    </xf>
    <xf numFmtId="0" fontId="7" fillId="2" borderId="0" xfId="24" applyFont="1" applyFill="1" applyBorder="1" applyAlignment="1">
      <alignment horizontal="left"/>
    </xf>
    <xf numFmtId="0" fontId="7" fillId="2" borderId="19" xfId="24" applyFont="1" applyFill="1" applyBorder="1" applyAlignment="1">
      <alignment horizontal="center" vertical="center"/>
    </xf>
    <xf numFmtId="0" fontId="20" fillId="2" borderId="0" xfId="24" applyFont="1" applyFill="1" applyBorder="1" applyAlignment="1">
      <alignment/>
    </xf>
    <xf numFmtId="0" fontId="9" fillId="2" borderId="21" xfId="24" applyFont="1" applyFill="1" applyBorder="1" applyAlignment="1">
      <alignment horizontal="left"/>
    </xf>
    <xf numFmtId="0" fontId="9" fillId="2" borderId="21" xfId="24" applyFont="1" applyFill="1" applyBorder="1" applyAlignment="1">
      <alignment/>
    </xf>
    <xf numFmtId="0" fontId="6" fillId="2" borderId="22" xfId="24" applyFont="1" applyFill="1" applyBorder="1" applyAlignment="1">
      <alignment/>
    </xf>
    <xf numFmtId="0" fontId="7" fillId="2" borderId="23" xfId="24" applyFont="1" applyFill="1" applyBorder="1" applyAlignment="1">
      <alignment horizontal="left"/>
    </xf>
    <xf numFmtId="0" fontId="7" fillId="2" borderId="24" xfId="24" applyFont="1" applyFill="1" applyBorder="1" applyAlignment="1">
      <alignment horizontal="left"/>
    </xf>
    <xf numFmtId="0" fontId="6" fillId="4" borderId="0" xfId="24" applyFont="1" applyFill="1" applyAlignment="1">
      <alignment/>
    </xf>
    <xf numFmtId="0" fontId="7" fillId="2" borderId="25" xfId="24" applyFont="1" applyFill="1" applyBorder="1" applyAlignment="1">
      <alignment horizontal="center"/>
    </xf>
    <xf numFmtId="0" fontId="7" fillId="2" borderId="26" xfId="24" applyFont="1" applyFill="1" applyBorder="1" applyAlignment="1">
      <alignment horizontal="center"/>
    </xf>
    <xf numFmtId="0" fontId="7" fillId="2" borderId="27" xfId="24" applyFont="1" applyFill="1" applyBorder="1" applyAlignment="1">
      <alignment horizontal="center"/>
    </xf>
    <xf numFmtId="0" fontId="7" fillId="4" borderId="0" xfId="24" applyFont="1" applyFill="1" applyAlignment="1">
      <alignment horizontal="right"/>
    </xf>
    <xf numFmtId="0" fontId="6" fillId="2" borderId="28" xfId="24" applyFont="1" applyFill="1" applyBorder="1" applyAlignment="1">
      <alignment/>
    </xf>
    <xf numFmtId="0" fontId="7" fillId="2" borderId="29" xfId="24" applyFont="1" applyFill="1" applyBorder="1" applyAlignment="1">
      <alignment horizontal="center"/>
    </xf>
    <xf numFmtId="0" fontId="7" fillId="2" borderId="30" xfId="24" applyFont="1" applyFill="1" applyBorder="1" applyAlignment="1">
      <alignment horizontal="center"/>
    </xf>
    <xf numFmtId="0" fontId="0" fillId="2" borderId="31" xfId="24" applyFont="1" applyFill="1" applyBorder="1" applyAlignment="1">
      <alignment/>
    </xf>
    <xf numFmtId="0" fontId="7" fillId="2" borderId="32" xfId="24" applyFont="1" applyFill="1" applyBorder="1" applyAlignment="1">
      <alignment horizontal="center"/>
    </xf>
    <xf numFmtId="0" fontId="7" fillId="2" borderId="33" xfId="24" applyFont="1" applyFill="1" applyBorder="1" applyAlignment="1">
      <alignment horizontal="center"/>
    </xf>
    <xf numFmtId="167" fontId="0" fillId="2" borderId="34" xfId="19" applyNumberFormat="1" applyFont="1" applyFill="1" applyBorder="1" applyAlignment="1">
      <alignment horizontal="center"/>
    </xf>
    <xf numFmtId="0" fontId="6" fillId="2" borderId="5" xfId="24" applyFont="1" applyFill="1" applyBorder="1" applyAlignment="1">
      <alignment horizontal="center"/>
    </xf>
    <xf numFmtId="167" fontId="0" fillId="2" borderId="34" xfId="19" applyNumberFormat="1" applyFont="1" applyFill="1" applyBorder="1" applyAlignment="1">
      <alignment horizontal="center" wrapText="1"/>
    </xf>
    <xf numFmtId="167" fontId="6" fillId="2" borderId="34" xfId="24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7" fontId="6" fillId="2" borderId="35" xfId="24" applyNumberFormat="1" applyFont="1" applyFill="1" applyBorder="1" applyAlignment="1">
      <alignment horizontal="center"/>
    </xf>
    <xf numFmtId="16" fontId="6" fillId="4" borderId="0" xfId="24" applyNumberFormat="1" applyFont="1" applyFill="1" applyAlignment="1">
      <alignment horizontal="center"/>
    </xf>
    <xf numFmtId="0" fontId="6" fillId="2" borderId="36" xfId="24" applyFont="1" applyFill="1" applyBorder="1" applyAlignment="1">
      <alignment horizontal="center" vertical="center"/>
    </xf>
    <xf numFmtId="0" fontId="7" fillId="2" borderId="37" xfId="24" applyFont="1" applyFill="1" applyBorder="1" applyAlignment="1" applyProtection="1">
      <alignment horizontal="center" vertical="center"/>
      <protection locked="0"/>
    </xf>
    <xf numFmtId="0" fontId="6" fillId="2" borderId="38" xfId="24" applyFont="1" applyFill="1" applyBorder="1" applyAlignment="1">
      <alignment vertical="center"/>
    </xf>
    <xf numFmtId="0" fontId="6" fillId="2" borderId="17" xfId="24" applyFont="1" applyFill="1" applyBorder="1" applyAlignment="1">
      <alignment vertical="center"/>
    </xf>
    <xf numFmtId="0" fontId="6" fillId="2" borderId="39" xfId="24" applyFont="1" applyFill="1" applyBorder="1" applyAlignment="1">
      <alignment horizontal="center" vertical="center"/>
    </xf>
    <xf numFmtId="0" fontId="7" fillId="2" borderId="40" xfId="24" applyFont="1" applyFill="1" applyBorder="1" applyAlignment="1" applyProtection="1">
      <alignment horizontal="center" vertical="center"/>
      <protection locked="0"/>
    </xf>
    <xf numFmtId="0" fontId="7" fillId="2" borderId="40" xfId="24" applyFont="1" applyFill="1" applyBorder="1" applyAlignment="1">
      <alignment horizontal="center" vertical="center"/>
    </xf>
    <xf numFmtId="0" fontId="9" fillId="2" borderId="0" xfId="24" applyFont="1" applyFill="1" applyBorder="1" applyAlignment="1">
      <alignment/>
    </xf>
    <xf numFmtId="0" fontId="6" fillId="2" borderId="41" xfId="24" applyFont="1" applyFill="1" applyBorder="1" applyAlignment="1">
      <alignment horizontal="center" vertical="center"/>
    </xf>
    <xf numFmtId="0" fontId="12" fillId="8" borderId="2" xfId="0" applyFont="1" applyFill="1" applyBorder="1" applyAlignment="1" applyProtection="1">
      <alignment horizontal="center"/>
      <protection/>
    </xf>
    <xf numFmtId="0" fontId="12" fillId="8" borderId="5" xfId="0" applyFont="1" applyFill="1" applyBorder="1" applyAlignment="1" applyProtection="1">
      <alignment horizontal="center"/>
      <protection/>
    </xf>
    <xf numFmtId="0" fontId="9" fillId="3" borderId="34" xfId="24" applyFont="1" applyFill="1" applyBorder="1" applyAlignment="1" applyProtection="1">
      <alignment horizontal="center"/>
      <protection/>
    </xf>
    <xf numFmtId="0" fontId="9" fillId="3" borderId="35" xfId="24" applyFont="1" applyFill="1" applyBorder="1" applyAlignment="1" applyProtection="1">
      <alignment horizontal="center"/>
      <protection/>
    </xf>
    <xf numFmtId="49" fontId="6" fillId="2" borderId="2" xfId="24" applyNumberFormat="1" applyFont="1" applyFill="1" applyBorder="1" applyAlignment="1" applyProtection="1">
      <alignment horizontal="center"/>
      <protection locked="0"/>
    </xf>
    <xf numFmtId="49" fontId="0" fillId="9" borderId="2" xfId="0" applyNumberFormat="1" applyFont="1" applyFill="1" applyBorder="1" applyAlignment="1" applyProtection="1">
      <alignment horizontal="center"/>
      <protection locked="0"/>
    </xf>
    <xf numFmtId="10" fontId="6" fillId="2" borderId="5" xfId="24" applyNumberFormat="1" applyFont="1" applyFill="1" applyBorder="1" applyAlignment="1" applyProtection="1">
      <alignment horizontal="center"/>
      <protection locked="0"/>
    </xf>
    <xf numFmtId="10" fontId="6" fillId="2" borderId="2" xfId="24" applyNumberFormat="1" applyFont="1" applyFill="1" applyBorder="1" applyAlignment="1" applyProtection="1">
      <alignment horizontal="center"/>
      <protection locked="0"/>
    </xf>
    <xf numFmtId="10" fontId="6" fillId="2" borderId="6" xfId="24" applyNumberFormat="1" applyFont="1" applyFill="1" applyBorder="1" applyAlignment="1" applyProtection="1">
      <alignment horizontal="center"/>
      <protection locked="0"/>
    </xf>
    <xf numFmtId="10" fontId="6" fillId="2" borderId="7" xfId="24" applyNumberFormat="1" applyFont="1" applyFill="1" applyBorder="1" applyAlignment="1" applyProtection="1">
      <alignment horizontal="center"/>
      <protection locked="0"/>
    </xf>
    <xf numFmtId="0" fontId="9" fillId="3" borderId="2" xfId="24" applyFont="1" applyFill="1" applyBorder="1" applyAlignment="1" applyProtection="1">
      <alignment horizontal="center" vertical="center"/>
      <protection/>
    </xf>
    <xf numFmtId="0" fontId="9" fillId="3" borderId="5" xfId="24" applyFont="1" applyFill="1" applyBorder="1" applyAlignment="1" applyProtection="1">
      <alignment horizontal="center" vertical="center" wrapText="1"/>
      <protection/>
    </xf>
    <xf numFmtId="0" fontId="12" fillId="9" borderId="26" xfId="0" applyFont="1" applyFill="1" applyBorder="1" applyAlignment="1" applyProtection="1">
      <alignment vertical="top"/>
      <protection/>
    </xf>
    <xf numFmtId="0" fontId="12" fillId="9" borderId="27" xfId="0" applyFont="1" applyFill="1" applyBorder="1" applyAlignment="1" applyProtection="1">
      <alignment vertical="top"/>
      <protection/>
    </xf>
    <xf numFmtId="10" fontId="0" fillId="9" borderId="30" xfId="0" applyNumberFormat="1" applyFill="1" applyBorder="1" applyAlignment="1" applyProtection="1">
      <alignment horizontal="right"/>
      <protection locked="0"/>
    </xf>
    <xf numFmtId="0" fontId="9" fillId="3" borderId="34" xfId="24" applyFont="1" applyFill="1" applyBorder="1" applyAlignment="1" applyProtection="1">
      <alignment horizontal="center" vertical="center"/>
      <protection/>
    </xf>
    <xf numFmtId="0" fontId="9" fillId="3" borderId="35" xfId="24" applyFont="1" applyFill="1" applyBorder="1" applyAlignment="1" applyProtection="1">
      <alignment horizontal="center" vertical="center"/>
      <protection/>
    </xf>
    <xf numFmtId="0" fontId="9" fillId="3" borderId="4" xfId="24" applyFont="1" applyFill="1" applyBorder="1" applyAlignment="1" applyProtection="1">
      <alignment horizontal="center" vertical="center"/>
      <protection/>
    </xf>
    <xf numFmtId="0" fontId="9" fillId="3" borderId="9" xfId="24" applyFont="1" applyFill="1" applyBorder="1" applyAlignment="1" applyProtection="1">
      <alignment horizontal="center" vertical="center"/>
      <protection/>
    </xf>
    <xf numFmtId="0" fontId="9" fillId="3" borderId="42" xfId="24" applyFont="1" applyFill="1" applyBorder="1" applyAlignment="1" applyProtection="1">
      <alignment horizontal="center" vertical="center"/>
      <protection/>
    </xf>
    <xf numFmtId="0" fontId="9" fillId="3" borderId="43" xfId="24" applyFont="1" applyFill="1" applyBorder="1" applyAlignment="1" applyProtection="1">
      <alignment horizontal="center" vertical="center"/>
      <protection/>
    </xf>
    <xf numFmtId="2" fontId="7" fillId="6" borderId="0" xfId="24" applyNumberFormat="1" applyFont="1" applyFill="1" applyBorder="1" applyAlignment="1" applyProtection="1">
      <alignment/>
      <protection locked="0"/>
    </xf>
    <xf numFmtId="49" fontId="9" fillId="2" borderId="13" xfId="24" applyNumberFormat="1" applyFont="1" applyFill="1" applyBorder="1" applyAlignment="1" applyProtection="1">
      <alignment horizontal="left" vertical="top" wrapText="1"/>
      <protection/>
    </xf>
    <xf numFmtId="49" fontId="0" fillId="9" borderId="11" xfId="0" applyNumberFormat="1" applyFill="1" applyBorder="1" applyAlignment="1" applyProtection="1">
      <alignment horizontal="center"/>
      <protection locked="0"/>
    </xf>
    <xf numFmtId="0" fontId="0" fillId="10" borderId="0" xfId="0" applyFill="1" applyAlignment="1">
      <alignment/>
    </xf>
    <xf numFmtId="0" fontId="6" fillId="10" borderId="0" xfId="24" applyFont="1" applyFill="1" applyAlignment="1">
      <alignment/>
    </xf>
    <xf numFmtId="0" fontId="19" fillId="11" borderId="0" xfId="24" applyFont="1" applyFill="1" applyAlignment="1">
      <alignment/>
    </xf>
    <xf numFmtId="0" fontId="7" fillId="11" borderId="44" xfId="24" applyFont="1" applyFill="1" applyBorder="1" applyAlignment="1">
      <alignment/>
    </xf>
    <xf numFmtId="0" fontId="7" fillId="11" borderId="45" xfId="24" applyFont="1" applyFill="1" applyBorder="1" applyAlignment="1">
      <alignment horizontal="center"/>
    </xf>
    <xf numFmtId="0" fontId="7" fillId="11" borderId="3" xfId="24" applyFont="1" applyFill="1" applyBorder="1" applyAlignment="1">
      <alignment horizontal="center"/>
    </xf>
    <xf numFmtId="0" fontId="6" fillId="11" borderId="8" xfId="24" applyFont="1" applyFill="1" applyBorder="1" applyAlignment="1">
      <alignment/>
    </xf>
    <xf numFmtId="2" fontId="6" fillId="2" borderId="46" xfId="24" applyNumberFormat="1" applyFont="1" applyFill="1" applyBorder="1" applyAlignment="1" applyProtection="1">
      <alignment/>
      <protection locked="0"/>
    </xf>
    <xf numFmtId="2" fontId="6" fillId="2" borderId="10" xfId="24" applyNumberFormat="1" applyFont="1" applyFill="1" applyBorder="1" applyAlignment="1" applyProtection="1">
      <alignment/>
      <protection locked="0"/>
    </xf>
    <xf numFmtId="0" fontId="6" fillId="11" borderId="4" xfId="24" applyFont="1" applyFill="1" applyBorder="1" applyAlignment="1">
      <alignment/>
    </xf>
    <xf numFmtId="2" fontId="6" fillId="2" borderId="2" xfId="24" applyNumberFormat="1" applyFont="1" applyFill="1" applyBorder="1" applyAlignment="1" applyProtection="1">
      <alignment/>
      <protection locked="0"/>
    </xf>
    <xf numFmtId="2" fontId="6" fillId="2" borderId="47" xfId="24" applyNumberFormat="1" applyFont="1" applyFill="1" applyBorder="1" applyAlignment="1" applyProtection="1">
      <alignment/>
      <protection locked="0"/>
    </xf>
    <xf numFmtId="0" fontId="26" fillId="11" borderId="4" xfId="24" applyFont="1" applyFill="1" applyBorder="1" applyAlignment="1">
      <alignment/>
    </xf>
    <xf numFmtId="2" fontId="7" fillId="2" borderId="2" xfId="24" applyNumberFormat="1" applyFont="1" applyFill="1" applyBorder="1" applyAlignment="1">
      <alignment/>
    </xf>
    <xf numFmtId="2" fontId="7" fillId="2" borderId="47" xfId="24" applyNumberFormat="1" applyFont="1" applyFill="1" applyBorder="1" applyAlignment="1">
      <alignment/>
    </xf>
    <xf numFmtId="0" fontId="6" fillId="11" borderId="9" xfId="24" applyFont="1" applyFill="1" applyBorder="1" applyAlignment="1">
      <alignment/>
    </xf>
    <xf numFmtId="2" fontId="6" fillId="2" borderId="6" xfId="24" applyNumberFormat="1" applyFont="1" applyFill="1" applyBorder="1" applyAlignment="1">
      <alignment/>
    </xf>
    <xf numFmtId="2" fontId="6" fillId="2" borderId="48" xfId="24" applyNumberFormat="1" applyFont="1" applyFill="1" applyBorder="1" applyAlignment="1">
      <alignment/>
    </xf>
    <xf numFmtId="0" fontId="7" fillId="11" borderId="49" xfId="24" applyFont="1" applyFill="1" applyBorder="1" applyAlignment="1">
      <alignment/>
    </xf>
    <xf numFmtId="2" fontId="6" fillId="11" borderId="50" xfId="24" applyNumberFormat="1" applyFont="1" applyFill="1" applyBorder="1" applyAlignment="1">
      <alignment/>
    </xf>
    <xf numFmtId="2" fontId="6" fillId="11" borderId="51" xfId="24" applyNumberFormat="1" applyFont="1" applyFill="1" applyBorder="1" applyAlignment="1">
      <alignment/>
    </xf>
    <xf numFmtId="0" fontId="6" fillId="11" borderId="52" xfId="24" applyFont="1" applyFill="1" applyBorder="1" applyAlignment="1">
      <alignment/>
    </xf>
    <xf numFmtId="0" fontId="7" fillId="11" borderId="53" xfId="24" applyFont="1" applyFill="1" applyBorder="1" applyAlignment="1">
      <alignment horizontal="center"/>
    </xf>
    <xf numFmtId="0" fontId="6" fillId="11" borderId="54" xfId="24" applyFont="1" applyFill="1" applyBorder="1" applyAlignment="1">
      <alignment/>
    </xf>
    <xf numFmtId="2" fontId="6" fillId="2" borderId="55" xfId="24" applyNumberFormat="1" applyFont="1" applyFill="1" applyBorder="1" applyAlignment="1" applyProtection="1">
      <alignment/>
      <protection locked="0"/>
    </xf>
    <xf numFmtId="0" fontId="6" fillId="11" borderId="56" xfId="24" applyFont="1" applyFill="1" applyBorder="1" applyAlignment="1">
      <alignment/>
    </xf>
    <xf numFmtId="2" fontId="6" fillId="2" borderId="5" xfId="24" applyNumberFormat="1" applyFont="1" applyFill="1" applyBorder="1" applyAlignment="1" applyProtection="1">
      <alignment/>
      <protection locked="0"/>
    </xf>
    <xf numFmtId="0" fontId="6" fillId="11" borderId="13" xfId="24" applyFont="1" applyFill="1" applyBorder="1" applyAlignment="1">
      <alignment/>
    </xf>
    <xf numFmtId="2" fontId="6" fillId="2" borderId="7" xfId="24" applyNumberFormat="1" applyFont="1" applyFill="1" applyBorder="1" applyAlignment="1">
      <alignment/>
    </xf>
    <xf numFmtId="0" fontId="6" fillId="11" borderId="0" xfId="24" applyFont="1" applyFill="1" applyBorder="1" applyAlignment="1">
      <alignment/>
    </xf>
    <xf numFmtId="2" fontId="6" fillId="11" borderId="57" xfId="24" applyNumberFormat="1" applyFont="1" applyFill="1" applyBorder="1" applyAlignment="1">
      <alignment/>
    </xf>
    <xf numFmtId="0" fontId="27" fillId="11" borderId="4" xfId="24" applyFont="1" applyFill="1" applyBorder="1" applyAlignment="1">
      <alignment/>
    </xf>
    <xf numFmtId="0" fontId="14" fillId="6" borderId="58" xfId="24" applyFont="1" applyFill="1" applyBorder="1" applyAlignment="1">
      <alignment/>
    </xf>
    <xf numFmtId="0" fontId="9" fillId="6" borderId="59" xfId="24" applyFont="1" applyFill="1" applyBorder="1" applyAlignment="1">
      <alignment/>
    </xf>
    <xf numFmtId="0" fontId="9" fillId="6" borderId="60" xfId="24" applyFont="1" applyFill="1" applyBorder="1" applyAlignment="1">
      <alignment horizontal="left"/>
    </xf>
    <xf numFmtId="0" fontId="9" fillId="6" borderId="61" xfId="24" applyFont="1" applyFill="1" applyBorder="1" applyAlignment="1">
      <alignment horizontal="right"/>
    </xf>
    <xf numFmtId="49" fontId="7" fillId="6" borderId="62" xfId="24" applyNumberFormat="1" applyFont="1" applyFill="1" applyBorder="1" applyAlignment="1">
      <alignment horizontal="center"/>
    </xf>
    <xf numFmtId="0" fontId="6" fillId="6" borderId="0" xfId="24" applyFont="1" applyFill="1" applyBorder="1" applyAlignment="1" applyProtection="1">
      <alignment horizontal="center"/>
      <protection locked="0"/>
    </xf>
    <xf numFmtId="0" fontId="14" fillId="6" borderId="60" xfId="24" applyFont="1" applyFill="1" applyBorder="1" applyAlignment="1">
      <alignment/>
    </xf>
    <xf numFmtId="0" fontId="15" fillId="6" borderId="61" xfId="24" applyFont="1" applyFill="1" applyBorder="1" applyAlignment="1">
      <alignment horizontal="center"/>
    </xf>
    <xf numFmtId="49" fontId="6" fillId="6" borderId="62" xfId="24" applyNumberFormat="1" applyFont="1" applyFill="1" applyBorder="1" applyAlignment="1" applyProtection="1">
      <alignment horizontal="center"/>
      <protection locked="0"/>
    </xf>
    <xf numFmtId="0" fontId="27" fillId="11" borderId="63" xfId="24" applyFont="1" applyFill="1" applyBorder="1" applyAlignment="1">
      <alignment/>
    </xf>
    <xf numFmtId="0" fontId="26" fillId="11" borderId="42" xfId="24" applyFont="1" applyFill="1" applyBorder="1" applyAlignment="1">
      <alignment/>
    </xf>
    <xf numFmtId="2" fontId="7" fillId="2" borderId="64" xfId="24" applyNumberFormat="1" applyFont="1" applyFill="1" applyBorder="1" applyAlignment="1" applyProtection="1">
      <alignment/>
      <protection/>
    </xf>
    <xf numFmtId="49" fontId="9" fillId="2" borderId="44" xfId="24" applyNumberFormat="1" applyFont="1" applyFill="1" applyBorder="1" applyAlignment="1">
      <alignment horizontal="left" vertical="top"/>
    </xf>
    <xf numFmtId="49" fontId="9" fillId="2" borderId="65" xfId="24" applyNumberFormat="1" applyFont="1" applyFill="1" applyBorder="1" applyAlignment="1">
      <alignment horizontal="left" vertical="top"/>
    </xf>
    <xf numFmtId="49" fontId="6" fillId="2" borderId="3" xfId="24" applyNumberFormat="1" applyFont="1" applyFill="1" applyBorder="1" applyAlignment="1" applyProtection="1">
      <alignment horizontal="center"/>
      <protection locked="0"/>
    </xf>
    <xf numFmtId="49" fontId="6" fillId="6" borderId="66" xfId="24" applyNumberFormat="1" applyFont="1" applyFill="1" applyBorder="1" applyAlignment="1" applyProtection="1">
      <alignment horizontal="left"/>
      <protection locked="0"/>
    </xf>
    <xf numFmtId="3" fontId="6" fillId="9" borderId="2" xfId="0" applyNumberFormat="1" applyFont="1" applyFill="1" applyBorder="1" applyAlignment="1" applyProtection="1">
      <alignment horizontal="center" vertical="center"/>
      <protection/>
    </xf>
    <xf numFmtId="3" fontId="6" fillId="9" borderId="6" xfId="0" applyNumberFormat="1" applyFont="1" applyFill="1" applyBorder="1" applyAlignment="1" applyProtection="1">
      <alignment horizontal="center" vertical="center"/>
      <protection/>
    </xf>
    <xf numFmtId="0" fontId="6" fillId="3" borderId="5" xfId="24" applyFont="1" applyFill="1" applyBorder="1" applyAlignment="1" applyProtection="1">
      <alignment horizontal="left"/>
      <protection/>
    </xf>
    <xf numFmtId="10" fontId="6" fillId="2" borderId="2" xfId="24" applyNumberFormat="1" applyFont="1" applyFill="1" applyBorder="1" applyAlignment="1" applyProtection="1">
      <alignment horizontal="center" vertical="center"/>
      <protection/>
    </xf>
    <xf numFmtId="0" fontId="9" fillId="3" borderId="56" xfId="24" applyFont="1" applyFill="1" applyBorder="1" applyAlignment="1" applyProtection="1">
      <alignment vertical="center"/>
      <protection/>
    </xf>
    <xf numFmtId="0" fontId="9" fillId="3" borderId="67" xfId="24" applyFont="1" applyFill="1" applyBorder="1" applyAlignment="1" applyProtection="1">
      <alignment vertical="center" wrapText="1"/>
      <protection/>
    </xf>
    <xf numFmtId="0" fontId="9" fillId="3" borderId="13" xfId="24" applyFont="1" applyFill="1" applyBorder="1" applyAlignment="1" applyProtection="1">
      <alignment vertical="center"/>
      <protection/>
    </xf>
    <xf numFmtId="0" fontId="9" fillId="3" borderId="68" xfId="24" applyFont="1" applyFill="1" applyBorder="1" applyAlignment="1" applyProtection="1">
      <alignment vertical="center" wrapText="1"/>
      <protection/>
    </xf>
    <xf numFmtId="0" fontId="9" fillId="3" borderId="11" xfId="24" applyFont="1" applyFill="1" applyBorder="1" applyAlignment="1" applyProtection="1">
      <alignment vertical="center" wrapText="1"/>
      <protection/>
    </xf>
    <xf numFmtId="0" fontId="7" fillId="2" borderId="40" xfId="24" applyFont="1" applyFill="1" applyBorder="1" applyAlignment="1" applyProtection="1">
      <alignment horizontal="center" vertical="center"/>
      <protection locked="0"/>
    </xf>
    <xf numFmtId="0" fontId="7" fillId="3" borderId="0" xfId="24" applyFont="1" applyFill="1" applyAlignment="1">
      <alignment horizontal="right"/>
    </xf>
    <xf numFmtId="0" fontId="0" fillId="8" borderId="0" xfId="0" applyFill="1" applyAlignment="1">
      <alignment/>
    </xf>
    <xf numFmtId="0" fontId="9" fillId="3" borderId="68" xfId="24" applyFont="1" applyFill="1" applyBorder="1" applyAlignment="1" applyProtection="1">
      <alignment vertical="center"/>
      <protection/>
    </xf>
    <xf numFmtId="0" fontId="9" fillId="3" borderId="68" xfId="24" applyFont="1" applyFill="1" applyBorder="1" applyAlignment="1" applyProtection="1">
      <alignment vertical="center" wrapText="1" shrinkToFit="1"/>
      <protection/>
    </xf>
    <xf numFmtId="0" fontId="1" fillId="3" borderId="0" xfId="0" applyFont="1" applyFill="1" applyBorder="1" applyAlignment="1">
      <alignment horizontal="center"/>
    </xf>
    <xf numFmtId="0" fontId="9" fillId="3" borderId="0" xfId="24" applyFont="1" applyFill="1" applyAlignment="1">
      <alignment horizontal="left"/>
    </xf>
    <xf numFmtId="0" fontId="7" fillId="2" borderId="2" xfId="24" applyFont="1" applyFill="1" applyBorder="1" applyAlignment="1" applyProtection="1">
      <alignment horizontal="center" vertical="center"/>
      <protection locked="0"/>
    </xf>
    <xf numFmtId="0" fontId="9" fillId="3" borderId="0" xfId="24" applyFont="1" applyFill="1" applyAlignment="1">
      <alignment horizontal="center" wrapText="1"/>
    </xf>
    <xf numFmtId="49" fontId="12" fillId="9" borderId="69" xfId="0" applyNumberFormat="1" applyFont="1" applyFill="1" applyBorder="1" applyAlignment="1" applyProtection="1">
      <alignment horizontal="left" vertical="top" wrapText="1"/>
      <protection/>
    </xf>
    <xf numFmtId="49" fontId="12" fillId="9" borderId="54" xfId="0" applyNumberFormat="1" applyFont="1" applyFill="1" applyBorder="1" applyAlignment="1" applyProtection="1">
      <alignment horizontal="left" vertical="top" wrapText="1"/>
      <protection/>
    </xf>
    <xf numFmtId="0" fontId="9" fillId="3" borderId="63" xfId="24" applyFont="1" applyFill="1" applyBorder="1" applyAlignment="1">
      <alignment horizontal="center" wrapText="1"/>
    </xf>
    <xf numFmtId="0" fontId="0" fillId="8" borderId="63" xfId="0" applyFill="1" applyBorder="1" applyAlignment="1">
      <alignment horizontal="left" wrapText="1"/>
    </xf>
    <xf numFmtId="0" fontId="0" fillId="9" borderId="0" xfId="0" applyFill="1" applyAlignment="1">
      <alignment/>
    </xf>
    <xf numFmtId="0" fontId="0" fillId="8" borderId="68" xfId="0" applyFill="1" applyBorder="1" applyAlignment="1">
      <alignment vertical="center" wrapText="1"/>
    </xf>
    <xf numFmtId="0" fontId="12" fillId="8" borderId="68" xfId="0" applyFont="1" applyFill="1" applyBorder="1" applyAlignment="1">
      <alignment horizontal="center"/>
    </xf>
    <xf numFmtId="0" fontId="9" fillId="3" borderId="56" xfId="24" applyFont="1" applyFill="1" applyBorder="1" applyAlignment="1" applyProtection="1">
      <alignment vertical="center" wrapText="1" shrinkToFit="1"/>
      <protection/>
    </xf>
    <xf numFmtId="0" fontId="9" fillId="3" borderId="13" xfId="24" applyFont="1" applyFill="1" applyBorder="1" applyAlignment="1" applyProtection="1">
      <alignment vertical="center" wrapText="1" shrinkToFit="1"/>
      <protection/>
    </xf>
    <xf numFmtId="0" fontId="9" fillId="3" borderId="42" xfId="24" applyFont="1" applyFill="1" applyBorder="1" applyAlignment="1">
      <alignment horizontal="center" vertical="center"/>
    </xf>
    <xf numFmtId="0" fontId="6" fillId="2" borderId="44" xfId="24" applyFont="1" applyFill="1" applyBorder="1" applyAlignment="1" applyProtection="1">
      <alignment horizontal="left"/>
      <protection locked="0"/>
    </xf>
    <xf numFmtId="0" fontId="6" fillId="2" borderId="52" xfId="24" applyFont="1" applyFill="1" applyBorder="1" applyAlignment="1" applyProtection="1">
      <alignment horizontal="right"/>
      <protection locked="0"/>
    </xf>
    <xf numFmtId="0" fontId="6" fillId="2" borderId="48" xfId="24" applyFont="1" applyFill="1" applyBorder="1" applyAlignment="1" applyProtection="1">
      <alignment/>
      <protection locked="0"/>
    </xf>
    <xf numFmtId="0" fontId="9" fillId="3" borderId="0" xfId="24" applyFont="1" applyFill="1" applyBorder="1" applyAlignment="1" applyProtection="1">
      <alignment/>
      <protection/>
    </xf>
    <xf numFmtId="0" fontId="9" fillId="3" borderId="0" xfId="24" applyFont="1" applyFill="1" applyAlignment="1" applyProtection="1">
      <alignment horizontal="right"/>
      <protection/>
    </xf>
    <xf numFmtId="0" fontId="6" fillId="2" borderId="52" xfId="24" applyFont="1" applyFill="1" applyBorder="1" applyAlignment="1" applyProtection="1">
      <alignment horizontal="center"/>
      <protection locked="0"/>
    </xf>
    <xf numFmtId="0" fontId="9" fillId="3" borderId="70" xfId="24" applyFont="1" applyFill="1" applyBorder="1" applyAlignment="1">
      <alignment horizontal="center"/>
    </xf>
    <xf numFmtId="0" fontId="9" fillId="3" borderId="42" xfId="24" applyFont="1" applyFill="1" applyBorder="1" applyAlignment="1">
      <alignment horizontal="center" vertical="center" wrapText="1"/>
    </xf>
    <xf numFmtId="0" fontId="9" fillId="3" borderId="71" xfId="24" applyFont="1" applyFill="1" applyBorder="1" applyAlignment="1">
      <alignment horizontal="right" vertical="center"/>
    </xf>
    <xf numFmtId="3" fontId="6" fillId="9" borderId="5" xfId="0" applyNumberFormat="1" applyFont="1" applyFill="1" applyBorder="1" applyAlignment="1" applyProtection="1">
      <alignment horizontal="center" vertical="center"/>
      <protection/>
    </xf>
    <xf numFmtId="3" fontId="9" fillId="8" borderId="46" xfId="0" applyNumberFormat="1" applyFont="1" applyFill="1" applyBorder="1" applyAlignment="1" applyProtection="1">
      <alignment horizontal="center" vertical="center" wrapText="1" shrinkToFit="1"/>
      <protection/>
    </xf>
    <xf numFmtId="0" fontId="12" fillId="8" borderId="10" xfId="0" applyFont="1" applyFill="1" applyBorder="1" applyAlignment="1">
      <alignment horizontal="center" wrapText="1" shrinkToFit="1"/>
    </xf>
    <xf numFmtId="0" fontId="9" fillId="3" borderId="44" xfId="24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9" borderId="0" xfId="0" applyFont="1" applyFill="1" applyAlignment="1">
      <alignment/>
    </xf>
    <xf numFmtId="49" fontId="1" fillId="2" borderId="0" xfId="24" applyNumberFormat="1" applyFont="1" applyFill="1" applyBorder="1" applyAlignment="1">
      <alignment horizontal="center"/>
    </xf>
    <xf numFmtId="0" fontId="9" fillId="3" borderId="72" xfId="24" applyFont="1" applyFill="1" applyBorder="1" applyAlignment="1" applyProtection="1">
      <alignment horizontal="center" vertical="center"/>
      <protection/>
    </xf>
    <xf numFmtId="0" fontId="36" fillId="8" borderId="0" xfId="0" applyFont="1" applyFill="1" applyAlignment="1">
      <alignment/>
    </xf>
    <xf numFmtId="0" fontId="0" fillId="8" borderId="0" xfId="0" applyFill="1" applyAlignment="1">
      <alignment/>
    </xf>
    <xf numFmtId="0" fontId="12" fillId="8" borderId="0" xfId="0" applyFont="1" applyFill="1" applyAlignment="1">
      <alignment horizontal="left"/>
    </xf>
    <xf numFmtId="0" fontId="32" fillId="9" borderId="0" xfId="0" applyFont="1" applyFill="1" applyAlignment="1">
      <alignment/>
    </xf>
    <xf numFmtId="0" fontId="32" fillId="0" borderId="0" xfId="0" applyFont="1" applyAlignment="1">
      <alignment/>
    </xf>
    <xf numFmtId="0" fontId="6" fillId="3" borderId="64" xfId="24" applyFont="1" applyFill="1" applyBorder="1" applyAlignment="1" applyProtection="1">
      <alignment horizontal="left"/>
      <protection/>
    </xf>
    <xf numFmtId="0" fontId="6" fillId="3" borderId="53" xfId="24" applyFont="1" applyFill="1" applyBorder="1" applyAlignment="1" applyProtection="1">
      <alignment horizontal="left"/>
      <protection/>
    </xf>
    <xf numFmtId="0" fontId="9" fillId="8" borderId="4" xfId="0" applyFont="1" applyFill="1" applyBorder="1" applyAlignment="1">
      <alignment horizontal="center" vertical="center"/>
    </xf>
    <xf numFmtId="0" fontId="9" fillId="3" borderId="5" xfId="24" applyFont="1" applyFill="1" applyBorder="1" applyAlignment="1">
      <alignment horizontal="center"/>
    </xf>
    <xf numFmtId="1" fontId="6" fillId="9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9" borderId="0" xfId="0" applyFill="1" applyAlignment="1">
      <alignment/>
    </xf>
    <xf numFmtId="0" fontId="9" fillId="3" borderId="2" xfId="24" applyFont="1" applyFill="1" applyBorder="1" applyAlignment="1" applyProtection="1">
      <alignment/>
      <protection/>
    </xf>
    <xf numFmtId="0" fontId="12" fillId="8" borderId="55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9" fillId="3" borderId="34" xfId="24" applyFont="1" applyFill="1" applyBorder="1" applyAlignment="1" applyProtection="1">
      <alignment horizontal="center"/>
      <protection/>
    </xf>
    <xf numFmtId="0" fontId="7" fillId="2" borderId="73" xfId="24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6" fillId="2" borderId="5" xfId="24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7" fillId="2" borderId="53" xfId="24" applyFont="1" applyFill="1" applyBorder="1" applyAlignment="1" applyProtection="1">
      <alignment horizontal="center" vertical="center"/>
      <protection locked="0"/>
    </xf>
    <xf numFmtId="3" fontId="6" fillId="9" borderId="7" xfId="0" applyNumberFormat="1" applyFont="1" applyFill="1" applyBorder="1" applyAlignment="1" applyProtection="1">
      <alignment horizontal="center" vertical="center"/>
      <protection/>
    </xf>
    <xf numFmtId="49" fontId="0" fillId="9" borderId="29" xfId="0" applyNumberFormat="1" applyFill="1" applyBorder="1" applyAlignment="1" applyProtection="1">
      <alignment horizontal="right"/>
      <protection locked="0"/>
    </xf>
    <xf numFmtId="49" fontId="0" fillId="9" borderId="2" xfId="0" applyNumberFormat="1" applyFont="1" applyFill="1" applyBorder="1" applyAlignment="1" applyProtection="1">
      <alignment horizontal="center"/>
      <protection locked="0"/>
    </xf>
    <xf numFmtId="49" fontId="0" fillId="9" borderId="2" xfId="0" applyNumberFormat="1" applyFont="1" applyFill="1" applyBorder="1" applyAlignment="1" applyProtection="1">
      <alignment horizontal="center"/>
      <protection locked="0"/>
    </xf>
    <xf numFmtId="10" fontId="0" fillId="9" borderId="2" xfId="0" applyNumberFormat="1" applyFont="1" applyFill="1" applyBorder="1" applyAlignment="1" applyProtection="1">
      <alignment horizontal="center"/>
      <protection locked="0"/>
    </xf>
    <xf numFmtId="10" fontId="0" fillId="9" borderId="5" xfId="0" applyNumberFormat="1" applyFont="1" applyFill="1" applyBorder="1" applyAlignment="1" applyProtection="1">
      <alignment horizontal="center"/>
      <protection locked="0"/>
    </xf>
    <xf numFmtId="49" fontId="0" fillId="9" borderId="6" xfId="0" applyNumberFormat="1" applyFont="1" applyFill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6" fillId="2" borderId="5" xfId="24" applyFont="1" applyFill="1" applyBorder="1" applyAlignment="1" applyProtection="1">
      <alignment horizontal="center" vertical="center"/>
      <protection locked="0"/>
    </xf>
    <xf numFmtId="1" fontId="6" fillId="9" borderId="7" xfId="0" applyNumberFormat="1" applyFont="1" applyFill="1" applyBorder="1" applyAlignment="1" applyProtection="1">
      <alignment horizontal="center" vertical="center"/>
      <protection/>
    </xf>
    <xf numFmtId="2" fontId="9" fillId="8" borderId="26" xfId="0" applyNumberFormat="1" applyFont="1" applyFill="1" applyBorder="1" applyAlignment="1" applyProtection="1">
      <alignment horizontal="center" vertical="center" wrapText="1"/>
      <protection/>
    </xf>
    <xf numFmtId="2" fontId="9" fillId="8" borderId="27" xfId="0" applyNumberFormat="1" applyFont="1" applyFill="1" applyBorder="1" applyAlignment="1" applyProtection="1">
      <alignment horizontal="center" vertical="center"/>
      <protection/>
    </xf>
    <xf numFmtId="49" fontId="9" fillId="2" borderId="65" xfId="24" applyNumberFormat="1" applyFont="1" applyFill="1" applyBorder="1" applyAlignment="1">
      <alignment vertical="top" wrapText="1"/>
    </xf>
    <xf numFmtId="49" fontId="6" fillId="9" borderId="76" xfId="0" applyNumberFormat="1" applyFont="1" applyFill="1" applyBorder="1" applyAlignment="1" applyProtection="1">
      <alignment horizontal="center" wrapText="1"/>
      <protection locked="0"/>
    </xf>
    <xf numFmtId="0" fontId="6" fillId="2" borderId="0" xfId="24" applyFont="1" applyFill="1" applyAlignment="1" applyProtection="1">
      <alignment/>
      <protection locked="0"/>
    </xf>
    <xf numFmtId="0" fontId="0" fillId="7" borderId="0" xfId="0" applyFill="1" applyAlignment="1">
      <alignment wrapText="1"/>
    </xf>
    <xf numFmtId="0" fontId="15" fillId="2" borderId="49" xfId="24" applyFont="1" applyFill="1" applyBorder="1" applyAlignment="1" applyProtection="1">
      <alignment/>
      <protection/>
    </xf>
    <xf numFmtId="0" fontId="0" fillId="9" borderId="0" xfId="0" applyFill="1" applyBorder="1" applyAlignment="1">
      <alignment/>
    </xf>
    <xf numFmtId="0" fontId="0" fillId="9" borderId="51" xfId="0" applyFill="1" applyBorder="1" applyAlignment="1">
      <alignment/>
    </xf>
    <xf numFmtId="0" fontId="6" fillId="3" borderId="2" xfId="24" applyFont="1" applyFill="1" applyBorder="1" applyAlignment="1" applyProtection="1">
      <alignment horizontal="center" vertical="center"/>
      <protection/>
    </xf>
    <xf numFmtId="0" fontId="9" fillId="3" borderId="2" xfId="24" applyFont="1" applyFill="1" applyBorder="1" applyAlignment="1" applyProtection="1">
      <alignment horizontal="center" vertical="center" wrapText="1"/>
      <protection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0" fontId="6" fillId="3" borderId="0" xfId="24" applyFont="1" applyFill="1" applyBorder="1" applyAlignment="1">
      <alignment vertical="center"/>
    </xf>
    <xf numFmtId="0" fontId="9" fillId="3" borderId="71" xfId="24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3" fontId="6" fillId="3" borderId="0" xfId="24" applyNumberFormat="1" applyFont="1" applyFill="1" applyBorder="1" applyAlignment="1">
      <alignment horizontal="center"/>
    </xf>
    <xf numFmtId="0" fontId="12" fillId="8" borderId="52" xfId="0" applyFont="1" applyFill="1" applyBorder="1" applyAlignment="1">
      <alignment vertical="center"/>
    </xf>
    <xf numFmtId="0" fontId="0" fillId="9" borderId="6" xfId="0" applyFill="1" applyBorder="1" applyAlignment="1" applyProtection="1">
      <alignment vertical="center"/>
      <protection locked="0"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3" fontId="6" fillId="2" borderId="2" xfId="24" applyNumberFormat="1" applyFont="1" applyFill="1" applyBorder="1" applyAlignment="1" applyProtection="1">
      <alignment horizontal="center" vertical="center"/>
      <protection/>
    </xf>
    <xf numFmtId="3" fontId="6" fillId="2" borderId="77" xfId="24" applyNumberFormat="1" applyFont="1" applyFill="1" applyBorder="1" applyAlignment="1" applyProtection="1">
      <alignment horizontal="center" vertical="center"/>
      <protection/>
    </xf>
    <xf numFmtId="3" fontId="6" fillId="2" borderId="45" xfId="24" applyNumberFormat="1" applyFont="1" applyFill="1" applyBorder="1" applyAlignment="1" applyProtection="1">
      <alignment horizontal="center" vertical="center"/>
      <protection/>
    </xf>
    <xf numFmtId="3" fontId="6" fillId="2" borderId="45" xfId="24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46" fillId="6" borderId="0" xfId="24" applyFont="1" applyFill="1" applyAlignment="1">
      <alignment/>
    </xf>
    <xf numFmtId="0" fontId="48" fillId="6" borderId="0" xfId="24" applyFont="1" applyFill="1" applyAlignment="1">
      <alignment horizontal="center"/>
    </xf>
    <xf numFmtId="49" fontId="9" fillId="2" borderId="69" xfId="24" applyNumberFormat="1" applyFont="1" applyFill="1" applyBorder="1" applyAlignment="1">
      <alignment horizontal="left" vertical="top" wrapText="1"/>
    </xf>
    <xf numFmtId="49" fontId="9" fillId="2" borderId="65" xfId="24" applyNumberFormat="1" applyFont="1" applyFill="1" applyBorder="1" applyAlignment="1">
      <alignment horizontal="left" vertical="top" wrapText="1"/>
    </xf>
    <xf numFmtId="0" fontId="6" fillId="3" borderId="0" xfId="24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6" fillId="2" borderId="11" xfId="24" applyFont="1" applyFill="1" applyBorder="1" applyAlignment="1" applyProtection="1">
      <alignment horizontal="center"/>
      <protection locked="0"/>
    </xf>
    <xf numFmtId="0" fontId="6" fillId="2" borderId="13" xfId="24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2" borderId="0" xfId="24" applyFont="1" applyFill="1" applyBorder="1" applyAlignment="1">
      <alignment/>
    </xf>
    <xf numFmtId="3" fontId="6" fillId="2" borderId="2" xfId="24" applyNumberFormat="1" applyFont="1" applyFill="1" applyBorder="1" applyAlignment="1">
      <alignment horizontal="center"/>
    </xf>
    <xf numFmtId="0" fontId="0" fillId="8" borderId="14" xfId="0" applyFill="1" applyBorder="1" applyAlignment="1">
      <alignment vertical="center" wrapText="1"/>
    </xf>
    <xf numFmtId="0" fontId="9" fillId="3" borderId="70" xfId="24" applyFont="1" applyFill="1" applyBorder="1" applyAlignment="1">
      <alignment horizontal="center"/>
    </xf>
    <xf numFmtId="0" fontId="9" fillId="3" borderId="43" xfId="24" applyFont="1" applyFill="1" applyBorder="1" applyAlignment="1" applyProtection="1">
      <alignment horizontal="center" vertical="center"/>
      <protection/>
    </xf>
    <xf numFmtId="0" fontId="8" fillId="3" borderId="0" xfId="24" applyFont="1" applyFill="1" applyBorder="1" applyAlignment="1">
      <alignment wrapText="1" shrinkToFit="1"/>
    </xf>
    <xf numFmtId="0" fontId="9" fillId="3" borderId="8" xfId="24" applyFont="1" applyFill="1" applyBorder="1" applyAlignment="1" applyProtection="1">
      <alignment horizontal="center" vertical="center"/>
      <protection/>
    </xf>
    <xf numFmtId="0" fontId="9" fillId="3" borderId="46" xfId="24" applyFont="1" applyFill="1" applyBorder="1" applyAlignment="1" applyProtection="1">
      <alignment horizontal="center" wrapText="1"/>
      <protection/>
    </xf>
    <xf numFmtId="0" fontId="9" fillId="3" borderId="8" xfId="24" applyFont="1" applyFill="1" applyBorder="1" applyAlignment="1" applyProtection="1">
      <alignment horizontal="center" vertical="center"/>
      <protection/>
    </xf>
    <xf numFmtId="0" fontId="9" fillId="3" borderId="54" xfId="24" applyFont="1" applyFill="1" applyBorder="1" applyAlignment="1" applyProtection="1">
      <alignment vertical="center" wrapText="1"/>
      <protection/>
    </xf>
    <xf numFmtId="0" fontId="9" fillId="3" borderId="78" xfId="24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 applyProtection="1">
      <alignment horizontal="center"/>
      <protection locked="0"/>
    </xf>
    <xf numFmtId="0" fontId="6" fillId="2" borderId="64" xfId="24" applyFont="1" applyFill="1" applyBorder="1" applyAlignment="1" applyProtection="1">
      <alignment horizontal="center"/>
      <protection locked="0"/>
    </xf>
    <xf numFmtId="0" fontId="9" fillId="3" borderId="79" xfId="24" applyFont="1" applyFill="1" applyBorder="1" applyAlignment="1">
      <alignment horizontal="center" vertical="center"/>
    </xf>
    <xf numFmtId="0" fontId="12" fillId="8" borderId="80" xfId="0" applyFont="1" applyFill="1" applyBorder="1" applyAlignment="1">
      <alignment horizontal="center" vertical="center" wrapText="1"/>
    </xf>
    <xf numFmtId="0" fontId="9" fillId="3" borderId="27" xfId="24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6" fillId="2" borderId="7" xfId="24" applyFont="1" applyFill="1" applyBorder="1" applyAlignment="1" applyProtection="1">
      <alignment horizontal="center"/>
      <protection/>
    </xf>
    <xf numFmtId="0" fontId="9" fillId="3" borderId="81" xfId="24" applyFont="1" applyFill="1" applyBorder="1" applyAlignment="1" applyProtection="1">
      <alignment vertical="center" wrapText="1"/>
      <protection/>
    </xf>
    <xf numFmtId="0" fontId="9" fillId="3" borderId="11" xfId="24" applyFont="1" applyFill="1" applyBorder="1" applyAlignment="1" applyProtection="1">
      <alignment vertical="center"/>
      <protection/>
    </xf>
    <xf numFmtId="0" fontId="0" fillId="9" borderId="0" xfId="0" applyFill="1" applyBorder="1" applyAlignment="1">
      <alignment horizontal="right"/>
    </xf>
    <xf numFmtId="0" fontId="9" fillId="3" borderId="55" xfId="24" applyFont="1" applyFill="1" applyBorder="1" applyAlignment="1">
      <alignment horizontal="center" vertical="center"/>
    </xf>
    <xf numFmtId="0" fontId="9" fillId="3" borderId="56" xfId="24" applyFont="1" applyFill="1" applyBorder="1" applyAlignment="1" applyProtection="1">
      <alignment vertical="center" wrapText="1"/>
      <protection/>
    </xf>
    <xf numFmtId="0" fontId="6" fillId="2" borderId="70" xfId="24" applyFont="1" applyFill="1" applyBorder="1" applyAlignment="1" applyProtection="1">
      <alignment horizontal="left"/>
      <protection locked="0"/>
    </xf>
    <xf numFmtId="0" fontId="12" fillId="8" borderId="0" xfId="0" applyFont="1" applyFill="1" applyAlignment="1">
      <alignment horizontal="right" vertical="center"/>
    </xf>
    <xf numFmtId="0" fontId="12" fillId="8" borderId="46" xfId="0" applyFont="1" applyFill="1" applyBorder="1" applyAlignment="1">
      <alignment horizontal="center" vertical="center" wrapText="1"/>
    </xf>
    <xf numFmtId="0" fontId="12" fillId="8" borderId="55" xfId="0" applyFont="1" applyFill="1" applyBorder="1" applyAlignment="1">
      <alignment horizontal="center" vertical="center" wrapText="1"/>
    </xf>
    <xf numFmtId="0" fontId="9" fillId="3" borderId="34" xfId="24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9" fillId="3" borderId="35" xfId="24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vertical="center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32" fillId="9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12" fillId="8" borderId="77" xfId="0" applyFont="1" applyFill="1" applyBorder="1" applyAlignment="1">
      <alignment horizontal="center" vertical="center" wrapText="1"/>
    </xf>
    <xf numFmtId="0" fontId="12" fillId="8" borderId="64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77" xfId="0" applyNumberFormat="1" applyBorder="1" applyAlignment="1" applyProtection="1">
      <alignment horizontal="center" vertical="center"/>
      <protection locked="0"/>
    </xf>
    <xf numFmtId="0" fontId="9" fillId="3" borderId="2" xfId="24" applyFont="1" applyFill="1" applyBorder="1" applyAlignment="1" applyProtection="1">
      <alignment horizontal="center" wrapText="1"/>
      <protection/>
    </xf>
    <xf numFmtId="0" fontId="9" fillId="3" borderId="34" xfId="24" applyFont="1" applyFill="1" applyBorder="1" applyAlignment="1" applyProtection="1">
      <alignment horizontal="center" wrapText="1"/>
      <protection/>
    </xf>
    <xf numFmtId="0" fontId="8" fillId="3" borderId="13" xfId="24" applyFont="1" applyFill="1" applyBorder="1" applyAlignment="1" applyProtection="1">
      <alignment vertical="center" wrapText="1"/>
      <protection/>
    </xf>
    <xf numFmtId="0" fontId="12" fillId="8" borderId="9" xfId="0" applyFont="1" applyFill="1" applyBorder="1" applyAlignment="1">
      <alignment horizontal="center" vertical="center"/>
    </xf>
    <xf numFmtId="0" fontId="12" fillId="8" borderId="56" xfId="0" applyFont="1" applyFill="1" applyBorder="1" applyAlignment="1">
      <alignment horizontal="left" vertical="center"/>
    </xf>
    <xf numFmtId="0" fontId="12" fillId="8" borderId="4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8" borderId="82" xfId="0" applyFont="1" applyFill="1" applyBorder="1" applyAlignment="1">
      <alignment horizontal="right" vertical="center" wrapText="1"/>
    </xf>
    <xf numFmtId="0" fontId="6" fillId="2" borderId="12" xfId="24" applyFont="1" applyFill="1" applyBorder="1" applyAlignment="1" applyProtection="1">
      <alignment horizontal="left"/>
      <protection/>
    </xf>
    <xf numFmtId="0" fontId="6" fillId="2" borderId="83" xfId="24" applyFont="1" applyFill="1" applyBorder="1" applyAlignment="1" applyProtection="1">
      <alignment horizontal="left"/>
      <protection locked="0"/>
    </xf>
    <xf numFmtId="0" fontId="9" fillId="3" borderId="4" xfId="24" applyFont="1" applyFill="1" applyBorder="1" applyAlignment="1" applyProtection="1">
      <alignment horizontal="center" vertical="center" wrapText="1"/>
      <protection/>
    </xf>
    <xf numFmtId="0" fontId="9" fillId="3" borderId="42" xfId="24" applyFont="1" applyFill="1" applyBorder="1" applyAlignment="1" applyProtection="1">
      <alignment horizontal="center" vertical="center" wrapText="1"/>
      <protection/>
    </xf>
    <xf numFmtId="0" fontId="9" fillId="3" borderId="9" xfId="24" applyFont="1" applyFill="1" applyBorder="1" applyAlignment="1" applyProtection="1">
      <alignment horizontal="center" vertical="center" wrapText="1"/>
      <protection/>
    </xf>
    <xf numFmtId="0" fontId="57" fillId="9" borderId="2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9" fillId="9" borderId="0" xfId="0" applyFont="1" applyFill="1" applyBorder="1" applyAlignment="1">
      <alignment horizontal="center"/>
    </xf>
    <xf numFmtId="0" fontId="60" fillId="9" borderId="14" xfId="0" applyFont="1" applyFill="1" applyBorder="1" applyAlignment="1">
      <alignment horizontal="center" vertical="center"/>
    </xf>
    <xf numFmtId="0" fontId="60" fillId="12" borderId="0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62" fillId="14" borderId="0" xfId="0" applyFont="1" applyFill="1" applyBorder="1" applyAlignment="1">
      <alignment/>
    </xf>
    <xf numFmtId="0" fontId="61" fillId="14" borderId="0" xfId="0" applyFont="1" applyFill="1" applyBorder="1" applyAlignment="1">
      <alignment/>
    </xf>
    <xf numFmtId="0" fontId="57" fillId="14" borderId="0" xfId="0" applyFont="1" applyFill="1" applyBorder="1" applyAlignment="1" applyProtection="1">
      <alignment/>
      <protection/>
    </xf>
    <xf numFmtId="0" fontId="57" fillId="14" borderId="0" xfId="0" applyFont="1" applyFill="1" applyBorder="1" applyAlignment="1">
      <alignment/>
    </xf>
    <xf numFmtId="0" fontId="60" fillId="9" borderId="84" xfId="0" applyFont="1" applyFill="1" applyBorder="1" applyAlignment="1" applyProtection="1">
      <alignment horizontal="center"/>
      <protection locked="0"/>
    </xf>
    <xf numFmtId="0" fontId="59" fillId="14" borderId="0" xfId="0" applyFont="1" applyFill="1" applyBorder="1" applyAlignment="1">
      <alignment horizontal="center"/>
    </xf>
    <xf numFmtId="0" fontId="62" fillId="14" borderId="0" xfId="0" applyFont="1" applyFill="1" applyBorder="1" applyAlignment="1">
      <alignment vertical="center" wrapText="1"/>
    </xf>
    <xf numFmtId="0" fontId="60" fillId="14" borderId="0" xfId="0" applyFont="1" applyFill="1" applyBorder="1" applyAlignment="1">
      <alignment horizontal="center"/>
    </xf>
    <xf numFmtId="0" fontId="60" fillId="14" borderId="0" xfId="0" applyFont="1" applyFill="1" applyBorder="1" applyAlignment="1">
      <alignment vertical="center"/>
    </xf>
    <xf numFmtId="0" fontId="62" fillId="14" borderId="0" xfId="0" applyFont="1" applyFill="1" applyBorder="1" applyAlignment="1">
      <alignment horizontal="center"/>
    </xf>
    <xf numFmtId="0" fontId="57" fillId="14" borderId="0" xfId="0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/>
    </xf>
    <xf numFmtId="0" fontId="59" fillId="14" borderId="0" xfId="0" applyFont="1" applyFill="1" applyAlignment="1">
      <alignment horizontal="center"/>
    </xf>
    <xf numFmtId="0" fontId="57" fillId="14" borderId="0" xfId="0" applyFont="1" applyFill="1" applyAlignment="1">
      <alignment/>
    </xf>
    <xf numFmtId="0" fontId="63" fillId="14" borderId="0" xfId="0" applyFont="1" applyFill="1" applyAlignment="1">
      <alignment/>
    </xf>
    <xf numFmtId="0" fontId="59" fillId="14" borderId="0" xfId="0" applyFont="1" applyFill="1" applyAlignment="1">
      <alignment/>
    </xf>
    <xf numFmtId="0" fontId="60" fillId="14" borderId="0" xfId="0" applyFont="1" applyFill="1" applyAlignment="1">
      <alignment horizontal="center"/>
    </xf>
    <xf numFmtId="0" fontId="59" fillId="7" borderId="0" xfId="0" applyFont="1" applyFill="1" applyAlignment="1">
      <alignment/>
    </xf>
    <xf numFmtId="0" fontId="62" fillId="14" borderId="0" xfId="0" applyFont="1" applyFill="1" applyAlignment="1">
      <alignment horizontal="center"/>
    </xf>
    <xf numFmtId="0" fontId="1" fillId="9" borderId="84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>
      <alignment vertical="center"/>
    </xf>
    <xf numFmtId="0" fontId="0" fillId="13" borderId="0" xfId="0" applyFill="1" applyAlignment="1">
      <alignment/>
    </xf>
    <xf numFmtId="0" fontId="60" fillId="14" borderId="85" xfId="0" applyFont="1" applyFill="1" applyBorder="1" applyAlignment="1">
      <alignment vertical="center"/>
    </xf>
    <xf numFmtId="0" fontId="6" fillId="8" borderId="2" xfId="0" applyFont="1" applyFill="1" applyBorder="1" applyAlignment="1" applyProtection="1">
      <alignment horizontal="center" vertical="center"/>
      <protection/>
    </xf>
    <xf numFmtId="0" fontId="6" fillId="8" borderId="6" xfId="0" applyFont="1" applyFill="1" applyBorder="1" applyAlignment="1" applyProtection="1">
      <alignment horizontal="center" vertical="center"/>
      <protection/>
    </xf>
    <xf numFmtId="173" fontId="57" fillId="9" borderId="84" xfId="0" applyNumberFormat="1" applyFont="1" applyFill="1" applyBorder="1" applyAlignment="1" applyProtection="1">
      <alignment horizontal="center"/>
      <protection locked="0"/>
    </xf>
    <xf numFmtId="0" fontId="60" fillId="9" borderId="0" xfId="0" applyFont="1" applyFill="1" applyBorder="1" applyAlignment="1">
      <alignment horizontal="center" vertical="center"/>
    </xf>
    <xf numFmtId="0" fontId="6" fillId="2" borderId="86" xfId="24" applyFont="1" applyFill="1" applyBorder="1" applyAlignment="1">
      <alignment/>
    </xf>
    <xf numFmtId="0" fontId="6" fillId="2" borderId="87" xfId="24" applyFont="1" applyFill="1" applyBorder="1" applyAlignment="1">
      <alignment horizontal="center" vertical="center"/>
    </xf>
    <xf numFmtId="1" fontId="7" fillId="2" borderId="88" xfId="24" applyNumberFormat="1" applyFont="1" applyFill="1" applyBorder="1" applyAlignment="1" applyProtection="1">
      <alignment horizontal="center" vertical="center"/>
      <protection locked="0"/>
    </xf>
    <xf numFmtId="0" fontId="57" fillId="14" borderId="0" xfId="0" applyFont="1" applyFill="1" applyAlignment="1">
      <alignment/>
    </xf>
    <xf numFmtId="0" fontId="60" fillId="9" borderId="84" xfId="0" applyFont="1" applyFill="1" applyBorder="1" applyAlignment="1" applyProtection="1">
      <alignment horizontal="center" vertical="center"/>
      <protection locked="0"/>
    </xf>
    <xf numFmtId="0" fontId="57" fillId="9" borderId="84" xfId="0" applyFont="1" applyFill="1" applyBorder="1" applyAlignment="1" applyProtection="1">
      <alignment horizontal="center"/>
      <protection locked="0"/>
    </xf>
    <xf numFmtId="0" fontId="57" fillId="14" borderId="85" xfId="0" applyFont="1" applyFill="1" applyBorder="1" applyAlignment="1">
      <alignment/>
    </xf>
    <xf numFmtId="0" fontId="12" fillId="9" borderId="89" xfId="0" applyFont="1" applyFill="1" applyBorder="1" applyAlignment="1">
      <alignment horizontal="right"/>
    </xf>
    <xf numFmtId="49" fontId="1" fillId="9" borderId="90" xfId="0" applyNumberFormat="1" applyFont="1" applyFill="1" applyBorder="1" applyAlignment="1" applyProtection="1">
      <alignment/>
      <protection locked="0"/>
    </xf>
    <xf numFmtId="0" fontId="9" fillId="6" borderId="91" xfId="24" applyFont="1" applyFill="1" applyBorder="1" applyAlignment="1">
      <alignment horizontal="left"/>
    </xf>
    <xf numFmtId="0" fontId="9" fillId="6" borderId="92" xfId="24" applyFont="1" applyFill="1" applyBorder="1" applyAlignment="1">
      <alignment horizontal="right"/>
    </xf>
    <xf numFmtId="0" fontId="7" fillId="6" borderId="93" xfId="24" applyFont="1" applyFill="1" applyBorder="1" applyAlignment="1" applyProtection="1">
      <alignment horizontal="left"/>
      <protection locked="0"/>
    </xf>
    <xf numFmtId="1" fontId="7" fillId="2" borderId="40" xfId="24" applyNumberFormat="1" applyFont="1" applyFill="1" applyBorder="1" applyAlignment="1" applyProtection="1">
      <alignment horizontal="center" vertical="center"/>
      <protection locked="0"/>
    </xf>
    <xf numFmtId="0" fontId="6" fillId="2" borderId="75" xfId="24" applyFont="1" applyFill="1" applyBorder="1" applyAlignment="1">
      <alignment/>
    </xf>
    <xf numFmtId="14" fontId="9" fillId="3" borderId="0" xfId="24" applyNumberFormat="1" applyFont="1" applyFill="1" applyBorder="1" applyAlignment="1" applyProtection="1">
      <alignment horizontal="right"/>
      <protection/>
    </xf>
    <xf numFmtId="49" fontId="6" fillId="2" borderId="0" xfId="24" applyNumberFormat="1" applyFont="1" applyFill="1" applyBorder="1" applyAlignment="1" applyProtection="1">
      <alignment horizontal="center"/>
      <protection/>
    </xf>
    <xf numFmtId="49" fontId="0" fillId="9" borderId="0" xfId="0" applyNumberFormat="1" applyFill="1" applyBorder="1" applyAlignment="1" applyProtection="1">
      <alignment horizontal="center"/>
      <protection/>
    </xf>
    <xf numFmtId="0" fontId="6" fillId="8" borderId="2" xfId="0" applyFont="1" applyFill="1" applyBorder="1" applyAlignment="1" applyProtection="1">
      <alignment vertical="center"/>
      <protection/>
    </xf>
    <xf numFmtId="0" fontId="6" fillId="8" borderId="77" xfId="0" applyFont="1" applyFill="1" applyBorder="1" applyAlignment="1" applyProtection="1">
      <alignment vertical="center"/>
      <protection/>
    </xf>
    <xf numFmtId="0" fontId="6" fillId="3" borderId="83" xfId="24" applyFont="1" applyFill="1" applyBorder="1" applyAlignment="1" applyProtection="1">
      <alignment vertical="center"/>
      <protection/>
    </xf>
    <xf numFmtId="0" fontId="0" fillId="8" borderId="94" xfId="0" applyFill="1" applyBorder="1" applyAlignment="1" applyProtection="1">
      <alignment vertical="center"/>
      <protection/>
    </xf>
    <xf numFmtId="0" fontId="6" fillId="8" borderId="6" xfId="0" applyFont="1" applyFill="1" applyBorder="1" applyAlignment="1" applyProtection="1">
      <alignment vertical="center"/>
      <protection/>
    </xf>
    <xf numFmtId="0" fontId="9" fillId="2" borderId="8" xfId="24" applyFont="1" applyFill="1" applyBorder="1" applyAlignment="1" applyProtection="1">
      <alignment vertical="top"/>
      <protection/>
    </xf>
    <xf numFmtId="0" fontId="9" fillId="2" borderId="9" xfId="24" applyFont="1" applyFill="1" applyBorder="1" applyAlignment="1" applyProtection="1">
      <alignment vertical="top" wrapText="1"/>
      <protection/>
    </xf>
    <xf numFmtId="0" fontId="9" fillId="2" borderId="12" xfId="24" applyFont="1" applyFill="1" applyBorder="1" applyAlignment="1" applyProtection="1">
      <alignment vertical="top"/>
      <protection/>
    </xf>
    <xf numFmtId="0" fontId="9" fillId="2" borderId="54" xfId="24" applyFont="1" applyFill="1" applyBorder="1" applyAlignment="1" applyProtection="1">
      <alignment vertical="top"/>
      <protection/>
    </xf>
    <xf numFmtId="0" fontId="9" fillId="2" borderId="12" xfId="24" applyFont="1" applyFill="1" applyBorder="1" applyAlignment="1" applyProtection="1">
      <alignment vertical="top" wrapText="1"/>
      <protection/>
    </xf>
    <xf numFmtId="3" fontId="6" fillId="2" borderId="0" xfId="24" applyNumberFormat="1" applyFont="1" applyFill="1" applyAlignment="1">
      <alignment/>
    </xf>
    <xf numFmtId="49" fontId="6" fillId="2" borderId="13" xfId="24" applyNumberFormat="1" applyFont="1" applyFill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81" xfId="0" applyFont="1" applyBorder="1" applyAlignment="1" applyProtection="1">
      <alignment horizontal="center"/>
      <protection locked="0"/>
    </xf>
    <xf numFmtId="49" fontId="15" fillId="2" borderId="11" xfId="24" applyNumberFormat="1" applyFont="1" applyFill="1" applyBorder="1" applyAlignment="1" applyProtection="1">
      <alignment horizontal="center" wrapText="1"/>
      <protection locked="0"/>
    </xf>
    <xf numFmtId="0" fontId="9" fillId="3" borderId="83" xfId="24" applyFont="1" applyFill="1" applyBorder="1" applyAlignment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4" xfId="0" applyBorder="1" applyAlignment="1">
      <alignment/>
    </xf>
    <xf numFmtId="0" fontId="0" fillId="0" borderId="81" xfId="0" applyBorder="1" applyAlignment="1">
      <alignment/>
    </xf>
    <xf numFmtId="49" fontId="40" fillId="2" borderId="13" xfId="23" applyNumberFormat="1" applyFill="1" applyBorder="1" applyAlignment="1" applyProtection="1">
      <alignment horizontal="center" wrapText="1"/>
      <protection locked="0"/>
    </xf>
    <xf numFmtId="0" fontId="0" fillId="0" borderId="95" xfId="0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6" fillId="2" borderId="54" xfId="24" applyNumberFormat="1" applyFont="1" applyFill="1" applyBorder="1" applyAlignment="1" applyProtection="1">
      <alignment horizontal="center"/>
      <protection locked="0"/>
    </xf>
    <xf numFmtId="0" fontId="7" fillId="3" borderId="95" xfId="24" applyFont="1" applyFill="1" applyBorder="1" applyAlignment="1">
      <alignment horizontal="center"/>
    </xf>
    <xf numFmtId="49" fontId="0" fillId="0" borderId="54" xfId="0" applyNumberFormat="1" applyBorder="1" applyAlignment="1">
      <alignment vertical="top" wrapText="1"/>
    </xf>
    <xf numFmtId="49" fontId="0" fillId="9" borderId="48" xfId="0" applyNumberFormat="1" applyFill="1" applyBorder="1" applyAlignment="1" applyProtection="1">
      <alignment horizontal="center"/>
      <protection locked="0"/>
    </xf>
    <xf numFmtId="49" fontId="13" fillId="3" borderId="0" xfId="24" applyNumberFormat="1" applyFont="1" applyFill="1" applyBorder="1" applyAlignment="1">
      <alignment horizontal="left"/>
    </xf>
    <xf numFmtId="49" fontId="9" fillId="2" borderId="69" xfId="24" applyNumberFormat="1" applyFont="1" applyFill="1" applyBorder="1" applyAlignment="1">
      <alignment vertical="top" wrapText="1"/>
    </xf>
    <xf numFmtId="49" fontId="0" fillId="0" borderId="80" xfId="0" applyNumberFormat="1" applyBorder="1" applyAlignment="1" applyProtection="1">
      <alignment/>
      <protection locked="0"/>
    </xf>
    <xf numFmtId="49" fontId="0" fillId="0" borderId="96" xfId="0" applyNumberFormat="1" applyBorder="1" applyAlignment="1" applyProtection="1">
      <alignment/>
      <protection locked="0"/>
    </xf>
    <xf numFmtId="49" fontId="6" fillId="2" borderId="54" xfId="24" applyNumberFormat="1" applyFont="1" applyFill="1" applyBorder="1" applyAlignment="1" applyProtection="1">
      <alignment horizontal="center"/>
      <protection locked="0"/>
    </xf>
    <xf numFmtId="49" fontId="7" fillId="3" borderId="95" xfId="24" applyNumberFormat="1" applyFont="1" applyFill="1" applyBorder="1" applyAlignment="1">
      <alignment/>
    </xf>
    <xf numFmtId="49" fontId="0" fillId="0" borderId="95" xfId="0" applyNumberFormat="1" applyBorder="1" applyAlignment="1">
      <alignment/>
    </xf>
    <xf numFmtId="0" fontId="0" fillId="0" borderId="13" xfId="0" applyBorder="1" applyAlignment="1">
      <alignment/>
    </xf>
    <xf numFmtId="49" fontId="9" fillId="2" borderId="12" xfId="24" applyNumberFormat="1" applyFont="1" applyFill="1" applyBorder="1" applyAlignment="1">
      <alignment horizontal="left" vertical="top"/>
    </xf>
    <xf numFmtId="49" fontId="6" fillId="0" borderId="48" xfId="0" applyNumberFormat="1" applyFont="1" applyBorder="1" applyAlignment="1" applyProtection="1">
      <alignment horizontal="center"/>
      <protection locked="0"/>
    </xf>
    <xf numFmtId="49" fontId="7" fillId="9" borderId="54" xfId="0" applyNumberFormat="1" applyFont="1" applyFill="1" applyBorder="1" applyAlignment="1" applyProtection="1">
      <alignment horizontal="center"/>
      <protection locked="0"/>
    </xf>
    <xf numFmtId="49" fontId="7" fillId="0" borderId="54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6" fillId="9" borderId="13" xfId="0" applyNumberFormat="1" applyFont="1" applyFill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0" fontId="13" fillId="3" borderId="0" xfId="24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49" fontId="7" fillId="2" borderId="54" xfId="24" applyNumberFormat="1" applyFont="1" applyFill="1" applyBorder="1" applyAlignment="1" applyProtection="1">
      <alignment horizontal="center"/>
      <protection locked="0"/>
    </xf>
    <xf numFmtId="49" fontId="1" fillId="0" borderId="81" xfId="0" applyNumberFormat="1" applyFont="1" applyBorder="1" applyAlignment="1" applyProtection="1">
      <alignment horizontal="center"/>
      <protection locked="0"/>
    </xf>
    <xf numFmtId="49" fontId="6" fillId="2" borderId="13" xfId="24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49" fontId="9" fillId="2" borderId="6" xfId="24" applyNumberFormat="1" applyFont="1" applyFill="1" applyBorder="1" applyAlignment="1">
      <alignment horizontal="left" wrapText="1"/>
    </xf>
    <xf numFmtId="0" fontId="0" fillId="0" borderId="82" xfId="0" applyBorder="1" applyAlignment="1">
      <alignment vertical="center"/>
    </xf>
    <xf numFmtId="49" fontId="9" fillId="3" borderId="0" xfId="2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8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3" borderId="0" xfId="24" applyFont="1" applyFill="1" applyAlignment="1">
      <alignment horizontal="center"/>
    </xf>
    <xf numFmtId="0" fontId="0" fillId="8" borderId="0" xfId="0" applyFill="1" applyAlignment="1">
      <alignment horizontal="center"/>
    </xf>
    <xf numFmtId="0" fontId="9" fillId="3" borderId="0" xfId="24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8" borderId="0" xfId="0" applyFont="1" applyFill="1" applyBorder="1" applyAlignment="1">
      <alignment/>
    </xf>
    <xf numFmtId="0" fontId="9" fillId="3" borderId="96" xfId="24" applyFont="1" applyFill="1" applyBorder="1" applyAlignment="1">
      <alignment horizontal="center" wrapText="1"/>
    </xf>
    <xf numFmtId="0" fontId="0" fillId="0" borderId="96" xfId="0" applyBorder="1" applyAlignment="1">
      <alignment/>
    </xf>
    <xf numFmtId="49" fontId="9" fillId="3" borderId="0" xfId="24" applyNumberFormat="1" applyFont="1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0" borderId="63" xfId="0" applyBorder="1" applyAlignment="1">
      <alignment/>
    </xf>
    <xf numFmtId="0" fontId="0" fillId="0" borderId="6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82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78" xfId="0" applyBorder="1" applyAlignment="1">
      <alignment/>
    </xf>
    <xf numFmtId="0" fontId="9" fillId="3" borderId="0" xfId="24" applyFont="1" applyFill="1" applyAlignment="1">
      <alignment/>
    </xf>
    <xf numFmtId="0" fontId="9" fillId="3" borderId="0" xfId="24" applyFont="1" applyFill="1" applyAlignment="1">
      <alignment horizontal="left" wrapText="1"/>
    </xf>
    <xf numFmtId="0" fontId="0" fillId="0" borderId="98" xfId="0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56" xfId="24" applyFont="1" applyFill="1" applyBorder="1" applyAlignment="1">
      <alignment horizontal="left"/>
    </xf>
    <xf numFmtId="0" fontId="0" fillId="0" borderId="56" xfId="0" applyBorder="1" applyAlignment="1">
      <alignment/>
    </xf>
    <xf numFmtId="0" fontId="9" fillId="3" borderId="0" xfId="2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6" fillId="2" borderId="70" xfId="24" applyFont="1" applyFill="1" applyBorder="1" applyAlignment="1" applyProtection="1">
      <alignment horizontal="left"/>
      <protection locked="0"/>
    </xf>
    <xf numFmtId="0" fontId="6" fillId="2" borderId="56" xfId="24" applyFont="1" applyFill="1" applyBorder="1" applyAlignment="1" applyProtection="1">
      <alignment horizontal="left"/>
      <protection locked="0"/>
    </xf>
    <xf numFmtId="0" fontId="6" fillId="2" borderId="68" xfId="24" applyFont="1" applyFill="1" applyBorder="1" applyAlignment="1" applyProtection="1">
      <alignment horizontal="left"/>
      <protection locked="0"/>
    </xf>
    <xf numFmtId="0" fontId="9" fillId="3" borderId="56" xfId="24" applyFont="1" applyFill="1" applyBorder="1" applyAlignment="1">
      <alignment/>
    </xf>
    <xf numFmtId="14" fontId="6" fillId="2" borderId="70" xfId="24" applyNumberFormat="1" applyFont="1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14" fontId="9" fillId="3" borderId="0" xfId="24" applyNumberFormat="1" applyFont="1" applyFill="1" applyBorder="1" applyAlignment="1" applyProtection="1">
      <alignment horizontal="right" wrapText="1"/>
      <protection/>
    </xf>
    <xf numFmtId="0" fontId="0" fillId="8" borderId="0" xfId="0" applyFill="1" applyAlignment="1" applyProtection="1">
      <alignment wrapText="1"/>
      <protection/>
    </xf>
    <xf numFmtId="0" fontId="7" fillId="3" borderId="0" xfId="24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24" applyFont="1" applyFill="1" applyAlignment="1">
      <alignment/>
    </xf>
    <xf numFmtId="49" fontId="7" fillId="3" borderId="0" xfId="24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10" fillId="3" borderId="95" xfId="24" applyNumberFormat="1" applyFont="1" applyFill="1" applyBorder="1" applyAlignment="1">
      <alignment/>
    </xf>
    <xf numFmtId="49" fontId="6" fillId="0" borderId="95" xfId="0" applyNumberFormat="1" applyFont="1" applyBorder="1" applyAlignment="1">
      <alignment/>
    </xf>
    <xf numFmtId="0" fontId="0" fillId="0" borderId="95" xfId="0" applyBorder="1" applyAlignment="1">
      <alignment/>
    </xf>
    <xf numFmtId="0" fontId="0" fillId="0" borderId="54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49" fontId="6" fillId="2" borderId="52" xfId="24" applyNumberFormat="1" applyFont="1" applyFill="1" applyBorder="1" applyAlignment="1" applyProtection="1">
      <alignment horizontal="center"/>
      <protection locked="0"/>
    </xf>
    <xf numFmtId="49" fontId="6" fillId="9" borderId="76" xfId="0" applyNumberFormat="1" applyFont="1" applyFill="1" applyBorder="1" applyAlignment="1" applyProtection="1">
      <alignment horizontal="center"/>
      <protection locked="0"/>
    </xf>
    <xf numFmtId="49" fontId="6" fillId="2" borderId="52" xfId="24" applyNumberFormat="1" applyFont="1" applyFill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/>
      <protection locked="0"/>
    </xf>
    <xf numFmtId="0" fontId="0" fillId="0" borderId="76" xfId="0" applyFont="1" applyBorder="1" applyAlignment="1" applyProtection="1">
      <alignment/>
      <protection locked="0"/>
    </xf>
    <xf numFmtId="49" fontId="7" fillId="3" borderId="96" xfId="24" applyNumberFormat="1" applyFont="1" applyFill="1" applyBorder="1" applyAlignment="1">
      <alignment/>
    </xf>
    <xf numFmtId="49" fontId="6" fillId="0" borderId="96" xfId="0" applyNumberFormat="1" applyFont="1" applyBorder="1" applyAlignment="1">
      <alignment/>
    </xf>
    <xf numFmtId="0" fontId="6" fillId="3" borderId="82" xfId="24" applyFont="1" applyFill="1" applyBorder="1" applyAlignment="1">
      <alignment/>
    </xf>
    <xf numFmtId="0" fontId="6" fillId="3" borderId="0" xfId="24" applyFont="1" applyFill="1" applyAlignment="1">
      <alignment/>
    </xf>
    <xf numFmtId="0" fontId="0" fillId="9" borderId="56" xfId="0" applyFill="1" applyBorder="1" applyAlignment="1" applyProtection="1">
      <alignment horizontal="left"/>
      <protection locked="0"/>
    </xf>
    <xf numFmtId="0" fontId="0" fillId="9" borderId="68" xfId="0" applyFill="1" applyBorder="1" applyAlignment="1" applyProtection="1">
      <alignment horizontal="left"/>
      <protection locked="0"/>
    </xf>
    <xf numFmtId="0" fontId="0" fillId="2" borderId="70" xfId="23" applyFont="1" applyFill="1" applyBorder="1" applyAlignment="1" applyProtection="1">
      <alignment horizontal="left"/>
      <protection locked="0"/>
    </xf>
    <xf numFmtId="0" fontId="0" fillId="9" borderId="56" xfId="0" applyFont="1" applyFill="1" applyBorder="1" applyAlignment="1" applyProtection="1">
      <alignment horizontal="left"/>
      <protection locked="0"/>
    </xf>
    <xf numFmtId="0" fontId="0" fillId="9" borderId="68" xfId="0" applyFont="1" applyFill="1" applyBorder="1" applyAlignment="1" applyProtection="1">
      <alignment horizontal="left"/>
      <protection locked="0"/>
    </xf>
    <xf numFmtId="0" fontId="9" fillId="3" borderId="0" xfId="24" applyFont="1" applyFill="1" applyAlignment="1">
      <alignment horizontal="left" wrapText="1"/>
    </xf>
    <xf numFmtId="0" fontId="0" fillId="0" borderId="0" xfId="0" applyAlignment="1">
      <alignment wrapText="1"/>
    </xf>
    <xf numFmtId="49" fontId="9" fillId="3" borderId="0" xfId="24" applyNumberFormat="1" applyFont="1" applyFill="1" applyBorder="1" applyAlignment="1">
      <alignment horizontal="left" vertical="top"/>
    </xf>
    <xf numFmtId="0" fontId="0" fillId="0" borderId="70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12" fillId="8" borderId="0" xfId="0" applyFont="1" applyFill="1" applyAlignment="1">
      <alignment horizontal="right" vertical="center"/>
    </xf>
    <xf numFmtId="0" fontId="0" fillId="8" borderId="0" xfId="0" applyFill="1" applyAlignment="1">
      <alignment horizontal="right" vertical="center"/>
    </xf>
    <xf numFmtId="0" fontId="0" fillId="8" borderId="82" xfId="0" applyFill="1" applyBorder="1" applyAlignment="1">
      <alignment horizontal="right" vertical="center"/>
    </xf>
    <xf numFmtId="0" fontId="18" fillId="3" borderId="0" xfId="24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0" xfId="24" applyFont="1" applyFill="1" applyAlignment="1">
      <alignment horizontal="center"/>
    </xf>
    <xf numFmtId="0" fontId="0" fillId="0" borderId="82" xfId="0" applyBorder="1" applyAlignment="1">
      <alignment horizontal="right"/>
    </xf>
    <xf numFmtId="0" fontId="19" fillId="2" borderId="2" xfId="24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1" fillId="8" borderId="14" xfId="0" applyFont="1" applyFill="1" applyBorder="1" applyAlignment="1">
      <alignment horizontal="center"/>
    </xf>
    <xf numFmtId="0" fontId="1" fillId="8" borderId="82" xfId="0" applyFont="1" applyFill="1" applyBorder="1" applyAlignment="1">
      <alignment horizontal="center"/>
    </xf>
    <xf numFmtId="0" fontId="8" fillId="3" borderId="4" xfId="24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3" borderId="9" xfId="24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6" fillId="2" borderId="12" xfId="24" applyFont="1" applyFill="1" applyBorder="1" applyAlignment="1" applyProtection="1">
      <alignment horizontal="center" vertical="center"/>
      <protection locked="0"/>
    </xf>
    <xf numFmtId="0" fontId="6" fillId="2" borderId="13" xfId="24" applyFont="1" applyFill="1" applyBorder="1" applyAlignment="1" applyProtection="1">
      <alignment horizontal="center" vertical="center"/>
      <protection locked="0"/>
    </xf>
    <xf numFmtId="0" fontId="6" fillId="2" borderId="11" xfId="24" applyFont="1" applyFill="1" applyBorder="1" applyAlignment="1" applyProtection="1">
      <alignment horizontal="center" vertical="center"/>
      <protection locked="0"/>
    </xf>
    <xf numFmtId="0" fontId="9" fillId="3" borderId="12" xfId="24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2" borderId="12" xfId="24" applyNumberFormat="1" applyFont="1" applyFill="1" applyBorder="1" applyAlignment="1" applyProtection="1">
      <alignment horizontal="center" vertical="center"/>
      <protection locked="0"/>
    </xf>
    <xf numFmtId="49" fontId="0" fillId="9" borderId="48" xfId="0" applyNumberFormat="1" applyFill="1" applyBorder="1" applyAlignment="1" applyProtection="1">
      <alignment horizontal="center" vertical="center"/>
      <protection locked="0"/>
    </xf>
    <xf numFmtId="0" fontId="9" fillId="3" borderId="56" xfId="24" applyFont="1" applyFill="1" applyBorder="1" applyAlignment="1" applyProtection="1">
      <alignment vertical="center"/>
      <protection/>
    </xf>
    <xf numFmtId="0" fontId="9" fillId="3" borderId="68" xfId="24" applyFont="1" applyFill="1" applyBorder="1" applyAlignment="1" applyProtection="1">
      <alignment vertical="center"/>
      <protection/>
    </xf>
    <xf numFmtId="0" fontId="9" fillId="2" borderId="12" xfId="24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9" fillId="3" borderId="56" xfId="24" applyFont="1" applyFill="1" applyBorder="1" applyAlignment="1" applyProtection="1">
      <alignment vertical="center" wrapText="1"/>
      <protection/>
    </xf>
    <xf numFmtId="0" fontId="9" fillId="3" borderId="68" xfId="24" applyFont="1" applyFill="1" applyBorder="1" applyAlignment="1" applyProtection="1">
      <alignment vertical="center" wrapText="1"/>
      <protection/>
    </xf>
    <xf numFmtId="0" fontId="7" fillId="3" borderId="0" xfId="24" applyFont="1" applyFill="1" applyBorder="1" applyAlignment="1" applyProtection="1">
      <alignment horizontal="center"/>
      <protection/>
    </xf>
    <xf numFmtId="0" fontId="0" fillId="8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3" borderId="56" xfId="24" applyFont="1" applyFill="1" applyBorder="1" applyAlignment="1" applyProtection="1">
      <alignment vertical="center" wrapText="1"/>
      <protection/>
    </xf>
    <xf numFmtId="0" fontId="0" fillId="0" borderId="56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5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3" fontId="6" fillId="2" borderId="70" xfId="24" applyNumberFormat="1" applyFont="1" applyFill="1" applyBorder="1" applyAlignment="1" applyProtection="1">
      <alignment horizontal="center" vertical="center"/>
      <protection/>
    </xf>
    <xf numFmtId="3" fontId="0" fillId="0" borderId="68" xfId="0" applyNumberFormat="1" applyBorder="1" applyAlignment="1" applyProtection="1">
      <alignment horizontal="center" vertical="center"/>
      <protection/>
    </xf>
    <xf numFmtId="0" fontId="9" fillId="3" borderId="69" xfId="24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" borderId="70" xfId="24" applyFont="1" applyFill="1" applyBorder="1" applyAlignment="1" applyProtection="1">
      <alignment horizontal="center" vertical="center"/>
      <protection/>
    </xf>
    <xf numFmtId="0" fontId="0" fillId="8" borderId="56" xfId="0" applyFill="1" applyBorder="1" applyAlignment="1">
      <alignment/>
    </xf>
    <xf numFmtId="0" fontId="0" fillId="8" borderId="47" xfId="0" applyFill="1" applyBorder="1" applyAlignment="1">
      <alignment/>
    </xf>
    <xf numFmtId="0" fontId="8" fillId="3" borderId="0" xfId="24" applyFont="1" applyFill="1" applyAlignment="1">
      <alignment/>
    </xf>
    <xf numFmtId="0" fontId="1" fillId="0" borderId="0" xfId="0" applyFont="1" applyAlignment="1">
      <alignment/>
    </xf>
    <xf numFmtId="0" fontId="9" fillId="3" borderId="42" xfId="24" applyFont="1" applyFill="1" applyBorder="1" applyAlignment="1" applyProtection="1">
      <alignment horizontal="center" vertical="center"/>
      <protection/>
    </xf>
    <xf numFmtId="0" fontId="9" fillId="3" borderId="43" xfId="24" applyFont="1" applyFill="1" applyBorder="1" applyAlignment="1" applyProtection="1">
      <alignment horizontal="center" vertical="center"/>
      <protection/>
    </xf>
    <xf numFmtId="0" fontId="9" fillId="3" borderId="4" xfId="24" applyFont="1" applyFill="1" applyBorder="1" applyAlignment="1">
      <alignment vertical="center" wrapText="1"/>
    </xf>
    <xf numFmtId="0" fontId="6" fillId="3" borderId="12" xfId="24" applyFont="1" applyFill="1" applyBorder="1" applyAlignment="1" applyProtection="1">
      <alignment horizontal="center" vertical="center"/>
      <protection/>
    </xf>
    <xf numFmtId="0" fontId="0" fillId="8" borderId="13" xfId="0" applyFill="1" applyBorder="1" applyAlignment="1">
      <alignment/>
    </xf>
    <xf numFmtId="0" fontId="0" fillId="8" borderId="48" xfId="0" applyFill="1" applyBorder="1" applyAlignment="1">
      <alignment/>
    </xf>
    <xf numFmtId="0" fontId="9" fillId="3" borderId="13" xfId="24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6" fillId="3" borderId="68" xfId="24" applyFont="1" applyFill="1" applyBorder="1" applyAlignment="1" applyProtection="1">
      <alignment horizontal="center" vertical="center"/>
      <protection/>
    </xf>
    <xf numFmtId="0" fontId="6" fillId="3" borderId="70" xfId="24" applyFont="1" applyFill="1" applyBorder="1" applyAlignment="1" applyProtection="1">
      <alignment vertical="center"/>
      <protection/>
    </xf>
    <xf numFmtId="0" fontId="0" fillId="8" borderId="47" xfId="0" applyFill="1" applyBorder="1" applyAlignment="1" applyProtection="1">
      <alignment vertical="center"/>
      <protection/>
    </xf>
    <xf numFmtId="0" fontId="6" fillId="3" borderId="69" xfId="24" applyFont="1" applyFill="1" applyBorder="1" applyAlignment="1" applyProtection="1">
      <alignment horizontal="center" vertical="center"/>
      <protection/>
    </xf>
    <xf numFmtId="0" fontId="0" fillId="8" borderId="54" xfId="0" applyFill="1" applyBorder="1" applyAlignment="1">
      <alignment/>
    </xf>
    <xf numFmtId="0" fontId="0" fillId="8" borderId="10" xfId="0" applyFill="1" applyBorder="1" applyAlignment="1">
      <alignment/>
    </xf>
    <xf numFmtId="0" fontId="9" fillId="3" borderId="63" xfId="24" applyFont="1" applyFill="1" applyBorder="1" applyAlignment="1" applyProtection="1">
      <alignment vertical="center"/>
      <protection/>
    </xf>
    <xf numFmtId="3" fontId="6" fillId="2" borderId="70" xfId="24" applyNumberFormat="1" applyFont="1" applyFill="1" applyBorder="1" applyAlignment="1" applyProtection="1">
      <alignment horizontal="center" vertical="center"/>
      <protection/>
    </xf>
    <xf numFmtId="3" fontId="6" fillId="2" borderId="68" xfId="24" applyNumberFormat="1" applyFont="1" applyFill="1" applyBorder="1" applyAlignment="1" applyProtection="1">
      <alignment horizontal="center" vertical="center"/>
      <protection/>
    </xf>
    <xf numFmtId="0" fontId="6" fillId="3" borderId="47" xfId="24" applyFont="1" applyFill="1" applyBorder="1" applyAlignment="1" applyProtection="1">
      <alignment horizontal="center" vertical="center"/>
      <protection/>
    </xf>
    <xf numFmtId="3" fontId="6" fillId="2" borderId="56" xfId="24" applyNumberFormat="1" applyFont="1" applyFill="1" applyBorder="1" applyAlignment="1" applyProtection="1">
      <alignment horizontal="center" vertical="center"/>
      <protection/>
    </xf>
    <xf numFmtId="3" fontId="0" fillId="0" borderId="68" xfId="0" applyNumberFormat="1" applyBorder="1" applyAlignment="1">
      <alignment horizontal="center" vertical="center"/>
    </xf>
    <xf numFmtId="0" fontId="9" fillId="3" borderId="56" xfId="24" applyFont="1" applyFill="1" applyBorder="1" applyAlignment="1" applyProtection="1">
      <alignment vertical="center"/>
      <protection/>
    </xf>
    <xf numFmtId="0" fontId="0" fillId="0" borderId="68" xfId="0" applyBorder="1" applyAlignment="1">
      <alignment/>
    </xf>
    <xf numFmtId="3" fontId="6" fillId="2" borderId="70" xfId="24" applyNumberFormat="1" applyFont="1" applyFill="1" applyBorder="1" applyAlignment="1" applyProtection="1">
      <alignment horizontal="center" vertical="center"/>
      <protection locked="0"/>
    </xf>
    <xf numFmtId="3" fontId="6" fillId="2" borderId="56" xfId="24" applyNumberFormat="1" applyFont="1" applyFill="1" applyBorder="1" applyAlignment="1" applyProtection="1">
      <alignment horizontal="center" vertical="center"/>
      <protection locked="0"/>
    </xf>
    <xf numFmtId="3" fontId="0" fillId="0" borderId="68" xfId="0" applyNumberFormat="1" applyBorder="1" applyAlignment="1" applyProtection="1">
      <alignment horizontal="center" vertical="center"/>
      <protection locked="0"/>
    </xf>
    <xf numFmtId="3" fontId="6" fillId="2" borderId="12" xfId="24" applyNumberFormat="1" applyFont="1" applyFill="1" applyBorder="1" applyAlignment="1" applyProtection="1">
      <alignment horizontal="center" vertical="center"/>
      <protection/>
    </xf>
    <xf numFmtId="3" fontId="6" fillId="2" borderId="13" xfId="24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Border="1" applyAlignment="1">
      <alignment horizontal="center" vertical="center"/>
    </xf>
    <xf numFmtId="0" fontId="9" fillId="3" borderId="54" xfId="24" applyFont="1" applyFill="1" applyBorder="1" applyAlignment="1" applyProtection="1">
      <alignment vertical="center" wrapText="1"/>
      <protection/>
    </xf>
    <xf numFmtId="0" fontId="0" fillId="0" borderId="54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3" fontId="6" fillId="2" borderId="69" xfId="24" applyNumberFormat="1" applyFont="1" applyFill="1" applyBorder="1" applyAlignment="1" applyProtection="1">
      <alignment horizontal="center" vertical="center"/>
      <protection/>
    </xf>
    <xf numFmtId="3" fontId="6" fillId="2" borderId="54" xfId="24" applyNumberFormat="1" applyFont="1" applyFill="1" applyBorder="1" applyAlignment="1" applyProtection="1">
      <alignment horizontal="center" vertical="center"/>
      <protection/>
    </xf>
    <xf numFmtId="3" fontId="0" fillId="0" borderId="81" xfId="0" applyNumberFormat="1" applyBorder="1" applyAlignment="1">
      <alignment horizontal="center" vertical="center"/>
    </xf>
    <xf numFmtId="3" fontId="6" fillId="2" borderId="70" xfId="24" applyNumberFormat="1" applyFont="1" applyFill="1" applyBorder="1" applyAlignment="1" applyProtection="1">
      <alignment horizontal="center" vertical="center"/>
      <protection locked="0"/>
    </xf>
    <xf numFmtId="3" fontId="6" fillId="2" borderId="12" xfId="24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7" fillId="3" borderId="0" xfId="24" applyFont="1" applyFill="1" applyBorder="1" applyAlignment="1">
      <alignment horizontal="center"/>
    </xf>
    <xf numFmtId="171" fontId="6" fillId="2" borderId="83" xfId="24" applyNumberFormat="1" applyFont="1" applyFill="1" applyBorder="1" applyAlignment="1" applyProtection="1">
      <alignment horizontal="center" vertical="center"/>
      <protection locked="0"/>
    </xf>
    <xf numFmtId="171" fontId="0" fillId="9" borderId="94" xfId="0" applyNumberFormat="1" applyFill="1" applyBorder="1" applyAlignment="1">
      <alignment horizontal="center" vertical="center"/>
    </xf>
    <xf numFmtId="0" fontId="8" fillId="3" borderId="8" xfId="24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3" borderId="0" xfId="24" applyFont="1" applyFill="1" applyBorder="1" applyAlignment="1" applyProtection="1">
      <alignment horizontal="left"/>
      <protection/>
    </xf>
    <xf numFmtId="0" fontId="32" fillId="8" borderId="0" xfId="0" applyFont="1" applyFill="1" applyBorder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/>
    </xf>
    <xf numFmtId="0" fontId="6" fillId="3" borderId="12" xfId="24" applyFont="1" applyFill="1" applyBorder="1" applyAlignment="1" applyProtection="1">
      <alignment vertical="center"/>
      <protection/>
    </xf>
    <xf numFmtId="0" fontId="0" fillId="8" borderId="48" xfId="0" applyFill="1" applyBorder="1" applyAlignment="1" applyProtection="1">
      <alignment vertical="center"/>
      <protection/>
    </xf>
    <xf numFmtId="0" fontId="17" fillId="3" borderId="0" xfId="24" applyFont="1" applyFill="1" applyBorder="1" applyAlignment="1">
      <alignment wrapText="1"/>
    </xf>
    <xf numFmtId="0" fontId="12" fillId="0" borderId="0" xfId="0" applyFont="1" applyAlignment="1">
      <alignment wrapText="1"/>
    </xf>
    <xf numFmtId="0" fontId="9" fillId="3" borderId="8" xfId="24" applyFont="1" applyFill="1" applyBorder="1" applyAlignment="1" applyProtection="1">
      <alignment horizontal="center"/>
      <protection/>
    </xf>
    <xf numFmtId="0" fontId="9" fillId="3" borderId="54" xfId="24" applyFont="1" applyFill="1" applyBorder="1" applyAlignment="1" applyProtection="1">
      <alignment horizontal="center"/>
      <protection/>
    </xf>
    <xf numFmtId="0" fontId="9" fillId="3" borderId="81" xfId="24" applyFont="1" applyFill="1" applyBorder="1" applyAlignment="1" applyProtection="1">
      <alignment horizontal="center"/>
      <protection/>
    </xf>
    <xf numFmtId="0" fontId="9" fillId="3" borderId="46" xfId="24" applyFont="1" applyFill="1" applyBorder="1" applyAlignment="1" applyProtection="1">
      <alignment horizontal="center"/>
      <protection/>
    </xf>
    <xf numFmtId="0" fontId="9" fillId="3" borderId="55" xfId="24" applyFont="1" applyFill="1" applyBorder="1" applyAlignment="1" applyProtection="1">
      <alignment horizontal="center"/>
      <protection/>
    </xf>
    <xf numFmtId="3" fontId="6" fillId="2" borderId="12" xfId="24" applyNumberFormat="1" applyFont="1" applyFill="1" applyBorder="1" applyAlignment="1" applyProtection="1">
      <alignment horizontal="center" vertical="center"/>
      <protection locked="0"/>
    </xf>
    <xf numFmtId="3" fontId="6" fillId="2" borderId="13" xfId="24" applyNumberFormat="1" applyFont="1" applyFill="1" applyBorder="1" applyAlignment="1" applyProtection="1">
      <alignment horizontal="center" vertical="center"/>
      <protection locked="0"/>
    </xf>
    <xf numFmtId="0" fontId="7" fillId="8" borderId="96" xfId="0" applyFont="1" applyFill="1" applyBorder="1" applyAlignment="1">
      <alignment horizontal="center"/>
    </xf>
    <xf numFmtId="0" fontId="9" fillId="3" borderId="8" xfId="24" applyFont="1" applyFill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0" fillId="0" borderId="81" xfId="0" applyBorder="1" applyAlignment="1">
      <alignment vertical="center"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0" fontId="6" fillId="3" borderId="2" xfId="24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7" fillId="3" borderId="95" xfId="24" applyFont="1" applyFill="1" applyBorder="1" applyAlignment="1" applyProtection="1">
      <alignment horizontal="center"/>
      <protection/>
    </xf>
    <xf numFmtId="0" fontId="6" fillId="8" borderId="95" xfId="0" applyFont="1" applyFill="1" applyBorder="1" applyAlignment="1" applyProtection="1">
      <alignment horizontal="center"/>
      <protection/>
    </xf>
    <xf numFmtId="0" fontId="6" fillId="0" borderId="95" xfId="0" applyFont="1" applyBorder="1" applyAlignment="1" applyProtection="1">
      <alignment horizontal="center"/>
      <protection/>
    </xf>
    <xf numFmtId="0" fontId="7" fillId="3" borderId="96" xfId="24" applyFont="1" applyFill="1" applyBorder="1" applyAlignment="1" applyProtection="1">
      <alignment horizontal="center"/>
      <protection/>
    </xf>
    <xf numFmtId="3" fontId="6" fillId="2" borderId="2" xfId="24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0" fontId="9" fillId="3" borderId="2" xfId="24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6" fillId="2" borderId="6" xfId="24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Border="1" applyAlignment="1" applyProtection="1">
      <alignment horizontal="center" vertical="center"/>
      <protection/>
    </xf>
    <xf numFmtId="0" fontId="9" fillId="3" borderId="6" xfId="24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3" fontId="6" fillId="2" borderId="32" xfId="24" applyNumberFormat="1" applyFont="1" applyFill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>
      <alignment horizontal="center" vertical="center"/>
      <protection locked="0"/>
    </xf>
    <xf numFmtId="0" fontId="9" fillId="3" borderId="32" xfId="24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49" fontId="6" fillId="2" borderId="70" xfId="24" applyNumberFormat="1" applyFont="1" applyFill="1" applyBorder="1" applyAlignment="1" applyProtection="1">
      <alignment horizontal="center"/>
      <protection locked="0"/>
    </xf>
    <xf numFmtId="49" fontId="6" fillId="2" borderId="68" xfId="24" applyNumberFormat="1" applyFont="1" applyFill="1" applyBorder="1" applyAlignment="1" applyProtection="1">
      <alignment horizontal="center"/>
      <protection locked="0"/>
    </xf>
    <xf numFmtId="49" fontId="6" fillId="2" borderId="12" xfId="24" applyNumberFormat="1" applyFont="1" applyFill="1" applyBorder="1" applyAlignment="1" applyProtection="1">
      <alignment horizontal="center"/>
      <protection/>
    </xf>
    <xf numFmtId="49" fontId="6" fillId="2" borderId="11" xfId="24" applyNumberFormat="1" applyFont="1" applyFill="1" applyBorder="1" applyAlignment="1" applyProtection="1">
      <alignment horizontal="center"/>
      <protection/>
    </xf>
    <xf numFmtId="0" fontId="7" fillId="3" borderId="52" xfId="24" applyFont="1" applyFill="1" applyBorder="1" applyAlignment="1" applyProtection="1">
      <alignment horizontal="center"/>
      <protection/>
    </xf>
    <xf numFmtId="0" fontId="0" fillId="0" borderId="52" xfId="0" applyBorder="1" applyAlignment="1">
      <alignment horizontal="center"/>
    </xf>
    <xf numFmtId="0" fontId="7" fillId="3" borderId="96" xfId="24" applyFont="1" applyFill="1" applyBorder="1" applyAlignment="1" applyProtection="1">
      <alignment horizontal="center"/>
      <protection/>
    </xf>
    <xf numFmtId="0" fontId="0" fillId="0" borderId="96" xfId="0" applyBorder="1" applyAlignment="1">
      <alignment horizontal="center"/>
    </xf>
    <xf numFmtId="0" fontId="8" fillId="3" borderId="0" xfId="24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3" fontId="6" fillId="2" borderId="6" xfId="24" applyNumberFormat="1" applyFont="1" applyFill="1" applyBorder="1" applyAlignment="1" applyProtection="1">
      <alignment horizontal="center" vertical="center"/>
      <protection/>
    </xf>
    <xf numFmtId="3" fontId="6" fillId="0" borderId="6" xfId="0" applyNumberFormat="1" applyFont="1" applyBorder="1" applyAlignment="1" applyProtection="1">
      <alignment horizontal="center" vertical="center"/>
      <protection/>
    </xf>
    <xf numFmtId="0" fontId="6" fillId="3" borderId="6" xfId="24" applyFont="1" applyFill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3" borderId="69" xfId="24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6" fillId="2" borderId="69" xfId="24" applyNumberFormat="1" applyFont="1" applyFill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3" fontId="0" fillId="0" borderId="68" xfId="0" applyNumberFormat="1" applyBorder="1" applyAlignment="1">
      <alignment vertical="center"/>
    </xf>
    <xf numFmtId="3" fontId="6" fillId="2" borderId="12" xfId="24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Border="1" applyAlignment="1">
      <alignment vertical="center"/>
    </xf>
    <xf numFmtId="0" fontId="9" fillId="3" borderId="25" xfId="24" applyFont="1" applyFill="1" applyBorder="1" applyAlignment="1">
      <alignment vertical="center"/>
    </xf>
    <xf numFmtId="0" fontId="0" fillId="0" borderId="31" xfId="0" applyBorder="1" applyAlignment="1">
      <alignment/>
    </xf>
    <xf numFmtId="3" fontId="6" fillId="2" borderId="46" xfId="24" applyNumberFormat="1" applyFont="1" applyFill="1" applyBorder="1" applyAlignment="1" applyProtection="1">
      <alignment horizontal="center" vertical="center"/>
      <protection/>
    </xf>
    <xf numFmtId="3" fontId="0" fillId="0" borderId="46" xfId="0" applyNumberForma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9" fillId="3" borderId="52" xfId="24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/>
    </xf>
    <xf numFmtId="0" fontId="9" fillId="3" borderId="69" xfId="24" applyFont="1" applyFill="1" applyBorder="1" applyAlignment="1">
      <alignment horizontal="center" vertical="center"/>
    </xf>
    <xf numFmtId="0" fontId="9" fillId="3" borderId="81" xfId="24" applyFont="1" applyFill="1" applyBorder="1" applyAlignment="1">
      <alignment horizontal="center" vertical="center"/>
    </xf>
    <xf numFmtId="49" fontId="6" fillId="2" borderId="83" xfId="24" applyNumberFormat="1" applyFont="1" applyFill="1" applyBorder="1" applyAlignment="1" applyProtection="1">
      <alignment horizontal="center"/>
      <protection locked="0"/>
    </xf>
    <xf numFmtId="49" fontId="6" fillId="2" borderId="67" xfId="24" applyNumberFormat="1" applyFont="1" applyFill="1" applyBorder="1" applyAlignment="1" applyProtection="1">
      <alignment horizontal="center"/>
      <protection locked="0"/>
    </xf>
    <xf numFmtId="0" fontId="9" fillId="3" borderId="70" xfId="24" applyFont="1" applyFill="1" applyBorder="1" applyAlignment="1">
      <alignment horizontal="center"/>
    </xf>
    <xf numFmtId="0" fontId="9" fillId="3" borderId="68" xfId="24" applyFont="1" applyFill="1" applyBorder="1" applyAlignment="1">
      <alignment horizontal="center"/>
    </xf>
    <xf numFmtId="0" fontId="0" fillId="0" borderId="68" xfId="0" applyBorder="1" applyAlignment="1" applyProtection="1">
      <alignment/>
      <protection locked="0"/>
    </xf>
    <xf numFmtId="0" fontId="7" fillId="3" borderId="0" xfId="24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13" fillId="8" borderId="63" xfId="24" applyFont="1" applyFill="1" applyBorder="1" applyAlignment="1" applyProtection="1">
      <alignment horizontal="center"/>
      <protection/>
    </xf>
    <xf numFmtId="0" fontId="0" fillId="8" borderId="63" xfId="0" applyFill="1" applyBorder="1" applyAlignment="1" applyProtection="1">
      <alignment horizontal="center"/>
      <protection/>
    </xf>
    <xf numFmtId="0" fontId="0" fillId="8" borderId="63" xfId="0" applyFill="1" applyBorder="1" applyAlignment="1" applyProtection="1">
      <alignment/>
      <protection/>
    </xf>
    <xf numFmtId="0" fontId="9" fillId="3" borderId="14" xfId="24" applyFont="1" applyFill="1" applyBorder="1" applyAlignment="1" applyProtection="1">
      <alignment horizontal="center"/>
      <protection/>
    </xf>
    <xf numFmtId="0" fontId="9" fillId="3" borderId="82" xfId="24" applyFont="1" applyFill="1" applyBorder="1" applyAlignment="1" applyProtection="1">
      <alignment horizontal="center"/>
      <protection/>
    </xf>
    <xf numFmtId="0" fontId="9" fillId="3" borderId="70" xfId="24" applyFont="1" applyFill="1" applyBorder="1" applyAlignment="1" applyProtection="1">
      <alignment/>
      <protection/>
    </xf>
    <xf numFmtId="0" fontId="0" fillId="3" borderId="56" xfId="0" applyFill="1" applyBorder="1" applyAlignment="1">
      <alignment/>
    </xf>
    <xf numFmtId="0" fontId="0" fillId="3" borderId="68" xfId="0" applyFill="1" applyBorder="1" applyAlignment="1">
      <alignment/>
    </xf>
    <xf numFmtId="0" fontId="7" fillId="2" borderId="99" xfId="24" applyFont="1" applyFill="1" applyBorder="1" applyAlignment="1" applyProtection="1">
      <alignment horizontal="center"/>
      <protection/>
    </xf>
    <xf numFmtId="0" fontId="0" fillId="9" borderId="96" xfId="0" applyFill="1" applyBorder="1" applyAlignment="1" applyProtection="1">
      <alignment horizontal="center"/>
      <protection/>
    </xf>
    <xf numFmtId="0" fontId="0" fillId="9" borderId="100" xfId="0" applyFill="1" applyBorder="1" applyAlignment="1" applyProtection="1">
      <alignment horizontal="center"/>
      <protection/>
    </xf>
    <xf numFmtId="0" fontId="15" fillId="2" borderId="49" xfId="24" applyFont="1" applyFill="1" applyBorder="1" applyAlignment="1" applyProtection="1">
      <alignment/>
      <protection/>
    </xf>
    <xf numFmtId="0" fontId="0" fillId="9" borderId="0" xfId="0" applyFill="1" applyBorder="1" applyAlignment="1">
      <alignment/>
    </xf>
    <xf numFmtId="0" fontId="0" fillId="9" borderId="51" xfId="0" applyFill="1" applyBorder="1" applyAlignment="1">
      <alignment/>
    </xf>
    <xf numFmtId="0" fontId="0" fillId="9" borderId="101" xfId="0" applyFill="1" applyBorder="1" applyAlignment="1" applyProtection="1">
      <alignment horizontal="center"/>
      <protection locked="0"/>
    </xf>
    <xf numFmtId="0" fontId="0" fillId="0" borderId="101" xfId="0" applyBorder="1" applyAlignment="1" applyProtection="1">
      <alignment/>
      <protection locked="0"/>
    </xf>
    <xf numFmtId="0" fontId="9" fillId="3" borderId="4" xfId="24" applyFont="1" applyFill="1" applyBorder="1" applyAlignment="1" applyProtection="1">
      <alignment vertical="center" wrapText="1" shrinkToFit="1"/>
      <protection/>
    </xf>
    <xf numFmtId="0" fontId="0" fillId="0" borderId="56" xfId="0" applyBorder="1" applyAlignment="1">
      <alignment vertical="center" wrapText="1" shrinkToFit="1"/>
    </xf>
    <xf numFmtId="0" fontId="6" fillId="3" borderId="49" xfId="24" applyFont="1" applyFill="1" applyBorder="1" applyAlignment="1" applyProtection="1">
      <alignment/>
      <protection/>
    </xf>
    <xf numFmtId="0" fontId="0" fillId="8" borderId="51" xfId="0" applyFill="1" applyBorder="1" applyAlignment="1" applyProtection="1">
      <alignment/>
      <protection/>
    </xf>
    <xf numFmtId="0" fontId="6" fillId="2" borderId="13" xfId="24" applyFont="1" applyFill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9" fillId="2" borderId="69" xfId="24" applyFont="1" applyFill="1" applyBorder="1" applyAlignment="1" applyProtection="1">
      <alignment vertical="top" wrapText="1" shrinkToFit="1"/>
      <protection/>
    </xf>
    <xf numFmtId="0" fontId="9" fillId="2" borderId="54" xfId="24" applyFont="1" applyFill="1" applyBorder="1" applyAlignment="1" applyProtection="1">
      <alignment vertical="top" wrapText="1" shrinkToFit="1"/>
      <protection/>
    </xf>
    <xf numFmtId="0" fontId="6" fillId="2" borderId="54" xfId="24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2" borderId="54" xfId="24" applyFont="1" applyFill="1" applyBorder="1" applyAlignment="1" applyProtection="1">
      <alignment/>
      <protection locked="0"/>
    </xf>
    <xf numFmtId="0" fontId="0" fillId="0" borderId="81" xfId="0" applyFont="1" applyBorder="1" applyAlignment="1" applyProtection="1">
      <alignment/>
      <protection locked="0"/>
    </xf>
    <xf numFmtId="0" fontId="0" fillId="8" borderId="0" xfId="0" applyFill="1" applyAlignment="1">
      <alignment/>
    </xf>
    <xf numFmtId="0" fontId="9" fillId="3" borderId="9" xfId="24" applyFont="1" applyFill="1" applyBorder="1" applyAlignment="1" applyProtection="1">
      <alignment vertical="center" wrapText="1" shrinkToFit="1"/>
      <protection/>
    </xf>
    <xf numFmtId="0" fontId="0" fillId="0" borderId="13" xfId="0" applyBorder="1" applyAlignment="1">
      <alignment vertical="center" wrapText="1" shrinkToFit="1"/>
    </xf>
    <xf numFmtId="0" fontId="0" fillId="0" borderId="11" xfId="0" applyBorder="1" applyAlignment="1">
      <alignment/>
    </xf>
    <xf numFmtId="0" fontId="7" fillId="3" borderId="0" xfId="24" applyFont="1" applyFill="1" applyAlignment="1" applyProtection="1">
      <alignment/>
      <protection/>
    </xf>
    <xf numFmtId="0" fontId="1" fillId="0" borderId="0" xfId="0" applyFont="1" applyAlignment="1">
      <alignment/>
    </xf>
    <xf numFmtId="0" fontId="9" fillId="3" borderId="0" xfId="24" applyFont="1" applyFill="1" applyAlignment="1" applyProtection="1">
      <alignment wrapText="1"/>
      <protection/>
    </xf>
    <xf numFmtId="0" fontId="9" fillId="3" borderId="8" xfId="24" applyFont="1" applyFill="1" applyBorder="1" applyAlignment="1" applyProtection="1">
      <alignment vertical="center"/>
      <protection/>
    </xf>
    <xf numFmtId="0" fontId="10" fillId="3" borderId="0" xfId="24" applyFont="1" applyFill="1" applyAlignment="1" applyProtection="1">
      <alignment/>
      <protection/>
    </xf>
    <xf numFmtId="0" fontId="12" fillId="8" borderId="96" xfId="0" applyFont="1" applyFill="1" applyBorder="1" applyAlignment="1">
      <alignment horizontal="center"/>
    </xf>
    <xf numFmtId="0" fontId="0" fillId="8" borderId="96" xfId="0" applyFill="1" applyBorder="1" applyAlignment="1">
      <alignment horizontal="center"/>
    </xf>
    <xf numFmtId="0" fontId="9" fillId="2" borderId="44" xfId="24" applyFont="1" applyFill="1" applyBorder="1" applyAlignment="1" applyProtection="1">
      <alignment horizontal="center"/>
      <protection/>
    </xf>
    <xf numFmtId="0" fontId="9" fillId="2" borderId="52" xfId="24" applyFont="1" applyFill="1" applyBorder="1" applyAlignment="1" applyProtection="1">
      <alignment horizontal="center"/>
      <protection/>
    </xf>
    <xf numFmtId="0" fontId="0" fillId="9" borderId="52" xfId="0" applyFill="1" applyBorder="1" applyAlignment="1" applyProtection="1">
      <alignment horizontal="center"/>
      <protection/>
    </xf>
    <xf numFmtId="0" fontId="0" fillId="9" borderId="3" xfId="0" applyFill="1" applyBorder="1" applyAlignment="1" applyProtection="1">
      <alignment horizontal="center"/>
      <protection/>
    </xf>
    <xf numFmtId="0" fontId="25" fillId="3" borderId="0" xfId="24" applyFont="1" applyFill="1" applyBorder="1" applyAlignment="1" applyProtection="1">
      <alignment vertical="center" wrapText="1"/>
      <protection/>
    </xf>
    <xf numFmtId="0" fontId="21" fillId="0" borderId="0" xfId="0" applyFont="1" applyBorder="1" applyAlignment="1">
      <alignment vertical="center" wrapText="1"/>
    </xf>
    <xf numFmtId="0" fontId="25" fillId="3" borderId="0" xfId="24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5" fillId="2" borderId="102" xfId="24" applyFont="1" applyFill="1" applyBorder="1" applyAlignment="1" applyProtection="1">
      <alignment/>
      <protection/>
    </xf>
    <xf numFmtId="0" fontId="0" fillId="9" borderId="95" xfId="0" applyFill="1" applyBorder="1" applyAlignment="1">
      <alignment/>
    </xf>
    <xf numFmtId="0" fontId="0" fillId="9" borderId="103" xfId="0" applyFill="1" applyBorder="1" applyAlignment="1">
      <alignment/>
    </xf>
    <xf numFmtId="0" fontId="9" fillId="3" borderId="83" xfId="24" applyFont="1" applyFill="1" applyBorder="1" applyAlignment="1" applyProtection="1">
      <alignment horizontal="center"/>
      <protection/>
    </xf>
    <xf numFmtId="0" fontId="0" fillId="8" borderId="63" xfId="0" applyFill="1" applyBorder="1" applyAlignment="1">
      <alignment/>
    </xf>
    <xf numFmtId="0" fontId="0" fillId="8" borderId="67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82" xfId="0" applyFill="1" applyBorder="1" applyAlignment="1">
      <alignment/>
    </xf>
    <xf numFmtId="0" fontId="0" fillId="8" borderId="97" xfId="0" applyFill="1" applyBorder="1" applyAlignment="1">
      <alignment/>
    </xf>
    <xf numFmtId="0" fontId="0" fillId="8" borderId="98" xfId="0" applyFill="1" applyBorder="1" applyAlignment="1">
      <alignment/>
    </xf>
    <xf numFmtId="0" fontId="0" fillId="8" borderId="78" xfId="0" applyFill="1" applyBorder="1" applyAlignment="1">
      <alignment/>
    </xf>
    <xf numFmtId="0" fontId="9" fillId="3" borderId="0" xfId="24" applyFont="1" applyFill="1" applyAlignment="1" applyProtection="1">
      <alignment/>
      <protection/>
    </xf>
    <xf numFmtId="49" fontId="0" fillId="9" borderId="101" xfId="0" applyNumberFormat="1" applyFill="1" applyBorder="1" applyAlignment="1" applyProtection="1">
      <alignment horizontal="center"/>
      <protection locked="0"/>
    </xf>
    <xf numFmtId="0" fontId="0" fillId="9" borderId="104" xfId="0" applyFill="1" applyBorder="1" applyAlignment="1" applyProtection="1">
      <alignment/>
      <protection locked="0"/>
    </xf>
    <xf numFmtId="0" fontId="7" fillId="3" borderId="0" xfId="24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9" borderId="104" xfId="0" applyNumberFormat="1" applyFill="1" applyBorder="1" applyAlignment="1" applyProtection="1">
      <alignment/>
      <protection locked="0"/>
    </xf>
    <xf numFmtId="0" fontId="9" fillId="2" borderId="12" xfId="24" applyFont="1" applyFill="1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/>
      <protection/>
    </xf>
    <xf numFmtId="0" fontId="0" fillId="9" borderId="104" xfId="0" applyFill="1" applyBorder="1" applyAlignment="1" applyProtection="1">
      <alignment horizontal="center"/>
      <protection locked="0"/>
    </xf>
    <xf numFmtId="0" fontId="0" fillId="8" borderId="95" xfId="0" applyFill="1" applyBorder="1" applyAlignment="1">
      <alignment/>
    </xf>
    <xf numFmtId="0" fontId="14" fillId="3" borderId="0" xfId="24" applyFont="1" applyFill="1" applyAlignment="1" applyProtection="1">
      <alignment/>
      <protection/>
    </xf>
    <xf numFmtId="0" fontId="0" fillId="9" borderId="101" xfId="0" applyNumberFormat="1" applyFill="1" applyBorder="1" applyAlignment="1" applyProtection="1">
      <alignment horizontal="center"/>
      <protection locked="0"/>
    </xf>
    <xf numFmtId="0" fontId="0" fillId="0" borderId="101" xfId="0" applyNumberFormat="1" applyBorder="1" applyAlignment="1" applyProtection="1">
      <alignment/>
      <protection locked="0"/>
    </xf>
    <xf numFmtId="0" fontId="0" fillId="9" borderId="0" xfId="0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49" fontId="0" fillId="0" borderId="70" xfId="0" applyNumberFormat="1" applyFont="1" applyBorder="1" applyAlignment="1" applyProtection="1">
      <alignment horizontal="center" vertical="center" wrapText="1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68" xfId="0" applyNumberFormat="1" applyBorder="1" applyAlignment="1" applyProtection="1">
      <alignment horizontal="center" vertical="center"/>
      <protection locked="0"/>
    </xf>
    <xf numFmtId="0" fontId="9" fillId="3" borderId="0" xfId="24" applyFont="1" applyFill="1" applyBorder="1" applyAlignment="1" applyProtection="1">
      <alignment vertical="center" wrapText="1"/>
      <protection/>
    </xf>
    <xf numFmtId="0" fontId="0" fillId="8" borderId="0" xfId="0" applyFill="1" applyAlignment="1" applyProtection="1">
      <alignment vertical="center"/>
      <protection/>
    </xf>
    <xf numFmtId="0" fontId="0" fillId="8" borderId="82" xfId="0" applyFill="1" applyBorder="1" applyAlignment="1" applyProtection="1">
      <alignment vertical="center"/>
      <protection/>
    </xf>
    <xf numFmtId="0" fontId="13" fillId="11" borderId="96" xfId="24" applyFont="1" applyFill="1" applyBorder="1" applyAlignment="1">
      <alignment horizontal="center"/>
    </xf>
    <xf numFmtId="0" fontId="26" fillId="2" borderId="95" xfId="24" applyFont="1" applyFill="1" applyBorder="1" applyAlignment="1" applyProtection="1">
      <alignment horizontal="right"/>
      <protection locked="0"/>
    </xf>
    <xf numFmtId="0" fontId="0" fillId="9" borderId="95" xfId="0" applyFill="1" applyBorder="1" applyAlignment="1" applyProtection="1">
      <alignment/>
      <protection locked="0"/>
    </xf>
    <xf numFmtId="0" fontId="19" fillId="11" borderId="95" xfId="24" applyFont="1" applyFill="1" applyBorder="1" applyAlignment="1">
      <alignment/>
    </xf>
    <xf numFmtId="0" fontId="11" fillId="11" borderId="0" xfId="24" applyFont="1" applyFill="1" applyBorder="1" applyAlignment="1">
      <alignment horizontal="center"/>
    </xf>
    <xf numFmtId="0" fontId="19" fillId="2" borderId="0" xfId="24" applyFont="1" applyFill="1" applyBorder="1" applyAlignment="1" applyProtection="1">
      <alignment horizontal="center"/>
      <protection locked="0"/>
    </xf>
    <xf numFmtId="0" fontId="6" fillId="11" borderId="0" xfId="24" applyFont="1" applyFill="1" applyBorder="1" applyAlignment="1">
      <alignment/>
    </xf>
    <xf numFmtId="0" fontId="6" fillId="11" borderId="96" xfId="24" applyFont="1" applyFill="1" applyBorder="1" applyAlignment="1">
      <alignment/>
    </xf>
    <xf numFmtId="49" fontId="1" fillId="3" borderId="0" xfId="24" applyNumberFormat="1" applyFont="1" applyFill="1" applyBorder="1" applyAlignment="1">
      <alignment horizontal="center"/>
    </xf>
    <xf numFmtId="14" fontId="6" fillId="2" borderId="28" xfId="24" applyNumberFormat="1" applyFont="1" applyFill="1" applyBorder="1" applyAlignment="1" applyProtection="1">
      <alignment horizontal="center" wrapText="1"/>
      <protection locked="0"/>
    </xf>
    <xf numFmtId="0" fontId="0" fillId="9" borderId="29" xfId="0" applyFont="1" applyFill="1" applyBorder="1" applyAlignment="1" applyProtection="1">
      <alignment horizontal="center"/>
      <protection locked="0"/>
    </xf>
    <xf numFmtId="0" fontId="6" fillId="2" borderId="29" xfId="24" applyFont="1" applyFill="1" applyBorder="1" applyAlignment="1" applyProtection="1">
      <alignment horizontal="center" wrapText="1"/>
      <protection locked="0"/>
    </xf>
    <xf numFmtId="0" fontId="0" fillId="9" borderId="30" xfId="0" applyFont="1" applyFill="1" applyBorder="1" applyAlignment="1" applyProtection="1">
      <alignment horizontal="center"/>
      <protection locked="0"/>
    </xf>
    <xf numFmtId="0" fontId="24" fillId="3" borderId="0" xfId="24" applyNumberFormat="1" applyFont="1" applyFill="1" applyBorder="1" applyAlignment="1">
      <alignment horizontal="center"/>
    </xf>
    <xf numFmtId="0" fontId="0" fillId="9" borderId="65" xfId="0" applyFont="1" applyFill="1" applyBorder="1" applyAlignment="1" applyProtection="1">
      <alignment horizontal="center"/>
      <protection locked="0"/>
    </xf>
    <xf numFmtId="0" fontId="0" fillId="9" borderId="76" xfId="0" applyFont="1" applyFill="1" applyBorder="1" applyAlignment="1" applyProtection="1">
      <alignment horizontal="center"/>
      <protection locked="0"/>
    </xf>
    <xf numFmtId="49" fontId="21" fillId="3" borderId="0" xfId="24" applyNumberFormat="1" applyFont="1" applyFill="1" applyBorder="1" applyAlignment="1">
      <alignment horizontal="left"/>
    </xf>
    <xf numFmtId="3" fontId="6" fillId="2" borderId="70" xfId="24" applyNumberFormat="1" applyFont="1" applyFill="1" applyBorder="1" applyAlignment="1">
      <alignment horizontal="center" vertical="center"/>
    </xf>
    <xf numFmtId="3" fontId="0" fillId="2" borderId="56" xfId="0" applyNumberFormat="1" applyFont="1" applyFill="1" applyBorder="1" applyAlignment="1">
      <alignment horizontal="center" vertical="center"/>
    </xf>
    <xf numFmtId="3" fontId="0" fillId="2" borderId="68" xfId="0" applyNumberFormat="1" applyFont="1" applyFill="1" applyBorder="1" applyAlignment="1">
      <alignment horizontal="center" vertical="center"/>
    </xf>
    <xf numFmtId="0" fontId="6" fillId="3" borderId="70" xfId="24" applyFont="1" applyFill="1" applyBorder="1" applyAlignment="1">
      <alignment/>
    </xf>
    <xf numFmtId="0" fontId="6" fillId="3" borderId="47" xfId="24" applyFont="1" applyFill="1" applyBorder="1" applyAlignment="1">
      <alignment/>
    </xf>
    <xf numFmtId="0" fontId="8" fillId="3" borderId="0" xfId="24" applyFont="1" applyFill="1" applyBorder="1" applyAlignment="1">
      <alignment wrapText="1" shrinkToFit="1"/>
    </xf>
    <xf numFmtId="0" fontId="0" fillId="8" borderId="96" xfId="0" applyFill="1" applyBorder="1" applyAlignment="1">
      <alignment/>
    </xf>
    <xf numFmtId="0" fontId="6" fillId="3" borderId="95" xfId="24" applyFont="1" applyFill="1" applyBorder="1" applyAlignment="1">
      <alignment/>
    </xf>
    <xf numFmtId="3" fontId="6" fillId="2" borderId="70" xfId="24" applyNumberFormat="1" applyFont="1" applyFill="1" applyBorder="1" applyAlignment="1" applyProtection="1">
      <alignment horizontal="center"/>
      <protection locked="0"/>
    </xf>
    <xf numFmtId="3" fontId="0" fillId="2" borderId="56" xfId="0" applyNumberFormat="1" applyFont="1" applyFill="1" applyBorder="1" applyAlignment="1" applyProtection="1">
      <alignment horizontal="center"/>
      <protection locked="0"/>
    </xf>
    <xf numFmtId="3" fontId="0" fillId="2" borderId="68" xfId="0" applyNumberFormat="1" applyFont="1" applyFill="1" applyBorder="1" applyAlignment="1" applyProtection="1">
      <alignment horizontal="center"/>
      <protection locked="0"/>
    </xf>
    <xf numFmtId="0" fontId="9" fillId="3" borderId="97" xfId="24" applyFont="1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6" fillId="3" borderId="12" xfId="24" applyFont="1" applyFill="1" applyBorder="1" applyAlignment="1">
      <alignment/>
    </xf>
    <xf numFmtId="0" fontId="6" fillId="3" borderId="48" xfId="24" applyFont="1" applyFill="1" applyBorder="1" applyAlignment="1">
      <alignment/>
    </xf>
    <xf numFmtId="3" fontId="0" fillId="2" borderId="56" xfId="0" applyNumberFormat="1" applyFont="1" applyFill="1" applyBorder="1" applyAlignment="1" applyProtection="1">
      <alignment horizontal="center" vertical="center"/>
      <protection locked="0"/>
    </xf>
    <xf numFmtId="3" fontId="0" fillId="2" borderId="68" xfId="0" applyNumberFormat="1" applyFont="1" applyFill="1" applyBorder="1" applyAlignment="1" applyProtection="1">
      <alignment horizontal="center" vertical="center"/>
      <protection locked="0"/>
    </xf>
    <xf numFmtId="3" fontId="6" fillId="2" borderId="12" xfId="24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0" fontId="6" fillId="2" borderId="65" xfId="24" applyFont="1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9" fillId="3" borderId="44" xfId="24" applyFont="1" applyFill="1" applyBorder="1" applyAlignment="1">
      <alignment vertical="center" wrapText="1"/>
    </xf>
    <xf numFmtId="0" fontId="9" fillId="3" borderId="68" xfId="24" applyFont="1" applyFill="1" applyBorder="1" applyAlignment="1">
      <alignment/>
    </xf>
    <xf numFmtId="0" fontId="8" fillId="3" borderId="0" xfId="24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8" borderId="76" xfId="0" applyFill="1" applyBorder="1" applyAlignment="1">
      <alignment vertical="center" wrapText="1"/>
    </xf>
    <xf numFmtId="0" fontId="6" fillId="3" borderId="99" xfId="24" applyFont="1" applyFill="1" applyBorder="1" applyAlignment="1">
      <alignment/>
    </xf>
    <xf numFmtId="0" fontId="0" fillId="0" borderId="80" xfId="0" applyBorder="1" applyAlignment="1">
      <alignment/>
    </xf>
    <xf numFmtId="0" fontId="0" fillId="0" borderId="43" xfId="0" applyBorder="1" applyAlignment="1">
      <alignment/>
    </xf>
    <xf numFmtId="0" fontId="9" fillId="3" borderId="69" xfId="24" applyFont="1" applyFill="1" applyBorder="1" applyAlignment="1">
      <alignment horizontal="center"/>
    </xf>
    <xf numFmtId="0" fontId="9" fillId="3" borderId="70" xfId="24" applyFont="1" applyFill="1" applyBorder="1" applyAlignment="1">
      <alignment horizontal="center" wrapText="1" shrinkToFit="1"/>
    </xf>
    <xf numFmtId="0" fontId="0" fillId="0" borderId="56" xfId="0" applyBorder="1" applyAlignment="1">
      <alignment wrapText="1" shrinkToFit="1"/>
    </xf>
    <xf numFmtId="0" fontId="0" fillId="0" borderId="68" xfId="0" applyBorder="1" applyAlignment="1">
      <alignment wrapText="1" shrinkToFit="1"/>
    </xf>
    <xf numFmtId="0" fontId="9" fillId="3" borderId="56" xfId="24" applyFont="1" applyFill="1" applyBorder="1" applyAlignment="1">
      <alignment vertical="center" wrapText="1" shrinkToFit="1"/>
    </xf>
    <xf numFmtId="0" fontId="0" fillId="0" borderId="68" xfId="0" applyBorder="1" applyAlignment="1">
      <alignment vertical="center" wrapText="1" shrinkToFit="1"/>
    </xf>
    <xf numFmtId="0" fontId="9" fillId="3" borderId="56" xfId="24" applyFont="1" applyFill="1" applyBorder="1" applyAlignment="1">
      <alignment wrapText="1"/>
    </xf>
    <xf numFmtId="0" fontId="9" fillId="3" borderId="56" xfId="24" applyFont="1" applyFill="1" applyBorder="1" applyAlignment="1">
      <alignment vertical="center" wrapText="1"/>
    </xf>
    <xf numFmtId="0" fontId="9" fillId="3" borderId="68" xfId="24" applyFont="1" applyFill="1" applyBorder="1" applyAlignment="1">
      <alignment vertical="center" wrapText="1"/>
    </xf>
    <xf numFmtId="0" fontId="9" fillId="3" borderId="13" xfId="24" applyFont="1" applyFill="1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38" fillId="3" borderId="0" xfId="24" applyFont="1" applyFill="1" applyBorder="1" applyAlignment="1">
      <alignment/>
    </xf>
    <xf numFmtId="0" fontId="39" fillId="0" borderId="0" xfId="0" applyFont="1" applyAlignment="1">
      <alignment/>
    </xf>
    <xf numFmtId="0" fontId="39" fillId="0" borderId="51" xfId="0" applyFont="1" applyBorder="1" applyAlignment="1">
      <alignment/>
    </xf>
    <xf numFmtId="0" fontId="7" fillId="3" borderId="0" xfId="24" applyFont="1" applyFill="1" applyBorder="1" applyAlignment="1">
      <alignment/>
    </xf>
    <xf numFmtId="0" fontId="14" fillId="3" borderId="0" xfId="24" applyFont="1" applyFill="1" applyBorder="1" applyAlignment="1">
      <alignment/>
    </xf>
    <xf numFmtId="0" fontId="32" fillId="0" borderId="0" xfId="0" applyFont="1" applyAlignment="1">
      <alignment/>
    </xf>
    <xf numFmtId="0" fontId="9" fillId="3" borderId="0" xfId="24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3" borderId="0" xfId="24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3" borderId="0" xfId="24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9" fillId="3" borderId="95" xfId="24" applyFont="1" applyFill="1" applyBorder="1" applyAlignment="1">
      <alignment wrapText="1"/>
    </xf>
    <xf numFmtId="0" fontId="6" fillId="2" borderId="35" xfId="24" applyFont="1" applyFill="1" applyBorder="1" applyAlignment="1" applyProtection="1">
      <alignment horizontal="left" vertical="center" wrapText="1"/>
      <protection locked="0"/>
    </xf>
    <xf numFmtId="0" fontId="0" fillId="9" borderId="6" xfId="0" applyFont="1" applyFill="1" applyBorder="1" applyAlignment="1" applyProtection="1">
      <alignment horizontal="left"/>
      <protection locked="0"/>
    </xf>
    <xf numFmtId="0" fontId="1" fillId="8" borderId="6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left"/>
    </xf>
    <xf numFmtId="0" fontId="12" fillId="8" borderId="95" xfId="0" applyFont="1" applyFill="1" applyBorder="1" applyAlignment="1">
      <alignment/>
    </xf>
    <xf numFmtId="3" fontId="6" fillId="2" borderId="44" xfId="24" applyNumberFormat="1" applyFont="1" applyFill="1" applyBorder="1" applyAlignment="1" applyProtection="1">
      <alignment horizontal="center" wrapText="1"/>
      <protection locked="0"/>
    </xf>
    <xf numFmtId="3" fontId="0" fillId="9" borderId="52" xfId="0" applyNumberFormat="1" applyFont="1" applyFill="1" applyBorder="1" applyAlignment="1" applyProtection="1">
      <alignment horizontal="center" wrapText="1"/>
      <protection locked="0"/>
    </xf>
    <xf numFmtId="3" fontId="0" fillId="9" borderId="3" xfId="0" applyNumberFormat="1" applyFont="1" applyFill="1" applyBorder="1" applyAlignment="1" applyProtection="1">
      <alignment horizontal="center"/>
      <protection locked="0"/>
    </xf>
    <xf numFmtId="3" fontId="0" fillId="2" borderId="3" xfId="0" applyNumberFormat="1" applyFont="1" applyFill="1" applyBorder="1" applyAlignment="1" applyProtection="1">
      <alignment horizontal="center"/>
      <protection locked="0"/>
    </xf>
    <xf numFmtId="0" fontId="6" fillId="2" borderId="72" xfId="24" applyFont="1" applyFill="1" applyBorder="1" applyAlignment="1" applyProtection="1">
      <alignment horizontal="left" vertical="center" wrapText="1"/>
      <protection locked="0"/>
    </xf>
    <xf numFmtId="0" fontId="0" fillId="9" borderId="46" xfId="0" applyFont="1" applyFill="1" applyBorder="1" applyAlignment="1" applyProtection="1">
      <alignment horizontal="left"/>
      <protection locked="0"/>
    </xf>
    <xf numFmtId="0" fontId="1" fillId="8" borderId="46" xfId="0" applyFont="1" applyFill="1" applyBorder="1" applyAlignment="1">
      <alignment horizontal="left"/>
    </xf>
    <xf numFmtId="0" fontId="1" fillId="8" borderId="55" xfId="0" applyFont="1" applyFill="1" applyBorder="1" applyAlignment="1">
      <alignment horizontal="left"/>
    </xf>
    <xf numFmtId="3" fontId="0" fillId="9" borderId="52" xfId="0" applyNumberFormat="1" applyFont="1" applyFill="1" applyBorder="1" applyAlignment="1" applyProtection="1">
      <alignment horizontal="center"/>
      <protection locked="0"/>
    </xf>
    <xf numFmtId="0" fontId="12" fillId="8" borderId="95" xfId="0" applyFont="1" applyFill="1" applyBorder="1" applyAlignment="1">
      <alignment horizontal="center"/>
    </xf>
    <xf numFmtId="0" fontId="24" fillId="8" borderId="0" xfId="0" applyFont="1" applyFill="1" applyAlignment="1">
      <alignment vertical="top"/>
    </xf>
    <xf numFmtId="0" fontId="0" fillId="8" borderId="0" xfId="0" applyFont="1" applyFill="1" applyAlignment="1">
      <alignment vertical="top"/>
    </xf>
    <xf numFmtId="3" fontId="0" fillId="9" borderId="2" xfId="0" applyNumberFormat="1" applyFill="1" applyBorder="1" applyAlignment="1" applyProtection="1">
      <alignment horizontal="center"/>
      <protection locked="0"/>
    </xf>
    <xf numFmtId="3" fontId="0" fillId="9" borderId="5" xfId="0" applyNumberFormat="1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  <protection locked="0"/>
    </xf>
    <xf numFmtId="3" fontId="0" fillId="9" borderId="6" xfId="0" applyNumberFormat="1" applyFill="1" applyBorder="1" applyAlignment="1" applyProtection="1">
      <alignment horizontal="center"/>
      <protection locked="0"/>
    </xf>
    <xf numFmtId="3" fontId="0" fillId="9" borderId="7" xfId="0" applyNumberFormat="1" applyFill="1" applyBorder="1" applyAlignment="1" applyProtection="1">
      <alignment horizontal="center"/>
      <protection locked="0"/>
    </xf>
    <xf numFmtId="0" fontId="12" fillId="8" borderId="69" xfId="0" applyFont="1" applyFill="1" applyBorder="1" applyAlignment="1">
      <alignment vertical="center" wrapText="1" shrinkToFit="1"/>
    </xf>
    <xf numFmtId="0" fontId="12" fillId="8" borderId="54" xfId="0" applyFont="1" applyFill="1" applyBorder="1" applyAlignment="1">
      <alignment vertical="center" wrapText="1" shrinkToFit="1"/>
    </xf>
    <xf numFmtId="0" fontId="12" fillId="8" borderId="81" xfId="0" applyFont="1" applyFill="1" applyBorder="1" applyAlignment="1">
      <alignment vertical="center" wrapText="1" shrinkToFit="1"/>
    </xf>
    <xf numFmtId="0" fontId="12" fillId="8" borderId="6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34" fillId="3" borderId="0" xfId="24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49" fontId="0" fillId="9" borderId="2" xfId="0" applyNumberFormat="1" applyFont="1" applyFill="1" applyBorder="1" applyAlignment="1" applyProtection="1">
      <alignment horizontal="center"/>
      <protection locked="0"/>
    </xf>
    <xf numFmtId="49" fontId="0" fillId="9" borderId="6" xfId="0" applyNumberFormat="1" applyFont="1" applyFill="1" applyBorder="1" applyAlignment="1" applyProtection="1">
      <alignment horizontal="center"/>
      <protection locked="0"/>
    </xf>
    <xf numFmtId="0" fontId="9" fillId="3" borderId="8" xfId="24" applyFont="1" applyFill="1" applyBorder="1" applyAlignment="1" applyProtection="1">
      <alignment/>
      <protection/>
    </xf>
    <xf numFmtId="0" fontId="12" fillId="0" borderId="54" xfId="0" applyFont="1" applyBorder="1" applyAlignment="1">
      <alignment/>
    </xf>
    <xf numFmtId="0" fontId="12" fillId="0" borderId="10" xfId="0" applyFont="1" applyBorder="1" applyAlignment="1">
      <alignment/>
    </xf>
    <xf numFmtId="0" fontId="12" fillId="8" borderId="2" xfId="0" applyFont="1" applyFill="1" applyBorder="1" applyAlignment="1" applyProtection="1">
      <alignment horizontal="center"/>
      <protection/>
    </xf>
    <xf numFmtId="0" fontId="34" fillId="3" borderId="0" xfId="24" applyFont="1" applyFill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9" fillId="3" borderId="99" xfId="24" applyFont="1" applyFill="1" applyBorder="1" applyAlignment="1" applyProtection="1">
      <alignment horizontal="left"/>
      <protection/>
    </xf>
    <xf numFmtId="0" fontId="12" fillId="0" borderId="96" xfId="0" applyFont="1" applyBorder="1" applyAlignment="1">
      <alignment horizontal="left"/>
    </xf>
    <xf numFmtId="0" fontId="12" fillId="0" borderId="100" xfId="0" applyFont="1" applyBorder="1" applyAlignment="1">
      <alignment horizontal="left"/>
    </xf>
    <xf numFmtId="0" fontId="9" fillId="3" borderId="2" xfId="24" applyFont="1" applyFill="1" applyBorder="1" applyAlignment="1" applyProtection="1">
      <alignment horizontal="center" vertical="center"/>
      <protection/>
    </xf>
    <xf numFmtId="0" fontId="12" fillId="0" borderId="2" xfId="0" applyFont="1" applyBorder="1" applyAlignment="1">
      <alignment horizontal="center" vertical="center"/>
    </xf>
    <xf numFmtId="0" fontId="6" fillId="2" borderId="70" xfId="24" applyFont="1" applyFill="1" applyBorder="1" applyAlignment="1" applyProtection="1">
      <alignment horizontal="center"/>
      <protection locked="0"/>
    </xf>
    <xf numFmtId="0" fontId="0" fillId="9" borderId="68" xfId="0" applyFill="1" applyBorder="1" applyAlignment="1" applyProtection="1">
      <alignment horizontal="center"/>
      <protection locked="0"/>
    </xf>
    <xf numFmtId="0" fontId="6" fillId="2" borderId="12" xfId="24" applyFont="1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9" fillId="3" borderId="25" xfId="24" applyFont="1" applyFill="1" applyBorder="1" applyAlignment="1" applyProtection="1">
      <alignment vertical="center" wrapText="1"/>
      <protection/>
    </xf>
    <xf numFmtId="0" fontId="12" fillId="0" borderId="26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8" borderId="56" xfId="0" applyFont="1" applyFill="1" applyBorder="1" applyAlignment="1" applyProtection="1">
      <alignment vertical="center"/>
      <protection/>
    </xf>
    <xf numFmtId="0" fontId="0" fillId="0" borderId="68" xfId="0" applyBorder="1" applyAlignment="1">
      <alignment vertical="center"/>
    </xf>
    <xf numFmtId="0" fontId="34" fillId="3" borderId="0" xfId="24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0" fillId="8" borderId="8" xfId="0" applyFill="1" applyBorder="1" applyAlignment="1">
      <alignment/>
    </xf>
    <xf numFmtId="0" fontId="12" fillId="8" borderId="95" xfId="0" applyFont="1" applyFill="1" applyBorder="1" applyAlignment="1">
      <alignment wrapText="1" shrinkToFit="1"/>
    </xf>
    <xf numFmtId="0" fontId="0" fillId="8" borderId="95" xfId="0" applyFill="1" applyBorder="1" applyAlignment="1">
      <alignment wrapText="1" shrinkToFit="1"/>
    </xf>
    <xf numFmtId="0" fontId="33" fillId="8" borderId="0" xfId="0" applyFont="1" applyFill="1" applyAlignment="1">
      <alignment/>
    </xf>
    <xf numFmtId="3" fontId="0" fillId="0" borderId="65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8" borderId="49" xfId="0" applyFill="1" applyBorder="1" applyAlignment="1">
      <alignment/>
    </xf>
    <xf numFmtId="0" fontId="9" fillId="8" borderId="13" xfId="0" applyFont="1" applyFill="1" applyBorder="1" applyAlignment="1" applyProtection="1">
      <alignment vertical="center"/>
      <protection/>
    </xf>
    <xf numFmtId="0" fontId="7" fillId="3" borderId="0" xfId="24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7" fillId="8" borderId="96" xfId="0" applyFont="1" applyFill="1" applyBorder="1" applyAlignment="1">
      <alignment/>
    </xf>
    <xf numFmtId="0" fontId="21" fillId="8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9" fillId="3" borderId="70" xfId="24" applyFont="1" applyFill="1" applyBorder="1" applyAlignment="1" applyProtection="1">
      <alignment horizontal="center"/>
      <protection/>
    </xf>
    <xf numFmtId="0" fontId="0" fillId="8" borderId="68" xfId="0" applyFill="1" applyBorder="1" applyAlignment="1" applyProtection="1">
      <alignment horizontal="center"/>
      <protection/>
    </xf>
    <xf numFmtId="0" fontId="0" fillId="8" borderId="47" xfId="0" applyFill="1" applyBorder="1" applyAlignment="1" applyProtection="1">
      <alignment horizontal="center"/>
      <protection/>
    </xf>
    <xf numFmtId="0" fontId="24" fillId="8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12" fillId="8" borderId="71" xfId="0" applyFont="1" applyFill="1" applyBorder="1" applyAlignment="1">
      <alignment horizontal="left"/>
    </xf>
    <xf numFmtId="0" fontId="12" fillId="8" borderId="45" xfId="0" applyFont="1" applyFill="1" applyBorder="1" applyAlignment="1">
      <alignment horizontal="left"/>
    </xf>
    <xf numFmtId="0" fontId="9" fillId="3" borderId="95" xfId="24" applyFont="1" applyFill="1" applyBorder="1" applyAlignment="1">
      <alignment horizontal="left"/>
    </xf>
    <xf numFmtId="0" fontId="0" fillId="0" borderId="95" xfId="0" applyBorder="1" applyAlignment="1">
      <alignment horizontal="left"/>
    </xf>
    <xf numFmtId="0" fontId="0" fillId="8" borderId="43" xfId="0" applyFill="1" applyBorder="1" applyAlignment="1">
      <alignment/>
    </xf>
    <xf numFmtId="0" fontId="9" fillId="3" borderId="0" xfId="24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3" borderId="0" xfId="24" applyFont="1" applyFill="1" applyBorder="1" applyAlignment="1">
      <alignment horizontal="right" vertical="center"/>
    </xf>
    <xf numFmtId="0" fontId="9" fillId="3" borderId="71" xfId="24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3" fontId="0" fillId="9" borderId="68" xfId="0" applyNumberForma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/>
    </xf>
    <xf numFmtId="3" fontId="0" fillId="9" borderId="68" xfId="0" applyNumberFormat="1" applyFill="1" applyBorder="1" applyAlignment="1" applyProtection="1">
      <alignment horizontal="center" vertical="center"/>
      <protection/>
    </xf>
    <xf numFmtId="0" fontId="9" fillId="3" borderId="68" xfId="24" applyFont="1" applyFill="1" applyBorder="1" applyAlignment="1" applyProtection="1">
      <alignment vertical="center"/>
      <protection/>
    </xf>
    <xf numFmtId="0" fontId="9" fillId="3" borderId="68" xfId="24" applyFont="1" applyFill="1" applyBorder="1" applyAlignment="1" applyProtection="1">
      <alignment vertical="center" wrapText="1"/>
      <protection/>
    </xf>
    <xf numFmtId="0" fontId="9" fillId="3" borderId="56" xfId="24" applyFont="1" applyFill="1" applyBorder="1" applyAlignment="1">
      <alignment vertical="center"/>
    </xf>
    <xf numFmtId="0" fontId="9" fillId="3" borderId="68" xfId="24" applyFont="1" applyFill="1" applyBorder="1" applyAlignment="1">
      <alignment vertical="center"/>
    </xf>
    <xf numFmtId="0" fontId="9" fillId="3" borderId="11" xfId="24" applyFont="1" applyFill="1" applyBorder="1" applyAlignment="1" applyProtection="1">
      <alignment vertical="center" wrapText="1"/>
      <protection/>
    </xf>
    <xf numFmtId="3" fontId="0" fillId="9" borderId="11" xfId="0" applyNumberFormat="1" applyFill="1" applyBorder="1" applyAlignment="1" applyProtection="1">
      <alignment horizontal="center" vertical="center"/>
      <protection/>
    </xf>
    <xf numFmtId="0" fontId="9" fillId="3" borderId="13" xfId="24" applyFont="1" applyFill="1" applyBorder="1" applyAlignment="1">
      <alignment vertical="center"/>
    </xf>
    <xf numFmtId="0" fontId="9" fillId="3" borderId="11" xfId="24" applyFont="1" applyFill="1" applyBorder="1" applyAlignment="1">
      <alignment vertical="center"/>
    </xf>
    <xf numFmtId="3" fontId="6" fillId="2" borderId="70" xfId="24" applyNumberFormat="1" applyFont="1" applyFill="1" applyBorder="1" applyAlignment="1" applyProtection="1">
      <alignment vertical="center"/>
      <protection locked="0"/>
    </xf>
    <xf numFmtId="3" fontId="0" fillId="0" borderId="68" xfId="0" applyNumberFormat="1" applyBorder="1" applyAlignment="1" applyProtection="1">
      <alignment vertical="center"/>
      <protection locked="0"/>
    </xf>
    <xf numFmtId="3" fontId="6" fillId="2" borderId="70" xfId="24" applyNumberFormat="1" applyFont="1" applyFill="1" applyBorder="1" applyAlignment="1" applyProtection="1">
      <alignment vertical="center"/>
      <protection/>
    </xf>
    <xf numFmtId="3" fontId="0" fillId="0" borderId="68" xfId="0" applyNumberFormat="1" applyBorder="1" applyAlignment="1" applyProtection="1">
      <alignment vertical="center"/>
      <protection/>
    </xf>
    <xf numFmtId="0" fontId="9" fillId="3" borderId="12" xfId="24" applyFont="1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3" fontId="6" fillId="2" borderId="12" xfId="24" applyNumberFormat="1" applyFont="1" applyFill="1" applyBorder="1" applyAlignment="1">
      <alignment horizontal="center" vertical="center"/>
    </xf>
    <xf numFmtId="0" fontId="9" fillId="3" borderId="96" xfId="24" applyFont="1" applyFill="1" applyBorder="1" applyAlignment="1">
      <alignment/>
    </xf>
    <xf numFmtId="0" fontId="0" fillId="8" borderId="81" xfId="0" applyFill="1" applyBorder="1" applyAlignment="1">
      <alignment/>
    </xf>
    <xf numFmtId="0" fontId="9" fillId="3" borderId="69" xfId="24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8" borderId="8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3" fontId="6" fillId="2" borderId="12" xfId="24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9" fillId="3" borderId="12" xfId="24" applyNumberFormat="1" applyFont="1" applyFill="1" applyBorder="1" applyAlignment="1">
      <alignment horizontal="center" vertical="center"/>
    </xf>
    <xf numFmtId="3" fontId="9" fillId="3" borderId="11" xfId="24" applyNumberFormat="1" applyFont="1" applyFill="1" applyBorder="1" applyAlignment="1">
      <alignment horizontal="center" vertical="center"/>
    </xf>
    <xf numFmtId="0" fontId="9" fillId="3" borderId="8" xfId="24" applyFont="1" applyFill="1" applyBorder="1" applyAlignment="1">
      <alignment horizontal="center" vertical="center"/>
    </xf>
    <xf numFmtId="0" fontId="9" fillId="3" borderId="4" xfId="24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6" fillId="2" borderId="70" xfId="24" applyFont="1" applyFill="1" applyBorder="1" applyAlignment="1" applyProtection="1">
      <alignment vertical="center"/>
      <protection locked="0"/>
    </xf>
    <xf numFmtId="0" fontId="9" fillId="3" borderId="70" xfId="24" applyFont="1" applyFill="1" applyBorder="1" applyAlignment="1">
      <alignment horizontal="center"/>
    </xf>
    <xf numFmtId="0" fontId="9" fillId="3" borderId="68" xfId="24" applyFont="1" applyFill="1" applyBorder="1" applyAlignment="1">
      <alignment horizontal="center"/>
    </xf>
    <xf numFmtId="0" fontId="9" fillId="8" borderId="56" xfId="0" applyFont="1" applyFill="1" applyBorder="1" applyAlignment="1" applyProtection="1">
      <alignment horizontal="left" vertical="center" wrapText="1"/>
      <protection/>
    </xf>
    <xf numFmtId="0" fontId="9" fillId="8" borderId="68" xfId="0" applyFont="1" applyFill="1" applyBorder="1" applyAlignment="1" applyProtection="1">
      <alignment horizontal="left" vertical="center" wrapText="1"/>
      <protection/>
    </xf>
    <xf numFmtId="0" fontId="9" fillId="8" borderId="63" xfId="0" applyFont="1" applyFill="1" applyBorder="1" applyAlignment="1" applyProtection="1">
      <alignment horizontal="left" vertical="center" wrapText="1"/>
      <protection/>
    </xf>
    <xf numFmtId="0" fontId="9" fillId="8" borderId="67" xfId="0" applyFont="1" applyFill="1" applyBorder="1" applyAlignment="1" applyProtection="1">
      <alignment horizontal="left" vertical="center" wrapText="1"/>
      <protection/>
    </xf>
    <xf numFmtId="0" fontId="9" fillId="3" borderId="69" xfId="24" applyFont="1" applyFill="1" applyBorder="1" applyAlignment="1">
      <alignment horizontal="center"/>
    </xf>
    <xf numFmtId="0" fontId="9" fillId="3" borderId="54" xfId="24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99" xfId="24" applyFont="1" applyFill="1" applyBorder="1" applyAlignment="1">
      <alignment/>
    </xf>
    <xf numFmtId="0" fontId="9" fillId="8" borderId="52" xfId="0" applyFont="1" applyFill="1" applyBorder="1" applyAlignment="1" applyProtection="1">
      <alignment horizontal="left" vertical="center" wrapText="1"/>
      <protection/>
    </xf>
    <xf numFmtId="0" fontId="9" fillId="8" borderId="76" xfId="0" applyFont="1" applyFill="1" applyBorder="1" applyAlignment="1" applyProtection="1">
      <alignment horizontal="left" vertical="center" wrapText="1"/>
      <protection/>
    </xf>
    <xf numFmtId="0" fontId="9" fillId="3" borderId="82" xfId="24" applyFont="1" applyFill="1" applyBorder="1" applyAlignment="1" applyProtection="1">
      <alignment horizontal="center" vertical="center"/>
      <protection/>
    </xf>
    <xf numFmtId="0" fontId="0" fillId="8" borderId="50" xfId="0" applyFill="1" applyBorder="1" applyAlignment="1">
      <alignment/>
    </xf>
    <xf numFmtId="0" fontId="1" fillId="8" borderId="0" xfId="0" applyFont="1" applyFill="1" applyAlignment="1">
      <alignment wrapText="1" shrinkToFit="1"/>
    </xf>
    <xf numFmtId="0" fontId="0" fillId="8" borderId="0" xfId="0" applyFill="1" applyAlignment="1">
      <alignment wrapText="1" shrinkToFit="1"/>
    </xf>
    <xf numFmtId="0" fontId="14" fillId="3" borderId="95" xfId="24" applyFont="1" applyFill="1" applyBorder="1" applyAlignment="1" applyProtection="1">
      <alignment/>
      <protection/>
    </xf>
    <xf numFmtId="0" fontId="15" fillId="0" borderId="95" xfId="0" applyFont="1" applyBorder="1" applyAlignment="1">
      <alignment/>
    </xf>
    <xf numFmtId="49" fontId="1" fillId="3" borderId="0" xfId="24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7" fillId="3" borderId="0" xfId="24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2" fillId="8" borderId="68" xfId="0" applyFont="1" applyFill="1" applyBorder="1" applyAlignment="1">
      <alignment vertical="center" wrapText="1"/>
    </xf>
    <xf numFmtId="0" fontId="12" fillId="8" borderId="2" xfId="0" applyFont="1" applyFill="1" applyBorder="1" applyAlignment="1">
      <alignment vertical="center" wrapText="1"/>
    </xf>
    <xf numFmtId="0" fontId="13" fillId="3" borderId="96" xfId="24" applyFont="1" applyFill="1" applyBorder="1" applyAlignment="1" applyProtection="1">
      <alignment horizontal="center" vertical="center"/>
      <protection/>
    </xf>
    <xf numFmtId="0" fontId="2" fillId="8" borderId="96" xfId="0" applyFont="1" applyFill="1" applyBorder="1" applyAlignment="1">
      <alignment vertical="center"/>
    </xf>
    <xf numFmtId="0" fontId="12" fillId="8" borderId="67" xfId="0" applyFont="1" applyFill="1" applyBorder="1" applyAlignment="1">
      <alignment vertical="center" wrapText="1"/>
    </xf>
    <xf numFmtId="0" fontId="12" fillId="8" borderId="77" xfId="0" applyFont="1" applyFill="1" applyBorder="1" applyAlignment="1">
      <alignment vertical="center" wrapText="1"/>
    </xf>
    <xf numFmtId="0" fontId="12" fillId="8" borderId="76" xfId="0" applyFont="1" applyFill="1" applyBorder="1" applyAlignment="1">
      <alignment vertical="center" wrapText="1"/>
    </xf>
    <xf numFmtId="0" fontId="12" fillId="8" borderId="45" xfId="0" applyFont="1" applyFill="1" applyBorder="1" applyAlignment="1">
      <alignment vertical="center" wrapText="1"/>
    </xf>
    <xf numFmtId="0" fontId="9" fillId="3" borderId="0" xfId="24" applyFont="1" applyFill="1" applyBorder="1" applyAlignment="1" applyProtection="1">
      <alignment horizontal="left" vertical="center" wrapText="1"/>
      <protection/>
    </xf>
    <xf numFmtId="0" fontId="9" fillId="3" borderId="72" xfId="24" applyFont="1" applyFill="1" applyBorder="1" applyAlignment="1" applyProtection="1">
      <alignment horizontal="left" vertical="center" wrapText="1"/>
      <protection/>
    </xf>
    <xf numFmtId="0" fontId="12" fillId="0" borderId="46" xfId="0" applyFont="1" applyBorder="1" applyAlignment="1">
      <alignment vertical="center" wrapText="1"/>
    </xf>
    <xf numFmtId="0" fontId="12" fillId="8" borderId="2" xfId="0" applyFont="1" applyFill="1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3" fontId="6" fillId="2" borderId="65" xfId="24" applyNumberFormat="1" applyFont="1" applyFill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10" fontId="6" fillId="9" borderId="70" xfId="0" applyNumberFormat="1" applyFont="1" applyFill="1" applyBorder="1" applyAlignment="1" applyProtection="1">
      <alignment horizontal="center" vertical="center"/>
      <protection/>
    </xf>
    <xf numFmtId="3" fontId="6" fillId="9" borderId="65" xfId="0" applyNumberFormat="1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/>
    </xf>
    <xf numFmtId="10" fontId="6" fillId="8" borderId="70" xfId="0" applyNumberFormat="1" applyFont="1" applyFill="1" applyBorder="1" applyAlignment="1" applyProtection="1">
      <alignment horizontal="center" vertical="center"/>
      <protection/>
    </xf>
    <xf numFmtId="0" fontId="0" fillId="8" borderId="47" xfId="0" applyFill="1" applyBorder="1" applyAlignment="1" applyProtection="1">
      <alignment/>
      <protection/>
    </xf>
    <xf numFmtId="3" fontId="6" fillId="3" borderId="12" xfId="24" applyNumberFormat="1" applyFont="1" applyFill="1" applyBorder="1" applyAlignment="1" applyProtection="1">
      <alignment horizontal="center" vertical="center"/>
      <protection/>
    </xf>
    <xf numFmtId="0" fontId="0" fillId="8" borderId="48" xfId="0" applyFill="1" applyBorder="1" applyAlignment="1" applyProtection="1">
      <alignment/>
      <protection/>
    </xf>
    <xf numFmtId="3" fontId="6" fillId="8" borderId="65" xfId="0" applyNumberFormat="1" applyFont="1" applyFill="1" applyBorder="1" applyAlignment="1" applyProtection="1">
      <alignment horizontal="center" vertical="center"/>
      <protection/>
    </xf>
    <xf numFmtId="0" fontId="0" fillId="8" borderId="3" xfId="0" applyFill="1" applyBorder="1" applyAlignment="1" applyProtection="1">
      <alignment/>
      <protection/>
    </xf>
    <xf numFmtId="3" fontId="6" fillId="3" borderId="70" xfId="24" applyNumberFormat="1" applyFont="1" applyFill="1" applyBorder="1" applyAlignment="1" applyProtection="1">
      <alignment horizontal="center" vertical="center"/>
      <protection/>
    </xf>
    <xf numFmtId="3" fontId="6" fillId="9" borderId="70" xfId="0" applyNumberFormat="1" applyFont="1" applyFill="1" applyBorder="1" applyAlignment="1" applyProtection="1">
      <alignment horizontal="center" vertical="center"/>
      <protection/>
    </xf>
    <xf numFmtId="0" fontId="12" fillId="8" borderId="6" xfId="0" applyFont="1" applyFill="1" applyBorder="1" applyAlignment="1">
      <alignment vertical="center" wrapText="1"/>
    </xf>
    <xf numFmtId="0" fontId="7" fillId="3" borderId="52" xfId="24" applyFont="1" applyFill="1" applyBorder="1" applyAlignment="1" applyProtection="1">
      <alignment horizontal="left" vertical="center"/>
      <protection/>
    </xf>
    <xf numFmtId="0" fontId="0" fillId="0" borderId="52" xfId="0" applyBorder="1" applyAlignment="1">
      <alignment vertical="center"/>
    </xf>
    <xf numFmtId="0" fontId="6" fillId="2" borderId="44" xfId="24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3" borderId="51" xfId="24" applyFont="1" applyFill="1" applyBorder="1" applyAlignment="1">
      <alignment horizontal="right" vertical="center"/>
    </xf>
    <xf numFmtId="3" fontId="6" fillId="3" borderId="65" xfId="24" applyNumberFormat="1" applyFont="1" applyFill="1" applyBorder="1" applyAlignment="1" applyProtection="1">
      <alignment horizontal="center" vertical="center"/>
      <protection/>
    </xf>
    <xf numFmtId="0" fontId="9" fillId="3" borderId="65" xfId="24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9" borderId="70" xfId="0" applyNumberFormat="1" applyFill="1" applyBorder="1" applyAlignment="1" applyProtection="1">
      <alignment horizontal="center" vertical="center"/>
      <protection locked="0"/>
    </xf>
    <xf numFmtId="2" fontId="0" fillId="9" borderId="12" xfId="0" applyNumberFormat="1" applyFill="1" applyBorder="1" applyAlignment="1" applyProtection="1">
      <alignment horizontal="center" vertical="center"/>
      <protection locked="0"/>
    </xf>
    <xf numFmtId="3" fontId="0" fillId="9" borderId="65" xfId="0" applyNumberFormat="1" applyFill="1" applyBorder="1" applyAlignment="1" applyProtection="1">
      <alignment horizontal="center" vertical="center"/>
      <protection locked="0"/>
    </xf>
    <xf numFmtId="0" fontId="9" fillId="3" borderId="83" xfId="24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2" fontId="6" fillId="2" borderId="9" xfId="24" applyNumberFormat="1" applyFont="1" applyFill="1" applyBorder="1" applyAlignment="1" applyProtection="1">
      <alignment horizontal="center" vertical="center" wrapText="1"/>
      <protection locked="0"/>
    </xf>
    <xf numFmtId="2" fontId="0" fillId="9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9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2" fontId="0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24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9" fillId="3" borderId="95" xfId="24" applyFont="1" applyFill="1" applyBorder="1" applyAlignment="1" applyProtection="1">
      <alignment horizontal="left" vertical="center" wrapText="1"/>
      <protection/>
    </xf>
    <xf numFmtId="0" fontId="0" fillId="0" borderId="95" xfId="0" applyBorder="1" applyAlignment="1">
      <alignment vertical="center"/>
    </xf>
    <xf numFmtId="0" fontId="0" fillId="8" borderId="106" xfId="0" applyFill="1" applyBorder="1" applyAlignment="1">
      <alignment vertical="center"/>
    </xf>
    <xf numFmtId="0" fontId="0" fillId="8" borderId="95" xfId="0" applyFill="1" applyBorder="1" applyAlignment="1">
      <alignment vertical="center"/>
    </xf>
    <xf numFmtId="0" fontId="7" fillId="3" borderId="0" xfId="24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3" borderId="0" xfId="24" applyFont="1" applyFill="1" applyBorder="1" applyAlignment="1" applyProtection="1">
      <alignment vertical="top" wrapText="1"/>
      <protection/>
    </xf>
    <xf numFmtId="0" fontId="9" fillId="0" borderId="0" xfId="0" applyFont="1" applyAlignment="1">
      <alignment vertical="top" wrapText="1"/>
    </xf>
    <xf numFmtId="0" fontId="9" fillId="3" borderId="25" xfId="24" applyFont="1" applyFill="1" applyBorder="1" applyAlignment="1" applyProtection="1">
      <alignment horizontal="left" vertical="center" wrapText="1"/>
      <protection/>
    </xf>
    <xf numFmtId="0" fontId="9" fillId="8" borderId="26" xfId="0" applyFont="1" applyFill="1" applyBorder="1" applyAlignment="1" applyProtection="1">
      <alignment horizontal="left" vertical="center" wrapText="1"/>
      <protection/>
    </xf>
    <xf numFmtId="0" fontId="9" fillId="3" borderId="0" xfId="24" applyFont="1" applyFill="1" applyBorder="1" applyAlignment="1">
      <alignment/>
    </xf>
    <xf numFmtId="0" fontId="9" fillId="3" borderId="8" xfId="24" applyFont="1" applyFill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3" borderId="96" xfId="24" applyFont="1" applyFill="1" applyBorder="1" applyAlignment="1">
      <alignment/>
    </xf>
    <xf numFmtId="0" fontId="7" fillId="3" borderId="0" xfId="24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3" fontId="0" fillId="9" borderId="70" xfId="0" applyNumberFormat="1" applyFill="1" applyBorder="1" applyAlignment="1" applyProtection="1">
      <alignment horizontal="center" vertical="center"/>
      <protection/>
    </xf>
    <xf numFmtId="0" fontId="7" fillId="3" borderId="96" xfId="24" applyFont="1" applyFill="1" applyBorder="1" applyAlignment="1" applyProtection="1">
      <alignment horizontal="left"/>
      <protection/>
    </xf>
    <xf numFmtId="0" fontId="12" fillId="8" borderId="68" xfId="0" applyFont="1" applyFill="1" applyBorder="1" applyAlignment="1">
      <alignment vertical="center" wrapText="1"/>
    </xf>
    <xf numFmtId="49" fontId="21" fillId="3" borderId="0" xfId="0" applyNumberFormat="1" applyFont="1" applyFill="1" applyBorder="1" applyAlignment="1">
      <alignment horizontal="left"/>
    </xf>
    <xf numFmtId="0" fontId="12" fillId="8" borderId="11" xfId="0" applyFont="1" applyFill="1" applyBorder="1" applyAlignment="1">
      <alignment vertical="center" wrapText="1"/>
    </xf>
    <xf numFmtId="0" fontId="7" fillId="3" borderId="52" xfId="24" applyFont="1" applyFill="1" applyBorder="1" applyAlignment="1" applyProtection="1">
      <alignment horizontal="left"/>
      <protection/>
    </xf>
    <xf numFmtId="0" fontId="0" fillId="0" borderId="81" xfId="0" applyFont="1" applyBorder="1" applyAlignment="1">
      <alignment horizontal="left" vertical="center"/>
    </xf>
    <xf numFmtId="0" fontId="9" fillId="3" borderId="0" xfId="24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9" fillId="3" borderId="95" xfId="24" applyFont="1" applyFill="1" applyBorder="1" applyAlignment="1" applyProtection="1">
      <alignment horizontal="left"/>
      <protection/>
    </xf>
    <xf numFmtId="0" fontId="12" fillId="0" borderId="95" xfId="0" applyFont="1" applyBorder="1" applyAlignment="1">
      <alignment/>
    </xf>
    <xf numFmtId="0" fontId="12" fillId="0" borderId="4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3" fontId="6" fillId="2" borderId="6" xfId="24" applyNumberFormat="1" applyFont="1" applyFill="1" applyBorder="1" applyAlignment="1" applyProtection="1">
      <alignment horizontal="center" vertical="center"/>
      <protection locked="0"/>
    </xf>
    <xf numFmtId="3" fontId="0" fillId="9" borderId="6" xfId="0" applyNumberFormat="1" applyFill="1" applyBorder="1" applyAlignment="1">
      <alignment horizontal="center" vertical="center"/>
    </xf>
    <xf numFmtId="3" fontId="0" fillId="9" borderId="7" xfId="0" applyNumberFormat="1" applyFill="1" applyBorder="1" applyAlignment="1">
      <alignment horizontal="center" vertical="center"/>
    </xf>
    <xf numFmtId="0" fontId="9" fillId="3" borderId="35" xfId="24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9" borderId="48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2" fillId="8" borderId="13" xfId="0" applyFont="1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9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2" fillId="8" borderId="72" xfId="0" applyFont="1" applyFill="1" applyBorder="1" applyAlignment="1">
      <alignment horizontal="center"/>
    </xf>
    <xf numFmtId="0" fontId="12" fillId="8" borderId="46" xfId="0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46" xfId="0" applyFont="1" applyFill="1" applyBorder="1" applyAlignment="1">
      <alignment horizontal="center" vertical="center"/>
    </xf>
    <xf numFmtId="0" fontId="12" fillId="8" borderId="55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left"/>
    </xf>
    <xf numFmtId="0" fontId="9" fillId="3" borderId="2" xfId="24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3" borderId="72" xfId="24" applyFont="1" applyFill="1" applyBorder="1" applyAlignment="1" applyProtection="1">
      <alignment vertical="center"/>
      <protection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0" fillId="8" borderId="46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70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3" fontId="0" fillId="0" borderId="11" xfId="0" applyNumberFormat="1" applyBorder="1" applyAlignment="1" applyProtection="1">
      <alignment horizontal="center" vertical="center"/>
      <protection/>
    </xf>
    <xf numFmtId="0" fontId="12" fillId="8" borderId="56" xfId="0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3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3" fontId="0" fillId="9" borderId="2" xfId="0" applyNumberFormat="1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49" fontId="1" fillId="3" borderId="96" xfId="24" applyNumberFormat="1" applyFont="1" applyFill="1" applyBorder="1" applyAlignment="1">
      <alignment horizontal="center"/>
    </xf>
    <xf numFmtId="49" fontId="0" fillId="3" borderId="96" xfId="0" applyNumberFormat="1" applyFont="1" applyFill="1" applyBorder="1" applyAlignment="1">
      <alignment horizontal="center"/>
    </xf>
    <xf numFmtId="0" fontId="59" fillId="15" borderId="0" xfId="0" applyFont="1" applyFill="1" applyBorder="1" applyAlignment="1">
      <alignment horizontal="center"/>
    </xf>
    <xf numFmtId="0" fontId="62" fillId="14" borderId="0" xfId="0" applyFont="1" applyFill="1" applyBorder="1" applyAlignment="1">
      <alignment/>
    </xf>
    <xf numFmtId="14" fontId="57" fillId="9" borderId="107" xfId="0" applyNumberFormat="1" applyFont="1" applyFill="1" applyBorder="1" applyAlignment="1" applyProtection="1">
      <alignment horizontal="center"/>
      <protection locked="0"/>
    </xf>
    <xf numFmtId="0" fontId="57" fillId="9" borderId="108" xfId="0" applyFont="1" applyFill="1" applyBorder="1" applyAlignment="1" applyProtection="1">
      <alignment horizontal="center"/>
      <protection locked="0"/>
    </xf>
    <xf numFmtId="49" fontId="57" fillId="9" borderId="107" xfId="0" applyNumberFormat="1" applyFont="1" applyFill="1" applyBorder="1" applyAlignment="1" applyProtection="1">
      <alignment/>
      <protection/>
    </xf>
    <xf numFmtId="0" fontId="57" fillId="9" borderId="109" xfId="0" applyFont="1" applyFill="1" applyBorder="1" applyAlignment="1" applyProtection="1">
      <alignment/>
      <protection/>
    </xf>
    <xf numFmtId="0" fontId="57" fillId="9" borderId="108" xfId="0" applyFont="1" applyFill="1" applyBorder="1" applyAlignment="1" applyProtection="1">
      <alignment/>
      <protection/>
    </xf>
    <xf numFmtId="0" fontId="57" fillId="9" borderId="107" xfId="0" applyFont="1" applyFill="1" applyBorder="1" applyAlignment="1" applyProtection="1">
      <alignment horizontal="center"/>
      <protection locked="0"/>
    </xf>
    <xf numFmtId="0" fontId="68" fillId="16" borderId="0" xfId="0" applyFont="1" applyFill="1" applyBorder="1" applyAlignment="1">
      <alignment/>
    </xf>
    <xf numFmtId="0" fontId="57" fillId="14" borderId="0" xfId="0" applyFont="1" applyFill="1" applyBorder="1" applyAlignment="1">
      <alignment/>
    </xf>
    <xf numFmtId="0" fontId="60" fillId="9" borderId="110" xfId="0" applyFont="1" applyFill="1" applyBorder="1" applyAlignment="1" applyProtection="1">
      <alignment horizontal="center"/>
      <protection locked="0"/>
    </xf>
    <xf numFmtId="0" fontId="60" fillId="9" borderId="111" xfId="0" applyFont="1" applyFill="1" applyBorder="1" applyAlignment="1" applyProtection="1">
      <alignment horizontal="center"/>
      <protection locked="0"/>
    </xf>
    <xf numFmtId="0" fontId="57" fillId="9" borderId="107" xfId="0" applyFont="1" applyFill="1" applyBorder="1" applyAlignment="1" applyProtection="1">
      <alignment/>
      <protection/>
    </xf>
    <xf numFmtId="0" fontId="59" fillId="14" borderId="0" xfId="0" applyFont="1" applyFill="1" applyBorder="1" applyAlignment="1">
      <alignment horizontal="center"/>
    </xf>
    <xf numFmtId="0" fontId="62" fillId="14" borderId="0" xfId="0" applyFont="1" applyFill="1" applyBorder="1" applyAlignment="1">
      <alignment vertical="center" wrapText="1"/>
    </xf>
    <xf numFmtId="0" fontId="62" fillId="14" borderId="109" xfId="0" applyFont="1" applyFill="1" applyBorder="1" applyAlignment="1">
      <alignment horizontal="center"/>
    </xf>
    <xf numFmtId="173" fontId="57" fillId="9" borderId="107" xfId="0" applyNumberFormat="1" applyFont="1" applyFill="1" applyBorder="1" applyAlignment="1" applyProtection="1">
      <alignment horizontal="center"/>
      <protection locked="0"/>
    </xf>
    <xf numFmtId="173" fontId="57" fillId="9" borderId="108" xfId="0" applyNumberFormat="1" applyFont="1" applyFill="1" applyBorder="1" applyAlignment="1" applyProtection="1">
      <alignment horizontal="center"/>
      <protection locked="0"/>
    </xf>
    <xf numFmtId="0" fontId="63" fillId="14" borderId="0" xfId="0" applyFont="1" applyFill="1" applyBorder="1" applyAlignment="1">
      <alignment vertical="center"/>
    </xf>
    <xf numFmtId="0" fontId="57" fillId="14" borderId="0" xfId="0" applyFont="1" applyFill="1" applyBorder="1" applyAlignment="1">
      <alignment vertical="center"/>
    </xf>
    <xf numFmtId="3" fontId="60" fillId="14" borderId="0" xfId="0" applyNumberFormat="1" applyFont="1" applyFill="1" applyBorder="1" applyAlignment="1">
      <alignment horizontal="center"/>
    </xf>
    <xf numFmtId="3" fontId="57" fillId="9" borderId="107" xfId="0" applyNumberFormat="1" applyFont="1" applyFill="1" applyBorder="1" applyAlignment="1" applyProtection="1">
      <alignment vertical="center"/>
      <protection locked="0"/>
    </xf>
    <xf numFmtId="3" fontId="57" fillId="9" borderId="109" xfId="0" applyNumberFormat="1" applyFont="1" applyFill="1" applyBorder="1" applyAlignment="1" applyProtection="1">
      <alignment vertical="center"/>
      <protection locked="0"/>
    </xf>
    <xf numFmtId="3" fontId="57" fillId="9" borderId="108" xfId="0" applyNumberFormat="1" applyFont="1" applyFill="1" applyBorder="1" applyAlignment="1" applyProtection="1">
      <alignment vertical="center"/>
      <protection locked="0"/>
    </xf>
    <xf numFmtId="0" fontId="60" fillId="14" borderId="0" xfId="0" applyFont="1" applyFill="1" applyBorder="1" applyAlignment="1">
      <alignment vertical="center"/>
    </xf>
    <xf numFmtId="3" fontId="60" fillId="14" borderId="0" xfId="0" applyNumberFormat="1" applyFont="1" applyFill="1" applyBorder="1" applyAlignment="1">
      <alignment vertical="center"/>
    </xf>
    <xf numFmtId="3" fontId="57" fillId="14" borderId="0" xfId="0" applyNumberFormat="1" applyFont="1" applyFill="1" applyBorder="1" applyAlignment="1">
      <alignment/>
    </xf>
    <xf numFmtId="0" fontId="63" fillId="14" borderId="0" xfId="0" applyFont="1" applyFill="1" applyBorder="1" applyAlignment="1">
      <alignment vertical="center" wrapText="1"/>
    </xf>
    <xf numFmtId="3" fontId="57" fillId="9" borderId="107" xfId="0" applyNumberFormat="1" applyFont="1" applyFill="1" applyBorder="1" applyAlignment="1" applyProtection="1">
      <alignment vertical="center"/>
      <protection/>
    </xf>
    <xf numFmtId="3" fontId="57" fillId="9" borderId="109" xfId="0" applyNumberFormat="1" applyFont="1" applyFill="1" applyBorder="1" applyAlignment="1" applyProtection="1">
      <alignment vertical="center"/>
      <protection/>
    </xf>
    <xf numFmtId="3" fontId="57" fillId="9" borderId="108" xfId="0" applyNumberFormat="1" applyFont="1" applyFill="1" applyBorder="1" applyAlignment="1" applyProtection="1">
      <alignment vertical="center"/>
      <protection/>
    </xf>
    <xf numFmtId="3" fontId="59" fillId="14" borderId="0" xfId="0" applyNumberFormat="1" applyFont="1" applyFill="1" applyBorder="1" applyAlignment="1">
      <alignment horizontal="center"/>
    </xf>
    <xf numFmtId="0" fontId="62" fillId="14" borderId="0" xfId="0" applyFont="1" applyFill="1" applyBorder="1" applyAlignment="1">
      <alignment vertical="center"/>
    </xf>
    <xf numFmtId="0" fontId="62" fillId="1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9" fillId="9" borderId="14" xfId="0" applyFont="1" applyFill="1" applyBorder="1" applyAlignment="1">
      <alignment horizontal="center" vertical="center"/>
    </xf>
    <xf numFmtId="0" fontId="69" fillId="9" borderId="0" xfId="0" applyFont="1" applyFill="1" applyBorder="1" applyAlignment="1">
      <alignment horizontal="center" vertical="center"/>
    </xf>
    <xf numFmtId="0" fontId="60" fillId="9" borderId="14" xfId="0" applyFont="1" applyFill="1" applyBorder="1" applyAlignment="1">
      <alignment horizontal="center" vertical="center"/>
    </xf>
    <xf numFmtId="0" fontId="60" fillId="9" borderId="0" xfId="0" applyFont="1" applyFill="1" applyBorder="1" applyAlignment="1">
      <alignment horizontal="center" vertical="center"/>
    </xf>
    <xf numFmtId="0" fontId="57" fillId="9" borderId="0" xfId="0" applyFont="1" applyFill="1" applyBorder="1" applyAlignment="1">
      <alignment/>
    </xf>
    <xf numFmtId="0" fontId="66" fillId="15" borderId="0" xfId="0" applyFont="1" applyFill="1" applyBorder="1" applyAlignment="1">
      <alignment/>
    </xf>
    <xf numFmtId="0" fontId="60" fillId="9" borderId="110" xfId="0" applyFont="1" applyFill="1" applyBorder="1" applyAlignment="1">
      <alignment horizontal="center"/>
    </xf>
    <xf numFmtId="0" fontId="60" fillId="9" borderId="111" xfId="0" applyFont="1" applyFill="1" applyBorder="1" applyAlignment="1">
      <alignment horizontal="center"/>
    </xf>
    <xf numFmtId="0" fontId="64" fillId="17" borderId="0" xfId="0" applyFont="1" applyFill="1" applyBorder="1" applyAlignment="1">
      <alignment horizontal="center"/>
    </xf>
    <xf numFmtId="0" fontId="59" fillId="14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57" fillId="14" borderId="0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3" fontId="60" fillId="9" borderId="107" xfId="0" applyNumberFormat="1" applyFont="1" applyFill="1" applyBorder="1" applyAlignment="1" applyProtection="1">
      <alignment vertical="center"/>
      <protection/>
    </xf>
    <xf numFmtId="0" fontId="60" fillId="9" borderId="109" xfId="0" applyFont="1" applyFill="1" applyBorder="1" applyAlignment="1" applyProtection="1">
      <alignment vertical="center"/>
      <protection/>
    </xf>
    <xf numFmtId="0" fontId="60" fillId="9" borderId="108" xfId="0" applyFont="1" applyFill="1" applyBorder="1" applyAlignment="1" applyProtection="1">
      <alignment vertical="center"/>
      <protection/>
    </xf>
    <xf numFmtId="0" fontId="60" fillId="14" borderId="0" xfId="0" applyFont="1" applyFill="1" applyBorder="1" applyAlignment="1">
      <alignment horizontal="right"/>
    </xf>
    <xf numFmtId="0" fontId="57" fillId="14" borderId="0" xfId="0" applyFont="1" applyFill="1" applyBorder="1" applyAlignment="1">
      <alignment horizontal="right"/>
    </xf>
    <xf numFmtId="0" fontId="0" fillId="14" borderId="112" xfId="0" applyFill="1" applyBorder="1" applyAlignment="1">
      <alignment/>
    </xf>
    <xf numFmtId="0" fontId="62" fillId="14" borderId="85" xfId="0" applyFont="1" applyFill="1" applyBorder="1" applyAlignment="1">
      <alignment/>
    </xf>
    <xf numFmtId="0" fontId="62" fillId="1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57" fillId="14" borderId="0" xfId="0" applyFont="1" applyFill="1" applyAlignment="1">
      <alignment/>
    </xf>
    <xf numFmtId="0" fontId="59" fillId="14" borderId="0" xfId="0" applyFont="1" applyFill="1" applyAlignment="1">
      <alignment/>
    </xf>
    <xf numFmtId="0" fontId="57" fillId="0" borderId="0" xfId="0" applyFont="1" applyAlignment="1">
      <alignment/>
    </xf>
    <xf numFmtId="0" fontId="57" fillId="9" borderId="107" xfId="0" applyFont="1" applyFill="1" applyBorder="1" applyAlignment="1" applyProtection="1">
      <alignment/>
      <protection locked="0"/>
    </xf>
    <xf numFmtId="0" fontId="57" fillId="9" borderId="109" xfId="0" applyFont="1" applyFill="1" applyBorder="1" applyAlignment="1" applyProtection="1">
      <alignment/>
      <protection locked="0"/>
    </xf>
    <xf numFmtId="0" fontId="57" fillId="9" borderId="108" xfId="0" applyFont="1" applyFill="1" applyBorder="1" applyAlignment="1" applyProtection="1">
      <alignment/>
      <protection locked="0"/>
    </xf>
    <xf numFmtId="0" fontId="63" fillId="14" borderId="0" xfId="0" applyFont="1" applyFill="1" applyAlignment="1">
      <alignment/>
    </xf>
    <xf numFmtId="0" fontId="60" fillId="14" borderId="0" xfId="0" applyFont="1" applyFill="1" applyAlignment="1">
      <alignment/>
    </xf>
    <xf numFmtId="1" fontId="57" fillId="9" borderId="107" xfId="0" applyNumberFormat="1" applyFont="1" applyFill="1" applyBorder="1" applyAlignment="1" applyProtection="1">
      <alignment horizontal="center"/>
      <protection locked="0"/>
    </xf>
    <xf numFmtId="1" fontId="57" fillId="9" borderId="109" xfId="0" applyNumberFormat="1" applyFont="1" applyFill="1" applyBorder="1" applyAlignment="1" applyProtection="1">
      <alignment horizontal="center"/>
      <protection locked="0"/>
    </xf>
    <xf numFmtId="1" fontId="57" fillId="9" borderId="108" xfId="0" applyNumberFormat="1" applyFont="1" applyFill="1" applyBorder="1" applyAlignment="1" applyProtection="1">
      <alignment horizontal="center"/>
      <protection locked="0"/>
    </xf>
    <xf numFmtId="0" fontId="57" fillId="9" borderId="107" xfId="0" applyFont="1" applyFill="1" applyBorder="1" applyAlignment="1" applyProtection="1">
      <alignment horizontal="center"/>
      <protection locked="0"/>
    </xf>
    <xf numFmtId="0" fontId="57" fillId="9" borderId="109" xfId="0" applyFont="1" applyFill="1" applyBorder="1" applyAlignment="1" applyProtection="1">
      <alignment horizontal="center"/>
      <protection locked="0"/>
    </xf>
    <xf numFmtId="0" fontId="57" fillId="9" borderId="108" xfId="0" applyFont="1" applyFill="1" applyBorder="1" applyAlignment="1" applyProtection="1">
      <alignment horizontal="center"/>
      <protection locked="0"/>
    </xf>
    <xf numFmtId="49" fontId="57" fillId="9" borderId="107" xfId="0" applyNumberFormat="1" applyFont="1" applyFill="1" applyBorder="1" applyAlignment="1" applyProtection="1">
      <alignment horizontal="center"/>
      <protection locked="0"/>
    </xf>
    <xf numFmtId="49" fontId="57" fillId="9" borderId="109" xfId="0" applyNumberFormat="1" applyFont="1" applyFill="1" applyBorder="1" applyAlignment="1" applyProtection="1">
      <alignment horizontal="center"/>
      <protection locked="0"/>
    </xf>
    <xf numFmtId="49" fontId="57" fillId="9" borderId="108" xfId="0" applyNumberFormat="1" applyFont="1" applyFill="1" applyBorder="1" applyAlignment="1" applyProtection="1">
      <alignment horizontal="center"/>
      <protection locked="0"/>
    </xf>
    <xf numFmtId="0" fontId="59" fillId="14" borderId="109" xfId="0" applyFont="1" applyFill="1" applyBorder="1" applyAlignment="1">
      <alignment/>
    </xf>
    <xf numFmtId="0" fontId="57" fillId="14" borderId="85" xfId="0" applyFont="1" applyFill="1" applyBorder="1" applyAlignment="1">
      <alignment/>
    </xf>
    <xf numFmtId="0" fontId="57" fillId="14" borderId="112" xfId="0" applyFont="1" applyFill="1" applyBorder="1" applyAlignment="1">
      <alignment/>
    </xf>
    <xf numFmtId="0" fontId="59" fillId="14" borderId="0" xfId="0" applyFont="1" applyFill="1" applyBorder="1" applyAlignment="1">
      <alignment/>
    </xf>
    <xf numFmtId="49" fontId="57" fillId="0" borderId="109" xfId="0" applyNumberFormat="1" applyFont="1" applyBorder="1" applyAlignment="1" applyProtection="1">
      <alignment horizontal="center"/>
      <protection locked="0"/>
    </xf>
    <xf numFmtId="49" fontId="57" fillId="0" borderId="108" xfId="0" applyNumberFormat="1" applyFont="1" applyBorder="1" applyAlignment="1" applyProtection="1">
      <alignment horizontal="center"/>
      <protection locked="0"/>
    </xf>
    <xf numFmtId="0" fontId="57" fillId="9" borderId="107" xfId="0" applyNumberFormat="1" applyFont="1" applyFill="1" applyBorder="1" applyAlignment="1" applyProtection="1">
      <alignment/>
      <protection locked="0"/>
    </xf>
    <xf numFmtId="0" fontId="57" fillId="9" borderId="109" xfId="0" applyNumberFormat="1" applyFont="1" applyFill="1" applyBorder="1" applyAlignment="1" applyProtection="1">
      <alignment/>
      <protection locked="0"/>
    </xf>
    <xf numFmtId="0" fontId="57" fillId="9" borderId="108" xfId="0" applyNumberFormat="1" applyFont="1" applyFill="1" applyBorder="1" applyAlignment="1" applyProtection="1">
      <alignment/>
      <protection locked="0"/>
    </xf>
    <xf numFmtId="0" fontId="63" fillId="14" borderId="0" xfId="0" applyFont="1" applyFill="1" applyAlignment="1">
      <alignment vertical="center" wrapText="1"/>
    </xf>
    <xf numFmtId="0" fontId="57" fillId="0" borderId="109" xfId="0" applyNumberFormat="1" applyFont="1" applyBorder="1" applyAlignment="1">
      <alignment/>
    </xf>
    <xf numFmtId="0" fontId="57" fillId="0" borderId="108" xfId="0" applyNumberFormat="1" applyFont="1" applyBorder="1" applyAlignment="1">
      <alignment/>
    </xf>
    <xf numFmtId="0" fontId="59" fillId="14" borderId="0" xfId="0" applyNumberFormat="1" applyFont="1" applyFill="1" applyAlignment="1">
      <alignment/>
    </xf>
    <xf numFmtId="0" fontId="57" fillId="0" borderId="0" xfId="0" applyNumberFormat="1" applyFont="1" applyAlignment="1">
      <alignment/>
    </xf>
    <xf numFmtId="0" fontId="63" fillId="14" borderId="85" xfId="0" applyFont="1" applyFill="1" applyBorder="1" applyAlignment="1">
      <alignment/>
    </xf>
    <xf numFmtId="0" fontId="67" fillId="0" borderId="0" xfId="0" applyFont="1" applyAlignment="1">
      <alignment/>
    </xf>
    <xf numFmtId="0" fontId="63" fillId="14" borderId="112" xfId="0" applyFont="1" applyFill="1" applyBorder="1" applyAlignment="1">
      <alignment/>
    </xf>
    <xf numFmtId="0" fontId="65" fillId="16" borderId="0" xfId="0" applyFont="1" applyFill="1" applyAlignment="1">
      <alignment/>
    </xf>
    <xf numFmtId="0" fontId="57" fillId="14" borderId="0" xfId="0" applyFont="1" applyFill="1" applyAlignment="1">
      <alignment/>
    </xf>
    <xf numFmtId="3" fontId="57" fillId="9" borderId="107" xfId="0" applyNumberFormat="1" applyFont="1" applyFill="1" applyBorder="1" applyAlignment="1" applyProtection="1" quotePrefix="1">
      <alignment/>
      <protection locked="0"/>
    </xf>
    <xf numFmtId="3" fontId="57" fillId="9" borderId="109" xfId="0" applyNumberFormat="1" applyFont="1" applyFill="1" applyBorder="1" applyAlignment="1" applyProtection="1">
      <alignment/>
      <protection locked="0"/>
    </xf>
    <xf numFmtId="3" fontId="57" fillId="9" borderId="108" xfId="0" applyNumberFormat="1" applyFont="1" applyFill="1" applyBorder="1" applyAlignment="1" applyProtection="1">
      <alignment/>
      <protection locked="0"/>
    </xf>
    <xf numFmtId="0" fontId="57" fillId="14" borderId="85" xfId="0" applyFont="1" applyFill="1" applyBorder="1" applyAlignment="1">
      <alignment/>
    </xf>
    <xf numFmtId="0" fontId="63" fillId="14" borderId="0" xfId="0" applyFont="1" applyFill="1" applyAlignment="1">
      <alignment/>
    </xf>
    <xf numFmtId="0" fontId="63" fillId="14" borderId="112" xfId="0" applyFont="1" applyFill="1" applyBorder="1" applyAlignment="1">
      <alignment/>
    </xf>
    <xf numFmtId="0" fontId="57" fillId="14" borderId="113" xfId="0" applyFont="1" applyFill="1" applyBorder="1" applyAlignment="1">
      <alignment horizontal="center"/>
    </xf>
    <xf numFmtId="3" fontId="57" fillId="9" borderId="107" xfId="0" applyNumberFormat="1" applyFont="1" applyFill="1" applyBorder="1" applyAlignment="1" applyProtection="1">
      <alignment/>
      <protection/>
    </xf>
    <xf numFmtId="3" fontId="57" fillId="9" borderId="109" xfId="0" applyNumberFormat="1" applyFont="1" applyFill="1" applyBorder="1" applyAlignment="1" applyProtection="1">
      <alignment/>
      <protection/>
    </xf>
    <xf numFmtId="3" fontId="57" fillId="9" borderId="108" xfId="0" applyNumberFormat="1" applyFont="1" applyFill="1" applyBorder="1" applyAlignment="1" applyProtection="1">
      <alignment/>
      <protection/>
    </xf>
    <xf numFmtId="3" fontId="57" fillId="9" borderId="107" xfId="0" applyNumberFormat="1" applyFont="1" applyFill="1" applyBorder="1" applyAlignment="1" applyProtection="1">
      <alignment/>
      <protection locked="0"/>
    </xf>
    <xf numFmtId="0" fontId="57" fillId="0" borderId="109" xfId="0" applyFont="1" applyBorder="1" applyAlignment="1">
      <alignment/>
    </xf>
    <xf numFmtId="0" fontId="57" fillId="0" borderId="108" xfId="0" applyFont="1" applyBorder="1" applyAlignment="1">
      <alignment/>
    </xf>
    <xf numFmtId="0" fontId="59" fillId="14" borderId="114" xfId="0" applyFont="1" applyFill="1" applyBorder="1" applyAlignment="1">
      <alignment/>
    </xf>
    <xf numFmtId="0" fontId="57" fillId="14" borderId="0" xfId="0" applyFont="1" applyFill="1" applyBorder="1" applyAlignment="1">
      <alignment/>
    </xf>
    <xf numFmtId="3" fontId="57" fillId="9" borderId="107" xfId="0" applyNumberFormat="1" applyFont="1" applyFill="1" applyBorder="1" applyAlignment="1" applyProtection="1">
      <alignment/>
      <protection locked="0"/>
    </xf>
    <xf numFmtId="3" fontId="57" fillId="9" borderId="109" xfId="0" applyNumberFormat="1" applyFont="1" applyFill="1" applyBorder="1" applyAlignment="1" applyProtection="1">
      <alignment/>
      <protection locked="0"/>
    </xf>
    <xf numFmtId="3" fontId="57" fillId="9" borderId="108" xfId="0" applyNumberFormat="1" applyFont="1" applyFill="1" applyBorder="1" applyAlignment="1" applyProtection="1">
      <alignment/>
      <protection locked="0"/>
    </xf>
    <xf numFmtId="0" fontId="57" fillId="0" borderId="114" xfId="0" applyFont="1" applyBorder="1" applyAlignment="1">
      <alignment/>
    </xf>
    <xf numFmtId="0" fontId="57" fillId="15" borderId="0" xfId="0" applyFont="1" applyFill="1" applyAlignment="1">
      <alignment/>
    </xf>
    <xf numFmtId="0" fontId="57" fillId="9" borderId="110" xfId="0" applyFont="1" applyFill="1" applyBorder="1" applyAlignment="1" applyProtection="1">
      <alignment/>
      <protection locked="0"/>
    </xf>
    <xf numFmtId="0" fontId="57" fillId="9" borderId="115" xfId="0" applyFont="1" applyFill="1" applyBorder="1" applyAlignment="1" applyProtection="1">
      <alignment/>
      <protection locked="0"/>
    </xf>
    <xf numFmtId="0" fontId="57" fillId="0" borderId="115" xfId="0" applyFont="1" applyBorder="1" applyAlignment="1">
      <alignment/>
    </xf>
    <xf numFmtId="0" fontId="57" fillId="0" borderId="111" xfId="0" applyFont="1" applyBorder="1" applyAlignment="1">
      <alignment/>
    </xf>
    <xf numFmtId="0" fontId="64" fillId="16" borderId="0" xfId="0" applyFont="1" applyFill="1" applyAlignment="1">
      <alignment/>
    </xf>
    <xf numFmtId="0" fontId="64" fillId="17" borderId="0" xfId="0" applyFont="1" applyFill="1" applyAlignment="1">
      <alignment horizontal="center"/>
    </xf>
    <xf numFmtId="0" fontId="0" fillId="15" borderId="0" xfId="0" applyFill="1" applyAlignment="1">
      <alignment/>
    </xf>
    <xf numFmtId="0" fontId="63" fillId="14" borderId="0" xfId="0" applyFont="1" applyFill="1" applyBorder="1" applyAlignment="1">
      <alignment vertical="center" wrapText="1"/>
    </xf>
    <xf numFmtId="0" fontId="0" fillId="0" borderId="112" xfId="0" applyBorder="1" applyAlignment="1">
      <alignment vertical="center" wrapText="1"/>
    </xf>
    <xf numFmtId="0" fontId="62" fillId="14" borderId="0" xfId="0" applyFont="1" applyFill="1" applyAlignment="1">
      <alignment horizontal="center"/>
    </xf>
    <xf numFmtId="0" fontId="0" fillId="14" borderId="85" xfId="0" applyFill="1" applyBorder="1" applyAlignment="1">
      <alignment/>
    </xf>
    <xf numFmtId="0" fontId="57" fillId="9" borderId="107" xfId="0" applyFont="1" applyFill="1" applyBorder="1" applyAlignment="1" applyProtection="1">
      <alignment/>
      <protection locked="0"/>
    </xf>
    <xf numFmtId="0" fontId="57" fillId="9" borderId="109" xfId="0" applyFont="1" applyFill="1" applyBorder="1" applyAlignment="1" applyProtection="1">
      <alignment/>
      <protection locked="0"/>
    </xf>
    <xf numFmtId="0" fontId="57" fillId="0" borderId="109" xfId="0" applyFont="1" applyBorder="1" applyAlignment="1" applyProtection="1">
      <alignment/>
      <protection locked="0"/>
    </xf>
    <xf numFmtId="0" fontId="57" fillId="0" borderId="108" xfId="0" applyFont="1" applyBorder="1" applyAlignment="1" applyProtection="1">
      <alignment/>
      <protection locked="0"/>
    </xf>
    <xf numFmtId="0" fontId="62" fillId="9" borderId="116" xfId="0" applyFont="1" applyFill="1" applyBorder="1" applyAlignment="1">
      <alignment horizontal="center"/>
    </xf>
    <xf numFmtId="0" fontId="62" fillId="9" borderId="113" xfId="0" applyFont="1" applyFill="1" applyBorder="1" applyAlignment="1">
      <alignment horizontal="center"/>
    </xf>
    <xf numFmtId="0" fontId="62" fillId="9" borderId="117" xfId="0" applyFont="1" applyFill="1" applyBorder="1" applyAlignment="1">
      <alignment horizontal="center"/>
    </xf>
    <xf numFmtId="0" fontId="62" fillId="9" borderId="85" xfId="0" applyFont="1" applyFill="1" applyBorder="1" applyAlignment="1">
      <alignment horizontal="center"/>
    </xf>
    <xf numFmtId="0" fontId="62" fillId="9" borderId="0" xfId="0" applyFont="1" applyFill="1" applyBorder="1" applyAlignment="1">
      <alignment horizontal="center"/>
    </xf>
    <xf numFmtId="0" fontId="62" fillId="9" borderId="112" xfId="0" applyFont="1" applyFill="1" applyBorder="1" applyAlignment="1">
      <alignment horizontal="center"/>
    </xf>
    <xf numFmtId="0" fontId="62" fillId="9" borderId="118" xfId="0" applyFont="1" applyFill="1" applyBorder="1" applyAlignment="1">
      <alignment horizontal="center"/>
    </xf>
    <xf numFmtId="0" fontId="62" fillId="9" borderId="114" xfId="0" applyFont="1" applyFill="1" applyBorder="1" applyAlignment="1">
      <alignment horizontal="center"/>
    </xf>
    <xf numFmtId="0" fontId="62" fillId="9" borderId="119" xfId="0" applyFont="1" applyFill="1" applyBorder="1" applyAlignment="1">
      <alignment horizontal="center"/>
    </xf>
    <xf numFmtId="0" fontId="57" fillId="9" borderId="109" xfId="0" applyFont="1" applyFill="1" applyBorder="1" applyAlignment="1" applyProtection="1">
      <alignment horizontal="center"/>
      <protection locked="0"/>
    </xf>
    <xf numFmtId="0" fontId="59" fillId="14" borderId="113" xfId="0" applyFont="1" applyFill="1" applyBorder="1" applyAlignment="1">
      <alignment/>
    </xf>
    <xf numFmtId="0" fontId="57" fillId="0" borderId="113" xfId="0" applyFont="1" applyBorder="1" applyAlignment="1">
      <alignment/>
    </xf>
    <xf numFmtId="0" fontId="59" fillId="14" borderId="0" xfId="0" applyFont="1" applyFill="1" applyBorder="1" applyAlignment="1">
      <alignment horizontal="right"/>
    </xf>
    <xf numFmtId="0" fontId="24" fillId="9" borderId="0" xfId="0" applyFont="1" applyFill="1" applyAlignment="1">
      <alignment horizontal="center"/>
    </xf>
    <xf numFmtId="0" fontId="60" fillId="14" borderId="0" xfId="0" applyFont="1" applyFill="1" applyAlignment="1">
      <alignment horizontal="center"/>
    </xf>
    <xf numFmtId="0" fontId="59" fillId="14" borderId="113" xfId="0" applyFont="1" applyFill="1" applyBorder="1" applyAlignment="1">
      <alignment vertical="center" wrapText="1"/>
    </xf>
    <xf numFmtId="0" fontId="0" fillId="0" borderId="113" xfId="0" applyBorder="1" applyAlignment="1">
      <alignment vertical="center" wrapText="1"/>
    </xf>
    <xf numFmtId="0" fontId="59" fillId="14" borderId="85" xfId="0" applyFont="1" applyFill="1" applyBorder="1" applyAlignment="1">
      <alignment/>
    </xf>
    <xf numFmtId="0" fontId="57" fillId="9" borderId="14" xfId="0" applyFont="1" applyFill="1" applyBorder="1" applyAlignment="1">
      <alignment/>
    </xf>
    <xf numFmtId="0" fontId="58" fillId="9" borderId="14" xfId="0" applyFont="1" applyFill="1" applyBorder="1" applyAlignment="1">
      <alignment horizontal="center" vertical="center"/>
    </xf>
    <xf numFmtId="0" fontId="59" fillId="9" borderId="1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9" fillId="9" borderId="0" xfId="0" applyFont="1" applyFill="1" applyBorder="1" applyAlignment="1">
      <alignment horizontal="center"/>
    </xf>
    <xf numFmtId="0" fontId="59" fillId="9" borderId="82" xfId="0" applyFont="1" applyFill="1" applyBorder="1" applyAlignment="1">
      <alignment horizontal="center"/>
    </xf>
    <xf numFmtId="0" fontId="57" fillId="0" borderId="107" xfId="0" applyFont="1" applyBorder="1" applyAlignment="1">
      <alignment horizontal="center"/>
    </xf>
    <xf numFmtId="0" fontId="57" fillId="0" borderId="109" xfId="0" applyFont="1" applyBorder="1" applyAlignment="1">
      <alignment horizontal="center"/>
    </xf>
    <xf numFmtId="0" fontId="57" fillId="0" borderId="108" xfId="0" applyFont="1" applyBorder="1" applyAlignment="1">
      <alignment horizontal="center"/>
    </xf>
    <xf numFmtId="0" fontId="0" fillId="0" borderId="85" xfId="0" applyBorder="1" applyAlignment="1">
      <alignment/>
    </xf>
    <xf numFmtId="0" fontId="1" fillId="6" borderId="120" xfId="0" applyFont="1" applyFill="1" applyBorder="1" applyAlignment="1">
      <alignment horizontal="center"/>
    </xf>
    <xf numFmtId="0" fontId="9" fillId="6" borderId="58" xfId="24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8" fillId="6" borderId="58" xfId="24" applyFont="1" applyFill="1" applyBorder="1" applyAlignment="1">
      <alignment/>
    </xf>
    <xf numFmtId="0" fontId="8" fillId="6" borderId="0" xfId="24" applyFont="1" applyFill="1" applyBorder="1" applyAlignment="1">
      <alignment/>
    </xf>
    <xf numFmtId="0" fontId="9" fillId="6" borderId="58" xfId="24" applyFont="1" applyFill="1" applyBorder="1" applyAlignment="1">
      <alignment horizontal="center"/>
    </xf>
    <xf numFmtId="0" fontId="9" fillId="6" borderId="121" xfId="24" applyFont="1" applyFill="1" applyBorder="1" applyAlignment="1">
      <alignment/>
    </xf>
    <xf numFmtId="0" fontId="0" fillId="0" borderId="122" xfId="0" applyBorder="1" applyAlignment="1">
      <alignment/>
    </xf>
    <xf numFmtId="0" fontId="9" fillId="6" borderId="122" xfId="24" applyFont="1" applyFill="1" applyBorder="1" applyAlignment="1">
      <alignment/>
    </xf>
    <xf numFmtId="0" fontId="9" fillId="6" borderId="123" xfId="24" applyFont="1" applyFill="1" applyBorder="1" applyAlignment="1">
      <alignment/>
    </xf>
    <xf numFmtId="0" fontId="9" fillId="6" borderId="58" xfId="24" applyFont="1" applyFill="1" applyBorder="1" applyAlignment="1">
      <alignment/>
    </xf>
    <xf numFmtId="0" fontId="9" fillId="6" borderId="0" xfId="24" applyFont="1" applyFill="1" applyBorder="1" applyAlignment="1">
      <alignment/>
    </xf>
    <xf numFmtId="0" fontId="9" fillId="6" borderId="59" xfId="24" applyFont="1" applyFill="1" applyBorder="1" applyAlignment="1">
      <alignment/>
    </xf>
    <xf numFmtId="0" fontId="8" fillId="6" borderId="58" xfId="24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6" borderId="0" xfId="24" applyFont="1" applyFill="1" applyBorder="1" applyAlignment="1">
      <alignment/>
    </xf>
    <xf numFmtId="0" fontId="0" fillId="0" borderId="59" xfId="0" applyBorder="1" applyAlignment="1">
      <alignment/>
    </xf>
    <xf numFmtId="0" fontId="49" fillId="6" borderId="0" xfId="24" applyFont="1" applyFill="1" applyBorder="1" applyAlignment="1">
      <alignment horizontal="center"/>
    </xf>
    <xf numFmtId="0" fontId="47" fillId="6" borderId="0" xfId="0" applyFont="1" applyFill="1" applyAlignment="1">
      <alignment/>
    </xf>
    <xf numFmtId="0" fontId="51" fillId="6" borderId="0" xfId="24" applyFont="1" applyFill="1" applyAlignment="1">
      <alignment horizontal="center"/>
    </xf>
    <xf numFmtId="0" fontId="52" fillId="6" borderId="0" xfId="0" applyFont="1" applyFill="1" applyAlignment="1">
      <alignment horizontal="center"/>
    </xf>
    <xf numFmtId="0" fontId="48" fillId="6" borderId="124" xfId="24" applyFont="1" applyFill="1" applyBorder="1" applyAlignment="1">
      <alignment horizontal="left" vertical="top"/>
    </xf>
    <xf numFmtId="0" fontId="47" fillId="9" borderId="125" xfId="0" applyFont="1" applyFill="1" applyBorder="1" applyAlignment="1">
      <alignment vertical="top"/>
    </xf>
    <xf numFmtId="0" fontId="47" fillId="9" borderId="58" xfId="0" applyFont="1" applyFill="1" applyBorder="1" applyAlignment="1">
      <alignment vertical="top"/>
    </xf>
    <xf numFmtId="0" fontId="47" fillId="9" borderId="59" xfId="0" applyFont="1" applyFill="1" applyBorder="1" applyAlignment="1">
      <alignment vertical="top"/>
    </xf>
    <xf numFmtId="0" fontId="48" fillId="6" borderId="91" xfId="24" applyFont="1" applyFill="1" applyBorder="1" applyAlignment="1">
      <alignment/>
    </xf>
    <xf numFmtId="0" fontId="47" fillId="9" borderId="93" xfId="0" applyFont="1" applyFill="1" applyBorder="1" applyAlignment="1">
      <alignment/>
    </xf>
    <xf numFmtId="0" fontId="46" fillId="6" borderId="0" xfId="24" applyFont="1" applyFill="1" applyAlignment="1">
      <alignment/>
    </xf>
    <xf numFmtId="0" fontId="47" fillId="9" borderId="0" xfId="0" applyFont="1" applyFill="1" applyAlignment="1">
      <alignment/>
    </xf>
    <xf numFmtId="0" fontId="47" fillId="9" borderId="0" xfId="0" applyFont="1" applyFill="1" applyBorder="1" applyAlignment="1">
      <alignment/>
    </xf>
    <xf numFmtId="0" fontId="50" fillId="6" borderId="0" xfId="24" applyFont="1" applyFill="1" applyAlignment="1">
      <alignment horizontal="center" vertical="center"/>
    </xf>
    <xf numFmtId="0" fontId="47" fillId="9" borderId="0" xfId="0" applyFont="1" applyFill="1" applyBorder="1" applyAlignment="1">
      <alignment vertical="center"/>
    </xf>
    <xf numFmtId="0" fontId="47" fillId="9" borderId="0" xfId="0" applyFont="1" applyFill="1" applyAlignment="1">
      <alignment vertical="center"/>
    </xf>
    <xf numFmtId="0" fontId="7" fillId="6" borderId="58" xfId="24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7" fillId="6" borderId="0" xfId="24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/>
    </xf>
    <xf numFmtId="0" fontId="7" fillId="6" borderId="58" xfId="24" applyFont="1" applyFill="1" applyBorder="1" applyAlignment="1">
      <alignment horizontal="left"/>
    </xf>
    <xf numFmtId="0" fontId="0" fillId="6" borderId="59" xfId="0" applyFont="1" applyFill="1" applyBorder="1" applyAlignment="1">
      <alignment/>
    </xf>
    <xf numFmtId="0" fontId="6" fillId="6" borderId="0" xfId="24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49" fontId="7" fillId="6" borderId="61" xfId="24" applyNumberFormat="1" applyFont="1" applyFill="1" applyBorder="1" applyAlignment="1">
      <alignment horizontal="left"/>
    </xf>
    <xf numFmtId="0" fontId="0" fillId="6" borderId="61" xfId="0" applyNumberFormat="1" applyFont="1" applyFill="1" applyBorder="1" applyAlignment="1">
      <alignment horizontal="left"/>
    </xf>
    <xf numFmtId="0" fontId="7" fillId="6" borderId="58" xfId="24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6" borderId="59" xfId="0" applyFont="1" applyFill="1" applyBorder="1" applyAlignment="1" applyProtection="1">
      <alignment/>
      <protection locked="0"/>
    </xf>
    <xf numFmtId="0" fontId="7" fillId="6" borderId="92" xfId="24" applyFont="1" applyFill="1" applyBorder="1" applyAlignment="1" applyProtection="1">
      <alignment horizontal="left"/>
      <protection locked="0"/>
    </xf>
    <xf numFmtId="0" fontId="0" fillId="6" borderId="92" xfId="0" applyFont="1" applyFill="1" applyBorder="1" applyAlignment="1" applyProtection="1">
      <alignment horizontal="left"/>
      <protection locked="0"/>
    </xf>
    <xf numFmtId="0" fontId="6" fillId="6" borderId="58" xfId="24" applyFont="1" applyFill="1" applyBorder="1" applyAlignment="1">
      <alignment/>
    </xf>
    <xf numFmtId="0" fontId="53" fillId="6" borderId="92" xfId="24" applyFont="1" applyFill="1" applyBorder="1" applyAlignment="1">
      <alignment horizontal="left"/>
    </xf>
    <xf numFmtId="0" fontId="50" fillId="6" borderId="92" xfId="24" applyFont="1" applyFill="1" applyBorder="1" applyAlignment="1" applyProtection="1">
      <alignment horizontal="center"/>
      <protection locked="0"/>
    </xf>
    <xf numFmtId="0" fontId="47" fillId="9" borderId="92" xfId="0" applyFont="1" applyFill="1" applyBorder="1" applyAlignment="1" applyProtection="1">
      <alignment horizontal="center"/>
      <protection locked="0"/>
    </xf>
    <xf numFmtId="0" fontId="9" fillId="6" borderId="124" xfId="24" applyFont="1" applyFill="1" applyBorder="1" applyAlignment="1">
      <alignment/>
    </xf>
    <xf numFmtId="0" fontId="0" fillId="0" borderId="120" xfId="0" applyBorder="1" applyAlignment="1">
      <alignment/>
    </xf>
    <xf numFmtId="0" fontId="9" fillId="6" borderId="120" xfId="24" applyFont="1" applyFill="1" applyBorder="1" applyAlignment="1">
      <alignment horizontal="right"/>
    </xf>
    <xf numFmtId="0" fontId="0" fillId="0" borderId="125" xfId="0" applyBorder="1" applyAlignment="1">
      <alignment/>
    </xf>
    <xf numFmtId="0" fontId="14" fillId="6" borderId="58" xfId="24" applyFont="1" applyFill="1" applyBorder="1" applyAlignment="1">
      <alignment/>
    </xf>
    <xf numFmtId="0" fontId="14" fillId="6" borderId="0" xfId="24" applyFont="1" applyFill="1" applyBorder="1" applyAlignment="1">
      <alignment/>
    </xf>
    <xf numFmtId="0" fontId="14" fillId="6" borderId="59" xfId="24" applyFont="1" applyFill="1" applyBorder="1" applyAlignment="1">
      <alignment/>
    </xf>
    <xf numFmtId="0" fontId="15" fillId="6" borderId="60" xfId="24" applyFont="1" applyFill="1" applyBorder="1" applyAlignment="1">
      <alignment horizontal="left"/>
    </xf>
    <xf numFmtId="0" fontId="15" fillId="6" borderId="61" xfId="24" applyFont="1" applyFill="1" applyBorder="1" applyAlignment="1">
      <alignment horizontal="left"/>
    </xf>
    <xf numFmtId="0" fontId="15" fillId="6" borderId="62" xfId="24" applyFont="1" applyFill="1" applyBorder="1" applyAlignment="1">
      <alignment horizontal="left"/>
    </xf>
    <xf numFmtId="0" fontId="9" fillId="6" borderId="126" xfId="24" applyFont="1" applyFill="1" applyBorder="1" applyAlignment="1">
      <alignment vertical="top" wrapText="1"/>
    </xf>
    <xf numFmtId="0" fontId="9" fillId="6" borderId="127" xfId="24" applyFont="1" applyFill="1" applyBorder="1" applyAlignment="1">
      <alignment vertical="top" wrapText="1"/>
    </xf>
    <xf numFmtId="0" fontId="9" fillId="6" borderId="128" xfId="24" applyFont="1" applyFill="1" applyBorder="1" applyAlignment="1">
      <alignment vertical="top" wrapText="1"/>
    </xf>
    <xf numFmtId="49" fontId="6" fillId="6" borderId="61" xfId="24" applyNumberFormat="1" applyFont="1" applyFill="1" applyBorder="1" applyAlignment="1" applyProtection="1">
      <alignment horizontal="center"/>
      <protection locked="0"/>
    </xf>
    <xf numFmtId="49" fontId="0" fillId="6" borderId="61" xfId="0" applyNumberFormat="1" applyFont="1" applyFill="1" applyBorder="1" applyAlignment="1" applyProtection="1">
      <alignment horizontal="center"/>
      <protection locked="0"/>
    </xf>
    <xf numFmtId="0" fontId="7" fillId="6" borderId="129" xfId="24" applyFont="1" applyFill="1" applyBorder="1" applyAlignment="1">
      <alignment/>
    </xf>
    <xf numFmtId="0" fontId="7" fillId="6" borderId="89" xfId="24" applyFont="1" applyFill="1" applyBorder="1" applyAlignment="1">
      <alignment/>
    </xf>
    <xf numFmtId="0" fontId="7" fillId="6" borderId="90" xfId="24" applyFont="1" applyFill="1" applyBorder="1" applyAlignment="1">
      <alignment/>
    </xf>
    <xf numFmtId="49" fontId="6" fillId="6" borderId="130" xfId="24" applyNumberFormat="1" applyFont="1" applyFill="1" applyBorder="1" applyAlignment="1" applyProtection="1">
      <alignment horizontal="left"/>
      <protection locked="0"/>
    </xf>
    <xf numFmtId="49" fontId="6" fillId="6" borderId="66" xfId="24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28" fillId="6" borderId="91" xfId="24" applyFont="1" applyFill="1" applyBorder="1" applyAlignment="1">
      <alignment horizontal="center"/>
    </xf>
    <xf numFmtId="0" fontId="28" fillId="6" borderId="92" xfId="24" applyFont="1" applyFill="1" applyBorder="1" applyAlignment="1">
      <alignment horizontal="center"/>
    </xf>
    <xf numFmtId="0" fontId="28" fillId="6" borderId="93" xfId="24" applyFont="1" applyFill="1" applyBorder="1" applyAlignment="1">
      <alignment horizontal="center"/>
    </xf>
    <xf numFmtId="0" fontId="14" fillId="6" borderId="58" xfId="24" applyFont="1" applyFill="1" applyBorder="1" applyAlignment="1">
      <alignment/>
    </xf>
    <xf numFmtId="0" fontId="15" fillId="6" borderId="0" xfId="24" applyFont="1" applyFill="1" applyBorder="1" applyAlignment="1">
      <alignment/>
    </xf>
    <xf numFmtId="0" fontId="15" fillId="6" borderId="59" xfId="24" applyFont="1" applyFill="1" applyBorder="1" applyAlignment="1">
      <alignment/>
    </xf>
    <xf numFmtId="49" fontId="6" fillId="6" borderId="131" xfId="24" applyNumberFormat="1" applyFont="1" applyFill="1" applyBorder="1" applyAlignment="1" applyProtection="1">
      <alignment horizontal="left"/>
      <protection locked="0"/>
    </xf>
    <xf numFmtId="49" fontId="6" fillId="6" borderId="132" xfId="24" applyNumberFormat="1" applyFont="1" applyFill="1" applyBorder="1" applyAlignment="1" applyProtection="1">
      <alignment horizontal="left"/>
      <protection locked="0"/>
    </xf>
    <xf numFmtId="0" fontId="8" fillId="6" borderId="58" xfId="24" applyFont="1" applyFill="1" applyBorder="1" applyAlignment="1">
      <alignment/>
    </xf>
    <xf numFmtId="0" fontId="7" fillId="6" borderId="91" xfId="24" applyFont="1" applyFill="1" applyBorder="1" applyAlignment="1" applyProtection="1">
      <alignment/>
      <protection locked="0"/>
    </xf>
    <xf numFmtId="0" fontId="0" fillId="0" borderId="92" xfId="0" applyBorder="1" applyAlignment="1">
      <alignment/>
    </xf>
    <xf numFmtId="0" fontId="6" fillId="6" borderId="0" xfId="24" applyFont="1" applyFill="1" applyBorder="1" applyAlignment="1">
      <alignment/>
    </xf>
    <xf numFmtId="0" fontId="6" fillId="6" borderId="59" xfId="24" applyFont="1" applyFill="1" applyBorder="1" applyAlignment="1">
      <alignment/>
    </xf>
    <xf numFmtId="0" fontId="9" fillId="6" borderId="129" xfId="24" applyFont="1" applyFill="1" applyBorder="1" applyAlignment="1">
      <alignment/>
    </xf>
    <xf numFmtId="0" fontId="0" fillId="0" borderId="89" xfId="0" applyBorder="1" applyAlignment="1">
      <alignment/>
    </xf>
    <xf numFmtId="0" fontId="12" fillId="0" borderId="91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14" fontId="6" fillId="6" borderId="0" xfId="24" applyNumberFormat="1" applyFont="1" applyFill="1" applyBorder="1" applyAlignment="1" applyProtection="1">
      <alignment horizontal="left"/>
      <protection locked="0"/>
    </xf>
    <xf numFmtId="0" fontId="8" fillId="2" borderId="133" xfId="24" applyFont="1" applyFill="1" applyBorder="1" applyAlignment="1">
      <alignment wrapText="1"/>
    </xf>
    <xf numFmtId="0" fontId="12" fillId="0" borderId="134" xfId="0" applyFont="1" applyBorder="1" applyAlignment="1">
      <alignment wrapText="1"/>
    </xf>
    <xf numFmtId="0" fontId="6" fillId="2" borderId="135" xfId="24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7" fillId="2" borderId="136" xfId="24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7" fillId="2" borderId="0" xfId="24" applyFont="1" applyFill="1" applyBorder="1" applyAlignment="1">
      <alignment horizontal="center"/>
    </xf>
    <xf numFmtId="0" fontId="6" fillId="2" borderId="18" xfId="24" applyFont="1" applyFill="1" applyBorder="1" applyAlignment="1">
      <alignment horizontal="center" vertical="center"/>
    </xf>
    <xf numFmtId="0" fontId="0" fillId="9" borderId="18" xfId="0" applyFill="1" applyBorder="1" applyAlignment="1">
      <alignment vertical="center"/>
    </xf>
    <xf numFmtId="0" fontId="0" fillId="9" borderId="137" xfId="0" applyFill="1" applyBorder="1" applyAlignment="1">
      <alignment vertical="center"/>
    </xf>
    <xf numFmtId="0" fontId="7" fillId="2" borderId="19" xfId="24" applyFont="1" applyFill="1" applyBorder="1" applyAlignment="1">
      <alignment horizontal="center" vertical="center"/>
    </xf>
    <xf numFmtId="0" fontId="0" fillId="9" borderId="19" xfId="0" applyFill="1" applyBorder="1" applyAlignment="1">
      <alignment vertical="center"/>
    </xf>
    <xf numFmtId="0" fontId="0" fillId="9" borderId="138" xfId="0" applyFill="1" applyBorder="1" applyAlignment="1">
      <alignment vertical="center"/>
    </xf>
    <xf numFmtId="0" fontId="6" fillId="2" borderId="139" xfId="24" applyFont="1" applyFill="1" applyBorder="1" applyAlignment="1">
      <alignment/>
    </xf>
    <xf numFmtId="0" fontId="0" fillId="0" borderId="140" xfId="0" applyBorder="1" applyAlignment="1">
      <alignment/>
    </xf>
    <xf numFmtId="0" fontId="7" fillId="2" borderId="141" xfId="24" applyFont="1" applyFill="1" applyBorder="1" applyAlignment="1">
      <alignment horizontal="left"/>
    </xf>
    <xf numFmtId="0" fontId="0" fillId="0" borderId="142" xfId="0" applyBorder="1" applyAlignment="1">
      <alignment/>
    </xf>
    <xf numFmtId="0" fontId="9" fillId="2" borderId="143" xfId="24" applyFont="1" applyFill="1" applyBorder="1" applyAlignment="1">
      <alignment vertical="top" wrapText="1"/>
    </xf>
    <xf numFmtId="0" fontId="0" fillId="0" borderId="144" xfId="0" applyBorder="1" applyAlignment="1">
      <alignment vertical="top" wrapText="1"/>
    </xf>
    <xf numFmtId="0" fontId="19" fillId="2" borderId="0" xfId="24" applyFont="1" applyFill="1" applyAlignment="1">
      <alignment/>
    </xf>
    <xf numFmtId="0" fontId="70" fillId="0" borderId="0" xfId="0" applyFont="1" applyAlignment="1">
      <alignment/>
    </xf>
    <xf numFmtId="0" fontId="70" fillId="0" borderId="17" xfId="0" applyFont="1" applyBorder="1" applyAlignment="1">
      <alignment/>
    </xf>
    <xf numFmtId="0" fontId="6" fillId="2" borderId="21" xfId="24" applyFont="1" applyFill="1" applyBorder="1" applyAlignment="1">
      <alignment/>
    </xf>
    <xf numFmtId="0" fontId="0" fillId="0" borderId="21" xfId="0" applyBorder="1" applyAlignment="1">
      <alignment/>
    </xf>
    <xf numFmtId="0" fontId="8" fillId="2" borderId="87" xfId="24" applyFont="1" applyFill="1" applyBorder="1" applyAlignment="1">
      <alignment horizontal="center" vertical="center"/>
    </xf>
    <xf numFmtId="0" fontId="0" fillId="0" borderId="137" xfId="0" applyBorder="1" applyAlignment="1">
      <alignment vertical="center"/>
    </xf>
    <xf numFmtId="0" fontId="14" fillId="2" borderId="133" xfId="24" applyFont="1" applyFill="1" applyBorder="1" applyAlignment="1">
      <alignment horizontal="center" vertical="center"/>
    </xf>
    <xf numFmtId="0" fontId="0" fillId="0" borderId="134" xfId="0" applyBorder="1" applyAlignment="1">
      <alignment vertical="center"/>
    </xf>
    <xf numFmtId="0" fontId="0" fillId="0" borderId="145" xfId="0" applyBorder="1" applyAlignment="1">
      <alignment vertical="center"/>
    </xf>
    <xf numFmtId="0" fontId="0" fillId="0" borderId="146" xfId="0" applyBorder="1" applyAlignment="1">
      <alignment vertical="center"/>
    </xf>
    <xf numFmtId="0" fontId="14" fillId="2" borderId="88" xfId="24" applyFont="1" applyFill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14" fillId="2" borderId="86" xfId="24" applyFont="1" applyFill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9" fillId="2" borderId="143" xfId="24" applyFont="1" applyFill="1" applyBorder="1" applyAlignment="1">
      <alignment vertical="center" wrapText="1"/>
    </xf>
    <xf numFmtId="0" fontId="12" fillId="0" borderId="144" xfId="0" applyFont="1" applyBorder="1" applyAlignment="1">
      <alignment vertical="center" wrapText="1"/>
    </xf>
    <xf numFmtId="0" fontId="9" fillId="2" borderId="73" xfId="24" applyFont="1" applyFill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9" fillId="2" borderId="73" xfId="24" applyFont="1" applyFill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8" fillId="2" borderId="73" xfId="24" applyFont="1" applyFill="1" applyBorder="1" applyAlignment="1">
      <alignment wrapText="1"/>
    </xf>
    <xf numFmtId="0" fontId="12" fillId="0" borderId="74" xfId="0" applyFont="1" applyBorder="1" applyAlignment="1">
      <alignment wrapText="1"/>
    </xf>
    <xf numFmtId="0" fontId="7" fillId="2" borderId="73" xfId="24" applyFont="1" applyFill="1" applyBorder="1" applyAlignment="1">
      <alignment horizontal="left" vertical="center"/>
    </xf>
    <xf numFmtId="0" fontId="7" fillId="2" borderId="74" xfId="24" applyFont="1" applyFill="1" applyBorder="1" applyAlignment="1">
      <alignment horizontal="left" vertical="center"/>
    </xf>
    <xf numFmtId="0" fontId="7" fillId="2" borderId="73" xfId="24" applyFont="1" applyFill="1" applyBorder="1" applyAlignment="1">
      <alignment vertical="center"/>
    </xf>
    <xf numFmtId="0" fontId="7" fillId="2" borderId="74" xfId="24" applyFont="1" applyFill="1" applyBorder="1" applyAlignment="1">
      <alignment vertical="center"/>
    </xf>
    <xf numFmtId="0" fontId="6" fillId="2" borderId="86" xfId="24" applyFont="1" applyFill="1" applyBorder="1" applyAlignment="1">
      <alignment/>
    </xf>
    <xf numFmtId="0" fontId="0" fillId="0" borderId="148" xfId="0" applyBorder="1" applyAlignment="1">
      <alignment/>
    </xf>
    <xf numFmtId="0" fontId="0" fillId="0" borderId="147" xfId="0" applyBorder="1" applyAlignment="1">
      <alignment/>
    </xf>
    <xf numFmtId="0" fontId="9" fillId="2" borderId="14" xfId="24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9" fillId="2" borderId="14" xfId="24" applyNumberFormat="1" applyFont="1" applyFill="1" applyBorder="1" applyAlignment="1">
      <alignment/>
    </xf>
    <xf numFmtId="0" fontId="0" fillId="0" borderId="24" xfId="0" applyBorder="1" applyAlignment="1">
      <alignment/>
    </xf>
    <xf numFmtId="0" fontId="9" fillId="2" borderId="149" xfId="24" applyFont="1" applyFill="1" applyBorder="1" applyAlignment="1">
      <alignment/>
    </xf>
    <xf numFmtId="0" fontId="0" fillId="0" borderId="146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9" fillId="2" borderId="145" xfId="24" applyFont="1" applyFill="1" applyBorder="1" applyAlignment="1">
      <alignment vertical="top" wrapText="1"/>
    </xf>
    <xf numFmtId="0" fontId="0" fillId="0" borderId="146" xfId="0" applyBorder="1" applyAlignment="1">
      <alignment vertical="top" wrapText="1"/>
    </xf>
    <xf numFmtId="0" fontId="6" fillId="2" borderId="150" xfId="24" applyFont="1" applyFill="1" applyBorder="1" applyAlignment="1">
      <alignment horizontal="center" vertical="center"/>
    </xf>
    <xf numFmtId="0" fontId="0" fillId="9" borderId="151" xfId="0" applyFill="1" applyBorder="1" applyAlignment="1">
      <alignment vertical="center"/>
    </xf>
    <xf numFmtId="0" fontId="0" fillId="9" borderId="152" xfId="0" applyFill="1" applyBorder="1" applyAlignment="1">
      <alignment vertical="center"/>
    </xf>
    <xf numFmtId="0" fontId="8" fillId="2" borderId="153" xfId="24" applyFont="1" applyFill="1" applyBorder="1" applyAlignment="1">
      <alignment vertical="center"/>
    </xf>
    <xf numFmtId="0" fontId="1" fillId="0" borderId="15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2" borderId="88" xfId="24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138" xfId="0" applyBorder="1" applyAlignment="1">
      <alignment vertical="center"/>
    </xf>
    <xf numFmtId="0" fontId="7" fillId="2" borderId="14" xfId="24" applyFont="1" applyFill="1" applyBorder="1" applyAlignment="1">
      <alignment/>
    </xf>
    <xf numFmtId="0" fontId="9" fillId="2" borderId="14" xfId="24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2" borderId="155" xfId="24" applyFont="1" applyFill="1" applyBorder="1" applyAlignment="1">
      <alignment horizontal="center" vertical="center"/>
    </xf>
    <xf numFmtId="0" fontId="0" fillId="9" borderId="156" xfId="0" applyFill="1" applyBorder="1" applyAlignment="1">
      <alignment vertical="center"/>
    </xf>
    <xf numFmtId="0" fontId="0" fillId="9" borderId="157" xfId="0" applyFill="1" applyBorder="1" applyAlignment="1">
      <alignment vertical="center"/>
    </xf>
    <xf numFmtId="0" fontId="7" fillId="2" borderId="141" xfId="24" applyFont="1" applyFill="1" applyBorder="1" applyAlignment="1">
      <alignment/>
    </xf>
    <xf numFmtId="167" fontId="13" fillId="2" borderId="96" xfId="24" applyNumberFormat="1" applyFont="1" applyFill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23" fillId="2" borderId="0" xfId="24" applyFont="1" applyFill="1" applyAlignment="1">
      <alignment horizontal="center"/>
    </xf>
    <xf numFmtId="0" fontId="6" fillId="2" borderId="0" xfId="24" applyFont="1" applyFill="1" applyAlignment="1">
      <alignment/>
    </xf>
    <xf numFmtId="0" fontId="19" fillId="2" borderId="0" xfId="24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95" xfId="24" applyFont="1" applyFill="1" applyBorder="1" applyAlignment="1">
      <alignment/>
    </xf>
    <xf numFmtId="167" fontId="29" fillId="2" borderId="52" xfId="24" applyNumberFormat="1" applyFont="1" applyFill="1" applyBorder="1" applyAlignment="1">
      <alignment horizontal="left" wrapText="1"/>
    </xf>
    <xf numFmtId="0" fontId="30" fillId="0" borderId="52" xfId="0" applyFont="1" applyBorder="1" applyAlignment="1">
      <alignment horizontal="left" wrapText="1"/>
    </xf>
    <xf numFmtId="167" fontId="41" fillId="2" borderId="52" xfId="24" applyNumberFormat="1" applyFont="1" applyFill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167" fontId="13" fillId="2" borderId="0" xfId="24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660033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8080FF"/>
      <rgbColor rgb="00802060"/>
      <rgbColor rgb="00CCECF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FF99"/>
      <rgbColor rgb="00A6CAF0"/>
      <rgbColor rgb="00CC9CCC"/>
      <rgbColor rgb="00CC99FF"/>
      <rgbColor rgb="00E3E3E3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4"/>
  <sheetViews>
    <sheetView tabSelected="1" showOutlineSymbols="0" workbookViewId="0" topLeftCell="A1">
      <selection activeCell="A2" sqref="A2:F2"/>
    </sheetView>
  </sheetViews>
  <sheetFormatPr defaultColWidth="9.140625" defaultRowHeight="12.75"/>
  <cols>
    <col min="1" max="1" width="8.28125" style="4" customWidth="1"/>
    <col min="2" max="2" width="4.7109375" style="4" customWidth="1"/>
    <col min="3" max="3" width="8.28125" style="4" customWidth="1"/>
    <col min="4" max="4" width="4.7109375" style="4" customWidth="1"/>
    <col min="5" max="5" width="8.28125" style="3" customWidth="1"/>
    <col min="6" max="6" width="11.00390625" style="3" customWidth="1"/>
    <col min="7" max="7" width="7.140625" style="3" customWidth="1"/>
    <col min="8" max="8" width="13.7109375" style="4" customWidth="1"/>
    <col min="9" max="9" width="7.57421875" style="4" customWidth="1"/>
    <col min="10" max="10" width="9.8515625" style="3" customWidth="1"/>
    <col min="11" max="11" width="3.7109375" style="4" customWidth="1"/>
    <col min="12" max="12" width="9.8515625" style="4" customWidth="1"/>
    <col min="13" max="16384" width="9.140625" style="3" customWidth="1"/>
  </cols>
  <sheetData>
    <row r="1" spans="1:12" ht="12.75">
      <c r="A1" s="476" t="s">
        <v>191</v>
      </c>
      <c r="B1" s="476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ht="20.25" customHeight="1">
      <c r="A2" s="466"/>
      <c r="B2" s="467"/>
      <c r="C2" s="493"/>
      <c r="D2" s="493"/>
      <c r="E2" s="493"/>
      <c r="F2" s="494"/>
      <c r="G2" s="491"/>
      <c r="H2" s="399" t="s">
        <v>515</v>
      </c>
      <c r="I2" s="449"/>
      <c r="J2" s="449"/>
      <c r="K2" s="449"/>
      <c r="L2" s="450"/>
    </row>
    <row r="3" spans="1:12" ht="12.75">
      <c r="A3" s="469" t="s">
        <v>192</v>
      </c>
      <c r="B3" s="469"/>
      <c r="C3" s="463"/>
      <c r="D3" s="463"/>
      <c r="E3" s="463"/>
      <c r="F3" s="463"/>
      <c r="G3" s="453"/>
      <c r="H3" s="451"/>
      <c r="I3" s="452"/>
      <c r="J3" s="452"/>
      <c r="K3" s="452"/>
      <c r="L3" s="453"/>
    </row>
    <row r="4" spans="1:12" ht="20.25" customHeight="1">
      <c r="A4" s="495" t="s">
        <v>121</v>
      </c>
      <c r="B4" s="467"/>
      <c r="C4" s="496"/>
      <c r="D4" s="496"/>
      <c r="E4" s="496"/>
      <c r="F4" s="497"/>
      <c r="G4" s="453"/>
      <c r="H4" s="451"/>
      <c r="I4" s="452"/>
      <c r="J4" s="452"/>
      <c r="K4" s="452"/>
      <c r="L4" s="453"/>
    </row>
    <row r="5" spans="1:12" ht="12.75">
      <c r="A5" s="462" t="s">
        <v>193</v>
      </c>
      <c r="B5" s="462"/>
      <c r="C5" s="463"/>
      <c r="D5" s="463"/>
      <c r="E5" s="463"/>
      <c r="F5" s="492"/>
      <c r="G5" s="438"/>
      <c r="H5" s="451"/>
      <c r="I5" s="452"/>
      <c r="J5" s="452"/>
      <c r="K5" s="452"/>
      <c r="L5" s="453"/>
    </row>
    <row r="6" spans="1:12" ht="20.25" customHeight="1">
      <c r="A6" s="466">
        <f>+MID(A4,3,20)</f>
      </c>
      <c r="B6" s="467"/>
      <c r="C6" s="467"/>
      <c r="D6" s="467"/>
      <c r="E6" s="468"/>
      <c r="F6" s="438"/>
      <c r="G6" s="438"/>
      <c r="H6" s="451"/>
      <c r="I6" s="452"/>
      <c r="J6" s="452"/>
      <c r="K6" s="452"/>
      <c r="L6" s="453"/>
    </row>
    <row r="7" spans="1:12" ht="12.75">
      <c r="A7" s="464"/>
      <c r="B7" s="464"/>
      <c r="C7" s="464"/>
      <c r="D7" s="464"/>
      <c r="E7" s="464"/>
      <c r="F7" s="438"/>
      <c r="G7" s="438"/>
      <c r="H7" s="454"/>
      <c r="I7" s="455"/>
      <c r="J7" s="455"/>
      <c r="K7" s="455"/>
      <c r="L7" s="456"/>
    </row>
    <row r="8" spans="1:12" ht="12.75">
      <c r="A8" s="464" t="s">
        <v>375</v>
      </c>
      <c r="B8" s="464"/>
      <c r="C8" s="452"/>
      <c r="D8" s="452"/>
      <c r="E8" s="452"/>
      <c r="F8" s="438"/>
      <c r="G8" s="438"/>
      <c r="H8" s="438"/>
      <c r="I8" s="438"/>
      <c r="J8" s="438"/>
      <c r="K8" s="438"/>
      <c r="L8" s="438"/>
    </row>
    <row r="9" spans="1:12" ht="11.25" customHeight="1">
      <c r="A9" s="174" t="s">
        <v>194</v>
      </c>
      <c r="B9" s="169"/>
      <c r="C9" s="174" t="s">
        <v>406</v>
      </c>
      <c r="D9" s="16"/>
      <c r="E9" s="174" t="s">
        <v>407</v>
      </c>
      <c r="F9" s="173"/>
      <c r="G9" s="472" t="s">
        <v>376</v>
      </c>
      <c r="H9" s="473"/>
      <c r="I9" s="473"/>
      <c r="J9" s="473"/>
      <c r="K9" s="17"/>
      <c r="L9" s="173"/>
    </row>
    <row r="10" spans="1:12" ht="20.25" customHeight="1">
      <c r="A10" s="175" t="s">
        <v>408</v>
      </c>
      <c r="B10" s="169"/>
      <c r="C10" s="175"/>
      <c r="D10" s="169"/>
      <c r="E10" s="175"/>
      <c r="F10" s="173"/>
      <c r="G10" s="473"/>
      <c r="H10" s="473"/>
      <c r="I10" s="473"/>
      <c r="J10" s="473"/>
      <c r="K10" s="470"/>
      <c r="L10" s="471"/>
    </row>
    <row r="11" spans="1:12" ht="12.75">
      <c r="A11" s="457" t="s">
        <v>377</v>
      </c>
      <c r="B11" s="438"/>
      <c r="C11" s="438"/>
      <c r="D11" s="438"/>
      <c r="E11" s="438"/>
      <c r="F11" s="440"/>
      <c r="G11" s="440"/>
      <c r="H11" s="440"/>
      <c r="I11" s="440"/>
      <c r="J11" s="440"/>
      <c r="K11" s="440"/>
      <c r="L11" s="440"/>
    </row>
    <row r="12" spans="1:12" ht="11.25" customHeight="1">
      <c r="A12" s="458" t="s">
        <v>372</v>
      </c>
      <c r="B12" s="465"/>
      <c r="C12" s="458" t="s">
        <v>580</v>
      </c>
      <c r="D12" s="465"/>
      <c r="E12" s="458" t="s">
        <v>369</v>
      </c>
      <c r="F12" s="440"/>
      <c r="G12" s="440"/>
      <c r="H12" s="440"/>
      <c r="I12" s="440"/>
      <c r="J12" s="440"/>
      <c r="K12" s="440"/>
      <c r="L12" s="440"/>
    </row>
    <row r="13" spans="1:12" ht="11.25" customHeight="1">
      <c r="A13" s="465"/>
      <c r="B13" s="465"/>
      <c r="C13" s="465"/>
      <c r="D13" s="465"/>
      <c r="E13" s="459"/>
      <c r="F13" s="440"/>
      <c r="G13" s="440"/>
      <c r="H13" s="440"/>
      <c r="I13" s="440"/>
      <c r="J13" s="440"/>
      <c r="K13" s="440"/>
      <c r="L13" s="440"/>
    </row>
    <row r="14" spans="1:12" ht="20.25" customHeight="1">
      <c r="A14" s="175"/>
      <c r="B14" s="169"/>
      <c r="C14" s="175"/>
      <c r="D14" s="169"/>
      <c r="E14" s="175"/>
      <c r="F14" s="460"/>
      <c r="G14" s="461"/>
      <c r="H14" s="461"/>
      <c r="I14" s="461"/>
      <c r="J14" s="381" t="s">
        <v>370</v>
      </c>
      <c r="K14" s="470"/>
      <c r="L14" s="471"/>
    </row>
    <row r="15" spans="1:12" ht="12.75">
      <c r="A15" s="474"/>
      <c r="B15" s="475"/>
      <c r="C15" s="475"/>
      <c r="D15" s="475"/>
      <c r="E15" s="475"/>
      <c r="F15" s="461"/>
      <c r="G15" s="461"/>
      <c r="H15" s="461"/>
      <c r="I15" s="461"/>
      <c r="J15" s="176"/>
      <c r="K15" s="180"/>
      <c r="L15" s="179"/>
    </row>
    <row r="16" spans="1:12" ht="24" customHeight="1">
      <c r="A16" s="498" t="s">
        <v>122</v>
      </c>
      <c r="B16" s="465"/>
      <c r="C16" s="465"/>
      <c r="D16" s="465"/>
      <c r="E16" s="465"/>
      <c r="F16" s="465"/>
      <c r="G16" s="465"/>
      <c r="H16" s="499"/>
      <c r="I16" s="327" t="s">
        <v>371</v>
      </c>
      <c r="J16" s="175"/>
      <c r="K16" s="299" t="s">
        <v>172</v>
      </c>
      <c r="L16" s="175" t="s">
        <v>408</v>
      </c>
    </row>
    <row r="17" spans="1:12" ht="9" customHeight="1">
      <c r="A17" s="439"/>
      <c r="B17" s="439"/>
      <c r="C17" s="440"/>
      <c r="D17" s="440"/>
      <c r="E17" s="440"/>
      <c r="F17" s="440"/>
      <c r="G17" s="440"/>
      <c r="H17" s="440"/>
      <c r="I17" s="440"/>
      <c r="J17" s="440"/>
      <c r="K17" s="440"/>
      <c r="L17" s="440"/>
    </row>
    <row r="18" spans="1:12" ht="18" customHeight="1">
      <c r="A18" s="441" t="s">
        <v>378</v>
      </c>
      <c r="B18" s="442"/>
      <c r="C18" s="442"/>
      <c r="D18" s="442"/>
      <c r="E18" s="442"/>
      <c r="F18" s="442"/>
      <c r="G18" s="442"/>
      <c r="H18" s="443"/>
      <c r="I18" s="327" t="s">
        <v>371</v>
      </c>
      <c r="J18" s="175"/>
      <c r="K18" s="299" t="s">
        <v>172</v>
      </c>
      <c r="L18" s="175" t="s">
        <v>408</v>
      </c>
    </row>
    <row r="19" spans="1:12" ht="9" customHeight="1">
      <c r="A19" s="439"/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</row>
    <row r="20" spans="1:12" ht="18" customHeight="1">
      <c r="A20" s="441" t="s">
        <v>420</v>
      </c>
      <c r="B20" s="442"/>
      <c r="C20" s="442"/>
      <c r="D20" s="442"/>
      <c r="E20" s="442"/>
      <c r="F20" s="442"/>
      <c r="G20" s="442"/>
      <c r="H20" s="443"/>
      <c r="I20" s="327" t="s">
        <v>371</v>
      </c>
      <c r="J20" s="175"/>
      <c r="K20" s="299" t="s">
        <v>172</v>
      </c>
      <c r="L20" s="175" t="s">
        <v>408</v>
      </c>
    </row>
    <row r="21" spans="1:12" ht="9" customHeight="1">
      <c r="A21" s="439"/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</row>
    <row r="22" spans="1:12" ht="27.75" customHeight="1">
      <c r="A22" s="506" t="s">
        <v>117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</row>
    <row r="23" spans="1:14" ht="18" customHeight="1">
      <c r="A23" s="508" t="s">
        <v>118</v>
      </c>
      <c r="B23" s="508"/>
      <c r="C23" s="461"/>
      <c r="D23" s="461"/>
      <c r="E23" s="461"/>
      <c r="F23" s="461"/>
      <c r="G23" s="461"/>
      <c r="H23" s="461"/>
      <c r="I23" s="461"/>
      <c r="J23" s="461"/>
      <c r="K23" s="438"/>
      <c r="L23" s="438"/>
      <c r="M23" s="32"/>
      <c r="N23" s="32"/>
    </row>
    <row r="24" spans="1:14" ht="18" customHeight="1">
      <c r="A24" s="439" t="s">
        <v>421</v>
      </c>
      <c r="B24" s="439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32"/>
      <c r="N24" s="32"/>
    </row>
    <row r="25" spans="1:14" ht="18" customHeight="1">
      <c r="A25" s="474" t="s">
        <v>410</v>
      </c>
      <c r="B25" s="475"/>
      <c r="C25" s="475"/>
      <c r="D25" s="475"/>
      <c r="E25" s="509"/>
      <c r="F25" s="510">
        <v>2005</v>
      </c>
      <c r="G25" s="511"/>
      <c r="H25" s="512" t="s">
        <v>326</v>
      </c>
      <c r="I25" s="513"/>
      <c r="J25" s="24"/>
      <c r="K25" s="17" t="s">
        <v>409</v>
      </c>
      <c r="L25" s="24"/>
      <c r="M25" s="32"/>
      <c r="N25" s="32"/>
    </row>
    <row r="26" spans="1:14" ht="18" customHeight="1">
      <c r="A26" s="439" t="s">
        <v>120</v>
      </c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32"/>
      <c r="N26" s="32"/>
    </row>
    <row r="27" spans="1:14" ht="9" customHeight="1">
      <c r="A27" s="439"/>
      <c r="B27" s="439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32"/>
      <c r="N27" s="32"/>
    </row>
    <row r="28" spans="1:14" ht="15" customHeight="1" thickBot="1">
      <c r="A28" s="408" t="s">
        <v>171</v>
      </c>
      <c r="B28" s="408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32"/>
      <c r="N28" s="32"/>
    </row>
    <row r="29" spans="1:14" ht="24" customHeight="1">
      <c r="A29" s="18" t="s">
        <v>581</v>
      </c>
      <c r="B29" s="428"/>
      <c r="C29" s="396"/>
      <c r="D29" s="396"/>
      <c r="E29" s="397"/>
      <c r="F29" s="177" t="s">
        <v>582</v>
      </c>
      <c r="G29" s="428"/>
      <c r="H29" s="429"/>
      <c r="I29" s="178" t="s">
        <v>583</v>
      </c>
      <c r="J29" s="421"/>
      <c r="K29" s="422"/>
      <c r="L29" s="423"/>
      <c r="M29" s="32"/>
      <c r="N29" s="32"/>
    </row>
    <row r="30" spans="1:14" ht="24" customHeight="1" thickBot="1">
      <c r="A30" s="19" t="s">
        <v>584</v>
      </c>
      <c r="B30" s="430"/>
      <c r="C30" s="406"/>
      <c r="D30" s="406"/>
      <c r="E30" s="431"/>
      <c r="F30" s="419" t="s">
        <v>585</v>
      </c>
      <c r="G30" s="418"/>
      <c r="H30" s="110"/>
      <c r="I30" s="109" t="s">
        <v>586</v>
      </c>
      <c r="J30" s="424"/>
      <c r="K30" s="425"/>
      <c r="L30" s="420"/>
      <c r="M30" s="32"/>
      <c r="N30" s="32"/>
    </row>
    <row r="31" spans="1:14" ht="15" customHeight="1" thickBot="1">
      <c r="A31" s="416" t="s">
        <v>123</v>
      </c>
      <c r="B31" s="416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32"/>
      <c r="N31" s="32"/>
    </row>
    <row r="32" spans="1:14" ht="24" customHeight="1">
      <c r="A32" s="18" t="s">
        <v>587</v>
      </c>
      <c r="B32" s="407">
        <f>+A2</f>
        <v>0</v>
      </c>
      <c r="C32" s="402"/>
      <c r="D32" s="402"/>
      <c r="E32" s="403"/>
      <c r="F32" s="266" t="s">
        <v>124</v>
      </c>
      <c r="G32" s="415"/>
      <c r="H32" s="414"/>
      <c r="I32" s="413"/>
      <c r="J32" s="412" t="s">
        <v>588</v>
      </c>
      <c r="K32" s="409"/>
      <c r="L32" s="20"/>
      <c r="M32" s="32"/>
      <c r="N32" s="32"/>
    </row>
    <row r="33" spans="1:14" ht="24" customHeight="1" thickBot="1">
      <c r="A33" s="19" t="s">
        <v>327</v>
      </c>
      <c r="B33" s="430"/>
      <c r="C33" s="431"/>
      <c r="D33" s="433" t="s">
        <v>328</v>
      </c>
      <c r="E33" s="432"/>
      <c r="F33" s="21"/>
      <c r="G33" s="22" t="s">
        <v>329</v>
      </c>
      <c r="H33" s="404"/>
      <c r="I33" s="398"/>
      <c r="J33" s="23" t="s">
        <v>330</v>
      </c>
      <c r="K33" s="430" t="s">
        <v>498</v>
      </c>
      <c r="L33" s="410"/>
      <c r="M33" s="32"/>
      <c r="N33" s="32"/>
    </row>
    <row r="34" spans="1:14" ht="15" customHeight="1">
      <c r="A34" s="489" t="s">
        <v>195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46"/>
      <c r="L34" s="446"/>
      <c r="M34" s="32"/>
      <c r="N34" s="32"/>
    </row>
    <row r="35" spans="1:14" ht="10.5" customHeight="1" thickBot="1">
      <c r="A35" s="479" t="s">
        <v>135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1"/>
      <c r="L35" s="481"/>
      <c r="M35" s="32"/>
      <c r="N35" s="32"/>
    </row>
    <row r="36" spans="1:14" ht="24" customHeight="1" thickBot="1">
      <c r="A36" s="155" t="s">
        <v>331</v>
      </c>
      <c r="B36" s="486"/>
      <c r="C36" s="487"/>
      <c r="D36" s="487"/>
      <c r="E36" s="488"/>
      <c r="F36" s="267" t="s">
        <v>125</v>
      </c>
      <c r="G36" s="484"/>
      <c r="H36" s="485"/>
      <c r="I36" s="241" t="s">
        <v>332</v>
      </c>
      <c r="J36" s="242"/>
      <c r="K36" s="156" t="s">
        <v>333</v>
      </c>
      <c r="L36" s="157"/>
      <c r="M36" s="382"/>
      <c r="N36" s="383"/>
    </row>
    <row r="37" spans="1:14" ht="15" customHeight="1">
      <c r="A37" s="477" t="s">
        <v>196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38"/>
      <c r="L37" s="438"/>
      <c r="M37" s="32"/>
      <c r="N37" s="32"/>
    </row>
    <row r="38" spans="1:14" ht="10.5" customHeight="1" thickBot="1">
      <c r="A38" s="479" t="s">
        <v>361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81"/>
      <c r="L38" s="481"/>
      <c r="M38" s="32"/>
      <c r="N38" s="32"/>
    </row>
    <row r="39" spans="1:14" ht="24" customHeight="1">
      <c r="A39" s="18" t="s">
        <v>334</v>
      </c>
      <c r="B39" s="407"/>
      <c r="C39" s="482"/>
      <c r="D39" s="482"/>
      <c r="E39" s="483"/>
      <c r="F39" s="266" t="s">
        <v>126</v>
      </c>
      <c r="G39" s="415"/>
      <c r="H39" s="414"/>
      <c r="I39" s="413"/>
      <c r="J39" s="412" t="s">
        <v>335</v>
      </c>
      <c r="K39" s="409"/>
      <c r="L39" s="20"/>
      <c r="M39" s="382"/>
      <c r="N39" s="383"/>
    </row>
    <row r="40" spans="1:14" ht="24" customHeight="1" thickBot="1">
      <c r="A40" s="19" t="s">
        <v>336</v>
      </c>
      <c r="B40" s="430"/>
      <c r="C40" s="431"/>
      <c r="D40" s="433" t="s">
        <v>359</v>
      </c>
      <c r="E40" s="432"/>
      <c r="F40" s="395"/>
      <c r="G40" s="431"/>
      <c r="H40" s="22" t="s">
        <v>360</v>
      </c>
      <c r="I40" s="404"/>
      <c r="J40" s="401"/>
      <c r="K40" s="401"/>
      <c r="L40" s="400"/>
      <c r="M40" s="382"/>
      <c r="N40" s="383"/>
    </row>
    <row r="41" spans="1:14" ht="12" customHeight="1">
      <c r="A41" s="445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32"/>
      <c r="N41" s="32"/>
    </row>
    <row r="42" spans="1:14" ht="21" customHeight="1">
      <c r="A42" s="447" t="s">
        <v>136</v>
      </c>
      <c r="B42" s="448"/>
      <c r="C42" s="448"/>
      <c r="D42" s="448"/>
      <c r="E42" s="434"/>
      <c r="F42" s="272"/>
      <c r="G42" s="275"/>
      <c r="H42" s="503" t="s">
        <v>4</v>
      </c>
      <c r="I42" s="504"/>
      <c r="J42" s="505"/>
      <c r="K42" s="501"/>
      <c r="L42" s="502"/>
      <c r="M42" s="32"/>
      <c r="N42" s="32"/>
    </row>
    <row r="43" spans="1:14" ht="12" customHeight="1">
      <c r="A43" s="437"/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32"/>
      <c r="N43" s="32"/>
    </row>
    <row r="44" spans="1:14" ht="18" customHeight="1">
      <c r="A44" s="435" t="s">
        <v>422</v>
      </c>
      <c r="B44" s="436"/>
      <c r="C44" s="436"/>
      <c r="D44" s="436"/>
      <c r="E44" s="299" t="s">
        <v>371</v>
      </c>
      <c r="F44" s="175"/>
      <c r="G44" s="299" t="s">
        <v>172</v>
      </c>
      <c r="H44" s="175" t="s">
        <v>408</v>
      </c>
      <c r="I44" s="444"/>
      <c r="J44" s="438"/>
      <c r="K44" s="438"/>
      <c r="L44" s="438"/>
      <c r="M44" s="32"/>
      <c r="N44" s="32"/>
    </row>
    <row r="45" spans="1:14" ht="9" customHeight="1">
      <c r="A45" s="500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32"/>
      <c r="N45" s="32"/>
    </row>
    <row r="46" spans="1:12" ht="9" customHeight="1">
      <c r="A46" s="411" t="s">
        <v>3</v>
      </c>
      <c r="B46" s="411"/>
      <c r="C46" s="438"/>
      <c r="D46" s="438"/>
      <c r="E46" s="438"/>
      <c r="F46" s="438"/>
      <c r="G46" s="438"/>
      <c r="H46" s="438"/>
      <c r="I46" s="438"/>
      <c r="J46" s="438"/>
      <c r="K46" s="438"/>
      <c r="L46" s="438"/>
    </row>
    <row r="47" spans="1:12" ht="10.5" customHeight="1">
      <c r="A47" s="426" t="str">
        <f>+IF(A204=1,T(A55),T(A56))</f>
        <v>Formulář zpracovala ASPEKT HM, daňová, účetní a auditorská kancelář, Bělohorská 39, Praha 6-Břevnov, www.aspekthm.cz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</row>
    <row r="48" spans="1:12" ht="10.5" customHeight="1">
      <c r="A48" s="439">
        <v>1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</row>
    <row r="49" spans="1:7" ht="11.25" customHeight="1">
      <c r="A49" s="5"/>
      <c r="B49" s="5"/>
      <c r="E49" s="4"/>
      <c r="F49" s="4"/>
      <c r="G49" s="4"/>
    </row>
    <row r="50" spans="1:12" ht="12.75">
      <c r="A50" s="3"/>
      <c r="B50" s="3"/>
      <c r="C50" s="3"/>
      <c r="D50" s="3"/>
      <c r="H50" s="8"/>
      <c r="I50" s="3"/>
      <c r="K50" s="3"/>
      <c r="L50" s="3"/>
    </row>
    <row r="51" spans="1:12" ht="12.75" customHeight="1">
      <c r="A51" s="3"/>
      <c r="B51" s="3"/>
      <c r="C51" s="3"/>
      <c r="D51" s="3"/>
      <c r="H51" s="3"/>
      <c r="I51" s="3"/>
      <c r="K51" s="3"/>
      <c r="L51" s="3"/>
    </row>
    <row r="52" spans="1:12" ht="12.75" customHeight="1">
      <c r="A52" s="3"/>
      <c r="B52" s="3"/>
      <c r="C52" s="3"/>
      <c r="D52" s="3"/>
      <c r="H52" s="3"/>
      <c r="I52" s="3"/>
      <c r="K52" s="3"/>
      <c r="L52" s="3"/>
    </row>
    <row r="53" spans="1:12" ht="12.75" customHeight="1">
      <c r="A53" s="3"/>
      <c r="B53" s="3"/>
      <c r="C53" s="3"/>
      <c r="D53" s="3"/>
      <c r="H53" s="3"/>
      <c r="I53" s="3"/>
      <c r="K53" s="3"/>
      <c r="L53" s="3"/>
    </row>
    <row r="54" spans="1:12" ht="12.75" customHeight="1">
      <c r="A54" s="3"/>
      <c r="B54" s="3"/>
      <c r="C54" s="3"/>
      <c r="D54" s="3"/>
      <c r="H54" s="3"/>
      <c r="I54" s="3"/>
      <c r="K54" s="3"/>
      <c r="L54" s="3"/>
    </row>
    <row r="55" spans="1:12" ht="12.75" customHeight="1" hidden="1">
      <c r="A55" s="3" t="s">
        <v>100</v>
      </c>
      <c r="B55" s="3"/>
      <c r="C55" s="3"/>
      <c r="D55" s="3"/>
      <c r="H55" s="3"/>
      <c r="I55" s="3"/>
      <c r="K55" s="3"/>
      <c r="L55" s="3"/>
    </row>
    <row r="56" spans="1:12" ht="12.75" customHeight="1" hidden="1">
      <c r="A56" s="3" t="s">
        <v>101</v>
      </c>
      <c r="B56" s="3"/>
      <c r="C56" s="3"/>
      <c r="D56" s="3"/>
      <c r="H56" s="3"/>
      <c r="I56" s="3"/>
      <c r="K56" s="3"/>
      <c r="L56" s="3"/>
    </row>
    <row r="57" spans="1:12" ht="12.75" customHeight="1">
      <c r="A57" s="3"/>
      <c r="B57" s="3"/>
      <c r="C57" s="3"/>
      <c r="D57" s="3"/>
      <c r="H57" s="3"/>
      <c r="I57" s="3"/>
      <c r="K57" s="3"/>
      <c r="L57" s="3"/>
    </row>
    <row r="58" spans="1:12" ht="12.75" customHeight="1">
      <c r="A58" s="3"/>
      <c r="B58" s="3"/>
      <c r="C58" s="3"/>
      <c r="D58" s="3"/>
      <c r="H58" s="3"/>
      <c r="I58" s="3"/>
      <c r="K58" s="3"/>
      <c r="L58" s="3"/>
    </row>
    <row r="59" spans="1:12" ht="12.75" customHeight="1">
      <c r="A59" s="3"/>
      <c r="B59" s="3"/>
      <c r="C59" s="3"/>
      <c r="D59" s="3"/>
      <c r="H59" s="3"/>
      <c r="I59" s="3"/>
      <c r="K59" s="3"/>
      <c r="L59" s="3"/>
    </row>
    <row r="60" spans="5:8" ht="12.75" customHeight="1">
      <c r="E60" s="4"/>
      <c r="F60" s="4"/>
      <c r="G60" s="5"/>
      <c r="H60" s="3"/>
    </row>
    <row r="61" spans="5:7" ht="12.75">
      <c r="E61" s="4"/>
      <c r="F61" s="4"/>
      <c r="G61" s="4"/>
    </row>
    <row r="62" spans="5:7" ht="12.75">
      <c r="E62" s="4"/>
      <c r="F62" s="4"/>
      <c r="G62" s="4"/>
    </row>
    <row r="63" spans="5:7" ht="12.75">
      <c r="E63" s="4"/>
      <c r="F63" s="4"/>
      <c r="G63" s="4"/>
    </row>
    <row r="64" spans="5:7" ht="12.75">
      <c r="E64" s="4"/>
      <c r="F64" s="4"/>
      <c r="G64" s="4"/>
    </row>
    <row r="65" spans="5:7" ht="12.75">
      <c r="E65" s="4"/>
      <c r="F65" s="4"/>
      <c r="G65" s="4"/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204" ht="12.75">
      <c r="A204" s="243">
        <v>1</v>
      </c>
    </row>
  </sheetData>
  <sheetProtection password="EF65" sheet="1" objects="1" scenarios="1"/>
  <mergeCells count="74">
    <mergeCell ref="A45:H45"/>
    <mergeCell ref="K42:L42"/>
    <mergeCell ref="H42:J42"/>
    <mergeCell ref="A20:H20"/>
    <mergeCell ref="A21:L21"/>
    <mergeCell ref="A22:L22"/>
    <mergeCell ref="A23:L23"/>
    <mergeCell ref="A25:E25"/>
    <mergeCell ref="F25:G25"/>
    <mergeCell ref="H25:I25"/>
    <mergeCell ref="A26:L26"/>
    <mergeCell ref="A24:L24"/>
    <mergeCell ref="G2:G4"/>
    <mergeCell ref="F5:G7"/>
    <mergeCell ref="A2:F2"/>
    <mergeCell ref="A4:F4"/>
    <mergeCell ref="A12:B13"/>
    <mergeCell ref="A8:L8"/>
    <mergeCell ref="A19:L19"/>
    <mergeCell ref="A16:H16"/>
    <mergeCell ref="A1:L1"/>
    <mergeCell ref="G39:I39"/>
    <mergeCell ref="J39:K39"/>
    <mergeCell ref="A37:L37"/>
    <mergeCell ref="A38:L38"/>
    <mergeCell ref="B39:E39"/>
    <mergeCell ref="A35:L35"/>
    <mergeCell ref="G36:H36"/>
    <mergeCell ref="B36:E36"/>
    <mergeCell ref="A34:L34"/>
    <mergeCell ref="K10:L10"/>
    <mergeCell ref="K14:L14"/>
    <mergeCell ref="G9:J10"/>
    <mergeCell ref="A15:E15"/>
    <mergeCell ref="H2:L7"/>
    <mergeCell ref="A11:E11"/>
    <mergeCell ref="E12:E13"/>
    <mergeCell ref="F14:I15"/>
    <mergeCell ref="F11:L13"/>
    <mergeCell ref="A5:E5"/>
    <mergeCell ref="A7:E7"/>
    <mergeCell ref="C12:D13"/>
    <mergeCell ref="A6:E6"/>
    <mergeCell ref="A3:F3"/>
    <mergeCell ref="A46:L46"/>
    <mergeCell ref="A28:L28"/>
    <mergeCell ref="B30:E30"/>
    <mergeCell ref="B32:E32"/>
    <mergeCell ref="I40:L40"/>
    <mergeCell ref="F40:G40"/>
    <mergeCell ref="B40:C40"/>
    <mergeCell ref="D40:E40"/>
    <mergeCell ref="B29:E29"/>
    <mergeCell ref="H33:I33"/>
    <mergeCell ref="A48:L48"/>
    <mergeCell ref="A47:L47"/>
    <mergeCell ref="G29:H29"/>
    <mergeCell ref="J29:L29"/>
    <mergeCell ref="J30:L30"/>
    <mergeCell ref="F30:G30"/>
    <mergeCell ref="A31:L31"/>
    <mergeCell ref="G32:I32"/>
    <mergeCell ref="J32:K32"/>
    <mergeCell ref="K33:L33"/>
    <mergeCell ref="A44:D44"/>
    <mergeCell ref="A43:L43"/>
    <mergeCell ref="A17:L17"/>
    <mergeCell ref="A18:H18"/>
    <mergeCell ref="I44:L45"/>
    <mergeCell ref="A41:L41"/>
    <mergeCell ref="A42:E42"/>
    <mergeCell ref="D33:E33"/>
    <mergeCell ref="B33:C33"/>
    <mergeCell ref="A27:L27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6">
      <selection activeCell="A3" sqref="A3:C3"/>
    </sheetView>
  </sheetViews>
  <sheetFormatPr defaultColWidth="9.140625" defaultRowHeight="12.75"/>
  <cols>
    <col min="1" max="1" width="5.7109375" style="0" customWidth="1"/>
    <col min="2" max="5" width="11.7109375" style="0" customWidth="1"/>
    <col min="6" max="7" width="21.7109375" style="0" customWidth="1"/>
    <col min="8" max="60" width="9.140625" style="181" customWidth="1"/>
  </cols>
  <sheetData>
    <row r="1" spans="1:7" ht="12.75">
      <c r="A1" s="1014" t="s">
        <v>2</v>
      </c>
      <c r="B1" s="1015"/>
      <c r="C1" s="1015"/>
      <c r="D1" s="1015"/>
      <c r="E1" s="1015"/>
      <c r="F1" s="1015"/>
      <c r="G1" s="1015"/>
    </row>
    <row r="2" spans="1:7" ht="36" customHeight="1" thickBot="1">
      <c r="A2" s="1016" t="s">
        <v>68</v>
      </c>
      <c r="B2" s="1017"/>
      <c r="C2" s="1017"/>
      <c r="D2" s="1017"/>
      <c r="E2" s="1017"/>
      <c r="F2" s="1017"/>
      <c r="G2" s="1017"/>
    </row>
    <row r="3" spans="1:7" ht="48" customHeight="1">
      <c r="A3" s="1018" t="s">
        <v>69</v>
      </c>
      <c r="B3" s="1019"/>
      <c r="C3" s="1019"/>
      <c r="D3" s="239" t="s">
        <v>56</v>
      </c>
      <c r="E3" s="1019" t="s">
        <v>249</v>
      </c>
      <c r="F3" s="1019"/>
      <c r="G3" s="240" t="s">
        <v>56</v>
      </c>
    </row>
    <row r="4" spans="1:7" ht="30" customHeight="1" thickBot="1">
      <c r="A4" s="1003">
        <v>0</v>
      </c>
      <c r="B4" s="1004"/>
      <c r="C4" s="1005"/>
      <c r="D4" s="213">
        <f>18000*A4</f>
        <v>0</v>
      </c>
      <c r="E4" s="1006">
        <v>0</v>
      </c>
      <c r="F4" s="1007"/>
      <c r="G4" s="238">
        <f>60000*E4</f>
        <v>0</v>
      </c>
    </row>
    <row r="5" spans="1:7" ht="49.5" customHeight="1" thickBot="1">
      <c r="A5" s="971"/>
      <c r="B5" s="448"/>
      <c r="C5" s="448"/>
      <c r="D5" s="448"/>
      <c r="E5" s="448"/>
      <c r="F5" s="448"/>
      <c r="G5" s="448"/>
    </row>
    <row r="6" spans="1:7" ht="15" customHeight="1">
      <c r="A6" s="950"/>
      <c r="B6" s="446"/>
      <c r="C6" s="446"/>
      <c r="D6" s="446"/>
      <c r="E6" s="799"/>
      <c r="F6" s="947" t="s">
        <v>411</v>
      </c>
      <c r="G6" s="949"/>
    </row>
    <row r="7" spans="1:7" ht="15" customHeight="1">
      <c r="A7" s="800"/>
      <c r="B7" s="455"/>
      <c r="C7" s="455"/>
      <c r="D7" s="455"/>
      <c r="E7" s="456"/>
      <c r="F7" s="193" t="s">
        <v>184</v>
      </c>
      <c r="G7" s="212" t="s">
        <v>198</v>
      </c>
    </row>
    <row r="8" spans="1:7" ht="30" customHeight="1">
      <c r="A8" s="104">
        <v>317</v>
      </c>
      <c r="B8" s="943" t="s">
        <v>250</v>
      </c>
      <c r="C8" s="943"/>
      <c r="D8" s="943"/>
      <c r="E8" s="944"/>
      <c r="F8" s="258">
        <f>+IF(3Př1!F38&gt;0,3Př1!F38,DAP3!C4)</f>
        <v>0</v>
      </c>
      <c r="G8" s="161"/>
    </row>
    <row r="9" spans="1:7" ht="30" customHeight="1">
      <c r="A9" s="104">
        <v>318</v>
      </c>
      <c r="B9" s="943" t="s">
        <v>404</v>
      </c>
      <c r="C9" s="943"/>
      <c r="D9" s="943"/>
      <c r="E9" s="944"/>
      <c r="F9" s="259">
        <f>+IF(3Př1!F20&gt;0,3Př1!F20,IF(3Př1!F10&gt;0,3Př1!F10,0))</f>
        <v>0</v>
      </c>
      <c r="G9" s="161"/>
    </row>
    <row r="10" spans="1:7" ht="19.5" customHeight="1">
      <c r="A10" s="106">
        <v>319</v>
      </c>
      <c r="B10" s="945" t="s">
        <v>251</v>
      </c>
      <c r="C10" s="945"/>
      <c r="D10" s="945"/>
      <c r="E10" s="946"/>
      <c r="F10" s="260">
        <f>+D4+G4</f>
        <v>0</v>
      </c>
      <c r="G10" s="209"/>
    </row>
    <row r="11" spans="1:7" ht="19.5" customHeight="1" thickBot="1">
      <c r="A11" s="106" t="s">
        <v>70</v>
      </c>
      <c r="B11" s="945" t="s">
        <v>71</v>
      </c>
      <c r="C11" s="945"/>
      <c r="D11" s="945"/>
      <c r="E11" s="946"/>
      <c r="F11" s="260">
        <f>+D5+G5</f>
        <v>0</v>
      </c>
      <c r="G11" s="209"/>
    </row>
    <row r="12" spans="1:7" ht="30" customHeight="1" thickBot="1">
      <c r="A12" s="199">
        <v>320</v>
      </c>
      <c r="B12" s="951" t="s">
        <v>72</v>
      </c>
      <c r="C12" s="951"/>
      <c r="D12" s="951"/>
      <c r="E12" s="952"/>
      <c r="F12" s="261">
        <f>+F8+F9-F10</f>
        <v>0</v>
      </c>
      <c r="G12" s="210"/>
    </row>
    <row r="13" spans="1:7" ht="49.5" customHeight="1">
      <c r="A13" s="971"/>
      <c r="B13" s="448"/>
      <c r="C13" s="448"/>
      <c r="D13" s="448"/>
      <c r="E13" s="448"/>
      <c r="F13" s="448"/>
      <c r="G13" s="448"/>
    </row>
    <row r="14" spans="1:7" ht="24" customHeight="1">
      <c r="A14" s="1008" t="s">
        <v>252</v>
      </c>
      <c r="B14" s="1009"/>
      <c r="C14" s="1009"/>
      <c r="D14" s="1009"/>
      <c r="E14" s="1009"/>
      <c r="F14" s="1009"/>
      <c r="G14" s="1009"/>
    </row>
    <row r="15" spans="1:7" ht="36" customHeight="1">
      <c r="A15" s="971" t="s">
        <v>253</v>
      </c>
      <c r="B15" s="448"/>
      <c r="C15" s="448"/>
      <c r="D15" s="448"/>
      <c r="E15" s="448"/>
      <c r="F15" s="448"/>
      <c r="G15" s="448"/>
    </row>
    <row r="16" spans="1:7" ht="15" customHeight="1" thickBot="1">
      <c r="A16" s="1010" t="s">
        <v>398</v>
      </c>
      <c r="B16" s="1011"/>
      <c r="C16" s="257"/>
      <c r="D16" s="1012"/>
      <c r="E16" s="1013"/>
      <c r="F16" s="1013"/>
      <c r="G16" s="1013"/>
    </row>
    <row r="17" spans="1:7" ht="15" customHeight="1">
      <c r="A17" s="950"/>
      <c r="B17" s="446"/>
      <c r="C17" s="446"/>
      <c r="D17" s="446"/>
      <c r="E17" s="799"/>
      <c r="F17" s="947" t="s">
        <v>411</v>
      </c>
      <c r="G17" s="949"/>
    </row>
    <row r="18" spans="1:7" ht="15" customHeight="1">
      <c r="A18" s="800"/>
      <c r="B18" s="455"/>
      <c r="C18" s="455"/>
      <c r="D18" s="455"/>
      <c r="E18" s="456"/>
      <c r="F18" s="193" t="s">
        <v>184</v>
      </c>
      <c r="G18" s="212" t="s">
        <v>198</v>
      </c>
    </row>
    <row r="19" spans="1:7" ht="19.5" customHeight="1">
      <c r="A19" s="104">
        <v>321</v>
      </c>
      <c r="B19" s="943" t="s">
        <v>399</v>
      </c>
      <c r="C19" s="943"/>
      <c r="D19" s="943"/>
      <c r="E19" s="944"/>
      <c r="F19" s="258">
        <v>0</v>
      </c>
      <c r="G19" s="161"/>
    </row>
    <row r="20" spans="1:7" ht="19.5" customHeight="1">
      <c r="A20" s="104">
        <v>322</v>
      </c>
      <c r="B20" s="943" t="s">
        <v>400</v>
      </c>
      <c r="C20" s="943"/>
      <c r="D20" s="943"/>
      <c r="E20" s="944"/>
      <c r="F20" s="258">
        <v>0</v>
      </c>
      <c r="G20" s="161"/>
    </row>
    <row r="21" spans="1:7" ht="19.5" customHeight="1">
      <c r="A21" s="104">
        <v>323</v>
      </c>
      <c r="B21" s="943" t="s">
        <v>147</v>
      </c>
      <c r="C21" s="943"/>
      <c r="D21" s="943"/>
      <c r="E21" s="944"/>
      <c r="F21" s="258">
        <v>0</v>
      </c>
      <c r="G21" s="161"/>
    </row>
    <row r="22" spans="1:7" ht="30" customHeight="1">
      <c r="A22" s="104">
        <v>324</v>
      </c>
      <c r="B22" s="943" t="s">
        <v>73</v>
      </c>
      <c r="C22" s="943"/>
      <c r="D22" s="943"/>
      <c r="E22" s="944"/>
      <c r="F22" s="162">
        <f>+MIN(1,IF((DAP2!E16-3Př1!F34)=0,0,(F19-F20)/(DAP2!E16-3Př1!F34)))</f>
        <v>0</v>
      </c>
      <c r="G22" s="161"/>
    </row>
    <row r="23" spans="1:7" ht="30" customHeight="1">
      <c r="A23" s="104">
        <v>325</v>
      </c>
      <c r="B23" s="943" t="s">
        <v>254</v>
      </c>
      <c r="C23" s="943"/>
      <c r="D23" s="943"/>
      <c r="E23" s="944"/>
      <c r="F23" s="259">
        <f>ROUND(+3Př2!F8*3Př2!F22,0)</f>
        <v>0</v>
      </c>
      <c r="G23" s="161"/>
    </row>
    <row r="24" spans="1:7" ht="24" customHeight="1" thickBot="1">
      <c r="A24" s="106">
        <v>326</v>
      </c>
      <c r="B24" s="945" t="s">
        <v>175</v>
      </c>
      <c r="C24" s="945"/>
      <c r="D24" s="945"/>
      <c r="E24" s="946"/>
      <c r="F24" s="260">
        <f>+MIN(F21,F23)</f>
        <v>0</v>
      </c>
      <c r="G24" s="209"/>
    </row>
    <row r="25" spans="1:7" ht="24" customHeight="1" thickBot="1">
      <c r="A25" s="199">
        <v>327</v>
      </c>
      <c r="B25" s="951" t="s">
        <v>176</v>
      </c>
      <c r="C25" s="951"/>
      <c r="D25" s="951"/>
      <c r="E25" s="952"/>
      <c r="F25" s="261">
        <f>+F21-F24</f>
        <v>0</v>
      </c>
      <c r="G25" s="210"/>
    </row>
    <row r="26" spans="1:7" ht="24" customHeight="1" thickBot="1">
      <c r="A26" s="199">
        <v>328</v>
      </c>
      <c r="B26" s="951" t="s">
        <v>402</v>
      </c>
      <c r="C26" s="951"/>
      <c r="D26" s="951"/>
      <c r="E26" s="952"/>
      <c r="F26" s="262">
        <f>+F24</f>
        <v>0</v>
      </c>
      <c r="G26" s="210"/>
    </row>
    <row r="27" spans="1:7" ht="24" customHeight="1" thickBot="1">
      <c r="A27" s="199">
        <v>329</v>
      </c>
      <c r="B27" s="951" t="s">
        <v>403</v>
      </c>
      <c r="C27" s="951"/>
      <c r="D27" s="951"/>
      <c r="E27" s="952"/>
      <c r="F27" s="262">
        <f>+F25</f>
        <v>0</v>
      </c>
      <c r="G27" s="210"/>
    </row>
    <row r="28" spans="1:7" ht="24" customHeight="1" thickBot="1">
      <c r="A28" s="971"/>
      <c r="B28" s="448"/>
      <c r="C28" s="448"/>
      <c r="D28" s="448"/>
      <c r="E28" s="448"/>
      <c r="F28" s="448"/>
      <c r="G28" s="448"/>
    </row>
    <row r="29" spans="1:7" ht="24" customHeight="1" thickBot="1">
      <c r="A29" s="199">
        <v>330</v>
      </c>
      <c r="B29" s="951" t="s">
        <v>401</v>
      </c>
      <c r="C29" s="951"/>
      <c r="D29" s="951"/>
      <c r="E29" s="952"/>
      <c r="F29" s="262">
        <f>+F12-F24</f>
        <v>0</v>
      </c>
      <c r="G29" s="210"/>
    </row>
    <row r="30" spans="1:7" ht="12.75">
      <c r="A30" s="959" t="s">
        <v>531</v>
      </c>
      <c r="B30" s="959"/>
      <c r="C30" s="959"/>
      <c r="D30" s="959"/>
      <c r="E30" s="960"/>
      <c r="F30" s="960"/>
      <c r="G30" s="960"/>
    </row>
    <row r="31" spans="1:7" ht="12.75">
      <c r="A31" s="181"/>
      <c r="B31" s="181"/>
      <c r="C31" s="181"/>
      <c r="D31" s="181"/>
      <c r="E31" s="181"/>
      <c r="F31" s="181"/>
      <c r="G31" s="181"/>
    </row>
    <row r="32" spans="1:7" ht="12.75">
      <c r="A32" s="181"/>
      <c r="B32" s="181"/>
      <c r="C32" s="181"/>
      <c r="D32" s="181"/>
      <c r="E32" s="181"/>
      <c r="F32" s="181"/>
      <c r="G32" s="181"/>
    </row>
    <row r="33" spans="1:7" ht="12.75">
      <c r="A33" s="181"/>
      <c r="B33" s="181"/>
      <c r="C33" s="181"/>
      <c r="D33" s="181"/>
      <c r="E33" s="181"/>
      <c r="F33" s="181"/>
      <c r="G33" s="181"/>
    </row>
    <row r="34" spans="1:7" ht="12.75">
      <c r="A34" s="181"/>
      <c r="B34" s="181"/>
      <c r="C34" s="181"/>
      <c r="D34" s="181"/>
      <c r="E34" s="181"/>
      <c r="F34" s="181"/>
      <c r="G34" s="181"/>
    </row>
    <row r="35" spans="1:7" ht="12.75">
      <c r="A35" s="181"/>
      <c r="B35" s="181"/>
      <c r="C35" s="181"/>
      <c r="D35" s="181"/>
      <c r="E35" s="181"/>
      <c r="F35" s="181"/>
      <c r="G35" s="181"/>
    </row>
    <row r="36" spans="1:7" ht="12.75">
      <c r="A36" s="181"/>
      <c r="B36" s="181"/>
      <c r="C36" s="181"/>
      <c r="D36" s="181"/>
      <c r="E36" s="181"/>
      <c r="F36" s="181"/>
      <c r="G36" s="181"/>
    </row>
    <row r="37" spans="1:7" ht="12.75">
      <c r="A37" s="181"/>
      <c r="B37" s="181"/>
      <c r="C37" s="181"/>
      <c r="D37" s="181"/>
      <c r="E37" s="181"/>
      <c r="F37" s="181"/>
      <c r="G37" s="181"/>
    </row>
    <row r="38" spans="1:7" ht="12.75">
      <c r="A38" s="181"/>
      <c r="B38" s="181"/>
      <c r="C38" s="181"/>
      <c r="D38" s="181"/>
      <c r="E38" s="181"/>
      <c r="F38" s="181"/>
      <c r="G38" s="181"/>
    </row>
    <row r="39" spans="1:7" ht="12.75">
      <c r="A39" s="181"/>
      <c r="B39" s="181"/>
      <c r="C39" s="181"/>
      <c r="D39" s="181"/>
      <c r="E39" s="181"/>
      <c r="F39" s="181"/>
      <c r="G39" s="181"/>
    </row>
    <row r="40" spans="1:7" ht="12.75">
      <c r="A40" s="181"/>
      <c r="B40" s="181"/>
      <c r="C40" s="181"/>
      <c r="D40" s="181"/>
      <c r="E40" s="181"/>
      <c r="F40" s="181"/>
      <c r="G40" s="181"/>
    </row>
    <row r="41" spans="1:7" ht="12.75">
      <c r="A41" s="181"/>
      <c r="B41" s="181"/>
      <c r="C41" s="181"/>
      <c r="D41" s="181"/>
      <c r="E41" s="181"/>
      <c r="F41" s="181"/>
      <c r="G41" s="181"/>
    </row>
    <row r="42" spans="1:7" ht="12.75">
      <c r="A42" s="181"/>
      <c r="B42" s="181"/>
      <c r="C42" s="181"/>
      <c r="D42" s="181"/>
      <c r="E42" s="181"/>
      <c r="F42" s="181"/>
      <c r="G42" s="181"/>
    </row>
    <row r="43" spans="1:7" ht="12.75">
      <c r="A43" s="181"/>
      <c r="B43" s="181"/>
      <c r="C43" s="181"/>
      <c r="D43" s="181"/>
      <c r="E43" s="181"/>
      <c r="F43" s="181"/>
      <c r="G43" s="181"/>
    </row>
    <row r="44" spans="1:7" ht="12.75">
      <c r="A44" s="181"/>
      <c r="B44" s="181"/>
      <c r="C44" s="181"/>
      <c r="D44" s="181"/>
      <c r="E44" s="181"/>
      <c r="F44" s="181"/>
      <c r="G44" s="181"/>
    </row>
    <row r="45" spans="1:7" ht="12.75">
      <c r="A45" s="181"/>
      <c r="B45" s="181"/>
      <c r="C45" s="181"/>
      <c r="D45" s="181"/>
      <c r="E45" s="181"/>
      <c r="F45" s="181"/>
      <c r="G45" s="181"/>
    </row>
    <row r="46" spans="1:7" ht="12.75">
      <c r="A46" s="181"/>
      <c r="B46" s="181"/>
      <c r="C46" s="181"/>
      <c r="D46" s="181"/>
      <c r="E46" s="181"/>
      <c r="F46" s="181"/>
      <c r="G46" s="181"/>
    </row>
    <row r="47" spans="1:7" ht="12.75">
      <c r="A47" s="181"/>
      <c r="B47" s="181"/>
      <c r="C47" s="181"/>
      <c r="D47" s="181"/>
      <c r="E47" s="181"/>
      <c r="F47" s="181"/>
      <c r="G47" s="181"/>
    </row>
    <row r="48" spans="1:7" ht="12.75">
      <c r="A48" s="181"/>
      <c r="B48" s="181"/>
      <c r="C48" s="181"/>
      <c r="D48" s="181"/>
      <c r="E48" s="181"/>
      <c r="F48" s="181"/>
      <c r="G48" s="181"/>
    </row>
    <row r="49" spans="1:7" ht="12.75">
      <c r="A49" s="181"/>
      <c r="B49" s="181"/>
      <c r="C49" s="181"/>
      <c r="D49" s="181"/>
      <c r="E49" s="181"/>
      <c r="F49" s="181"/>
      <c r="G49" s="181"/>
    </row>
    <row r="50" spans="1:7" ht="12.75">
      <c r="A50" s="181"/>
      <c r="B50" s="181"/>
      <c r="C50" s="181"/>
      <c r="D50" s="181"/>
      <c r="E50" s="181"/>
      <c r="F50" s="181"/>
      <c r="G50" s="181"/>
    </row>
    <row r="51" spans="1:7" ht="12.75">
      <c r="A51" s="181"/>
      <c r="B51" s="181"/>
      <c r="C51" s="181"/>
      <c r="D51" s="181"/>
      <c r="E51" s="181"/>
      <c r="F51" s="181"/>
      <c r="G51" s="181"/>
    </row>
    <row r="52" spans="1:7" ht="12.75">
      <c r="A52" s="181"/>
      <c r="B52" s="181"/>
      <c r="C52" s="181"/>
      <c r="D52" s="181"/>
      <c r="E52" s="181"/>
      <c r="F52" s="181"/>
      <c r="G52" s="181"/>
    </row>
    <row r="53" spans="1:7" ht="12.75">
      <c r="A53" s="181"/>
      <c r="B53" s="181"/>
      <c r="C53" s="181"/>
      <c r="D53" s="181"/>
      <c r="E53" s="181"/>
      <c r="F53" s="181"/>
      <c r="G53" s="181"/>
    </row>
    <row r="54" spans="1:7" ht="12.75">
      <c r="A54" s="181"/>
      <c r="B54" s="181"/>
      <c r="C54" s="181"/>
      <c r="D54" s="181"/>
      <c r="E54" s="181"/>
      <c r="F54" s="181"/>
      <c r="G54" s="181"/>
    </row>
    <row r="55" spans="1:7" ht="12.75">
      <c r="A55" s="181"/>
      <c r="B55" s="181"/>
      <c r="C55" s="181"/>
      <c r="D55" s="181"/>
      <c r="E55" s="181"/>
      <c r="F55" s="181"/>
      <c r="G55" s="181"/>
    </row>
    <row r="56" spans="1:7" ht="12.75">
      <c r="A56" s="181"/>
      <c r="B56" s="181"/>
      <c r="C56" s="181"/>
      <c r="D56" s="181"/>
      <c r="E56" s="181"/>
      <c r="F56" s="181"/>
      <c r="G56" s="181"/>
    </row>
    <row r="57" spans="1:7" ht="12.75">
      <c r="A57" s="181"/>
      <c r="B57" s="181"/>
      <c r="C57" s="181"/>
      <c r="D57" s="181"/>
      <c r="E57" s="181"/>
      <c r="F57" s="181"/>
      <c r="G57" s="181"/>
    </row>
    <row r="58" spans="1:7" ht="12.75">
      <c r="A58" s="181"/>
      <c r="B58" s="181"/>
      <c r="C58" s="181"/>
      <c r="D58" s="181"/>
      <c r="E58" s="181"/>
      <c r="F58" s="181"/>
      <c r="G58" s="181"/>
    </row>
    <row r="59" spans="1:7" ht="12.75">
      <c r="A59" s="181"/>
      <c r="B59" s="181"/>
      <c r="C59" s="181"/>
      <c r="D59" s="181"/>
      <c r="E59" s="181"/>
      <c r="F59" s="181"/>
      <c r="G59" s="181"/>
    </row>
    <row r="60" spans="1:7" ht="12.75">
      <c r="A60" s="181"/>
      <c r="B60" s="181"/>
      <c r="C60" s="181"/>
      <c r="D60" s="181"/>
      <c r="E60" s="181"/>
      <c r="F60" s="181"/>
      <c r="G60" s="181"/>
    </row>
    <row r="61" spans="1:7" ht="12.75">
      <c r="A61" s="181"/>
      <c r="B61" s="181"/>
      <c r="C61" s="181"/>
      <c r="D61" s="181"/>
      <c r="E61" s="181"/>
      <c r="F61" s="181"/>
      <c r="G61" s="181"/>
    </row>
    <row r="62" spans="1:7" ht="12.75">
      <c r="A62" s="181"/>
      <c r="B62" s="181"/>
      <c r="C62" s="181"/>
      <c r="D62" s="181"/>
      <c r="E62" s="181"/>
      <c r="F62" s="181"/>
      <c r="G62" s="181"/>
    </row>
    <row r="63" spans="1:7" ht="12.75">
      <c r="A63" s="181"/>
      <c r="B63" s="181"/>
      <c r="C63" s="181"/>
      <c r="D63" s="181"/>
      <c r="E63" s="181"/>
      <c r="F63" s="181"/>
      <c r="G63" s="181"/>
    </row>
    <row r="64" spans="1:7" ht="12.75">
      <c r="A64" s="181"/>
      <c r="B64" s="181"/>
      <c r="C64" s="181"/>
      <c r="D64" s="181"/>
      <c r="E64" s="181"/>
      <c r="F64" s="181"/>
      <c r="G64" s="181"/>
    </row>
    <row r="65" s="181" customFormat="1" ht="12.75"/>
    <row r="66" s="181" customFormat="1" ht="12.75"/>
    <row r="67" s="181" customFormat="1" ht="12.75"/>
    <row r="68" s="181" customFormat="1" ht="12.75"/>
    <row r="69" s="181" customFormat="1" ht="12.75"/>
    <row r="70" s="181" customFormat="1" ht="12.75"/>
    <row r="71" s="181" customFormat="1" ht="12.75"/>
    <row r="72" s="181" customFormat="1" ht="12.75"/>
    <row r="73" s="181" customFormat="1" ht="12.75"/>
    <row r="74" s="181" customFormat="1" ht="12.75"/>
    <row r="75" s="181" customFormat="1" ht="12.75"/>
    <row r="76" s="181" customFormat="1" ht="12.75"/>
    <row r="77" s="181" customFormat="1" ht="12.75"/>
    <row r="78" s="181" customFormat="1" ht="12.75"/>
    <row r="79" s="181" customFormat="1" ht="12.75"/>
    <row r="80" s="181" customFormat="1" ht="12.75"/>
    <row r="81" s="181" customFormat="1" ht="12.75"/>
    <row r="82" s="181" customFormat="1" ht="12.75"/>
    <row r="83" s="181" customFormat="1" ht="12.75"/>
    <row r="84" s="181" customFormat="1" ht="12.75"/>
    <row r="85" s="181" customFormat="1" ht="12.75"/>
    <row r="86" s="181" customFormat="1" ht="12.75"/>
    <row r="87" s="181" customFormat="1" ht="12.75"/>
    <row r="88" s="181" customFormat="1" ht="12.75"/>
    <row r="89" s="181" customFormat="1" ht="12.75"/>
    <row r="90" s="181" customFormat="1" ht="12.75"/>
    <row r="91" s="181" customFormat="1" ht="12.75"/>
    <row r="92" s="181" customFormat="1" ht="12.75"/>
    <row r="93" s="181" customFormat="1" ht="12.75"/>
    <row r="94" s="181" customFormat="1" ht="12.75"/>
    <row r="95" s="181" customFormat="1" ht="12.75"/>
    <row r="96" s="181" customFormat="1" ht="12.75"/>
    <row r="97" s="181" customFormat="1" ht="12.75"/>
    <row r="98" s="181" customFormat="1" ht="12.75"/>
    <row r="99" s="181" customFormat="1" ht="12.75"/>
    <row r="100" s="181" customFormat="1" ht="12.75"/>
    <row r="101" s="181" customFormat="1" ht="12.75"/>
    <row r="102" s="181" customFormat="1" ht="12.75"/>
    <row r="103" s="181" customFormat="1" ht="12.75"/>
    <row r="104" s="181" customFormat="1" ht="12.75"/>
    <row r="105" s="181" customFormat="1" ht="12.75"/>
    <row r="106" s="181" customFormat="1" ht="12.75"/>
    <row r="107" s="181" customFormat="1" ht="12.75"/>
    <row r="108" s="181" customFormat="1" ht="12.75"/>
    <row r="109" s="181" customFormat="1" ht="12.75"/>
    <row r="110" s="181" customFormat="1" ht="12.75"/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</sheetData>
  <sheetProtection password="EF65" sheet="1" objects="1" scenarios="1"/>
  <mergeCells count="33">
    <mergeCell ref="A1:G1"/>
    <mergeCell ref="A2:G2"/>
    <mergeCell ref="A3:C3"/>
    <mergeCell ref="E3:F3"/>
    <mergeCell ref="B10:E10"/>
    <mergeCell ref="B19:E19"/>
    <mergeCell ref="A13:G13"/>
    <mergeCell ref="A17:E18"/>
    <mergeCell ref="F17:G17"/>
    <mergeCell ref="A14:G14"/>
    <mergeCell ref="A15:G15"/>
    <mergeCell ref="A16:B16"/>
    <mergeCell ref="D16:G16"/>
    <mergeCell ref="B11:E11"/>
    <mergeCell ref="B21:E21"/>
    <mergeCell ref="B23:E23"/>
    <mergeCell ref="B24:E24"/>
    <mergeCell ref="B22:E22"/>
    <mergeCell ref="A30:G30"/>
    <mergeCell ref="A5:G5"/>
    <mergeCell ref="A4:C4"/>
    <mergeCell ref="E4:F4"/>
    <mergeCell ref="A6:E7"/>
    <mergeCell ref="F6:G6"/>
    <mergeCell ref="B8:E8"/>
    <mergeCell ref="B9:E9"/>
    <mergeCell ref="B12:E12"/>
    <mergeCell ref="B20:E20"/>
    <mergeCell ref="A28:G28"/>
    <mergeCell ref="B29:E29"/>
    <mergeCell ref="B25:E25"/>
    <mergeCell ref="B26:E26"/>
    <mergeCell ref="B27:E2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X30"/>
  <sheetViews>
    <sheetView workbookViewId="0" topLeftCell="A21">
      <selection activeCell="H6" sqref="H6:I6"/>
    </sheetView>
  </sheetViews>
  <sheetFormatPr defaultColWidth="9.140625" defaultRowHeight="12.75"/>
  <cols>
    <col min="1" max="1" width="5.7109375" style="0" customWidth="1"/>
    <col min="2" max="5" width="9.7109375" style="0" customWidth="1"/>
    <col min="6" max="9" width="12.7109375" style="0" customWidth="1"/>
    <col min="10" max="50" width="9.140625" style="181" customWidth="1"/>
  </cols>
  <sheetData>
    <row r="1" spans="1:9" ht="15.75" thickBot="1">
      <c r="A1" s="812" t="s">
        <v>74</v>
      </c>
      <c r="B1" s="813"/>
      <c r="C1" s="813"/>
      <c r="D1" s="813"/>
      <c r="E1" s="813"/>
      <c r="F1" s="905" t="s">
        <v>183</v>
      </c>
      <c r="G1" s="994"/>
      <c r="H1" s="992">
        <f>+DAP1!A6</f>
      </c>
      <c r="I1" s="993"/>
    </row>
    <row r="2" spans="1:9" ht="49.5" customHeight="1">
      <c r="A2" s="1025" t="s">
        <v>75</v>
      </c>
      <c r="B2" s="1025"/>
      <c r="C2" s="1025"/>
      <c r="D2" s="1025"/>
      <c r="E2" s="1025"/>
      <c r="F2" s="1025"/>
      <c r="G2" s="1026"/>
      <c r="H2" s="1026"/>
      <c r="I2" s="1026"/>
    </row>
    <row r="3" spans="1:9" ht="36" customHeight="1">
      <c r="A3" s="776" t="s">
        <v>61</v>
      </c>
      <c r="B3" s="776"/>
      <c r="C3" s="776"/>
      <c r="D3" s="776"/>
      <c r="E3" s="776"/>
      <c r="F3" s="776"/>
      <c r="G3" s="438"/>
      <c r="H3" s="438"/>
      <c r="I3" s="438"/>
    </row>
    <row r="4" spans="1:9" ht="35.25" customHeight="1" thickBot="1">
      <c r="A4" s="795"/>
      <c r="B4" s="443"/>
      <c r="C4" s="443"/>
      <c r="D4" s="443"/>
      <c r="E4" s="443"/>
      <c r="F4" s="443"/>
      <c r="G4" s="443"/>
      <c r="H4" s="443"/>
      <c r="I4" s="443"/>
    </row>
    <row r="5" spans="1:50" ht="24" customHeight="1">
      <c r="A5" s="1021" t="s">
        <v>255</v>
      </c>
      <c r="B5" s="1022"/>
      <c r="C5" s="1022"/>
      <c r="D5" s="1022"/>
      <c r="E5" s="1022"/>
      <c r="F5" s="1022"/>
      <c r="G5" s="1022"/>
      <c r="H5" s="1022"/>
      <c r="I5" s="1023"/>
      <c r="AX5"/>
    </row>
    <row r="6" spans="1:49" s="208" customFormat="1" ht="24" customHeight="1" thickBot="1">
      <c r="A6" s="517" t="s">
        <v>353</v>
      </c>
      <c r="B6" s="518"/>
      <c r="C6" s="519">
        <f>+DAP2!C26</f>
        <v>0</v>
      </c>
      <c r="D6" s="1046"/>
      <c r="E6" s="1047"/>
      <c r="F6" s="522" t="s">
        <v>76</v>
      </c>
      <c r="G6" s="523"/>
      <c r="H6" s="524">
        <f>+DAP2!I26</f>
        <v>0</v>
      </c>
      <c r="I6" s="1045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</row>
    <row r="7" spans="1:47" s="312" customFormat="1" ht="18" customHeight="1">
      <c r="A7" s="1024" t="s">
        <v>77</v>
      </c>
      <c r="B7" s="446"/>
      <c r="C7" s="446"/>
      <c r="D7" s="446"/>
      <c r="E7" s="446"/>
      <c r="F7" s="446"/>
      <c r="G7" s="446"/>
      <c r="H7" s="446"/>
      <c r="I7" s="446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</row>
    <row r="8" spans="1:50" s="285" customFormat="1" ht="33" customHeight="1">
      <c r="A8" s="1020"/>
      <c r="B8" s="452"/>
      <c r="C8" s="452"/>
      <c r="D8" s="452"/>
      <c r="E8" s="452"/>
      <c r="F8" s="452"/>
      <c r="G8" s="452"/>
      <c r="H8" s="452"/>
      <c r="I8" s="452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</row>
    <row r="9" spans="1:9" ht="24" customHeight="1" thickBot="1">
      <c r="A9" s="961" t="s">
        <v>78</v>
      </c>
      <c r="B9" s="962"/>
      <c r="C9" s="962"/>
      <c r="D9" s="962"/>
      <c r="E9" s="962"/>
      <c r="F9" s="962"/>
      <c r="G9" s="962"/>
      <c r="H9" s="962"/>
      <c r="I9" s="962"/>
    </row>
    <row r="10" spans="1:9" ht="21" customHeight="1">
      <c r="A10" s="972"/>
      <c r="B10" s="973"/>
      <c r="C10" s="973"/>
      <c r="D10" s="973"/>
      <c r="E10" s="973"/>
      <c r="F10" s="300" t="s">
        <v>184</v>
      </c>
      <c r="G10" s="300" t="s">
        <v>198</v>
      </c>
      <c r="H10" s="300" t="s">
        <v>67</v>
      </c>
      <c r="I10" s="301" t="s">
        <v>198</v>
      </c>
    </row>
    <row r="11" spans="1:9" ht="27.75" customHeight="1">
      <c r="A11" s="330">
        <v>501</v>
      </c>
      <c r="B11" s="1029" t="s">
        <v>79</v>
      </c>
      <c r="C11" s="974"/>
      <c r="D11" s="974"/>
      <c r="E11" s="974"/>
      <c r="F11" s="315">
        <f>+DAP2!E10</f>
        <v>0</v>
      </c>
      <c r="G11" s="304"/>
      <c r="H11" s="317">
        <v>0</v>
      </c>
      <c r="I11" s="305"/>
    </row>
    <row r="12" spans="1:9" ht="27.75" customHeight="1">
      <c r="A12" s="330">
        <v>502</v>
      </c>
      <c r="B12" s="1029" t="s">
        <v>80</v>
      </c>
      <c r="C12" s="974"/>
      <c r="D12" s="974"/>
      <c r="E12" s="974"/>
      <c r="F12" s="315">
        <f>MAX(0,+DAP2!E11)</f>
        <v>0</v>
      </c>
      <c r="G12" s="304"/>
      <c r="H12" s="317">
        <v>0</v>
      </c>
      <c r="I12" s="305"/>
    </row>
    <row r="13" spans="1:9" ht="27.75" customHeight="1">
      <c r="A13" s="330">
        <v>503</v>
      </c>
      <c r="B13" s="1029" t="s">
        <v>81</v>
      </c>
      <c r="C13" s="974"/>
      <c r="D13" s="974"/>
      <c r="E13" s="974"/>
      <c r="F13" s="315">
        <f>+DAP2!E12</f>
        <v>0</v>
      </c>
      <c r="G13" s="304"/>
      <c r="H13" s="318">
        <v>0</v>
      </c>
      <c r="I13" s="305"/>
    </row>
    <row r="14" spans="1:9" ht="27.75" customHeight="1">
      <c r="A14" s="330">
        <v>504</v>
      </c>
      <c r="B14" s="1029" t="s">
        <v>304</v>
      </c>
      <c r="C14" s="974"/>
      <c r="D14" s="974"/>
      <c r="E14" s="974"/>
      <c r="F14" s="315">
        <f>MAX(0,+DAP2!E13)</f>
        <v>0</v>
      </c>
      <c r="G14" s="304"/>
      <c r="H14" s="318">
        <v>0</v>
      </c>
      <c r="I14" s="305"/>
    </row>
    <row r="15" spans="1:9" ht="27.75" customHeight="1">
      <c r="A15" s="331">
        <v>505</v>
      </c>
      <c r="B15" s="1029" t="s">
        <v>305</v>
      </c>
      <c r="C15" s="974"/>
      <c r="D15" s="974"/>
      <c r="E15" s="974"/>
      <c r="F15" s="315">
        <f>+DAP2!E14</f>
        <v>0</v>
      </c>
      <c r="G15" s="313"/>
      <c r="H15" s="319">
        <v>0</v>
      </c>
      <c r="I15" s="314"/>
    </row>
    <row r="16" spans="1:9" ht="27.75" customHeight="1" thickBot="1">
      <c r="A16" s="332">
        <v>506</v>
      </c>
      <c r="B16" s="1031" t="s">
        <v>82</v>
      </c>
      <c r="C16" s="989"/>
      <c r="D16" s="989"/>
      <c r="E16" s="989"/>
      <c r="F16" s="316">
        <f>+SUM(F11:F15)</f>
        <v>0</v>
      </c>
      <c r="G16" s="309"/>
      <c r="H16" s="316">
        <f>+SUM(H11:H15)</f>
        <v>0</v>
      </c>
      <c r="I16" s="310"/>
    </row>
    <row r="17" spans="1:9" ht="48" customHeight="1" thickBot="1">
      <c r="A17" s="1032" t="s">
        <v>83</v>
      </c>
      <c r="B17" s="664"/>
      <c r="C17" s="664"/>
      <c r="D17" s="664"/>
      <c r="E17" s="664"/>
      <c r="F17" s="664"/>
      <c r="G17" s="664"/>
      <c r="H17" s="664"/>
      <c r="I17" s="664"/>
    </row>
    <row r="18" spans="1:9" ht="18" customHeight="1">
      <c r="A18" s="902"/>
      <c r="B18" s="731"/>
      <c r="C18" s="731"/>
      <c r="D18" s="731"/>
      <c r="E18" s="732"/>
      <c r="F18" s="941" t="s">
        <v>84</v>
      </c>
      <c r="G18" s="942"/>
      <c r="H18" s="941" t="s">
        <v>198</v>
      </c>
      <c r="I18" s="980"/>
    </row>
    <row r="19" spans="1:9" ht="24" customHeight="1" thickBot="1">
      <c r="A19" s="104">
        <v>507</v>
      </c>
      <c r="B19" s="963" t="s">
        <v>256</v>
      </c>
      <c r="C19" s="964"/>
      <c r="D19" s="964"/>
      <c r="E19" s="964"/>
      <c r="F19" s="1027">
        <f>+F16+H16</f>
        <v>0</v>
      </c>
      <c r="G19" s="654"/>
      <c r="H19" s="941"/>
      <c r="I19" s="980"/>
    </row>
    <row r="20" spans="1:9" ht="48" customHeight="1">
      <c r="A20" s="1028" t="s">
        <v>257</v>
      </c>
      <c r="B20" s="446"/>
      <c r="C20" s="446"/>
      <c r="D20" s="446"/>
      <c r="E20" s="446"/>
      <c r="F20" s="446"/>
      <c r="G20" s="446"/>
      <c r="H20" s="446"/>
      <c r="I20" s="446"/>
    </row>
    <row r="21" spans="1:9" ht="15" customHeight="1">
      <c r="A21" s="1034" t="s">
        <v>86</v>
      </c>
      <c r="B21" s="1035"/>
      <c r="C21" s="1035"/>
      <c r="D21" s="1035"/>
      <c r="E21" s="1035"/>
      <c r="F21" s="1035"/>
      <c r="G21" s="1035"/>
      <c r="H21" s="1035"/>
      <c r="I21" s="1035"/>
    </row>
    <row r="22" spans="1:9" ht="15" customHeight="1" thickBot="1">
      <c r="A22" s="1036" t="s">
        <v>258</v>
      </c>
      <c r="B22" s="1037"/>
      <c r="C22" s="1037"/>
      <c r="D22" s="1037"/>
      <c r="E22" s="1037"/>
      <c r="F22" s="1037"/>
      <c r="G22" s="1037"/>
      <c r="H22" s="1037"/>
      <c r="I22" s="1037"/>
    </row>
    <row r="23" spans="1:50" ht="18" customHeight="1">
      <c r="A23" s="1021" t="s">
        <v>342</v>
      </c>
      <c r="B23" s="1022"/>
      <c r="C23" s="1022"/>
      <c r="D23" s="1022"/>
      <c r="E23" s="1033"/>
      <c r="F23" s="1038" t="s">
        <v>184</v>
      </c>
      <c r="G23" s="1038"/>
      <c r="H23" s="1038" t="s">
        <v>85</v>
      </c>
      <c r="I23" s="1039"/>
      <c r="AX23"/>
    </row>
    <row r="24" spans="1:50" ht="43.5" customHeight="1" thickBot="1">
      <c r="A24" s="1043" t="s">
        <v>497</v>
      </c>
      <c r="B24" s="1044"/>
      <c r="C24" s="1044"/>
      <c r="D24" s="1044"/>
      <c r="E24" s="1044"/>
      <c r="F24" s="1040">
        <v>0</v>
      </c>
      <c r="G24" s="1041"/>
      <c r="H24" s="1040">
        <v>0</v>
      </c>
      <c r="I24" s="1042"/>
      <c r="AX24"/>
    </row>
    <row r="25" spans="1:9" ht="12.75" customHeight="1">
      <c r="A25" s="965" t="str">
        <f>+DAP1!A47</f>
        <v>Formulář zpracovala ASPEKT HM, daňová, účetní a auditorská kancelář, Bělohorská 39, Praha 6-Břevnov, www.aspekthm.cz</v>
      </c>
      <c r="B25" s="966"/>
      <c r="C25" s="966"/>
      <c r="D25" s="966"/>
      <c r="E25" s="966"/>
      <c r="F25" s="966"/>
      <c r="G25" s="966"/>
      <c r="H25" s="966"/>
      <c r="I25" s="966"/>
    </row>
    <row r="26" spans="1:9" ht="12.75" customHeight="1">
      <c r="A26" s="770" t="s">
        <v>87</v>
      </c>
      <c r="B26" s="770"/>
      <c r="C26" s="770"/>
      <c r="D26" s="770"/>
      <c r="E26" s="1030"/>
      <c r="F26" s="1030"/>
      <c r="G26" s="1030"/>
      <c r="H26" s="1030"/>
      <c r="I26" s="1030"/>
    </row>
    <row r="27" spans="1:9" ht="12.75" customHeight="1">
      <c r="A27" s="959" t="s">
        <v>530</v>
      </c>
      <c r="B27" s="959"/>
      <c r="C27" s="959"/>
      <c r="D27" s="959"/>
      <c r="E27" s="960"/>
      <c r="F27" s="960"/>
      <c r="G27" s="960"/>
      <c r="H27" s="960"/>
      <c r="I27" s="960"/>
    </row>
    <row r="28" spans="51:76" s="181" customFormat="1" ht="12.75"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51:76" s="181" customFormat="1" ht="12.75"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51:76" s="181" customFormat="1" ht="12.75"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="181" customFormat="1" ht="12.75"/>
    <row r="32" s="181" customFormat="1" ht="12.75"/>
    <row r="33" s="181" customFormat="1" ht="12.75"/>
    <row r="34" s="181" customFormat="1" ht="12.75"/>
    <row r="35" s="181" customFormat="1" ht="12.75"/>
    <row r="36" s="181" customFormat="1" ht="12.75"/>
    <row r="37" s="181" customFormat="1" ht="12.75"/>
    <row r="38" s="181" customFormat="1" ht="12.75"/>
    <row r="39" s="181" customFormat="1" ht="12.75"/>
    <row r="40" s="181" customFormat="1" ht="12.75"/>
    <row r="41" s="181" customFormat="1" ht="12.75"/>
    <row r="42" s="181" customFormat="1" ht="12.75"/>
    <row r="43" s="181" customFormat="1" ht="12.75"/>
    <row r="44" s="181" customFormat="1" ht="12.75"/>
    <row r="45" s="181" customFormat="1" ht="12.75"/>
    <row r="46" s="181" customFormat="1" ht="12.75"/>
    <row r="47" s="181" customFormat="1" ht="12.75"/>
    <row r="48" s="181" customFormat="1" ht="12.75"/>
    <row r="49" s="181" customFormat="1" ht="12.75"/>
    <row r="50" s="181" customFormat="1" ht="12.75"/>
    <row r="51" s="181" customFormat="1" ht="12.75"/>
    <row r="52" s="181" customFormat="1" ht="12.75"/>
    <row r="53" s="181" customFormat="1" ht="12.75"/>
    <row r="54" s="181" customFormat="1" ht="12.75"/>
    <row r="55" s="181" customFormat="1" ht="12.75"/>
    <row r="56" s="181" customFormat="1" ht="12.75"/>
    <row r="57" s="181" customFormat="1" ht="12.75"/>
    <row r="58" s="181" customFormat="1" ht="12.75"/>
    <row r="59" s="181" customFormat="1" ht="12.75"/>
    <row r="60" s="181" customFormat="1" ht="12.75"/>
    <row r="61" s="181" customFormat="1" ht="12.75"/>
    <row r="62" s="181" customFormat="1" ht="12.75"/>
    <row r="63" s="181" customFormat="1" ht="12.75"/>
    <row r="64" s="181" customFormat="1" ht="12.75"/>
    <row r="65" s="181" customFormat="1" ht="12.75"/>
    <row r="66" s="181" customFormat="1" ht="12.75"/>
    <row r="67" s="181" customFormat="1" ht="12.75"/>
    <row r="68" s="181" customFormat="1" ht="12.75"/>
    <row r="69" s="181" customFormat="1" ht="12.75"/>
    <row r="70" s="181" customFormat="1" ht="12.75"/>
    <row r="71" s="181" customFormat="1" ht="12.75"/>
    <row r="72" s="181" customFormat="1" ht="12.75"/>
    <row r="73" s="181" customFormat="1" ht="12.75"/>
    <row r="74" s="181" customFormat="1" ht="12.75"/>
    <row r="75" s="181" customFormat="1" ht="12.75"/>
    <row r="76" s="181" customFormat="1" ht="12.75"/>
    <row r="77" s="181" customFormat="1" ht="12.75"/>
    <row r="78" s="181" customFormat="1" ht="12.75"/>
    <row r="79" s="181" customFormat="1" ht="12.75"/>
    <row r="80" s="181" customFormat="1" ht="12.75"/>
    <row r="81" s="181" customFormat="1" ht="12.75"/>
    <row r="82" s="181" customFormat="1" ht="12.75"/>
    <row r="83" s="181" customFormat="1" ht="12.75"/>
    <row r="84" s="181" customFormat="1" ht="12.75"/>
    <row r="85" s="181" customFormat="1" ht="12.75"/>
    <row r="86" s="181" customFormat="1" ht="12.75"/>
    <row r="87" s="181" customFormat="1" ht="12.75"/>
    <row r="88" s="181" customFormat="1" ht="12.75"/>
    <row r="89" s="181" customFormat="1" ht="12.75"/>
    <row r="90" s="181" customFormat="1" ht="12.75"/>
    <row r="91" s="181" customFormat="1" ht="12.75"/>
    <row r="92" s="181" customFormat="1" ht="12.75"/>
    <row r="93" s="181" customFormat="1" ht="12.75"/>
    <row r="94" s="181" customFormat="1" ht="12.75"/>
    <row r="95" s="181" customFormat="1" ht="12.75"/>
    <row r="96" s="181" customFormat="1" ht="12.75"/>
    <row r="97" s="181" customFormat="1" ht="12.75"/>
    <row r="98" s="181" customFormat="1" ht="12.75"/>
    <row r="99" s="181" customFormat="1" ht="12.75"/>
    <row r="100" s="181" customFormat="1" ht="12.75"/>
    <row r="101" s="181" customFormat="1" ht="12.75"/>
    <row r="102" s="181" customFormat="1" ht="12.75"/>
    <row r="103" s="181" customFormat="1" ht="12.75"/>
    <row r="104" s="181" customFormat="1" ht="12.75"/>
    <row r="105" s="181" customFormat="1" ht="12.75"/>
    <row r="106" s="181" customFormat="1" ht="12.75"/>
    <row r="107" s="181" customFormat="1" ht="12.75"/>
    <row r="108" s="181" customFormat="1" ht="12.75"/>
    <row r="109" s="181" customFormat="1" ht="12.75"/>
    <row r="110" s="181" customFormat="1" ht="12.75"/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  <row r="122" s="181" customFormat="1" ht="12.75"/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  <row r="290" s="181" customFormat="1" ht="12.75"/>
    <row r="291" s="181" customFormat="1" ht="12.75"/>
    <row r="292" s="181" customFormat="1" ht="12.75"/>
    <row r="293" s="181" customFormat="1" ht="12.75"/>
    <row r="294" s="181" customFormat="1" ht="12.75"/>
    <row r="295" s="181" customFormat="1" ht="12.75"/>
    <row r="296" s="181" customFormat="1" ht="12.75"/>
    <row r="297" s="181" customFormat="1" ht="12.75"/>
    <row r="298" s="181" customFormat="1" ht="12.75"/>
    <row r="299" s="181" customFormat="1" ht="12.75"/>
    <row r="300" s="181" customFormat="1" ht="12.75"/>
    <row r="301" s="181" customFormat="1" ht="12.75"/>
    <row r="302" s="181" customFormat="1" ht="12.75"/>
    <row r="303" s="181" customFormat="1" ht="12.75"/>
    <row r="304" s="181" customFormat="1" ht="12.75"/>
    <row r="305" s="181" customFormat="1" ht="12.75"/>
    <row r="306" s="181" customFormat="1" ht="12.75"/>
    <row r="307" s="181" customFormat="1" ht="12.75"/>
    <row r="308" s="181" customFormat="1" ht="12.75"/>
    <row r="309" s="181" customFormat="1" ht="12.75"/>
    <row r="310" s="181" customFormat="1" ht="12.75"/>
    <row r="311" s="181" customFormat="1" ht="12.75"/>
    <row r="312" s="181" customFormat="1" ht="12.75"/>
    <row r="313" s="181" customFormat="1" ht="12.75"/>
    <row r="314" s="181" customFormat="1" ht="12.75"/>
    <row r="315" s="181" customFormat="1" ht="12.75"/>
    <row r="316" s="181" customFormat="1" ht="12.75"/>
    <row r="317" s="181" customFormat="1" ht="12.75"/>
    <row r="318" s="181" customFormat="1" ht="12.75"/>
    <row r="319" s="181" customFormat="1" ht="12.75"/>
    <row r="320" s="181" customFormat="1" ht="12.75"/>
    <row r="321" s="181" customFormat="1" ht="12.75"/>
    <row r="322" s="181" customFormat="1" ht="12.75"/>
    <row r="323" s="181" customFormat="1" ht="12.75"/>
    <row r="324" s="181" customFormat="1" ht="12.75"/>
    <row r="325" s="181" customFormat="1" ht="12.75"/>
    <row r="326" s="181" customFormat="1" ht="12.75"/>
    <row r="327" s="181" customFormat="1" ht="12.75"/>
    <row r="328" s="181" customFormat="1" ht="12.75"/>
    <row r="329" s="181" customFormat="1" ht="12.75"/>
    <row r="330" s="181" customFormat="1" ht="12.75"/>
    <row r="331" s="181" customFormat="1" ht="12.75"/>
    <row r="332" s="181" customFormat="1" ht="12.75"/>
    <row r="333" s="181" customFormat="1" ht="12.75"/>
    <row r="334" s="181" customFormat="1" ht="12.75"/>
    <row r="335" s="181" customFormat="1" ht="12.75"/>
    <row r="336" s="181" customFormat="1" ht="12.75"/>
    <row r="337" s="181" customFormat="1" ht="12.75"/>
    <row r="338" s="181" customFormat="1" ht="12.75"/>
    <row r="339" s="181" customFormat="1" ht="12.75"/>
    <row r="340" s="181" customFormat="1" ht="12.75"/>
    <row r="341" s="181" customFormat="1" ht="12.75"/>
    <row r="342" s="181" customFormat="1" ht="12.75"/>
    <row r="343" s="181" customFormat="1" ht="12.75"/>
    <row r="344" s="181" customFormat="1" ht="12.75"/>
    <row r="345" s="181" customFormat="1" ht="12.75"/>
    <row r="346" s="181" customFormat="1" ht="12.75"/>
    <row r="347" s="181" customFormat="1" ht="12.75"/>
    <row r="348" s="181" customFormat="1" ht="12.75"/>
    <row r="349" s="181" customFormat="1" ht="12.75"/>
    <row r="350" s="181" customFormat="1" ht="12.75"/>
    <row r="351" s="181" customFormat="1" ht="12.75"/>
    <row r="352" s="181" customFormat="1" ht="12.75"/>
    <row r="353" s="181" customFormat="1" ht="12.75"/>
    <row r="354" s="181" customFormat="1" ht="12.75"/>
    <row r="355" s="181" customFormat="1" ht="12.75"/>
    <row r="356" s="181" customFormat="1" ht="12.75"/>
    <row r="357" s="181" customFormat="1" ht="12.75"/>
    <row r="358" s="181" customFormat="1" ht="12.75"/>
    <row r="359" s="181" customFormat="1" ht="12.75"/>
    <row r="360" s="181" customFormat="1" ht="12.75"/>
    <row r="361" s="181" customFormat="1" ht="12.75"/>
    <row r="362" s="181" customFormat="1" ht="12.75"/>
    <row r="363" s="181" customFormat="1" ht="12.75"/>
    <row r="364" s="181" customFormat="1" ht="12.75"/>
    <row r="365" s="181" customFormat="1" ht="12.75"/>
    <row r="366" s="181" customFormat="1" ht="12.75"/>
    <row r="367" s="181" customFormat="1" ht="12.75"/>
    <row r="368" s="181" customFormat="1" ht="12.75"/>
    <row r="369" s="181" customFormat="1" ht="12.75"/>
    <row r="370" s="181" customFormat="1" ht="12.75"/>
    <row r="371" s="181" customFormat="1" ht="12.75"/>
    <row r="372" s="181" customFormat="1" ht="12.75"/>
    <row r="373" s="181" customFormat="1" ht="12.75"/>
    <row r="374" s="181" customFormat="1" ht="12.75"/>
    <row r="375" s="181" customFormat="1" ht="12.75"/>
    <row r="376" s="181" customFormat="1" ht="12.75"/>
    <row r="377" s="181" customFormat="1" ht="12.75"/>
    <row r="378" s="181" customFormat="1" ht="12.75"/>
    <row r="379" s="181" customFormat="1" ht="12.75"/>
    <row r="380" s="181" customFormat="1" ht="12.75"/>
    <row r="381" s="181" customFormat="1" ht="12.75"/>
    <row r="382" s="181" customFormat="1" ht="12.75"/>
    <row r="383" s="181" customFormat="1" ht="12.75"/>
    <row r="384" s="181" customFormat="1" ht="12.75"/>
    <row r="385" s="181" customFormat="1" ht="12.75"/>
    <row r="386" s="181" customFormat="1" ht="12.75"/>
    <row r="387" s="181" customFormat="1" ht="12.75"/>
    <row r="388" s="181" customFormat="1" ht="12.75"/>
    <row r="389" s="181" customFormat="1" ht="12.75"/>
    <row r="390" s="181" customFormat="1" ht="12.75"/>
    <row r="391" s="181" customFormat="1" ht="12.75"/>
    <row r="392" s="181" customFormat="1" ht="12.75"/>
    <row r="393" s="181" customFormat="1" ht="12.75"/>
    <row r="394" s="181" customFormat="1" ht="12.75"/>
    <row r="395" s="181" customFormat="1" ht="12.75"/>
    <row r="396" s="181" customFormat="1" ht="12.75"/>
    <row r="397" s="181" customFormat="1" ht="12.75"/>
    <row r="398" s="181" customFormat="1" ht="12.75"/>
    <row r="399" s="181" customFormat="1" ht="12.75"/>
    <row r="400" s="181" customFormat="1" ht="12.75"/>
    <row r="401" s="181" customFormat="1" ht="12.75"/>
    <row r="402" s="181" customFormat="1" ht="12.75"/>
    <row r="403" s="181" customFormat="1" ht="12.75"/>
    <row r="404" s="181" customFormat="1" ht="12.75"/>
    <row r="405" s="181" customFormat="1" ht="12.75"/>
    <row r="406" s="181" customFormat="1" ht="12.75"/>
    <row r="407" s="181" customFormat="1" ht="12.75"/>
    <row r="408" s="181" customFormat="1" ht="12.75"/>
    <row r="409" s="181" customFormat="1" ht="12.75"/>
    <row r="410" s="181" customFormat="1" ht="12.75"/>
    <row r="411" s="181" customFormat="1" ht="12.75"/>
    <row r="412" s="181" customFormat="1" ht="12.75"/>
    <row r="413" s="181" customFormat="1" ht="12.75"/>
    <row r="414" s="181" customFormat="1" ht="12.75"/>
    <row r="415" s="181" customFormat="1" ht="12.75"/>
    <row r="416" s="181" customFormat="1" ht="12.75"/>
    <row r="417" s="181" customFormat="1" ht="12.75"/>
    <row r="418" s="181" customFormat="1" ht="12.75"/>
    <row r="419" s="181" customFormat="1" ht="12.75"/>
    <row r="420" s="181" customFormat="1" ht="12.75"/>
    <row r="421" s="181" customFormat="1" ht="12.75"/>
    <row r="422" s="181" customFormat="1" ht="12.75"/>
    <row r="423" s="181" customFormat="1" ht="12.75"/>
    <row r="424" s="181" customFormat="1" ht="12.75"/>
    <row r="425" s="181" customFormat="1" ht="12.75"/>
    <row r="426" s="181" customFormat="1" ht="12.75"/>
    <row r="427" s="181" customFormat="1" ht="12.75"/>
    <row r="428" s="181" customFormat="1" ht="12.75"/>
    <row r="429" s="181" customFormat="1" ht="12.75"/>
    <row r="430" s="181" customFormat="1" ht="12.75"/>
    <row r="431" s="181" customFormat="1" ht="12.75"/>
    <row r="432" s="181" customFormat="1" ht="12.75"/>
    <row r="433" s="181" customFormat="1" ht="12.75"/>
    <row r="434" s="181" customFormat="1" ht="12.75"/>
    <row r="435" s="181" customFormat="1" ht="12.75"/>
    <row r="436" s="181" customFormat="1" ht="12.75"/>
    <row r="437" s="181" customFormat="1" ht="12.75"/>
    <row r="438" s="181" customFormat="1" ht="12.75"/>
    <row r="439" s="181" customFormat="1" ht="12.75"/>
    <row r="440" s="181" customFormat="1" ht="12.75"/>
    <row r="441" s="181" customFormat="1" ht="12.75"/>
    <row r="442" s="181" customFormat="1" ht="12.75"/>
    <row r="443" s="181" customFormat="1" ht="12.75"/>
    <row r="444" s="181" customFormat="1" ht="12.75"/>
    <row r="445" s="181" customFormat="1" ht="12.75"/>
    <row r="446" s="181" customFormat="1" ht="12.75"/>
    <row r="447" s="181" customFormat="1" ht="12.75"/>
    <row r="448" s="181" customFormat="1" ht="12.75"/>
    <row r="449" s="181" customFormat="1" ht="12.75"/>
    <row r="450" s="181" customFormat="1" ht="12.75"/>
    <row r="451" s="181" customFormat="1" ht="12.75"/>
    <row r="452" s="181" customFormat="1" ht="12.75"/>
    <row r="453" s="181" customFormat="1" ht="12.75"/>
    <row r="454" s="181" customFormat="1" ht="12.75"/>
    <row r="455" s="181" customFormat="1" ht="12.75"/>
    <row r="456" s="181" customFormat="1" ht="12.75"/>
    <row r="457" s="181" customFormat="1" ht="12.75"/>
    <row r="458" s="181" customFormat="1" ht="12.75"/>
    <row r="459" s="181" customFormat="1" ht="12.75"/>
    <row r="460" s="181" customFormat="1" ht="12.75"/>
    <row r="461" s="181" customFormat="1" ht="12.75"/>
    <row r="462" s="181" customFormat="1" ht="12.75"/>
    <row r="463" s="181" customFormat="1" ht="12.75"/>
    <row r="464" s="181" customFormat="1" ht="12.75"/>
    <row r="465" s="181" customFormat="1" ht="12.75"/>
    <row r="466" s="181" customFormat="1" ht="12.75"/>
    <row r="467" s="181" customFormat="1" ht="12.75"/>
    <row r="468" s="181" customFormat="1" ht="12.75"/>
    <row r="469" s="181" customFormat="1" ht="12.75"/>
    <row r="470" s="181" customFormat="1" ht="12.75"/>
    <row r="471" s="181" customFormat="1" ht="12.75"/>
    <row r="472" s="181" customFormat="1" ht="12.75"/>
    <row r="473" s="181" customFormat="1" ht="12.75"/>
    <row r="474" s="181" customFormat="1" ht="12.75"/>
    <row r="475" s="181" customFormat="1" ht="12.75"/>
    <row r="476" s="181" customFormat="1" ht="12.75"/>
    <row r="477" s="181" customFormat="1" ht="12.75"/>
    <row r="478" s="181" customFormat="1" ht="12.75"/>
    <row r="479" s="181" customFormat="1" ht="12.75"/>
    <row r="480" s="181" customFormat="1" ht="12.75"/>
    <row r="481" s="181" customFormat="1" ht="12.75"/>
    <row r="482" s="181" customFormat="1" ht="12.75"/>
    <row r="483" s="181" customFormat="1" ht="12.75"/>
    <row r="484" s="181" customFormat="1" ht="12.75"/>
    <row r="485" s="181" customFormat="1" ht="12.75"/>
    <row r="486" s="181" customFormat="1" ht="12.75"/>
    <row r="487" s="181" customFormat="1" ht="12.75"/>
    <row r="488" s="181" customFormat="1" ht="12.75"/>
    <row r="489" s="181" customFormat="1" ht="12.75"/>
    <row r="490" s="181" customFormat="1" ht="12.75"/>
    <row r="491" s="181" customFormat="1" ht="12.75"/>
    <row r="492" s="181" customFormat="1" ht="12.75"/>
    <row r="493" s="181" customFormat="1" ht="12.75"/>
    <row r="494" s="181" customFormat="1" ht="12.75"/>
    <row r="495" s="181" customFormat="1" ht="12.75"/>
    <row r="496" s="181" customFormat="1" ht="12.75"/>
    <row r="497" s="181" customFormat="1" ht="12.75"/>
    <row r="498" s="181" customFormat="1" ht="12.75"/>
    <row r="499" s="181" customFormat="1" ht="12.75"/>
    <row r="500" s="181" customFormat="1" ht="12.75"/>
    <row r="501" s="181" customFormat="1" ht="12.75"/>
    <row r="502" s="181" customFormat="1" ht="12.75"/>
    <row r="503" s="181" customFormat="1" ht="12.75"/>
    <row r="504" s="181" customFormat="1" ht="12.75"/>
    <row r="505" s="181" customFormat="1" ht="12.75"/>
    <row r="506" s="181" customFormat="1" ht="12.75"/>
    <row r="507" s="181" customFormat="1" ht="12.75"/>
    <row r="508" s="181" customFormat="1" ht="12.75"/>
    <row r="509" s="181" customFormat="1" ht="12.75"/>
    <row r="510" s="181" customFormat="1" ht="12.75"/>
    <row r="511" s="181" customFormat="1" ht="12.75"/>
    <row r="512" s="181" customFormat="1" ht="12.75"/>
    <row r="513" s="181" customFormat="1" ht="12.75"/>
    <row r="514" s="181" customFormat="1" ht="12.75"/>
    <row r="515" s="181" customFormat="1" ht="12.75"/>
    <row r="516" s="181" customFormat="1" ht="12.75"/>
    <row r="517" s="181" customFormat="1" ht="12.75"/>
    <row r="518" s="181" customFormat="1" ht="12.75"/>
    <row r="519" s="181" customFormat="1" ht="12.75"/>
    <row r="520" s="181" customFormat="1" ht="12.75"/>
    <row r="521" s="181" customFormat="1" ht="12.75"/>
    <row r="522" s="181" customFormat="1" ht="12.75"/>
    <row r="523" s="181" customFormat="1" ht="12.75"/>
    <row r="524" s="181" customFormat="1" ht="12.75"/>
    <row r="525" s="181" customFormat="1" ht="12.75"/>
    <row r="526" s="181" customFormat="1" ht="12.75"/>
    <row r="527" s="181" customFormat="1" ht="12.75"/>
    <row r="528" s="181" customFormat="1" ht="12.75"/>
    <row r="529" s="181" customFormat="1" ht="12.75"/>
    <row r="530" s="181" customFormat="1" ht="12.75"/>
    <row r="531" s="181" customFormat="1" ht="12.75"/>
    <row r="532" s="181" customFormat="1" ht="12.75"/>
    <row r="533" s="181" customFormat="1" ht="12.75"/>
    <row r="534" s="181" customFormat="1" ht="12.75"/>
    <row r="535" s="181" customFormat="1" ht="12.75"/>
    <row r="536" s="181" customFormat="1" ht="12.75"/>
    <row r="537" s="181" customFormat="1" ht="12.75"/>
    <row r="538" s="181" customFormat="1" ht="12.75"/>
    <row r="539" s="181" customFormat="1" ht="12.75"/>
    <row r="540" s="181" customFormat="1" ht="12.75"/>
    <row r="541" s="181" customFormat="1" ht="12.75"/>
    <row r="542" s="181" customFormat="1" ht="12.75"/>
    <row r="543" s="181" customFormat="1" ht="12.75"/>
    <row r="544" s="181" customFormat="1" ht="12.75"/>
    <row r="545" s="181" customFormat="1" ht="12.75"/>
    <row r="546" s="181" customFormat="1" ht="12.75"/>
    <row r="547" s="181" customFormat="1" ht="12.75"/>
    <row r="548" s="181" customFormat="1" ht="12.75"/>
    <row r="549" s="181" customFormat="1" ht="12.75"/>
    <row r="550" s="181" customFormat="1" ht="12.75"/>
    <row r="551" s="181" customFormat="1" ht="12.75"/>
    <row r="552" s="181" customFormat="1" ht="12.75"/>
    <row r="553" s="181" customFormat="1" ht="12.75"/>
    <row r="554" s="181" customFormat="1" ht="12.75"/>
    <row r="555" s="181" customFormat="1" ht="12.75"/>
    <row r="556" s="181" customFormat="1" ht="12.75"/>
    <row r="557" s="181" customFormat="1" ht="12.75"/>
    <row r="558" s="181" customFormat="1" ht="12.75"/>
    <row r="559" s="181" customFormat="1" ht="12.75"/>
    <row r="560" s="181" customFormat="1" ht="12.75"/>
    <row r="561" s="181" customFormat="1" ht="12.75"/>
    <row r="562" s="181" customFormat="1" ht="12.75"/>
    <row r="563" s="181" customFormat="1" ht="12.75"/>
    <row r="564" s="181" customFormat="1" ht="12.75"/>
    <row r="565" s="181" customFormat="1" ht="12.75"/>
    <row r="566" s="181" customFormat="1" ht="12.75"/>
    <row r="567" s="181" customFormat="1" ht="12.75"/>
    <row r="568" s="181" customFormat="1" ht="12.75"/>
    <row r="569" s="181" customFormat="1" ht="12.75"/>
    <row r="570" s="181" customFormat="1" ht="12.75"/>
    <row r="571" s="181" customFormat="1" ht="12.75"/>
    <row r="572" s="181" customFormat="1" ht="12.75"/>
    <row r="573" s="181" customFormat="1" ht="12.75"/>
    <row r="574" s="181" customFormat="1" ht="12.75"/>
    <row r="575" s="181" customFormat="1" ht="12.75"/>
    <row r="576" s="181" customFormat="1" ht="12.75"/>
    <row r="577" s="181" customFormat="1" ht="12.75"/>
    <row r="578" s="181" customFormat="1" ht="12.75"/>
    <row r="579" s="181" customFormat="1" ht="12.75"/>
    <row r="580" s="181" customFormat="1" ht="12.75"/>
    <row r="581" s="181" customFormat="1" ht="12.75"/>
    <row r="582" s="181" customFormat="1" ht="12.75"/>
    <row r="583" s="181" customFormat="1" ht="12.75"/>
    <row r="584" s="181" customFormat="1" ht="12.75"/>
    <row r="585" s="181" customFormat="1" ht="12.75"/>
    <row r="586" s="181" customFormat="1" ht="12.75"/>
    <row r="587" s="181" customFormat="1" ht="12.75"/>
    <row r="588" s="181" customFormat="1" ht="12.75"/>
    <row r="589" s="181" customFormat="1" ht="12.75"/>
    <row r="590" s="181" customFormat="1" ht="12.75"/>
    <row r="591" s="181" customFormat="1" ht="12.75"/>
    <row r="592" s="181" customFormat="1" ht="12.75"/>
    <row r="593" s="181" customFormat="1" ht="12.75"/>
    <row r="594" s="181" customFormat="1" ht="12.75"/>
    <row r="595" s="181" customFormat="1" ht="12.75"/>
    <row r="596" s="181" customFormat="1" ht="12.75"/>
    <row r="597" s="181" customFormat="1" ht="12.75"/>
    <row r="598" s="181" customFormat="1" ht="12.75"/>
    <row r="599" s="181" customFormat="1" ht="12.75"/>
    <row r="600" s="181" customFormat="1" ht="12.75"/>
    <row r="601" s="181" customFormat="1" ht="12.75"/>
    <row r="602" s="181" customFormat="1" ht="12.75"/>
    <row r="603" s="181" customFormat="1" ht="12.75"/>
    <row r="604" s="181" customFormat="1" ht="12.75"/>
    <row r="605" s="181" customFormat="1" ht="12.75"/>
    <row r="606" s="181" customFormat="1" ht="12.75"/>
    <row r="607" s="181" customFormat="1" ht="12.75"/>
    <row r="608" s="181" customFormat="1" ht="12.75"/>
    <row r="609" s="181" customFormat="1" ht="12.75"/>
    <row r="610" s="181" customFormat="1" ht="12.75"/>
    <row r="611" s="181" customFormat="1" ht="12.75"/>
    <row r="612" s="181" customFormat="1" ht="12.75"/>
    <row r="613" s="181" customFormat="1" ht="12.75"/>
    <row r="614" s="181" customFormat="1" ht="12.75"/>
    <row r="615" s="181" customFormat="1" ht="12.75"/>
    <row r="616" s="181" customFormat="1" ht="12.75"/>
    <row r="617" s="181" customFormat="1" ht="12.75"/>
    <row r="618" s="181" customFormat="1" ht="12.75"/>
    <row r="619" s="181" customFormat="1" ht="12.75"/>
    <row r="620" s="181" customFormat="1" ht="12.75"/>
    <row r="621" s="181" customFormat="1" ht="12.75"/>
    <row r="622" s="181" customFormat="1" ht="12.75"/>
    <row r="623" s="181" customFormat="1" ht="12.75"/>
    <row r="624" s="181" customFormat="1" ht="12.75"/>
    <row r="625" s="181" customFormat="1" ht="12.75"/>
    <row r="626" s="181" customFormat="1" ht="12.75"/>
    <row r="627" s="181" customFormat="1" ht="12.75"/>
    <row r="628" s="181" customFormat="1" ht="12.75"/>
    <row r="629" s="181" customFormat="1" ht="12.75"/>
    <row r="630" s="181" customFormat="1" ht="12.75"/>
    <row r="631" s="181" customFormat="1" ht="12.75"/>
    <row r="632" s="181" customFormat="1" ht="12.75"/>
    <row r="633" s="181" customFormat="1" ht="12.75"/>
    <row r="634" s="181" customFormat="1" ht="12.75"/>
    <row r="635" s="181" customFormat="1" ht="12.75"/>
    <row r="636" s="181" customFormat="1" ht="12.75"/>
    <row r="637" s="181" customFormat="1" ht="12.75"/>
    <row r="638" s="181" customFormat="1" ht="12.75"/>
    <row r="639" s="181" customFormat="1" ht="12.75"/>
    <row r="640" s="181" customFormat="1" ht="12.75"/>
    <row r="641" s="181" customFormat="1" ht="12.75"/>
    <row r="642" s="181" customFormat="1" ht="12.75"/>
    <row r="643" s="181" customFormat="1" ht="12.75"/>
    <row r="644" s="181" customFormat="1" ht="12.75"/>
    <row r="645" s="181" customFormat="1" ht="12.75"/>
    <row r="646" s="181" customFormat="1" ht="12.75"/>
    <row r="647" s="181" customFormat="1" ht="12.75"/>
    <row r="648" s="181" customFormat="1" ht="12.75"/>
    <row r="649" s="181" customFormat="1" ht="12.75"/>
    <row r="650" s="181" customFormat="1" ht="12.75"/>
    <row r="651" s="181" customFormat="1" ht="12.75"/>
    <row r="652" s="181" customFormat="1" ht="12.75"/>
    <row r="653" s="181" customFormat="1" ht="12.75"/>
    <row r="654" s="181" customFormat="1" ht="12.75"/>
    <row r="655" s="181" customFormat="1" ht="12.75"/>
    <row r="656" s="181" customFormat="1" ht="12.75"/>
    <row r="657" s="181" customFormat="1" ht="12.75"/>
    <row r="658" s="181" customFormat="1" ht="12.75"/>
    <row r="659" s="181" customFormat="1" ht="12.75"/>
    <row r="660" s="181" customFormat="1" ht="12.75"/>
    <row r="661" s="181" customFormat="1" ht="12.75"/>
    <row r="662" s="181" customFormat="1" ht="12.75"/>
    <row r="663" s="181" customFormat="1" ht="12.75"/>
    <row r="664" s="181" customFormat="1" ht="12.75"/>
    <row r="665" s="181" customFormat="1" ht="12.75"/>
    <row r="666" s="181" customFormat="1" ht="12.75"/>
    <row r="667" s="181" customFormat="1" ht="12.75"/>
    <row r="668" s="181" customFormat="1" ht="12.75"/>
    <row r="669" s="181" customFormat="1" ht="12.75"/>
    <row r="670" s="181" customFormat="1" ht="12.75"/>
    <row r="671" s="181" customFormat="1" ht="12.75"/>
    <row r="672" s="181" customFormat="1" ht="12.75"/>
    <row r="673" s="181" customFormat="1" ht="12.75"/>
    <row r="674" s="181" customFormat="1" ht="12.75"/>
    <row r="675" s="181" customFormat="1" ht="12.75"/>
    <row r="676" s="181" customFormat="1" ht="12.75"/>
    <row r="677" s="181" customFormat="1" ht="12.75"/>
    <row r="678" s="181" customFormat="1" ht="12.75"/>
    <row r="679" s="181" customFormat="1" ht="12.75"/>
    <row r="680" s="181" customFormat="1" ht="12.75"/>
    <row r="681" s="181" customFormat="1" ht="12.75"/>
    <row r="682" s="181" customFormat="1" ht="12.75"/>
    <row r="683" s="181" customFormat="1" ht="12.75"/>
    <row r="684" s="181" customFormat="1" ht="12.75"/>
    <row r="685" s="181" customFormat="1" ht="12.75"/>
    <row r="686" s="181" customFormat="1" ht="12.75"/>
    <row r="687" s="181" customFormat="1" ht="12.75"/>
    <row r="688" s="181" customFormat="1" ht="12.75"/>
    <row r="689" s="181" customFormat="1" ht="12.75"/>
    <row r="690" s="181" customFormat="1" ht="12.75"/>
    <row r="691" s="181" customFormat="1" ht="12.75"/>
    <row r="692" s="181" customFormat="1" ht="12.75"/>
    <row r="693" s="181" customFormat="1" ht="12.75"/>
    <row r="694" s="181" customFormat="1" ht="12.75"/>
    <row r="695" s="181" customFormat="1" ht="12.75"/>
    <row r="696" s="181" customFormat="1" ht="12.75"/>
    <row r="697" s="181" customFormat="1" ht="12.75"/>
    <row r="698" s="181" customFormat="1" ht="12.75"/>
    <row r="699" s="181" customFormat="1" ht="12.75"/>
    <row r="700" s="181" customFormat="1" ht="12.75"/>
    <row r="701" s="181" customFormat="1" ht="12.75"/>
    <row r="702" s="181" customFormat="1" ht="12.75"/>
    <row r="703" s="181" customFormat="1" ht="12.75"/>
    <row r="704" s="181" customFormat="1" ht="12.75"/>
    <row r="705" s="181" customFormat="1" ht="12.75"/>
    <row r="706" s="181" customFormat="1" ht="12.75"/>
    <row r="707" s="181" customFormat="1" ht="12.75"/>
    <row r="708" s="181" customFormat="1" ht="12.75"/>
    <row r="709" s="181" customFormat="1" ht="12.75"/>
    <row r="710" s="181" customFormat="1" ht="12.75"/>
    <row r="711" s="181" customFormat="1" ht="12.75"/>
    <row r="712" s="181" customFormat="1" ht="12.75"/>
    <row r="713" s="181" customFormat="1" ht="12.75"/>
    <row r="714" s="181" customFormat="1" ht="12.75"/>
    <row r="715" s="181" customFormat="1" ht="12.75"/>
    <row r="716" s="181" customFormat="1" ht="12.75"/>
    <row r="717" s="181" customFormat="1" ht="12.75"/>
    <row r="718" s="181" customFormat="1" ht="12.75"/>
    <row r="719" s="181" customFormat="1" ht="12.75"/>
    <row r="720" s="181" customFormat="1" ht="12.75"/>
    <row r="721" s="181" customFormat="1" ht="12.75"/>
    <row r="722" s="181" customFormat="1" ht="12.75"/>
    <row r="723" s="181" customFormat="1" ht="12.75"/>
    <row r="724" s="181" customFormat="1" ht="12.75"/>
    <row r="725" s="181" customFormat="1" ht="12.75"/>
    <row r="726" s="181" customFormat="1" ht="12.75"/>
    <row r="727" s="181" customFormat="1" ht="12.75"/>
    <row r="728" s="181" customFormat="1" ht="12.75"/>
    <row r="729" s="181" customFormat="1" ht="12.75"/>
    <row r="730" s="181" customFormat="1" ht="12.75"/>
    <row r="731" s="181" customFormat="1" ht="12.75"/>
    <row r="732" s="181" customFormat="1" ht="12.75"/>
    <row r="733" s="181" customFormat="1" ht="12.75"/>
    <row r="734" s="181" customFormat="1" ht="12.75"/>
    <row r="735" s="181" customFormat="1" ht="12.75"/>
    <row r="736" s="181" customFormat="1" ht="12.75"/>
    <row r="737" s="181" customFormat="1" ht="12.75"/>
    <row r="738" s="181" customFormat="1" ht="12.75"/>
    <row r="739" s="181" customFormat="1" ht="12.75"/>
    <row r="740" s="181" customFormat="1" ht="12.75"/>
    <row r="741" s="181" customFormat="1" ht="12.75"/>
    <row r="742" s="181" customFormat="1" ht="12.75"/>
    <row r="743" s="181" customFormat="1" ht="12.75"/>
    <row r="744" s="181" customFormat="1" ht="12.75"/>
    <row r="745" s="181" customFormat="1" ht="12.75"/>
    <row r="746" s="181" customFormat="1" ht="12.75"/>
    <row r="747" s="181" customFormat="1" ht="12.75"/>
    <row r="748" s="181" customFormat="1" ht="12.75"/>
    <row r="749" s="181" customFormat="1" ht="12.75"/>
    <row r="750" s="181" customFormat="1" ht="12.75"/>
    <row r="751" s="181" customFormat="1" ht="12.75"/>
    <row r="752" s="181" customFormat="1" ht="12.75"/>
    <row r="753" s="181" customFormat="1" ht="12.75"/>
    <row r="754" s="181" customFormat="1" ht="12.75"/>
    <row r="755" s="181" customFormat="1" ht="12.75"/>
    <row r="756" s="181" customFormat="1" ht="12.75"/>
    <row r="757" s="181" customFormat="1" ht="12.75"/>
    <row r="758" s="181" customFormat="1" ht="12.75"/>
    <row r="759" s="181" customFormat="1" ht="12.75"/>
    <row r="760" s="181" customFormat="1" ht="12.75"/>
    <row r="761" s="181" customFormat="1" ht="12.75"/>
    <row r="762" s="181" customFormat="1" ht="12.75"/>
    <row r="763" s="181" customFormat="1" ht="12.75"/>
    <row r="764" s="181" customFormat="1" ht="12.75"/>
    <row r="765" s="181" customFormat="1" ht="12.75"/>
    <row r="766" s="181" customFormat="1" ht="12.75"/>
    <row r="767" s="181" customFormat="1" ht="12.75"/>
    <row r="768" s="181" customFormat="1" ht="12.75"/>
    <row r="769" s="181" customFormat="1" ht="12.75"/>
    <row r="770" s="181" customFormat="1" ht="12.75"/>
    <row r="771" s="181" customFormat="1" ht="12.75"/>
    <row r="772" s="181" customFormat="1" ht="12.75"/>
    <row r="773" s="181" customFormat="1" ht="12.75"/>
    <row r="774" s="181" customFormat="1" ht="12.75"/>
    <row r="775" s="181" customFormat="1" ht="12.75"/>
    <row r="776" s="181" customFormat="1" ht="12.75"/>
    <row r="777" s="181" customFormat="1" ht="12.75"/>
    <row r="778" s="181" customFormat="1" ht="12.75"/>
    <row r="779" s="181" customFormat="1" ht="12.75"/>
    <row r="780" s="181" customFormat="1" ht="12.75"/>
    <row r="781" s="181" customFormat="1" ht="12.75"/>
    <row r="782" s="181" customFormat="1" ht="12.75"/>
    <row r="783" s="181" customFormat="1" ht="12.75"/>
    <row r="784" s="181" customFormat="1" ht="12.75"/>
    <row r="785" s="181" customFormat="1" ht="12.75"/>
    <row r="786" s="181" customFormat="1" ht="12.75"/>
    <row r="787" s="181" customFormat="1" ht="12.75"/>
    <row r="788" s="181" customFormat="1" ht="12.75"/>
    <row r="789" s="181" customFormat="1" ht="12.75"/>
    <row r="790" s="181" customFormat="1" ht="12.75"/>
    <row r="791" s="181" customFormat="1" ht="12.75"/>
    <row r="792" s="181" customFormat="1" ht="12.75"/>
    <row r="793" s="181" customFormat="1" ht="12.75"/>
    <row r="794" s="181" customFormat="1" ht="12.75"/>
    <row r="795" s="181" customFormat="1" ht="12.75"/>
    <row r="796" s="181" customFormat="1" ht="12.75"/>
    <row r="797" s="181" customFormat="1" ht="12.75"/>
    <row r="798" s="181" customFormat="1" ht="12.75"/>
    <row r="799" s="181" customFormat="1" ht="12.75"/>
    <row r="800" s="181" customFormat="1" ht="12.75"/>
    <row r="801" s="181" customFormat="1" ht="12.75"/>
    <row r="802" s="181" customFormat="1" ht="12.75"/>
    <row r="803" s="181" customFormat="1" ht="12.75"/>
    <row r="804" s="181" customFormat="1" ht="12.75"/>
    <row r="805" s="181" customFormat="1" ht="12.75"/>
    <row r="806" s="181" customFormat="1" ht="12.75"/>
    <row r="807" s="181" customFormat="1" ht="12.75"/>
    <row r="808" s="181" customFormat="1" ht="12.75"/>
    <row r="809" s="181" customFormat="1" ht="12.75"/>
    <row r="810" s="181" customFormat="1" ht="12.75"/>
    <row r="811" s="181" customFormat="1" ht="12.75"/>
    <row r="812" s="181" customFormat="1" ht="12.75"/>
    <row r="813" s="181" customFormat="1" ht="12.75"/>
    <row r="814" s="181" customFormat="1" ht="12.75"/>
    <row r="815" s="181" customFormat="1" ht="12.75"/>
    <row r="816" s="181" customFormat="1" ht="12.75"/>
    <row r="817" s="181" customFormat="1" ht="12.75"/>
    <row r="818" s="181" customFormat="1" ht="12.75"/>
    <row r="819" s="181" customFormat="1" ht="12.75"/>
    <row r="820" s="181" customFormat="1" ht="12.75"/>
    <row r="821" s="181" customFormat="1" ht="12.75"/>
    <row r="822" s="181" customFormat="1" ht="12.75"/>
    <row r="823" s="181" customFormat="1" ht="12.75"/>
    <row r="824" s="181" customFormat="1" ht="12.75"/>
    <row r="825" s="181" customFormat="1" ht="12.75"/>
    <row r="826" s="181" customFormat="1" ht="12.75"/>
    <row r="827" s="181" customFormat="1" ht="12.75"/>
    <row r="828" s="181" customFormat="1" ht="12.75"/>
    <row r="829" s="181" customFormat="1" ht="12.75"/>
    <row r="830" s="181" customFormat="1" ht="12.75"/>
    <row r="831" s="181" customFormat="1" ht="12.75"/>
    <row r="832" s="181" customFormat="1" ht="12.75"/>
    <row r="833" s="181" customFormat="1" ht="12.75"/>
    <row r="834" s="181" customFormat="1" ht="12.75"/>
    <row r="835" s="181" customFormat="1" ht="12.75"/>
    <row r="836" s="181" customFormat="1" ht="12.75"/>
    <row r="837" s="181" customFormat="1" ht="12.75"/>
    <row r="838" s="181" customFormat="1" ht="12.75"/>
    <row r="839" s="181" customFormat="1" ht="12.75"/>
    <row r="840" s="181" customFormat="1" ht="12.75"/>
    <row r="841" s="181" customFormat="1" ht="12.75"/>
    <row r="842" s="181" customFormat="1" ht="12.75"/>
    <row r="843" s="181" customFormat="1" ht="12.75"/>
    <row r="844" s="181" customFormat="1" ht="12.75"/>
    <row r="845" s="181" customFormat="1" ht="12.75"/>
    <row r="846" s="181" customFormat="1" ht="12.75"/>
    <row r="847" s="181" customFormat="1" ht="12.75"/>
    <row r="848" s="181" customFormat="1" ht="12.75"/>
    <row r="849" s="181" customFormat="1" ht="12.75"/>
    <row r="850" s="181" customFormat="1" ht="12.75"/>
    <row r="851" s="181" customFormat="1" ht="12.75"/>
    <row r="852" s="181" customFormat="1" ht="12.75"/>
    <row r="853" s="181" customFormat="1" ht="12.75"/>
    <row r="854" s="181" customFormat="1" ht="12.75"/>
    <row r="855" s="181" customFormat="1" ht="12.75"/>
    <row r="856" s="181" customFormat="1" ht="12.75"/>
    <row r="857" s="181" customFormat="1" ht="12.75"/>
    <row r="858" s="181" customFormat="1" ht="12.75"/>
    <row r="859" s="181" customFormat="1" ht="12.75"/>
    <row r="860" s="181" customFormat="1" ht="12.75"/>
    <row r="861" s="181" customFormat="1" ht="12.75"/>
    <row r="862" s="181" customFormat="1" ht="12.75"/>
    <row r="863" s="181" customFormat="1" ht="12.75"/>
    <row r="864" s="181" customFormat="1" ht="12.75"/>
    <row r="865" s="181" customFormat="1" ht="12.75"/>
    <row r="866" s="181" customFormat="1" ht="12.75"/>
    <row r="867" s="181" customFormat="1" ht="12.75"/>
    <row r="868" s="181" customFormat="1" ht="12.75"/>
    <row r="869" s="181" customFormat="1" ht="12.75"/>
    <row r="870" s="181" customFormat="1" ht="12.75"/>
    <row r="871" s="181" customFormat="1" ht="12.75"/>
    <row r="872" s="181" customFormat="1" ht="12.75"/>
    <row r="873" s="181" customFormat="1" ht="12.75"/>
    <row r="874" s="181" customFormat="1" ht="12.75"/>
    <row r="875" s="181" customFormat="1" ht="12.75"/>
    <row r="876" s="181" customFormat="1" ht="12.75"/>
    <row r="877" s="181" customFormat="1" ht="12.75"/>
    <row r="878" s="181" customFormat="1" ht="12.75"/>
    <row r="879" s="181" customFormat="1" ht="12.75"/>
    <row r="880" s="181" customFormat="1" ht="12.75"/>
    <row r="881" s="181" customFormat="1" ht="12.75"/>
    <row r="882" s="181" customFormat="1" ht="12.75"/>
    <row r="883" s="181" customFormat="1" ht="12.75"/>
    <row r="884" s="181" customFormat="1" ht="12.75"/>
    <row r="885" s="181" customFormat="1" ht="12.75"/>
    <row r="886" s="181" customFormat="1" ht="12.75"/>
    <row r="887" s="181" customFormat="1" ht="12.75"/>
    <row r="888" s="181" customFormat="1" ht="12.75"/>
    <row r="889" s="181" customFormat="1" ht="12.75"/>
    <row r="890" s="181" customFormat="1" ht="12.75"/>
    <row r="891" s="181" customFormat="1" ht="12.75"/>
    <row r="892" s="181" customFormat="1" ht="12.75"/>
    <row r="893" s="181" customFormat="1" ht="12.75"/>
    <row r="894" s="181" customFormat="1" ht="12.75"/>
    <row r="895" s="181" customFormat="1" ht="12.75"/>
    <row r="896" s="181" customFormat="1" ht="12.75"/>
    <row r="897" s="181" customFormat="1" ht="12.75"/>
    <row r="898" s="181" customFormat="1" ht="12.75"/>
    <row r="899" s="181" customFormat="1" ht="12.75"/>
    <row r="900" s="181" customFormat="1" ht="12.75"/>
    <row r="901" s="181" customFormat="1" ht="12.75"/>
    <row r="902" s="181" customFormat="1" ht="12.75"/>
    <row r="903" s="181" customFormat="1" ht="12.75"/>
    <row r="904" s="181" customFormat="1" ht="12.75"/>
    <row r="905" s="181" customFormat="1" ht="12.75"/>
    <row r="906" s="181" customFormat="1" ht="12.75"/>
    <row r="907" s="181" customFormat="1" ht="12.75"/>
    <row r="908" s="181" customFormat="1" ht="12.75"/>
    <row r="909" s="181" customFormat="1" ht="12.75"/>
    <row r="910" s="181" customFormat="1" ht="12.75"/>
    <row r="911" s="181" customFormat="1" ht="12.75"/>
    <row r="912" s="181" customFormat="1" ht="12.75"/>
    <row r="913" s="181" customFormat="1" ht="12.75"/>
    <row r="914" s="181" customFormat="1" ht="12.75"/>
    <row r="915" s="181" customFormat="1" ht="12.75"/>
    <row r="916" s="181" customFormat="1" ht="12.75"/>
    <row r="917" s="181" customFormat="1" ht="12.75"/>
    <row r="918" s="181" customFormat="1" ht="12.75"/>
    <row r="919" s="181" customFormat="1" ht="12.75"/>
    <row r="920" s="181" customFormat="1" ht="12.75"/>
    <row r="921" s="181" customFormat="1" ht="12.75"/>
    <row r="922" s="181" customFormat="1" ht="12.75"/>
    <row r="923" s="181" customFormat="1" ht="12.75"/>
    <row r="924" s="181" customFormat="1" ht="12.75"/>
    <row r="925" s="181" customFormat="1" ht="12.75"/>
    <row r="926" s="181" customFormat="1" ht="12.75"/>
    <row r="927" s="181" customFormat="1" ht="12.75"/>
    <row r="928" s="181" customFormat="1" ht="12.75"/>
    <row r="929" s="181" customFormat="1" ht="12.75"/>
    <row r="930" s="181" customFormat="1" ht="12.75"/>
    <row r="931" s="181" customFormat="1" ht="12.75"/>
    <row r="932" s="181" customFormat="1" ht="12.75"/>
    <row r="933" s="181" customFormat="1" ht="12.75"/>
    <row r="934" s="181" customFormat="1" ht="12.75"/>
    <row r="935" s="181" customFormat="1" ht="12.75"/>
    <row r="936" s="181" customFormat="1" ht="12.75"/>
    <row r="937" s="181" customFormat="1" ht="12.75"/>
    <row r="938" s="181" customFormat="1" ht="12.75"/>
    <row r="939" s="181" customFormat="1" ht="12.75"/>
    <row r="940" s="181" customFormat="1" ht="12.75"/>
    <row r="941" s="181" customFormat="1" ht="12.75"/>
    <row r="942" s="181" customFormat="1" ht="12.75"/>
    <row r="943" s="181" customFormat="1" ht="12.75"/>
    <row r="944" s="181" customFormat="1" ht="12.75"/>
    <row r="945" s="181" customFormat="1" ht="12.75"/>
    <row r="946" s="181" customFormat="1" ht="12.75"/>
    <row r="947" s="181" customFormat="1" ht="12.75"/>
    <row r="948" s="181" customFormat="1" ht="12.75"/>
    <row r="949" s="181" customFormat="1" ht="12.75"/>
    <row r="950" s="181" customFormat="1" ht="12.75"/>
    <row r="951" s="181" customFormat="1" ht="12.75"/>
    <row r="952" s="181" customFormat="1" ht="12.75"/>
    <row r="953" s="181" customFormat="1" ht="12.75"/>
    <row r="954" s="181" customFormat="1" ht="12.75"/>
    <row r="955" s="181" customFormat="1" ht="12.75"/>
    <row r="956" s="181" customFormat="1" ht="12.75"/>
    <row r="957" s="181" customFormat="1" ht="12.75"/>
    <row r="958" s="181" customFormat="1" ht="12.75"/>
    <row r="959" s="181" customFormat="1" ht="12.75"/>
    <row r="960" s="181" customFormat="1" ht="12.75"/>
    <row r="961" s="181" customFormat="1" ht="12.75"/>
    <row r="962" s="181" customFormat="1" ht="12.75"/>
    <row r="963" s="181" customFormat="1" ht="12.75"/>
    <row r="964" s="181" customFormat="1" ht="12.75"/>
    <row r="965" s="181" customFormat="1" ht="12.75"/>
    <row r="966" s="181" customFormat="1" ht="12.75"/>
    <row r="967" s="181" customFormat="1" ht="12.75"/>
    <row r="968" s="181" customFormat="1" ht="12.75"/>
    <row r="969" s="181" customFormat="1" ht="12.75"/>
    <row r="970" s="181" customFormat="1" ht="12.75"/>
    <row r="971" s="181" customFormat="1" ht="12.75"/>
    <row r="972" s="181" customFormat="1" ht="12.75"/>
    <row r="973" s="181" customFormat="1" ht="12.75"/>
    <row r="974" s="181" customFormat="1" ht="12.75"/>
    <row r="975" s="181" customFormat="1" ht="12.75"/>
    <row r="976" s="181" customFormat="1" ht="12.75"/>
    <row r="977" s="181" customFormat="1" ht="12.75"/>
    <row r="978" s="181" customFormat="1" ht="12.75"/>
    <row r="979" s="181" customFormat="1" ht="12.75"/>
    <row r="980" s="181" customFormat="1" ht="12.75"/>
    <row r="981" s="181" customFormat="1" ht="12.75"/>
    <row r="982" s="181" customFormat="1" ht="12.75"/>
    <row r="983" s="181" customFormat="1" ht="12.75"/>
    <row r="984" s="181" customFormat="1" ht="12.75"/>
    <row r="985" s="181" customFormat="1" ht="12.75"/>
    <row r="986" s="181" customFormat="1" ht="12.75"/>
    <row r="987" s="181" customFormat="1" ht="12.75"/>
    <row r="988" s="181" customFormat="1" ht="12.75"/>
    <row r="989" s="181" customFormat="1" ht="12.75"/>
    <row r="990" s="181" customFormat="1" ht="12.75"/>
    <row r="991" s="181" customFormat="1" ht="12.75"/>
    <row r="992" s="181" customFormat="1" ht="12.75"/>
    <row r="993" s="181" customFormat="1" ht="12.75"/>
    <row r="994" s="181" customFormat="1" ht="12.75"/>
    <row r="995" s="181" customFormat="1" ht="12.75"/>
    <row r="996" s="181" customFormat="1" ht="12.75"/>
    <row r="997" s="181" customFormat="1" ht="12.75"/>
    <row r="998" s="181" customFormat="1" ht="12.75"/>
    <row r="999" s="181" customFormat="1" ht="12.75"/>
    <row r="1000" s="181" customFormat="1" ht="12.75"/>
    <row r="1001" s="181" customFormat="1" ht="12.75"/>
    <row r="1002" s="181" customFormat="1" ht="12.75"/>
    <row r="1003" s="181" customFormat="1" ht="12.75"/>
    <row r="1004" s="181" customFormat="1" ht="12.75"/>
    <row r="1005" s="181" customFormat="1" ht="12.75"/>
    <row r="1006" s="181" customFormat="1" ht="12.75"/>
    <row r="1007" s="181" customFormat="1" ht="12.75"/>
    <row r="1008" s="181" customFormat="1" ht="12.75"/>
    <row r="1009" s="181" customFormat="1" ht="12.75"/>
    <row r="1010" s="181" customFormat="1" ht="12.75"/>
    <row r="1011" s="181" customFormat="1" ht="12.75"/>
    <row r="1012" s="181" customFormat="1" ht="12.75"/>
    <row r="1013" s="181" customFormat="1" ht="12.75"/>
    <row r="1014" s="181" customFormat="1" ht="12.75"/>
    <row r="1015" s="181" customFormat="1" ht="12.75"/>
    <row r="1016" s="181" customFormat="1" ht="12.75"/>
    <row r="1017" s="181" customFormat="1" ht="12.75"/>
    <row r="1018" s="181" customFormat="1" ht="12.75"/>
    <row r="1019" s="181" customFormat="1" ht="12.75"/>
    <row r="1020" s="181" customFormat="1" ht="12.75"/>
    <row r="1021" s="181" customFormat="1" ht="12.75"/>
    <row r="1022" s="181" customFormat="1" ht="12.75"/>
    <row r="1023" s="181" customFormat="1" ht="12.75"/>
    <row r="1024" s="181" customFormat="1" ht="12.75"/>
    <row r="1025" s="181" customFormat="1" ht="12.75"/>
    <row r="1026" s="181" customFormat="1" ht="12.75"/>
    <row r="1027" s="181" customFormat="1" ht="12.75"/>
    <row r="1028" s="181" customFormat="1" ht="12.75"/>
    <row r="1029" s="181" customFormat="1" ht="12.75"/>
    <row r="1030" s="181" customFormat="1" ht="12.75"/>
    <row r="1031" s="181" customFormat="1" ht="12.75"/>
    <row r="1032" s="181" customFormat="1" ht="12.75"/>
    <row r="1033" s="181" customFormat="1" ht="12.75"/>
    <row r="1034" s="181" customFormat="1" ht="12.75"/>
    <row r="1035" s="181" customFormat="1" ht="12.75"/>
    <row r="1036" s="181" customFormat="1" ht="12.75"/>
    <row r="1037" s="181" customFormat="1" ht="12.75"/>
    <row r="1038" s="181" customFormat="1" ht="12.75"/>
    <row r="1039" s="181" customFormat="1" ht="12.75"/>
    <row r="1040" s="181" customFormat="1" ht="12.75"/>
    <row r="1041" s="181" customFormat="1" ht="12.75"/>
    <row r="1042" s="181" customFormat="1" ht="12.75"/>
    <row r="1043" s="181" customFormat="1" ht="12.75"/>
    <row r="1044" s="181" customFormat="1" ht="12.75"/>
    <row r="1045" s="181" customFormat="1" ht="12.75"/>
    <row r="1046" s="181" customFormat="1" ht="12.75"/>
    <row r="1047" s="181" customFormat="1" ht="12.75"/>
    <row r="1048" s="181" customFormat="1" ht="12.75"/>
    <row r="1049" s="181" customFormat="1" ht="12.75"/>
    <row r="1050" s="181" customFormat="1" ht="12.75"/>
    <row r="1051" s="181" customFormat="1" ht="12.75"/>
    <row r="1052" s="181" customFormat="1" ht="12.75"/>
    <row r="1053" s="181" customFormat="1" ht="12.75"/>
    <row r="1054" s="181" customFormat="1" ht="12.75"/>
    <row r="1055" s="181" customFormat="1" ht="12.75"/>
    <row r="1056" s="181" customFormat="1" ht="12.75"/>
    <row r="1057" s="181" customFormat="1" ht="12.75"/>
    <row r="1058" s="181" customFormat="1" ht="12.75"/>
    <row r="1059" s="181" customFormat="1" ht="12.75"/>
    <row r="1060" s="181" customFormat="1" ht="12.75"/>
    <row r="1061" s="181" customFormat="1" ht="12.75"/>
    <row r="1062" s="181" customFormat="1" ht="12.75"/>
    <row r="1063" s="181" customFormat="1" ht="12.75"/>
    <row r="1064" s="181" customFormat="1" ht="12.75"/>
    <row r="1065" s="181" customFormat="1" ht="12.75"/>
    <row r="1066" s="181" customFormat="1" ht="12.75"/>
    <row r="1067" s="181" customFormat="1" ht="12.75"/>
    <row r="1068" s="181" customFormat="1" ht="12.75"/>
    <row r="1069" s="181" customFormat="1" ht="12.75"/>
    <row r="1070" s="181" customFormat="1" ht="12.75"/>
    <row r="1071" s="181" customFormat="1" ht="12.75"/>
    <row r="1072" s="181" customFormat="1" ht="12.75"/>
    <row r="1073" s="181" customFormat="1" ht="12.75"/>
    <row r="1074" s="181" customFormat="1" ht="12.75"/>
    <row r="1075" s="181" customFormat="1" ht="12.75"/>
    <row r="1076" s="181" customFormat="1" ht="12.75"/>
    <row r="1077" s="181" customFormat="1" ht="12.75"/>
    <row r="1078" s="181" customFormat="1" ht="12.75"/>
    <row r="1079" s="181" customFormat="1" ht="12.75"/>
    <row r="1080" s="181" customFormat="1" ht="12.75"/>
    <row r="1081" s="181" customFormat="1" ht="12.75"/>
    <row r="1082" s="181" customFormat="1" ht="12.75"/>
    <row r="1083" s="181" customFormat="1" ht="12.75"/>
    <row r="1084" s="181" customFormat="1" ht="12.75"/>
    <row r="1085" s="181" customFormat="1" ht="12.75"/>
    <row r="1086" s="181" customFormat="1" ht="12.75"/>
    <row r="1087" s="181" customFormat="1" ht="12.75"/>
    <row r="1088" s="181" customFormat="1" ht="12.75"/>
    <row r="1089" s="181" customFormat="1" ht="12.75"/>
    <row r="1090" s="181" customFormat="1" ht="12.75"/>
    <row r="1091" s="181" customFormat="1" ht="12.75"/>
    <row r="1092" s="181" customFormat="1" ht="12.75"/>
    <row r="1093" s="181" customFormat="1" ht="12.75"/>
    <row r="1094" s="181" customFormat="1" ht="12.75"/>
    <row r="1095" s="181" customFormat="1" ht="12.75"/>
    <row r="1096" s="181" customFormat="1" ht="12.75"/>
    <row r="1097" s="181" customFormat="1" ht="12.75"/>
    <row r="1098" s="181" customFormat="1" ht="12.75"/>
    <row r="1099" s="181" customFormat="1" ht="12.75"/>
    <row r="1100" s="181" customFormat="1" ht="12.75"/>
    <row r="1101" s="181" customFormat="1" ht="12.75"/>
    <row r="1102" s="181" customFormat="1" ht="12.75"/>
    <row r="1103" s="181" customFormat="1" ht="12.75"/>
    <row r="1104" s="181" customFormat="1" ht="12.75"/>
    <row r="1105" s="181" customFormat="1" ht="12.75"/>
    <row r="1106" s="181" customFormat="1" ht="12.75"/>
    <row r="1107" s="181" customFormat="1" ht="12.75"/>
    <row r="1108" s="181" customFormat="1" ht="12.75"/>
    <row r="1109" s="181" customFormat="1" ht="12.75"/>
    <row r="1110" s="181" customFormat="1" ht="12.75"/>
    <row r="1111" s="181" customFormat="1" ht="12.75"/>
    <row r="1112" s="181" customFormat="1" ht="12.75"/>
    <row r="1113" s="181" customFormat="1" ht="12.75"/>
    <row r="1114" s="181" customFormat="1" ht="12.75"/>
    <row r="1115" s="181" customFormat="1" ht="12.75"/>
    <row r="1116" s="181" customFormat="1" ht="12.75"/>
    <row r="1117" s="181" customFormat="1" ht="12.75"/>
    <row r="1118" s="181" customFormat="1" ht="12.75"/>
    <row r="1119" s="181" customFormat="1" ht="12.75"/>
    <row r="1120" s="181" customFormat="1" ht="12.75"/>
    <row r="1121" s="181" customFormat="1" ht="12.75"/>
    <row r="1122" s="181" customFormat="1" ht="12.75"/>
    <row r="1123" s="181" customFormat="1" ht="12.75"/>
    <row r="1124" s="181" customFormat="1" ht="12.75"/>
    <row r="1125" s="181" customFormat="1" ht="12.75"/>
    <row r="1126" s="181" customFormat="1" ht="12.75"/>
    <row r="1127" s="181" customFormat="1" ht="12.75"/>
    <row r="1128" s="181" customFormat="1" ht="12.75"/>
    <row r="1129" s="181" customFormat="1" ht="12.75"/>
    <row r="1130" s="181" customFormat="1" ht="12.75"/>
    <row r="1131" s="181" customFormat="1" ht="12.75"/>
    <row r="1132" s="181" customFormat="1" ht="12.75"/>
    <row r="1133" s="181" customFormat="1" ht="12.75"/>
    <row r="1134" s="181" customFormat="1" ht="12.75"/>
    <row r="1135" s="181" customFormat="1" ht="12.75"/>
    <row r="1136" s="181" customFormat="1" ht="12.75"/>
    <row r="1137" s="181" customFormat="1" ht="12.75"/>
    <row r="1138" s="181" customFormat="1" ht="12.75"/>
    <row r="1139" s="181" customFormat="1" ht="12.75"/>
    <row r="1140" s="181" customFormat="1" ht="12.75"/>
    <row r="1141" s="181" customFormat="1" ht="12.75"/>
    <row r="1142" s="181" customFormat="1" ht="12.75"/>
    <row r="1143" s="181" customFormat="1" ht="12.75"/>
    <row r="1144" s="181" customFormat="1" ht="12.75"/>
    <row r="1145" s="181" customFormat="1" ht="12.75"/>
    <row r="1146" s="181" customFormat="1" ht="12.75"/>
    <row r="1147" s="181" customFormat="1" ht="12.75"/>
    <row r="1148" s="181" customFormat="1" ht="12.75"/>
    <row r="1149" s="181" customFormat="1" ht="12.75"/>
    <row r="1150" s="181" customFormat="1" ht="12.75"/>
    <row r="1151" s="181" customFormat="1" ht="12.75"/>
    <row r="1152" s="181" customFormat="1" ht="12.75"/>
    <row r="1153" s="181" customFormat="1" ht="12.75"/>
    <row r="1154" s="181" customFormat="1" ht="12.75"/>
    <row r="1155" s="181" customFormat="1" ht="12.75"/>
    <row r="1156" s="181" customFormat="1" ht="12.75"/>
    <row r="1157" s="181" customFormat="1" ht="12.75"/>
    <row r="1158" s="181" customFormat="1" ht="12.75"/>
    <row r="1159" s="181" customFormat="1" ht="12.75"/>
    <row r="1160" s="181" customFormat="1" ht="12.75"/>
    <row r="1161" s="181" customFormat="1" ht="12.75"/>
    <row r="1162" s="181" customFormat="1" ht="12.75"/>
    <row r="1163" s="181" customFormat="1" ht="12.75"/>
    <row r="1164" s="181" customFormat="1" ht="12.75"/>
    <row r="1165" s="181" customFormat="1" ht="12.75"/>
    <row r="1166" s="181" customFormat="1" ht="12.75"/>
    <row r="1167" s="181" customFormat="1" ht="12.75"/>
    <row r="1168" s="181" customFormat="1" ht="12.75"/>
    <row r="1169" s="181" customFormat="1" ht="12.75"/>
    <row r="1170" s="181" customFormat="1" ht="12.75"/>
    <row r="1171" s="181" customFormat="1" ht="12.75"/>
    <row r="1172" s="181" customFormat="1" ht="12.75"/>
    <row r="1173" s="181" customFormat="1" ht="12.75"/>
    <row r="1174" s="181" customFormat="1" ht="12.75"/>
    <row r="1175" s="181" customFormat="1" ht="12.75"/>
    <row r="1176" s="181" customFormat="1" ht="12.75"/>
    <row r="1177" s="181" customFormat="1" ht="12.75"/>
    <row r="1178" s="181" customFormat="1" ht="12.75"/>
    <row r="1179" s="181" customFormat="1" ht="12.75"/>
    <row r="1180" s="181" customFormat="1" ht="12.75"/>
    <row r="1181" s="181" customFormat="1" ht="12.75"/>
    <row r="1182" s="181" customFormat="1" ht="12.75"/>
    <row r="1183" s="181" customFormat="1" ht="12.75"/>
    <row r="1184" s="181" customFormat="1" ht="12.75"/>
    <row r="1185" s="181" customFormat="1" ht="12.75"/>
    <row r="1186" s="181" customFormat="1" ht="12.75"/>
    <row r="1187" s="181" customFormat="1" ht="12.75"/>
    <row r="1188" s="181" customFormat="1" ht="12.75"/>
    <row r="1189" s="181" customFormat="1" ht="12.75"/>
    <row r="1190" s="181" customFormat="1" ht="12.75"/>
    <row r="1191" s="181" customFormat="1" ht="12.75"/>
    <row r="1192" s="181" customFormat="1" ht="12.75"/>
    <row r="1193" s="181" customFormat="1" ht="12.75"/>
    <row r="1194" s="181" customFormat="1" ht="12.75"/>
    <row r="1195" s="181" customFormat="1" ht="12.75"/>
    <row r="1196" s="181" customFormat="1" ht="12.75"/>
    <row r="1197" s="181" customFormat="1" ht="12.75"/>
    <row r="1198" s="181" customFormat="1" ht="12.75"/>
    <row r="1199" s="181" customFormat="1" ht="12.75"/>
    <row r="1200" s="181" customFormat="1" ht="12.75"/>
    <row r="1201" s="181" customFormat="1" ht="12.75"/>
    <row r="1202" s="181" customFormat="1" ht="12.75"/>
    <row r="1203" s="181" customFormat="1" ht="12.75"/>
    <row r="1204" s="181" customFormat="1" ht="12.75"/>
    <row r="1205" s="181" customFormat="1" ht="12.75"/>
    <row r="1206" s="181" customFormat="1" ht="12.75"/>
    <row r="1207" s="181" customFormat="1" ht="12.75"/>
    <row r="1208" s="181" customFormat="1" ht="12.75"/>
    <row r="1209" s="181" customFormat="1" ht="12.75"/>
    <row r="1210" s="181" customFormat="1" ht="12.75"/>
    <row r="1211" s="181" customFormat="1" ht="12.75"/>
    <row r="1212" s="181" customFormat="1" ht="12.75"/>
    <row r="1213" s="181" customFormat="1" ht="12.75"/>
    <row r="1214" s="181" customFormat="1" ht="12.75"/>
    <row r="1215" s="181" customFormat="1" ht="12.75"/>
    <row r="1216" s="181" customFormat="1" ht="12.75"/>
    <row r="1217" s="181" customFormat="1" ht="12.75"/>
    <row r="1218" s="181" customFormat="1" ht="12.75"/>
    <row r="1219" s="181" customFormat="1" ht="12.75"/>
    <row r="1220" s="181" customFormat="1" ht="12.75"/>
    <row r="1221" s="181" customFormat="1" ht="12.75"/>
    <row r="1222" s="181" customFormat="1" ht="12.75"/>
    <row r="1223" s="181" customFormat="1" ht="12.75"/>
    <row r="1224" s="181" customFormat="1" ht="12.75"/>
    <row r="1225" s="181" customFormat="1" ht="12.75"/>
    <row r="1226" s="181" customFormat="1" ht="12.75"/>
    <row r="1227" s="181" customFormat="1" ht="12.75"/>
    <row r="1228" s="181" customFormat="1" ht="12.75"/>
    <row r="1229" s="181" customFormat="1" ht="12.75"/>
    <row r="1230" s="181" customFormat="1" ht="12.75"/>
    <row r="1231" s="181" customFormat="1" ht="12.75"/>
    <row r="1232" s="181" customFormat="1" ht="12.75"/>
    <row r="1233" s="181" customFormat="1" ht="12.75"/>
    <row r="1234" s="181" customFormat="1" ht="12.75"/>
    <row r="1235" s="181" customFormat="1" ht="12.75"/>
    <row r="1236" s="181" customFormat="1" ht="12.75"/>
    <row r="1237" s="181" customFormat="1" ht="12.75"/>
    <row r="1238" s="181" customFormat="1" ht="12.75"/>
    <row r="1239" s="181" customFormat="1" ht="12.75"/>
    <row r="1240" s="181" customFormat="1" ht="12.75"/>
    <row r="1241" s="181" customFormat="1" ht="12.75"/>
    <row r="1242" s="181" customFormat="1" ht="12.75"/>
    <row r="1243" s="181" customFormat="1" ht="12.75"/>
    <row r="1244" s="181" customFormat="1" ht="12.75"/>
    <row r="1245" s="181" customFormat="1" ht="12.75"/>
    <row r="1246" s="181" customFormat="1" ht="12.75"/>
    <row r="1247" s="181" customFormat="1" ht="12.75"/>
    <row r="1248" s="181" customFormat="1" ht="12.75"/>
    <row r="1249" s="181" customFormat="1" ht="12.75"/>
    <row r="1250" s="181" customFormat="1" ht="12.75"/>
    <row r="1251" s="181" customFormat="1" ht="12.75"/>
    <row r="1252" s="181" customFormat="1" ht="12.75"/>
    <row r="1253" s="181" customFormat="1" ht="12.75"/>
    <row r="1254" s="181" customFormat="1" ht="12.75"/>
    <row r="1255" s="181" customFormat="1" ht="12.75"/>
    <row r="1256" s="181" customFormat="1" ht="12.75"/>
    <row r="1257" s="181" customFormat="1" ht="12.75"/>
    <row r="1258" s="181" customFormat="1" ht="12.75"/>
    <row r="1259" s="181" customFormat="1" ht="12.75"/>
    <row r="1260" s="181" customFormat="1" ht="12.75"/>
    <row r="1261" s="181" customFormat="1" ht="12.75"/>
    <row r="1262" s="181" customFormat="1" ht="12.75"/>
    <row r="1263" s="181" customFormat="1" ht="12.75"/>
    <row r="1264" s="181" customFormat="1" ht="12.75"/>
    <row r="1265" s="181" customFormat="1" ht="12.75"/>
    <row r="1266" s="181" customFormat="1" ht="12.75"/>
    <row r="1267" s="181" customFormat="1" ht="12.75"/>
    <row r="1268" s="181" customFormat="1" ht="12.75"/>
    <row r="1269" s="181" customFormat="1" ht="12.75"/>
    <row r="1270" s="181" customFormat="1" ht="12.75"/>
    <row r="1271" s="181" customFormat="1" ht="12.75"/>
    <row r="1272" s="181" customFormat="1" ht="12.75"/>
    <row r="1273" s="181" customFormat="1" ht="12.75"/>
    <row r="1274" s="181" customFormat="1" ht="12.75"/>
    <row r="1275" s="181" customFormat="1" ht="12.75"/>
    <row r="1276" s="181" customFormat="1" ht="12.75"/>
    <row r="1277" s="181" customFormat="1" ht="12.75"/>
    <row r="1278" s="181" customFormat="1" ht="12.75"/>
    <row r="1279" s="181" customFormat="1" ht="12.75"/>
    <row r="1280" s="181" customFormat="1" ht="12.75"/>
    <row r="1281" s="181" customFormat="1" ht="12.75"/>
    <row r="1282" s="181" customFormat="1" ht="12.75"/>
    <row r="1283" s="181" customFormat="1" ht="12.75"/>
    <row r="1284" s="181" customFormat="1" ht="12.75"/>
    <row r="1285" s="181" customFormat="1" ht="12.75"/>
    <row r="1286" s="181" customFormat="1" ht="12.75"/>
    <row r="1287" s="181" customFormat="1" ht="12.75"/>
    <row r="1288" s="181" customFormat="1" ht="12.75"/>
    <row r="1289" s="181" customFormat="1" ht="12.75"/>
    <row r="1290" s="181" customFormat="1" ht="12.75"/>
    <row r="1291" s="181" customFormat="1" ht="12.75"/>
    <row r="1292" s="181" customFormat="1" ht="12.75"/>
    <row r="1293" s="181" customFormat="1" ht="12.75"/>
    <row r="1294" s="181" customFormat="1" ht="12.75"/>
    <row r="1295" s="181" customFormat="1" ht="12.75"/>
    <row r="1296" s="181" customFormat="1" ht="12.75"/>
    <row r="1297" s="181" customFormat="1" ht="12.75"/>
    <row r="1298" s="181" customFormat="1" ht="12.75"/>
    <row r="1299" s="181" customFormat="1" ht="12.75"/>
    <row r="1300" s="181" customFormat="1" ht="12.75"/>
    <row r="1301" s="181" customFormat="1" ht="12.75"/>
    <row r="1302" s="181" customFormat="1" ht="12.75"/>
    <row r="1303" s="181" customFormat="1" ht="12.75"/>
    <row r="1304" s="181" customFormat="1" ht="12.75"/>
    <row r="1305" s="181" customFormat="1" ht="12.75"/>
    <row r="1306" s="181" customFormat="1" ht="12.75"/>
    <row r="1307" s="181" customFormat="1" ht="12.75"/>
    <row r="1308" s="181" customFormat="1" ht="12.75"/>
    <row r="1309" s="181" customFormat="1" ht="12.75"/>
    <row r="1310" s="181" customFormat="1" ht="12.75"/>
    <row r="1311" s="181" customFormat="1" ht="12.75"/>
    <row r="1312" s="181" customFormat="1" ht="12.75"/>
    <row r="1313" s="181" customFormat="1" ht="12.75"/>
    <row r="1314" s="181" customFormat="1" ht="12.75"/>
    <row r="1315" s="181" customFormat="1" ht="12.75"/>
    <row r="1316" s="181" customFormat="1" ht="12.75"/>
    <row r="1317" s="181" customFormat="1" ht="12.75"/>
    <row r="1318" s="181" customFormat="1" ht="12.75"/>
    <row r="1319" s="181" customFormat="1" ht="12.75"/>
    <row r="1320" s="181" customFormat="1" ht="12.75"/>
    <row r="1321" s="181" customFormat="1" ht="12.75"/>
    <row r="1322" s="181" customFormat="1" ht="12.75"/>
    <row r="1323" s="181" customFormat="1" ht="12.75"/>
    <row r="1324" s="181" customFormat="1" ht="12.75"/>
    <row r="1325" s="181" customFormat="1" ht="12.75"/>
    <row r="1326" s="181" customFormat="1" ht="12.75"/>
    <row r="1327" s="181" customFormat="1" ht="12.75"/>
    <row r="1328" s="181" customFormat="1" ht="12.75"/>
    <row r="1329" s="181" customFormat="1" ht="12.75"/>
    <row r="1330" s="181" customFormat="1" ht="12.75"/>
    <row r="1331" s="181" customFormat="1" ht="12.75"/>
    <row r="1332" s="181" customFormat="1" ht="12.75"/>
    <row r="1333" s="181" customFormat="1" ht="12.75"/>
    <row r="1334" s="181" customFormat="1" ht="12.75"/>
    <row r="1335" s="181" customFormat="1" ht="12.75"/>
    <row r="1336" s="181" customFormat="1" ht="12.75"/>
    <row r="1337" s="181" customFormat="1" ht="12.75"/>
    <row r="1338" s="181" customFormat="1" ht="12.75"/>
    <row r="1339" s="181" customFormat="1" ht="12.75"/>
    <row r="1340" s="181" customFormat="1" ht="12.75"/>
    <row r="1341" s="181" customFormat="1" ht="12.75"/>
    <row r="1342" s="181" customFormat="1" ht="12.75"/>
    <row r="1343" s="181" customFormat="1" ht="12.75"/>
    <row r="1344" s="181" customFormat="1" ht="12.75"/>
    <row r="1345" s="181" customFormat="1" ht="12.75"/>
    <row r="1346" s="181" customFormat="1" ht="12.75"/>
    <row r="1347" s="181" customFormat="1" ht="12.75"/>
    <row r="1348" s="181" customFormat="1" ht="12.75"/>
    <row r="1349" s="181" customFormat="1" ht="12.75"/>
    <row r="1350" s="181" customFormat="1" ht="12.75"/>
    <row r="1351" s="181" customFormat="1" ht="12.75"/>
    <row r="1352" s="181" customFormat="1" ht="12.75"/>
    <row r="1353" s="181" customFormat="1" ht="12.75"/>
    <row r="1354" s="181" customFormat="1" ht="12.75"/>
    <row r="1355" s="181" customFormat="1" ht="12.75"/>
    <row r="1356" s="181" customFormat="1" ht="12.75"/>
    <row r="1357" s="181" customFormat="1" ht="12.75"/>
    <row r="1358" s="181" customFormat="1" ht="12.75"/>
    <row r="1359" s="181" customFormat="1" ht="12.75"/>
    <row r="1360" s="181" customFormat="1" ht="12.75"/>
    <row r="1361" s="181" customFormat="1" ht="12.75"/>
    <row r="1362" s="181" customFormat="1" ht="12.75"/>
    <row r="1363" s="181" customFormat="1" ht="12.75"/>
    <row r="1364" s="181" customFormat="1" ht="12.75"/>
    <row r="1365" s="181" customFormat="1" ht="12.75"/>
    <row r="1366" s="181" customFormat="1" ht="12.75"/>
    <row r="1367" s="181" customFormat="1" ht="12.75"/>
    <row r="1368" s="181" customFormat="1" ht="12.75"/>
    <row r="1369" s="181" customFormat="1" ht="12.75"/>
    <row r="1370" s="181" customFormat="1" ht="12.75"/>
    <row r="1371" s="181" customFormat="1" ht="12.75"/>
    <row r="1372" s="181" customFormat="1" ht="12.75"/>
    <row r="1373" s="181" customFormat="1" ht="12.75"/>
    <row r="1374" s="181" customFormat="1" ht="12.75"/>
    <row r="1375" s="181" customFormat="1" ht="12.75"/>
    <row r="1376" s="181" customFormat="1" ht="12.75"/>
    <row r="1377" s="181" customFormat="1" ht="12.75"/>
    <row r="1378" s="181" customFormat="1" ht="12.75"/>
    <row r="1379" s="181" customFormat="1" ht="12.75"/>
    <row r="1380" s="181" customFormat="1" ht="12.75"/>
    <row r="1381" s="181" customFormat="1" ht="12.75"/>
    <row r="1382" s="181" customFormat="1" ht="12.75"/>
    <row r="1383" s="181" customFormat="1" ht="12.75"/>
    <row r="1384" s="181" customFormat="1" ht="12.75"/>
    <row r="1385" s="181" customFormat="1" ht="12.75"/>
    <row r="1386" s="181" customFormat="1" ht="12.75"/>
    <row r="1387" s="181" customFormat="1" ht="12.75"/>
    <row r="1388" s="181" customFormat="1" ht="12.75"/>
    <row r="1389" s="181" customFormat="1" ht="12.75"/>
    <row r="1390" s="181" customFormat="1" ht="12.75"/>
    <row r="1391" s="181" customFormat="1" ht="12.75"/>
    <row r="1392" s="181" customFormat="1" ht="12.75"/>
    <row r="1393" s="181" customFormat="1" ht="12.75"/>
    <row r="1394" s="181" customFormat="1" ht="12.75"/>
    <row r="1395" s="181" customFormat="1" ht="12.75"/>
    <row r="1396" s="181" customFormat="1" ht="12.75"/>
    <row r="1397" s="181" customFormat="1" ht="12.75"/>
    <row r="1398" s="181" customFormat="1" ht="12.75"/>
    <row r="1399" s="181" customFormat="1" ht="12.75"/>
    <row r="1400" s="181" customFormat="1" ht="12.75"/>
    <row r="1401" s="181" customFormat="1" ht="12.75"/>
    <row r="1402" s="181" customFormat="1" ht="12.75"/>
    <row r="1403" s="181" customFormat="1" ht="12.75"/>
    <row r="1404" s="181" customFormat="1" ht="12.75"/>
    <row r="1405" s="181" customFormat="1" ht="12.75"/>
    <row r="1406" s="181" customFormat="1" ht="12.75"/>
    <row r="1407" s="181" customFormat="1" ht="12.75"/>
    <row r="1408" s="181" customFormat="1" ht="12.75"/>
    <row r="1409" s="181" customFormat="1" ht="12.75"/>
    <row r="1410" s="181" customFormat="1" ht="12.75"/>
    <row r="1411" s="181" customFormat="1" ht="12.75"/>
    <row r="1412" s="181" customFormat="1" ht="12.75"/>
    <row r="1413" s="181" customFormat="1" ht="12.75"/>
    <row r="1414" s="181" customFormat="1" ht="12.75"/>
    <row r="1415" s="181" customFormat="1" ht="12.75"/>
    <row r="1416" s="181" customFormat="1" ht="12.75"/>
    <row r="1417" s="181" customFormat="1" ht="12.75"/>
    <row r="1418" s="181" customFormat="1" ht="12.75"/>
    <row r="1419" s="181" customFormat="1" ht="12.75"/>
    <row r="1420" s="181" customFormat="1" ht="12.75"/>
    <row r="1421" s="181" customFormat="1" ht="12.75"/>
    <row r="1422" s="181" customFormat="1" ht="12.75"/>
    <row r="1423" s="181" customFormat="1" ht="12.75"/>
    <row r="1424" s="181" customFormat="1" ht="12.75"/>
    <row r="1425" s="181" customFormat="1" ht="12.75"/>
    <row r="1426" s="181" customFormat="1" ht="12.75"/>
    <row r="1427" s="181" customFormat="1" ht="12.75"/>
    <row r="1428" s="181" customFormat="1" ht="12.75"/>
    <row r="1429" s="181" customFormat="1" ht="12.75"/>
    <row r="1430" s="181" customFormat="1" ht="12.75"/>
    <row r="1431" s="181" customFormat="1" ht="12.75"/>
    <row r="1432" s="181" customFormat="1" ht="12.75"/>
    <row r="1433" s="181" customFormat="1" ht="12.75"/>
    <row r="1434" s="181" customFormat="1" ht="12.75"/>
    <row r="1435" s="181" customFormat="1" ht="12.75"/>
    <row r="1436" s="181" customFormat="1" ht="12.75"/>
    <row r="1437" s="181" customFormat="1" ht="12.75"/>
    <row r="1438" s="181" customFormat="1" ht="12.75"/>
    <row r="1439" s="181" customFormat="1" ht="12.75"/>
    <row r="1440" s="181" customFormat="1" ht="12.75"/>
    <row r="1441" s="181" customFormat="1" ht="12.75"/>
    <row r="1442" s="181" customFormat="1" ht="12.75"/>
    <row r="1443" s="181" customFormat="1" ht="12.75"/>
    <row r="1444" s="181" customFormat="1" ht="12.75"/>
    <row r="1445" s="181" customFormat="1" ht="12.75"/>
    <row r="1446" s="181" customFormat="1" ht="12.75"/>
    <row r="1447" s="181" customFormat="1" ht="12.75"/>
    <row r="1448" s="181" customFormat="1" ht="12.75"/>
    <row r="1449" s="181" customFormat="1" ht="12.75"/>
    <row r="1450" s="181" customFormat="1" ht="12.75"/>
    <row r="1451" s="181" customFormat="1" ht="12.75"/>
    <row r="1452" s="181" customFormat="1" ht="12.75"/>
    <row r="1453" s="181" customFormat="1" ht="12.75"/>
    <row r="1454" s="181" customFormat="1" ht="12.75"/>
    <row r="1455" s="181" customFormat="1" ht="12.75"/>
    <row r="1456" s="181" customFormat="1" ht="12.75"/>
    <row r="1457" s="181" customFormat="1" ht="12.75"/>
    <row r="1458" s="181" customFormat="1" ht="12.75"/>
    <row r="1459" s="181" customFormat="1" ht="12.75"/>
    <row r="1460" s="181" customFormat="1" ht="12.75"/>
    <row r="1461" s="181" customFormat="1" ht="12.75"/>
    <row r="1462" s="181" customFormat="1" ht="12.75"/>
    <row r="1463" s="181" customFormat="1" ht="12.75"/>
    <row r="1464" s="181" customFormat="1" ht="12.75"/>
    <row r="1465" s="181" customFormat="1" ht="12.75"/>
    <row r="1466" s="181" customFormat="1" ht="12.75"/>
    <row r="1467" s="181" customFormat="1" ht="12.75"/>
    <row r="1468" s="181" customFormat="1" ht="12.75"/>
    <row r="1469" s="181" customFormat="1" ht="12.75"/>
    <row r="1470" s="181" customFormat="1" ht="12.75"/>
    <row r="1471" s="181" customFormat="1" ht="12.75"/>
    <row r="1472" s="181" customFormat="1" ht="12.75"/>
    <row r="1473" s="181" customFormat="1" ht="12.75"/>
    <row r="1474" s="181" customFormat="1" ht="12.75"/>
    <row r="1475" s="181" customFormat="1" ht="12.75"/>
    <row r="1476" s="181" customFormat="1" ht="12.75"/>
    <row r="1477" s="181" customFormat="1" ht="12.75"/>
    <row r="1478" s="181" customFormat="1" ht="12.75"/>
    <row r="1479" s="181" customFormat="1" ht="12.75"/>
    <row r="1480" s="181" customFormat="1" ht="12.75"/>
    <row r="1481" s="181" customFormat="1" ht="12.75"/>
    <row r="1482" s="181" customFormat="1" ht="12.75"/>
    <row r="1483" s="181" customFormat="1" ht="12.75"/>
    <row r="1484" s="181" customFormat="1" ht="12.75"/>
    <row r="1485" s="181" customFormat="1" ht="12.75"/>
    <row r="1486" s="181" customFormat="1" ht="12.75"/>
    <row r="1487" s="181" customFormat="1" ht="12.75"/>
    <row r="1488" s="181" customFormat="1" ht="12.75"/>
    <row r="1489" s="181" customFormat="1" ht="12.75"/>
    <row r="1490" s="181" customFormat="1" ht="12.75"/>
    <row r="1491" s="181" customFormat="1" ht="12.75"/>
    <row r="1492" s="181" customFormat="1" ht="12.75"/>
    <row r="1493" s="181" customFormat="1" ht="12.75"/>
    <row r="1494" s="181" customFormat="1" ht="12.75"/>
    <row r="1495" s="181" customFormat="1" ht="12.75"/>
    <row r="1496" s="181" customFormat="1" ht="12.75"/>
    <row r="1497" s="181" customFormat="1" ht="12.75"/>
    <row r="1498" s="181" customFormat="1" ht="12.75"/>
    <row r="1499" s="181" customFormat="1" ht="12.75"/>
    <row r="1500" s="181" customFormat="1" ht="12.75"/>
    <row r="1501" s="181" customFormat="1" ht="12.75"/>
    <row r="1502" s="181" customFormat="1" ht="12.75"/>
    <row r="1503" s="181" customFormat="1" ht="12.75"/>
    <row r="1504" s="181" customFormat="1" ht="12.75"/>
    <row r="1505" s="181" customFormat="1" ht="12.75"/>
    <row r="1506" s="181" customFormat="1" ht="12.75"/>
    <row r="1507" s="181" customFormat="1" ht="12.75"/>
    <row r="1508" s="181" customFormat="1" ht="12.75"/>
    <row r="1509" s="181" customFormat="1" ht="12.75"/>
    <row r="1510" s="181" customFormat="1" ht="12.75"/>
    <row r="1511" s="181" customFormat="1" ht="12.75"/>
    <row r="1512" s="181" customFormat="1" ht="12.75"/>
    <row r="1513" s="181" customFormat="1" ht="12.75"/>
    <row r="1514" s="181" customFormat="1" ht="12.75"/>
    <row r="1515" s="181" customFormat="1" ht="12.75"/>
    <row r="1516" s="181" customFormat="1" ht="12.75"/>
    <row r="1517" s="181" customFormat="1" ht="12.75"/>
    <row r="1518" s="181" customFormat="1" ht="12.75"/>
    <row r="1519" s="181" customFormat="1" ht="12.75"/>
    <row r="1520" s="181" customFormat="1" ht="12.75"/>
    <row r="1521" s="181" customFormat="1" ht="12.75"/>
    <row r="1522" s="181" customFormat="1" ht="12.75"/>
    <row r="1523" s="181" customFormat="1" ht="12.75"/>
    <row r="1524" s="181" customFormat="1" ht="12.75"/>
    <row r="1525" s="181" customFormat="1" ht="12.75"/>
    <row r="1526" s="181" customFormat="1" ht="12.75"/>
    <row r="1527" s="181" customFormat="1" ht="12.75"/>
    <row r="1528" s="181" customFormat="1" ht="12.75"/>
    <row r="1529" s="181" customFormat="1" ht="12.75"/>
    <row r="1530" s="181" customFormat="1" ht="12.75"/>
    <row r="1531" s="181" customFormat="1" ht="12.75"/>
    <row r="1532" s="181" customFormat="1" ht="12.75"/>
    <row r="1533" s="181" customFormat="1" ht="12.75"/>
    <row r="1534" s="181" customFormat="1" ht="12.75"/>
    <row r="1535" s="181" customFormat="1" ht="12.75"/>
    <row r="1536" s="181" customFormat="1" ht="12.75"/>
    <row r="1537" s="181" customFormat="1" ht="12.75"/>
    <row r="1538" s="181" customFormat="1" ht="12.75"/>
    <row r="1539" s="181" customFormat="1" ht="12.75"/>
    <row r="1540" s="181" customFormat="1" ht="12.75"/>
    <row r="1541" s="181" customFormat="1" ht="12.75"/>
    <row r="1542" s="181" customFormat="1" ht="12.75"/>
    <row r="1543" s="181" customFormat="1" ht="12.75"/>
    <row r="1544" s="181" customFormat="1" ht="12.75"/>
    <row r="1545" s="181" customFormat="1" ht="12.75"/>
    <row r="1546" s="181" customFormat="1" ht="12.75"/>
    <row r="1547" s="181" customFormat="1" ht="12.75"/>
    <row r="1548" s="181" customFormat="1" ht="12.75"/>
    <row r="1549" s="181" customFormat="1" ht="12.75"/>
    <row r="1550" s="181" customFormat="1" ht="12.75"/>
    <row r="1551" s="181" customFormat="1" ht="12.75"/>
    <row r="1552" s="181" customFormat="1" ht="12.75"/>
    <row r="1553" s="181" customFormat="1" ht="12.75"/>
    <row r="1554" s="181" customFormat="1" ht="12.75"/>
    <row r="1555" s="181" customFormat="1" ht="12.75"/>
    <row r="1556" s="181" customFormat="1" ht="12.75"/>
    <row r="1557" s="181" customFormat="1" ht="12.75"/>
    <row r="1558" s="181" customFormat="1" ht="12.75"/>
    <row r="1559" s="181" customFormat="1" ht="12.75"/>
    <row r="1560" s="181" customFormat="1" ht="12.75"/>
    <row r="1561" s="181" customFormat="1" ht="12.75"/>
    <row r="1562" s="181" customFormat="1" ht="12.75"/>
    <row r="1563" s="181" customFormat="1" ht="12.75"/>
    <row r="1564" s="181" customFormat="1" ht="12.75"/>
    <row r="1565" s="181" customFormat="1" ht="12.75"/>
    <row r="1566" s="181" customFormat="1" ht="12.75"/>
    <row r="1567" s="181" customFormat="1" ht="12.75"/>
    <row r="1568" s="181" customFormat="1" ht="12.75"/>
    <row r="1569" s="181" customFormat="1" ht="12.75"/>
    <row r="1570" s="181" customFormat="1" ht="12.75"/>
    <row r="1571" s="181" customFormat="1" ht="12.75"/>
    <row r="1572" s="181" customFormat="1" ht="12.75"/>
    <row r="1573" s="181" customFormat="1" ht="12.75"/>
    <row r="1574" s="181" customFormat="1" ht="12.75"/>
    <row r="1575" s="181" customFormat="1" ht="12.75"/>
    <row r="1576" s="181" customFormat="1" ht="12.75"/>
    <row r="1577" s="181" customFormat="1" ht="12.75"/>
    <row r="1578" s="181" customFormat="1" ht="12.75"/>
    <row r="1579" s="181" customFormat="1" ht="12.75"/>
    <row r="1580" s="181" customFormat="1" ht="12.75"/>
    <row r="1581" s="181" customFormat="1" ht="12.75"/>
    <row r="1582" s="181" customFormat="1" ht="12.75"/>
    <row r="1583" s="181" customFormat="1" ht="12.75"/>
    <row r="1584" s="181" customFormat="1" ht="12.75"/>
    <row r="1585" s="181" customFormat="1" ht="12.75"/>
    <row r="1586" s="181" customFormat="1" ht="12.75"/>
    <row r="1587" s="181" customFormat="1" ht="12.75"/>
    <row r="1588" s="181" customFormat="1" ht="12.75"/>
    <row r="1589" s="181" customFormat="1" ht="12.75"/>
    <row r="1590" s="181" customFormat="1" ht="12.75"/>
    <row r="1591" s="181" customFormat="1" ht="12.75"/>
    <row r="1592" s="181" customFormat="1" ht="12.75"/>
    <row r="1593" s="181" customFormat="1" ht="12.75"/>
    <row r="1594" s="181" customFormat="1" ht="12.75"/>
    <row r="1595" s="181" customFormat="1" ht="12.75"/>
    <row r="1596" s="181" customFormat="1" ht="12.75"/>
    <row r="1597" s="181" customFormat="1" ht="12.75"/>
    <row r="1598" s="181" customFormat="1" ht="12.75"/>
    <row r="1599" s="181" customFormat="1" ht="12.75"/>
    <row r="1600" s="181" customFormat="1" ht="12.75"/>
    <row r="1601" s="181" customFormat="1" ht="12.75"/>
    <row r="1602" s="181" customFormat="1" ht="12.75"/>
    <row r="1603" s="181" customFormat="1" ht="12.75"/>
    <row r="1604" s="181" customFormat="1" ht="12.75"/>
    <row r="1605" s="181" customFormat="1" ht="12.75"/>
    <row r="1606" s="181" customFormat="1" ht="12.75"/>
    <row r="1607" s="181" customFormat="1" ht="12.75"/>
    <row r="1608" s="181" customFormat="1" ht="12.75"/>
    <row r="1609" s="181" customFormat="1" ht="12.75"/>
    <row r="1610" s="181" customFormat="1" ht="12.75"/>
    <row r="1611" s="181" customFormat="1" ht="12.75"/>
    <row r="1612" s="181" customFormat="1" ht="12.75"/>
    <row r="1613" s="181" customFormat="1" ht="12.75"/>
    <row r="1614" s="181" customFormat="1" ht="12.75"/>
    <row r="1615" s="181" customFormat="1" ht="12.75"/>
    <row r="1616" s="181" customFormat="1" ht="12.75"/>
    <row r="1617" s="181" customFormat="1" ht="12.75"/>
    <row r="1618" s="181" customFormat="1" ht="12.75"/>
    <row r="1619" s="181" customFormat="1" ht="12.75"/>
    <row r="1620" s="181" customFormat="1" ht="12.75"/>
    <row r="1621" s="181" customFormat="1" ht="12.75"/>
    <row r="1622" s="181" customFormat="1" ht="12.75"/>
    <row r="1623" s="181" customFormat="1" ht="12.75"/>
    <row r="1624" s="181" customFormat="1" ht="12.75"/>
    <row r="1625" s="181" customFormat="1" ht="12.75"/>
    <row r="1626" s="181" customFormat="1" ht="12.75"/>
    <row r="1627" s="181" customFormat="1" ht="12.75"/>
    <row r="1628" s="181" customFormat="1" ht="12.75"/>
    <row r="1629" s="181" customFormat="1" ht="12.75"/>
    <row r="1630" s="181" customFormat="1" ht="12.75"/>
    <row r="1631" s="181" customFormat="1" ht="12.75"/>
    <row r="1632" s="181" customFormat="1" ht="12.75"/>
    <row r="1633" s="181" customFormat="1" ht="12.75"/>
    <row r="1634" s="181" customFormat="1" ht="12.75"/>
    <row r="1635" s="181" customFormat="1" ht="12.75"/>
    <row r="1636" s="181" customFormat="1" ht="12.75"/>
    <row r="1637" s="181" customFormat="1" ht="12.75"/>
    <row r="1638" s="181" customFormat="1" ht="12.75"/>
    <row r="1639" s="181" customFormat="1" ht="12.75"/>
    <row r="1640" s="181" customFormat="1" ht="12.75"/>
    <row r="1641" s="181" customFormat="1" ht="12.75"/>
    <row r="1642" s="181" customFormat="1" ht="12.75"/>
    <row r="1643" s="181" customFormat="1" ht="12.75"/>
    <row r="1644" s="181" customFormat="1" ht="12.75"/>
    <row r="1645" s="181" customFormat="1" ht="12.75"/>
    <row r="1646" s="181" customFormat="1" ht="12.75"/>
    <row r="1647" s="181" customFormat="1" ht="12.75"/>
    <row r="1648" s="181" customFormat="1" ht="12.75"/>
    <row r="1649" s="181" customFormat="1" ht="12.75"/>
    <row r="1650" s="181" customFormat="1" ht="12.75"/>
    <row r="1651" s="181" customFormat="1" ht="12.75"/>
    <row r="1652" s="181" customFormat="1" ht="12.75"/>
    <row r="1653" s="181" customFormat="1" ht="12.75"/>
    <row r="1654" s="181" customFormat="1" ht="12.75"/>
    <row r="1655" s="181" customFormat="1" ht="12.75"/>
    <row r="1656" s="181" customFormat="1" ht="12.75"/>
    <row r="1657" s="181" customFormat="1" ht="12.75"/>
    <row r="1658" s="181" customFormat="1" ht="12.75"/>
    <row r="1659" s="181" customFormat="1" ht="12.75"/>
    <row r="1660" s="181" customFormat="1" ht="12.75"/>
    <row r="1661" s="181" customFormat="1" ht="12.75"/>
    <row r="1662" s="181" customFormat="1" ht="12.75"/>
    <row r="1663" s="181" customFormat="1" ht="12.75"/>
    <row r="1664" s="181" customFormat="1" ht="12.75"/>
    <row r="1665" s="181" customFormat="1" ht="12.75"/>
    <row r="1666" s="181" customFormat="1" ht="12.75"/>
    <row r="1667" s="181" customFormat="1" ht="12.75"/>
    <row r="1668" s="181" customFormat="1" ht="12.75"/>
    <row r="1669" s="181" customFormat="1" ht="12.75"/>
    <row r="1670" s="181" customFormat="1" ht="12.75"/>
    <row r="1671" s="181" customFormat="1" ht="12.75"/>
    <row r="1672" s="181" customFormat="1" ht="12.75"/>
    <row r="1673" s="181" customFormat="1" ht="12.75"/>
    <row r="1674" s="181" customFormat="1" ht="12.75"/>
    <row r="1675" s="181" customFormat="1" ht="12.75"/>
    <row r="1676" s="181" customFormat="1" ht="12.75"/>
    <row r="1677" s="181" customFormat="1" ht="12.75"/>
    <row r="1678" s="181" customFormat="1" ht="12.75"/>
    <row r="1679" s="181" customFormat="1" ht="12.75"/>
    <row r="1680" s="181" customFormat="1" ht="12.75"/>
    <row r="1681" s="181" customFormat="1" ht="12.75"/>
    <row r="1682" s="181" customFormat="1" ht="12.75"/>
    <row r="1683" s="181" customFormat="1" ht="12.75"/>
    <row r="1684" s="181" customFormat="1" ht="12.75"/>
    <row r="1685" s="181" customFormat="1" ht="12.75"/>
    <row r="1686" s="181" customFormat="1" ht="12.75"/>
    <row r="1687" s="181" customFormat="1" ht="12.75"/>
    <row r="1688" s="181" customFormat="1" ht="12.75"/>
    <row r="1689" s="181" customFormat="1" ht="12.75"/>
    <row r="1690" s="181" customFormat="1" ht="12.75"/>
    <row r="1691" s="181" customFormat="1" ht="12.75"/>
    <row r="1692" s="181" customFormat="1" ht="12.75"/>
    <row r="1693" s="181" customFormat="1" ht="12.75"/>
    <row r="1694" s="181" customFormat="1" ht="12.75"/>
    <row r="1695" s="181" customFormat="1" ht="12.75"/>
    <row r="1696" s="181" customFormat="1" ht="12.75"/>
    <row r="1697" s="181" customFormat="1" ht="12.75"/>
    <row r="1698" s="181" customFormat="1" ht="12.75"/>
    <row r="1699" s="181" customFormat="1" ht="12.75"/>
    <row r="1700" s="181" customFormat="1" ht="12.75"/>
    <row r="1701" s="181" customFormat="1" ht="12.75"/>
    <row r="1702" s="181" customFormat="1" ht="12.75"/>
    <row r="1703" s="181" customFormat="1" ht="12.75"/>
    <row r="1704" s="181" customFormat="1" ht="12.75"/>
    <row r="1705" s="181" customFormat="1" ht="12.75"/>
    <row r="1706" s="181" customFormat="1" ht="12.75"/>
    <row r="1707" s="181" customFormat="1" ht="12.75"/>
    <row r="1708" s="181" customFormat="1" ht="12.75"/>
    <row r="1709" s="181" customFormat="1" ht="12.75"/>
    <row r="1710" s="181" customFormat="1" ht="12.75"/>
    <row r="1711" s="181" customFormat="1" ht="12.75"/>
    <row r="1712" s="181" customFormat="1" ht="12.75"/>
    <row r="1713" s="181" customFormat="1" ht="12.75"/>
    <row r="1714" s="181" customFormat="1" ht="12.75"/>
    <row r="1715" s="181" customFormat="1" ht="12.75"/>
    <row r="1716" s="181" customFormat="1" ht="12.75"/>
    <row r="1717" s="181" customFormat="1" ht="12.75"/>
    <row r="1718" s="181" customFormat="1" ht="12.75"/>
    <row r="1719" s="181" customFormat="1" ht="12.75"/>
    <row r="1720" s="181" customFormat="1" ht="12.75"/>
    <row r="1721" s="181" customFormat="1" ht="12.75"/>
    <row r="1722" s="181" customFormat="1" ht="12.75"/>
    <row r="1723" s="181" customFormat="1" ht="12.75"/>
    <row r="1724" s="181" customFormat="1" ht="12.75"/>
    <row r="1725" s="181" customFormat="1" ht="12.75"/>
    <row r="1726" s="181" customFormat="1" ht="12.75"/>
    <row r="1727" s="181" customFormat="1" ht="12.75"/>
    <row r="1728" s="181" customFormat="1" ht="12.75"/>
    <row r="1729" s="181" customFormat="1" ht="12.75"/>
    <row r="1730" s="181" customFormat="1" ht="12.75"/>
    <row r="1731" s="181" customFormat="1" ht="12.75"/>
    <row r="1732" s="181" customFormat="1" ht="12.75"/>
    <row r="1733" s="181" customFormat="1" ht="12.75"/>
    <row r="1734" s="181" customFormat="1" ht="12.75"/>
    <row r="1735" s="181" customFormat="1" ht="12.75"/>
    <row r="1736" s="181" customFormat="1" ht="12.75"/>
    <row r="1737" s="181" customFormat="1" ht="12.75"/>
    <row r="1738" s="181" customFormat="1" ht="12.75"/>
    <row r="1739" s="181" customFormat="1" ht="12.75"/>
    <row r="1740" s="181" customFormat="1" ht="12.75"/>
    <row r="1741" s="181" customFormat="1" ht="12.75"/>
    <row r="1742" s="181" customFormat="1" ht="12.75"/>
    <row r="1743" s="181" customFormat="1" ht="12.75"/>
    <row r="1744" s="181" customFormat="1" ht="12.75"/>
    <row r="1745" s="181" customFormat="1" ht="12.75"/>
    <row r="1746" s="181" customFormat="1" ht="12.75"/>
    <row r="1747" s="181" customFormat="1" ht="12.75"/>
    <row r="1748" s="181" customFormat="1" ht="12.75"/>
    <row r="1749" s="181" customFormat="1" ht="12.75"/>
    <row r="1750" s="181" customFormat="1" ht="12.75"/>
    <row r="1751" s="181" customFormat="1" ht="12.75"/>
    <row r="1752" s="181" customFormat="1" ht="12.75"/>
    <row r="1753" s="181" customFormat="1" ht="12.75"/>
    <row r="1754" s="181" customFormat="1" ht="12.75"/>
    <row r="1755" s="181" customFormat="1" ht="12.75"/>
    <row r="1756" s="181" customFormat="1" ht="12.75"/>
    <row r="1757" s="181" customFormat="1" ht="12.75"/>
    <row r="1758" s="181" customFormat="1" ht="12.75"/>
    <row r="1759" s="181" customFormat="1" ht="12.75"/>
    <row r="1760" s="181" customFormat="1" ht="12.75"/>
    <row r="1761" s="181" customFormat="1" ht="12.75"/>
    <row r="1762" s="181" customFormat="1" ht="12.75"/>
    <row r="1763" s="181" customFormat="1" ht="12.75"/>
    <row r="1764" s="181" customFormat="1" ht="12.75"/>
    <row r="1765" s="181" customFormat="1" ht="12.75"/>
    <row r="1766" s="181" customFormat="1" ht="12.75"/>
    <row r="1767" s="181" customFormat="1" ht="12.75"/>
    <row r="1768" s="181" customFormat="1" ht="12.75"/>
    <row r="1769" s="181" customFormat="1" ht="12.75"/>
    <row r="1770" s="181" customFormat="1" ht="12.75"/>
    <row r="1771" s="181" customFormat="1" ht="12.75"/>
    <row r="1772" s="181" customFormat="1" ht="12.75"/>
    <row r="1773" s="181" customFormat="1" ht="12.75"/>
    <row r="1774" s="181" customFormat="1" ht="12.75"/>
    <row r="1775" s="181" customFormat="1" ht="12.75"/>
    <row r="1776" s="181" customFormat="1" ht="12.75"/>
    <row r="1777" s="181" customFormat="1" ht="12.75"/>
    <row r="1778" s="181" customFormat="1" ht="12.75"/>
    <row r="1779" s="181" customFormat="1" ht="12.75"/>
    <row r="1780" s="181" customFormat="1" ht="12.75"/>
    <row r="1781" s="181" customFormat="1" ht="12.75"/>
    <row r="1782" s="181" customFormat="1" ht="12.75"/>
    <row r="1783" s="181" customFormat="1" ht="12.75"/>
    <row r="1784" s="181" customFormat="1" ht="12.75"/>
    <row r="1785" s="181" customFormat="1" ht="12.75"/>
    <row r="1786" s="181" customFormat="1" ht="12.75"/>
    <row r="1787" s="181" customFormat="1" ht="12.75"/>
    <row r="1788" s="181" customFormat="1" ht="12.75"/>
    <row r="1789" s="181" customFormat="1" ht="12.75"/>
    <row r="1790" s="181" customFormat="1" ht="12.75"/>
    <row r="1791" s="181" customFormat="1" ht="12.75"/>
    <row r="1792" s="181" customFormat="1" ht="12.75"/>
    <row r="1793" s="181" customFormat="1" ht="12.75"/>
    <row r="1794" s="181" customFormat="1" ht="12.75"/>
    <row r="1795" s="181" customFormat="1" ht="12.75"/>
    <row r="1796" s="181" customFormat="1" ht="12.75"/>
    <row r="1797" s="181" customFormat="1" ht="12.75"/>
    <row r="1798" s="181" customFormat="1" ht="12.75"/>
    <row r="1799" s="181" customFormat="1" ht="12.75"/>
    <row r="1800" s="181" customFormat="1" ht="12.75"/>
    <row r="1801" s="181" customFormat="1" ht="12.75"/>
    <row r="1802" s="181" customFormat="1" ht="12.75"/>
    <row r="1803" s="181" customFormat="1" ht="12.75"/>
    <row r="1804" s="181" customFormat="1" ht="12.75"/>
    <row r="1805" s="181" customFormat="1" ht="12.75"/>
    <row r="1806" s="181" customFormat="1" ht="12.75"/>
    <row r="1807" s="181" customFormat="1" ht="12.75"/>
    <row r="1808" s="181" customFormat="1" ht="12.75"/>
    <row r="1809" s="181" customFormat="1" ht="12.75"/>
    <row r="1810" s="181" customFormat="1" ht="12.75"/>
    <row r="1811" s="181" customFormat="1" ht="12.75"/>
    <row r="1812" s="181" customFormat="1" ht="12.75"/>
    <row r="1813" s="181" customFormat="1" ht="12.75"/>
    <row r="1814" s="181" customFormat="1" ht="12.75"/>
    <row r="1815" s="181" customFormat="1" ht="12.75"/>
    <row r="1816" s="181" customFormat="1" ht="12.75"/>
    <row r="1817" s="181" customFormat="1" ht="12.75"/>
    <row r="1818" s="181" customFormat="1" ht="12.75"/>
    <row r="1819" s="181" customFormat="1" ht="12.75"/>
    <row r="1820" s="181" customFormat="1" ht="12.75"/>
    <row r="1821" s="181" customFormat="1" ht="12.75"/>
    <row r="1822" s="181" customFormat="1" ht="12.75"/>
    <row r="1823" s="181" customFormat="1" ht="12.75"/>
    <row r="1824" s="181" customFormat="1" ht="12.75"/>
    <row r="1825" s="181" customFormat="1" ht="12.75"/>
    <row r="1826" s="181" customFormat="1" ht="12.75"/>
    <row r="1827" s="181" customFormat="1" ht="12.75"/>
    <row r="1828" s="181" customFormat="1" ht="12.75"/>
    <row r="1829" s="181" customFormat="1" ht="12.75"/>
    <row r="1830" s="181" customFormat="1" ht="12.75"/>
    <row r="1831" s="181" customFormat="1" ht="12.75"/>
    <row r="1832" s="181" customFormat="1" ht="12.75"/>
    <row r="1833" s="181" customFormat="1" ht="12.75"/>
    <row r="1834" s="181" customFormat="1" ht="12.75"/>
    <row r="1835" s="181" customFormat="1" ht="12.75"/>
    <row r="1836" s="181" customFormat="1" ht="12.75"/>
    <row r="1837" s="181" customFormat="1" ht="12.75"/>
    <row r="1838" s="181" customFormat="1" ht="12.75"/>
    <row r="1839" s="181" customFormat="1" ht="12.75"/>
    <row r="1840" s="181" customFormat="1" ht="12.75"/>
    <row r="1841" s="181" customFormat="1" ht="12.75"/>
    <row r="1842" s="181" customFormat="1" ht="12.75"/>
    <row r="1843" s="181" customFormat="1" ht="12.75"/>
    <row r="1844" s="181" customFormat="1" ht="12.75"/>
    <row r="1845" s="181" customFormat="1" ht="12.75"/>
    <row r="1846" s="181" customFormat="1" ht="12.75"/>
    <row r="1847" s="181" customFormat="1" ht="12.75"/>
    <row r="1848" s="181" customFormat="1" ht="12.75"/>
    <row r="1849" s="181" customFormat="1" ht="12.75"/>
    <row r="1850" s="181" customFormat="1" ht="12.75"/>
    <row r="1851" s="181" customFormat="1" ht="12.75"/>
    <row r="1852" s="181" customFormat="1" ht="12.75"/>
    <row r="1853" s="181" customFormat="1" ht="12.75"/>
    <row r="1854" s="181" customFormat="1" ht="12.75"/>
    <row r="1855" s="181" customFormat="1" ht="12.75"/>
    <row r="1856" s="181" customFormat="1" ht="12.75"/>
    <row r="1857" s="181" customFormat="1" ht="12.75"/>
    <row r="1858" s="181" customFormat="1" ht="12.75"/>
    <row r="1859" s="181" customFormat="1" ht="12.75"/>
    <row r="1860" s="181" customFormat="1" ht="12.75"/>
    <row r="1861" s="181" customFormat="1" ht="12.75"/>
    <row r="1862" s="181" customFormat="1" ht="12.75"/>
    <row r="1863" s="181" customFormat="1" ht="12.75"/>
    <row r="1864" s="181" customFormat="1" ht="12.75"/>
    <row r="1865" s="181" customFormat="1" ht="12.75"/>
    <row r="1866" s="181" customFormat="1" ht="12.75"/>
    <row r="1867" s="181" customFormat="1" ht="12.75"/>
    <row r="1868" s="181" customFormat="1" ht="12.75"/>
    <row r="1869" s="181" customFormat="1" ht="12.75"/>
    <row r="1870" s="181" customFormat="1" ht="12.75"/>
    <row r="1871" s="181" customFormat="1" ht="12.75"/>
    <row r="1872" s="181" customFormat="1" ht="12.75"/>
    <row r="1873" s="181" customFormat="1" ht="12.75"/>
    <row r="1874" s="181" customFormat="1" ht="12.75"/>
    <row r="1875" s="181" customFormat="1" ht="12.75"/>
    <row r="1876" s="181" customFormat="1" ht="12.75"/>
    <row r="1877" s="181" customFormat="1" ht="12.75"/>
    <row r="1878" s="181" customFormat="1" ht="12.75"/>
    <row r="1879" s="181" customFormat="1" ht="12.75"/>
    <row r="1880" s="181" customFormat="1" ht="12.75"/>
    <row r="1881" s="181" customFormat="1" ht="12.75"/>
    <row r="1882" s="181" customFormat="1" ht="12.75"/>
    <row r="1883" s="181" customFormat="1" ht="12.75"/>
    <row r="1884" s="181" customFormat="1" ht="12.75"/>
    <row r="1885" s="181" customFormat="1" ht="12.75"/>
    <row r="1886" s="181" customFormat="1" ht="12.75"/>
    <row r="1887" s="181" customFormat="1" ht="12.75"/>
    <row r="1888" s="181" customFormat="1" ht="12.75"/>
    <row r="1889" s="181" customFormat="1" ht="12.75"/>
    <row r="1890" s="181" customFormat="1" ht="12.75"/>
    <row r="1891" s="181" customFormat="1" ht="12.75"/>
    <row r="1892" s="181" customFormat="1" ht="12.75"/>
    <row r="1893" s="181" customFormat="1" ht="12.75"/>
    <row r="1894" s="181" customFormat="1" ht="12.75"/>
    <row r="1895" s="181" customFormat="1" ht="12.75"/>
    <row r="1896" s="181" customFormat="1" ht="12.75"/>
    <row r="1897" s="181" customFormat="1" ht="12.75"/>
    <row r="1898" s="181" customFormat="1" ht="12.75"/>
    <row r="1899" s="181" customFormat="1" ht="12.75"/>
    <row r="1900" s="181" customFormat="1" ht="12.75"/>
    <row r="1901" s="181" customFormat="1" ht="12.75"/>
    <row r="1902" s="181" customFormat="1" ht="12.75"/>
    <row r="1903" s="181" customFormat="1" ht="12.75"/>
    <row r="1904" s="181" customFormat="1" ht="12.75"/>
    <row r="1905" s="181" customFormat="1" ht="12.75"/>
    <row r="1906" s="181" customFormat="1" ht="12.75"/>
    <row r="1907" s="181" customFormat="1" ht="12.75"/>
    <row r="1908" s="181" customFormat="1" ht="12.75"/>
    <row r="1909" s="181" customFormat="1" ht="12.75"/>
    <row r="1910" s="181" customFormat="1" ht="12.75"/>
    <row r="1911" s="181" customFormat="1" ht="12.75"/>
    <row r="1912" s="181" customFormat="1" ht="12.75"/>
    <row r="1913" s="181" customFormat="1" ht="12.75"/>
    <row r="1914" s="181" customFormat="1" ht="12.75"/>
    <row r="1915" s="181" customFormat="1" ht="12.75"/>
    <row r="1916" s="181" customFormat="1" ht="12.75"/>
    <row r="1917" s="181" customFormat="1" ht="12.75"/>
    <row r="1918" s="181" customFormat="1" ht="12.75"/>
    <row r="1919" s="181" customFormat="1" ht="12.75"/>
    <row r="1920" s="181" customFormat="1" ht="12.75"/>
    <row r="1921" s="181" customFormat="1" ht="12.75"/>
    <row r="1922" s="181" customFormat="1" ht="12.75"/>
    <row r="1923" s="181" customFormat="1" ht="12.75"/>
    <row r="1924" s="181" customFormat="1" ht="12.75"/>
    <row r="1925" s="181" customFormat="1" ht="12.75"/>
    <row r="1926" s="181" customFormat="1" ht="12.75"/>
    <row r="1927" s="181" customFormat="1" ht="12.75"/>
    <row r="1928" s="181" customFormat="1" ht="12.75"/>
    <row r="1929" s="181" customFormat="1" ht="12.75"/>
    <row r="1930" s="181" customFormat="1" ht="12.75"/>
    <row r="1931" s="181" customFormat="1" ht="12.75"/>
    <row r="1932" s="181" customFormat="1" ht="12.75"/>
    <row r="1933" s="181" customFormat="1" ht="12.75"/>
    <row r="1934" s="181" customFormat="1" ht="12.75"/>
    <row r="1935" s="181" customFormat="1" ht="12.75"/>
    <row r="1936" s="181" customFormat="1" ht="12.75"/>
    <row r="1937" s="181" customFormat="1" ht="12.75"/>
    <row r="1938" s="181" customFormat="1" ht="12.75"/>
    <row r="1939" s="181" customFormat="1" ht="12.75"/>
    <row r="1940" s="181" customFormat="1" ht="12.75"/>
    <row r="1941" s="181" customFormat="1" ht="12.75"/>
    <row r="1942" s="181" customFormat="1" ht="12.75"/>
    <row r="1943" s="181" customFormat="1" ht="12.75"/>
    <row r="1944" s="181" customFormat="1" ht="12.75"/>
    <row r="1945" s="181" customFormat="1" ht="12.75"/>
    <row r="1946" s="181" customFormat="1" ht="12.75"/>
    <row r="1947" s="181" customFormat="1" ht="12.75"/>
    <row r="1948" s="181" customFormat="1" ht="12.75"/>
    <row r="1949" s="181" customFormat="1" ht="12.75"/>
    <row r="1950" s="181" customFormat="1" ht="12.75"/>
    <row r="1951" s="181" customFormat="1" ht="12.75"/>
    <row r="1952" s="181" customFormat="1" ht="12.75"/>
    <row r="1953" s="181" customFormat="1" ht="12.75"/>
    <row r="1954" s="181" customFormat="1" ht="12.75"/>
    <row r="1955" s="181" customFormat="1" ht="12.75"/>
    <row r="1956" s="181" customFormat="1" ht="12.75"/>
    <row r="1957" s="181" customFormat="1" ht="12.75"/>
    <row r="1958" s="181" customFormat="1" ht="12.75"/>
    <row r="1959" s="181" customFormat="1" ht="12.75"/>
    <row r="1960" s="181" customFormat="1" ht="12.75"/>
    <row r="1961" s="181" customFormat="1" ht="12.75"/>
    <row r="1962" s="181" customFormat="1" ht="12.75"/>
    <row r="1963" s="181" customFormat="1" ht="12.75"/>
    <row r="1964" s="181" customFormat="1" ht="12.75"/>
    <row r="1965" s="181" customFormat="1" ht="12.75"/>
    <row r="1966" s="181" customFormat="1" ht="12.75"/>
    <row r="1967" s="181" customFormat="1" ht="12.75"/>
    <row r="1968" s="181" customFormat="1" ht="12.75"/>
    <row r="1969" s="181" customFormat="1" ht="12.75"/>
    <row r="1970" s="181" customFormat="1" ht="12.75"/>
    <row r="1971" s="181" customFormat="1" ht="12.75"/>
    <row r="1972" s="181" customFormat="1" ht="12.75"/>
    <row r="1973" s="181" customFormat="1" ht="12.75"/>
    <row r="1974" s="181" customFormat="1" ht="12.75"/>
    <row r="1975" s="181" customFormat="1" ht="12.75"/>
    <row r="1976" s="181" customFormat="1" ht="12.75"/>
    <row r="1977" s="181" customFormat="1" ht="12.75"/>
    <row r="1978" s="181" customFormat="1" ht="12.75"/>
    <row r="1979" s="181" customFormat="1" ht="12.75"/>
    <row r="1980" s="181" customFormat="1" ht="12.75"/>
    <row r="1981" s="181" customFormat="1" ht="12.75"/>
    <row r="1982" s="181" customFormat="1" ht="12.75"/>
    <row r="1983" s="181" customFormat="1" ht="12.75"/>
    <row r="1984" s="181" customFormat="1" ht="12.75"/>
    <row r="1985" s="181" customFormat="1" ht="12.75"/>
    <row r="1986" s="181" customFormat="1" ht="12.75"/>
    <row r="1987" s="181" customFormat="1" ht="12.75"/>
    <row r="1988" s="181" customFormat="1" ht="12.75"/>
    <row r="1989" s="181" customFormat="1" ht="12.75"/>
    <row r="1990" s="181" customFormat="1" ht="12.75"/>
    <row r="1991" s="181" customFormat="1" ht="12.75"/>
    <row r="1992" s="181" customFormat="1" ht="12.75"/>
    <row r="1993" s="181" customFormat="1" ht="12.75"/>
    <row r="1994" s="181" customFormat="1" ht="12.75"/>
    <row r="1995" s="181" customFormat="1" ht="12.75"/>
    <row r="1996" s="181" customFormat="1" ht="12.75"/>
    <row r="1997" s="181" customFormat="1" ht="12.75"/>
    <row r="1998" s="181" customFormat="1" ht="12.75"/>
    <row r="1999" s="181" customFormat="1" ht="12.75"/>
    <row r="2000" s="181" customFormat="1" ht="12.75"/>
    <row r="2001" s="181" customFormat="1" ht="12.75"/>
    <row r="2002" s="181" customFormat="1" ht="12.75"/>
    <row r="2003" s="181" customFormat="1" ht="12.75"/>
    <row r="2004" s="181" customFormat="1" ht="12.75"/>
    <row r="2005" s="181" customFormat="1" ht="12.75"/>
    <row r="2006" s="181" customFormat="1" ht="12.75"/>
    <row r="2007" s="181" customFormat="1" ht="12.75"/>
    <row r="2008" s="181" customFormat="1" ht="12.75"/>
    <row r="2009" s="181" customFormat="1" ht="12.75"/>
    <row r="2010" s="181" customFormat="1" ht="12.75"/>
    <row r="2011" s="181" customFormat="1" ht="12.75"/>
    <row r="2012" s="181" customFormat="1" ht="12.75"/>
    <row r="2013" s="181" customFormat="1" ht="12.75"/>
    <row r="2014" s="181" customFormat="1" ht="12.75"/>
    <row r="2015" s="181" customFormat="1" ht="12.75"/>
    <row r="2016" s="181" customFormat="1" ht="12.75"/>
    <row r="2017" s="181" customFormat="1" ht="12.75"/>
    <row r="2018" s="181" customFormat="1" ht="12.75"/>
    <row r="2019" s="181" customFormat="1" ht="12.75"/>
    <row r="2020" s="181" customFormat="1" ht="12.75"/>
    <row r="2021" s="181" customFormat="1" ht="12.75"/>
    <row r="2022" s="181" customFormat="1" ht="12.75"/>
    <row r="2023" s="181" customFormat="1" ht="12.75"/>
    <row r="2024" s="181" customFormat="1" ht="12.75"/>
    <row r="2025" s="181" customFormat="1" ht="12.75"/>
    <row r="2026" s="181" customFormat="1" ht="12.75"/>
    <row r="2027" s="181" customFormat="1" ht="12.75"/>
    <row r="2028" s="181" customFormat="1" ht="12.75"/>
    <row r="2029" s="181" customFormat="1" ht="12.75"/>
    <row r="2030" s="181" customFormat="1" ht="12.75"/>
    <row r="2031" s="181" customFormat="1" ht="12.75"/>
    <row r="2032" s="181" customFormat="1" ht="12.75"/>
    <row r="2033" s="181" customFormat="1" ht="12.75"/>
    <row r="2034" s="181" customFormat="1" ht="12.75"/>
    <row r="2035" s="181" customFormat="1" ht="12.75"/>
    <row r="2036" s="181" customFormat="1" ht="12.75"/>
    <row r="2037" s="181" customFormat="1" ht="12.75"/>
    <row r="2038" s="181" customFormat="1" ht="12.75"/>
    <row r="2039" s="181" customFormat="1" ht="12.75"/>
    <row r="2040" s="181" customFormat="1" ht="12.75"/>
    <row r="2041" s="181" customFormat="1" ht="12.75"/>
    <row r="2042" s="181" customFormat="1" ht="12.75"/>
    <row r="2043" s="181" customFormat="1" ht="12.75"/>
    <row r="2044" s="181" customFormat="1" ht="12.75"/>
    <row r="2045" s="181" customFormat="1" ht="12.75"/>
    <row r="2046" s="181" customFormat="1" ht="12.75"/>
    <row r="2047" s="181" customFormat="1" ht="12.75"/>
    <row r="2048" s="181" customFormat="1" ht="12.75"/>
    <row r="2049" s="181" customFormat="1" ht="12.75"/>
    <row r="2050" s="181" customFormat="1" ht="12.75"/>
    <row r="2051" s="181" customFormat="1" ht="12.75"/>
    <row r="2052" s="181" customFormat="1" ht="12.75"/>
    <row r="2053" s="181" customFormat="1" ht="12.75"/>
    <row r="2054" s="181" customFormat="1" ht="12.75"/>
    <row r="2055" s="181" customFormat="1" ht="12.75"/>
    <row r="2056" s="181" customFormat="1" ht="12.75"/>
    <row r="2057" s="181" customFormat="1" ht="12.75"/>
    <row r="2058" s="181" customFormat="1" ht="12.75"/>
    <row r="2059" s="181" customFormat="1" ht="12.75"/>
    <row r="2060" s="181" customFormat="1" ht="12.75"/>
    <row r="2061" s="181" customFormat="1" ht="12.75"/>
    <row r="2062" s="181" customFormat="1" ht="12.75"/>
    <row r="2063" s="181" customFormat="1" ht="12.75"/>
    <row r="2064" s="181" customFormat="1" ht="12.75"/>
    <row r="2065" s="181" customFormat="1" ht="12.75"/>
    <row r="2066" s="181" customFormat="1" ht="12.75"/>
    <row r="2067" s="181" customFormat="1" ht="12.75"/>
    <row r="2068" s="181" customFormat="1" ht="12.75"/>
    <row r="2069" s="181" customFormat="1" ht="12.75"/>
    <row r="2070" s="181" customFormat="1" ht="12.75"/>
    <row r="2071" s="181" customFormat="1" ht="12.75"/>
    <row r="2072" s="181" customFormat="1" ht="12.75"/>
    <row r="2073" s="181" customFormat="1" ht="12.75"/>
    <row r="2074" s="181" customFormat="1" ht="12.75"/>
    <row r="2075" s="181" customFormat="1" ht="12.75"/>
    <row r="2076" s="181" customFormat="1" ht="12.75"/>
    <row r="2077" s="181" customFormat="1" ht="12.75"/>
    <row r="2078" s="181" customFormat="1" ht="12.75"/>
    <row r="2079" s="181" customFormat="1" ht="12.75"/>
    <row r="2080" s="181" customFormat="1" ht="12.75"/>
    <row r="2081" s="181" customFormat="1" ht="12.75"/>
    <row r="2082" s="181" customFormat="1" ht="12.75"/>
    <row r="2083" s="181" customFormat="1" ht="12.75"/>
    <row r="2084" s="181" customFormat="1" ht="12.75"/>
    <row r="2085" s="181" customFormat="1" ht="12.75"/>
    <row r="2086" s="181" customFormat="1" ht="12.75"/>
    <row r="2087" s="181" customFormat="1" ht="12.75"/>
    <row r="2088" s="181" customFormat="1" ht="12.75"/>
    <row r="2089" s="181" customFormat="1" ht="12.75"/>
    <row r="2090" s="181" customFormat="1" ht="12.75"/>
    <row r="2091" s="181" customFormat="1" ht="12.75"/>
    <row r="2092" s="181" customFormat="1" ht="12.75"/>
    <row r="2093" s="181" customFormat="1" ht="12.75"/>
    <row r="2094" s="181" customFormat="1" ht="12.75"/>
    <row r="2095" s="181" customFormat="1" ht="12.75"/>
    <row r="2096" s="181" customFormat="1" ht="12.75"/>
    <row r="2097" s="181" customFormat="1" ht="12.75"/>
    <row r="2098" s="181" customFormat="1" ht="12.75"/>
    <row r="2099" s="181" customFormat="1" ht="12.75"/>
    <row r="2100" s="181" customFormat="1" ht="12.75"/>
    <row r="2101" s="181" customFormat="1" ht="12.75"/>
    <row r="2102" s="181" customFormat="1" ht="12.75"/>
    <row r="2103" s="181" customFormat="1" ht="12.75"/>
    <row r="2104" s="181" customFormat="1" ht="12.75"/>
    <row r="2105" s="181" customFormat="1" ht="12.75"/>
    <row r="2106" s="181" customFormat="1" ht="12.75"/>
    <row r="2107" s="181" customFormat="1" ht="12.75"/>
    <row r="2108" s="181" customFormat="1" ht="12.75"/>
    <row r="2109" s="181" customFormat="1" ht="12.75"/>
    <row r="2110" s="181" customFormat="1" ht="12.75"/>
    <row r="2111" s="181" customFormat="1" ht="12.75"/>
    <row r="2112" s="181" customFormat="1" ht="12.75"/>
    <row r="2113" s="181" customFormat="1" ht="12.75"/>
    <row r="2114" s="181" customFormat="1" ht="12.75"/>
    <row r="2115" s="181" customFormat="1" ht="12.75"/>
    <row r="2116" s="181" customFormat="1" ht="12.75"/>
    <row r="2117" s="181" customFormat="1" ht="12.75"/>
    <row r="2118" s="181" customFormat="1" ht="12.75"/>
    <row r="2119" s="181" customFormat="1" ht="12.75"/>
    <row r="2120" s="181" customFormat="1" ht="12.75"/>
    <row r="2121" s="181" customFormat="1" ht="12.75"/>
    <row r="2122" s="181" customFormat="1" ht="12.75"/>
    <row r="2123" s="181" customFormat="1" ht="12.75"/>
    <row r="2124" s="181" customFormat="1" ht="12.75"/>
    <row r="2125" s="181" customFormat="1" ht="12.75"/>
    <row r="2126" s="181" customFormat="1" ht="12.75"/>
    <row r="2127" s="181" customFormat="1" ht="12.75"/>
    <row r="2128" s="181" customFormat="1" ht="12.75"/>
    <row r="2129" s="181" customFormat="1" ht="12.75"/>
    <row r="2130" s="181" customFormat="1" ht="12.75"/>
    <row r="2131" s="181" customFormat="1" ht="12.75"/>
    <row r="2132" s="181" customFormat="1" ht="12.75"/>
    <row r="2133" s="181" customFormat="1" ht="12.75"/>
    <row r="2134" s="181" customFormat="1" ht="12.75"/>
    <row r="2135" s="181" customFormat="1" ht="12.75"/>
    <row r="2136" s="181" customFormat="1" ht="12.75"/>
    <row r="2137" s="181" customFormat="1" ht="12.75"/>
    <row r="2138" s="181" customFormat="1" ht="12.75"/>
    <row r="2139" s="181" customFormat="1" ht="12.75"/>
    <row r="2140" s="181" customFormat="1" ht="12.75"/>
    <row r="2141" s="181" customFormat="1" ht="12.75"/>
    <row r="2142" s="181" customFormat="1" ht="12.75"/>
    <row r="2143" s="181" customFormat="1" ht="12.75"/>
    <row r="2144" s="181" customFormat="1" ht="12.75"/>
    <row r="2145" s="181" customFormat="1" ht="12.75"/>
    <row r="2146" s="181" customFormat="1" ht="12.75"/>
    <row r="2147" s="181" customFormat="1" ht="12.75"/>
    <row r="2148" s="181" customFormat="1" ht="12.75"/>
    <row r="2149" s="181" customFormat="1" ht="12.75"/>
    <row r="2150" s="181" customFormat="1" ht="12.75"/>
    <row r="2151" s="181" customFormat="1" ht="12.75"/>
    <row r="2152" s="181" customFormat="1" ht="12.75"/>
    <row r="2153" s="181" customFormat="1" ht="12.75"/>
    <row r="2154" s="181" customFormat="1" ht="12.75"/>
    <row r="2155" s="181" customFormat="1" ht="12.75"/>
    <row r="2156" s="181" customFormat="1" ht="12.75"/>
    <row r="2157" s="181" customFormat="1" ht="12.75"/>
    <row r="2158" s="181" customFormat="1" ht="12.75"/>
    <row r="2159" s="181" customFormat="1" ht="12.75"/>
    <row r="2160" s="181" customFormat="1" ht="12.75"/>
    <row r="2161" s="181" customFormat="1" ht="12.75"/>
    <row r="2162" s="181" customFormat="1" ht="12.75"/>
    <row r="2163" s="181" customFormat="1" ht="12.75"/>
    <row r="2164" s="181" customFormat="1" ht="12.75"/>
    <row r="2165" s="181" customFormat="1" ht="12.75"/>
    <row r="2166" s="181" customFormat="1" ht="12.75"/>
    <row r="2167" s="181" customFormat="1" ht="12.75"/>
    <row r="2168" s="181" customFormat="1" ht="12.75"/>
    <row r="2169" s="181" customFormat="1" ht="12.75"/>
    <row r="2170" s="181" customFormat="1" ht="12.75"/>
    <row r="2171" s="181" customFormat="1" ht="12.75"/>
    <row r="2172" s="181" customFormat="1" ht="12.75"/>
    <row r="2173" s="181" customFormat="1" ht="12.75"/>
    <row r="2174" s="181" customFormat="1" ht="12.75"/>
    <row r="2175" s="181" customFormat="1" ht="12.75"/>
    <row r="2176" s="181" customFormat="1" ht="12.75"/>
    <row r="2177" s="181" customFormat="1" ht="12.75"/>
    <row r="2178" s="181" customFormat="1" ht="12.75"/>
    <row r="2179" s="181" customFormat="1" ht="12.75"/>
    <row r="2180" s="181" customFormat="1" ht="12.75"/>
    <row r="2181" s="181" customFormat="1" ht="12.75"/>
    <row r="2182" s="181" customFormat="1" ht="12.75"/>
    <row r="2183" s="181" customFormat="1" ht="12.75"/>
    <row r="2184" s="181" customFormat="1" ht="12.75"/>
    <row r="2185" s="181" customFormat="1" ht="12.75"/>
    <row r="2186" s="181" customFormat="1" ht="12.75"/>
    <row r="2187" s="181" customFormat="1" ht="12.75"/>
    <row r="2188" s="181" customFormat="1" ht="12.75"/>
    <row r="2189" s="181" customFormat="1" ht="12.75"/>
    <row r="2190" s="181" customFormat="1" ht="12.75"/>
    <row r="2191" s="181" customFormat="1" ht="12.75"/>
    <row r="2192" s="181" customFormat="1" ht="12.75"/>
    <row r="2193" s="181" customFormat="1" ht="12.75"/>
    <row r="2194" s="181" customFormat="1" ht="12.75"/>
    <row r="2195" s="181" customFormat="1" ht="12.75"/>
    <row r="2196" s="181" customFormat="1" ht="12.75"/>
    <row r="2197" s="181" customFormat="1" ht="12.75"/>
    <row r="2198" s="181" customFormat="1" ht="12.75"/>
    <row r="2199" s="181" customFormat="1" ht="12.75"/>
    <row r="2200" s="181" customFormat="1" ht="12.75"/>
    <row r="2201" s="181" customFormat="1" ht="12.75"/>
    <row r="2202" s="181" customFormat="1" ht="12.75"/>
    <row r="2203" s="181" customFormat="1" ht="12.75"/>
    <row r="2204" s="181" customFormat="1" ht="12.75"/>
    <row r="2205" s="181" customFormat="1" ht="12.75"/>
    <row r="2206" s="181" customFormat="1" ht="12.75"/>
    <row r="2207" s="181" customFormat="1" ht="12.75"/>
    <row r="2208" s="181" customFormat="1" ht="12.75"/>
    <row r="2209" s="181" customFormat="1" ht="12.75"/>
    <row r="2210" s="181" customFormat="1" ht="12.75"/>
    <row r="2211" s="181" customFormat="1" ht="12.75"/>
    <row r="2212" s="181" customFormat="1" ht="12.75"/>
    <row r="2213" s="181" customFormat="1" ht="12.75"/>
    <row r="2214" s="181" customFormat="1" ht="12.75"/>
    <row r="2215" s="181" customFormat="1" ht="12.75"/>
    <row r="2216" s="181" customFormat="1" ht="12.75"/>
    <row r="2217" s="181" customFormat="1" ht="12.75"/>
    <row r="2218" s="181" customFormat="1" ht="12.75"/>
    <row r="2219" s="181" customFormat="1" ht="12.75"/>
    <row r="2220" s="181" customFormat="1" ht="12.75"/>
    <row r="2221" s="181" customFormat="1" ht="12.75"/>
    <row r="2222" s="181" customFormat="1" ht="12.75"/>
    <row r="2223" s="181" customFormat="1" ht="12.75"/>
    <row r="2224" s="181" customFormat="1" ht="12.75"/>
    <row r="2225" s="181" customFormat="1" ht="12.75"/>
    <row r="2226" s="181" customFormat="1" ht="12.75"/>
    <row r="2227" s="181" customFormat="1" ht="12.75"/>
    <row r="2228" s="181" customFormat="1" ht="12.75"/>
    <row r="2229" s="181" customFormat="1" ht="12.75"/>
    <row r="2230" s="181" customFormat="1" ht="12.75"/>
    <row r="2231" s="181" customFormat="1" ht="12.75"/>
    <row r="2232" s="181" customFormat="1" ht="12.75"/>
    <row r="2233" s="181" customFormat="1" ht="12.75"/>
    <row r="2234" s="181" customFormat="1" ht="12.75"/>
    <row r="2235" s="181" customFormat="1" ht="12.75"/>
    <row r="2236" s="181" customFormat="1" ht="12.75"/>
    <row r="2237" s="181" customFormat="1" ht="12.75"/>
    <row r="2238" s="181" customFormat="1" ht="12.75"/>
    <row r="2239" s="181" customFormat="1" ht="12.75"/>
    <row r="2240" s="181" customFormat="1" ht="12.75"/>
    <row r="2241" s="181" customFormat="1" ht="12.75"/>
    <row r="2242" s="181" customFormat="1" ht="12.75"/>
    <row r="2243" s="181" customFormat="1" ht="12.75"/>
    <row r="2244" s="181" customFormat="1" ht="12.75"/>
    <row r="2245" s="181" customFormat="1" ht="12.75"/>
    <row r="2246" s="181" customFormat="1" ht="12.75"/>
    <row r="2247" s="181" customFormat="1" ht="12.75"/>
    <row r="2248" s="181" customFormat="1" ht="12.75"/>
    <row r="2249" s="181" customFormat="1" ht="12.75"/>
    <row r="2250" s="181" customFormat="1" ht="12.75"/>
    <row r="2251" s="181" customFormat="1" ht="12.75"/>
    <row r="2252" s="181" customFormat="1" ht="12.75"/>
    <row r="2253" s="181" customFormat="1" ht="12.75"/>
    <row r="2254" s="181" customFormat="1" ht="12.75"/>
    <row r="2255" s="181" customFormat="1" ht="12.75"/>
    <row r="2256" s="181" customFormat="1" ht="12.75"/>
    <row r="2257" s="181" customFormat="1" ht="12.75"/>
    <row r="2258" s="181" customFormat="1" ht="12.75"/>
    <row r="2259" s="181" customFormat="1" ht="12.75"/>
    <row r="2260" s="181" customFormat="1" ht="12.75"/>
    <row r="2261" s="181" customFormat="1" ht="12.75"/>
    <row r="2262" s="181" customFormat="1" ht="12.75"/>
    <row r="2263" s="181" customFormat="1" ht="12.75"/>
    <row r="2264" s="181" customFormat="1" ht="12.75"/>
    <row r="2265" s="181" customFormat="1" ht="12.75"/>
    <row r="2266" s="181" customFormat="1" ht="12.75"/>
    <row r="2267" s="181" customFormat="1" ht="12.75"/>
    <row r="2268" s="181" customFormat="1" ht="12.75"/>
    <row r="2269" s="181" customFormat="1" ht="12.75"/>
    <row r="2270" s="181" customFormat="1" ht="12.75"/>
    <row r="2271" s="181" customFormat="1" ht="12.75"/>
    <row r="2272" s="181" customFormat="1" ht="12.75"/>
    <row r="2273" s="181" customFormat="1" ht="12.75"/>
    <row r="2274" s="181" customFormat="1" ht="12.75"/>
    <row r="2275" s="181" customFormat="1" ht="12.75"/>
    <row r="2276" s="181" customFormat="1" ht="12.75"/>
    <row r="2277" s="181" customFormat="1" ht="12.75"/>
    <row r="2278" s="181" customFormat="1" ht="12.75"/>
    <row r="2279" s="181" customFormat="1" ht="12.75"/>
    <row r="2280" s="181" customFormat="1" ht="12.75"/>
    <row r="2281" s="181" customFormat="1" ht="12.75"/>
    <row r="2282" s="181" customFormat="1" ht="12.75"/>
    <row r="2283" s="181" customFormat="1" ht="12.75"/>
    <row r="2284" s="181" customFormat="1" ht="12.75"/>
    <row r="2285" s="181" customFormat="1" ht="12.75"/>
    <row r="2286" s="181" customFormat="1" ht="12.75"/>
    <row r="2287" s="181" customFormat="1" ht="12.75"/>
    <row r="2288" s="181" customFormat="1" ht="12.75"/>
    <row r="2289" s="181" customFormat="1" ht="12.75"/>
    <row r="2290" s="181" customFormat="1" ht="12.75"/>
    <row r="2291" s="181" customFormat="1" ht="12.75"/>
    <row r="2292" s="181" customFormat="1" ht="12.75"/>
    <row r="2293" s="181" customFormat="1" ht="12.75"/>
    <row r="2294" s="181" customFormat="1" ht="12.75"/>
    <row r="2295" s="181" customFormat="1" ht="12.75"/>
    <row r="2296" s="181" customFormat="1" ht="12.75"/>
    <row r="2297" s="181" customFormat="1" ht="12.75"/>
    <row r="2298" s="181" customFormat="1" ht="12.75"/>
    <row r="2299" s="181" customFormat="1" ht="12.75"/>
    <row r="2300" s="181" customFormat="1" ht="12.75"/>
    <row r="2301" s="181" customFormat="1" ht="12.75"/>
    <row r="2302" s="181" customFormat="1" ht="12.75"/>
    <row r="2303" s="181" customFormat="1" ht="12.75"/>
    <row r="2304" s="181" customFormat="1" ht="12.75"/>
    <row r="2305" s="181" customFormat="1" ht="12.75"/>
    <row r="2306" s="181" customFormat="1" ht="12.75"/>
    <row r="2307" s="181" customFormat="1" ht="12.75"/>
    <row r="2308" s="181" customFormat="1" ht="12.75"/>
    <row r="2309" s="181" customFormat="1" ht="12.75"/>
    <row r="2310" s="181" customFormat="1" ht="12.75"/>
    <row r="2311" s="181" customFormat="1" ht="12.75"/>
    <row r="2312" s="181" customFormat="1" ht="12.75"/>
    <row r="2313" s="181" customFormat="1" ht="12.75"/>
    <row r="2314" s="181" customFormat="1" ht="12.75"/>
    <row r="2315" s="181" customFormat="1" ht="12.75"/>
    <row r="2316" s="181" customFormat="1" ht="12.75"/>
    <row r="2317" s="181" customFormat="1" ht="12.75"/>
    <row r="2318" s="181" customFormat="1" ht="12.75"/>
    <row r="2319" s="181" customFormat="1" ht="12.75"/>
    <row r="2320" s="181" customFormat="1" ht="12.75"/>
    <row r="2321" s="181" customFormat="1" ht="12.75"/>
    <row r="2322" s="181" customFormat="1" ht="12.75"/>
    <row r="2323" s="181" customFormat="1" ht="12.75"/>
    <row r="2324" s="181" customFormat="1" ht="12.75"/>
    <row r="2325" s="181" customFormat="1" ht="12.75"/>
    <row r="2326" s="181" customFormat="1" ht="12.75"/>
    <row r="2327" s="181" customFormat="1" ht="12.75"/>
    <row r="2328" s="181" customFormat="1" ht="12.75"/>
    <row r="2329" s="181" customFormat="1" ht="12.75"/>
    <row r="2330" s="181" customFormat="1" ht="12.75"/>
    <row r="2331" s="181" customFormat="1" ht="12.75"/>
    <row r="2332" s="181" customFormat="1" ht="12.75"/>
    <row r="2333" s="181" customFormat="1" ht="12.75"/>
    <row r="2334" s="181" customFormat="1" ht="12.75"/>
    <row r="2335" s="181" customFormat="1" ht="12.75"/>
    <row r="2336" s="181" customFormat="1" ht="12.75"/>
    <row r="2337" s="181" customFormat="1" ht="12.75"/>
    <row r="2338" s="181" customFormat="1" ht="12.75"/>
    <row r="2339" s="181" customFormat="1" ht="12.75"/>
    <row r="2340" s="181" customFormat="1" ht="12.75"/>
    <row r="2341" s="181" customFormat="1" ht="12.75"/>
    <row r="2342" s="181" customFormat="1" ht="12.75"/>
    <row r="2343" s="181" customFormat="1" ht="12.75"/>
    <row r="2344" s="181" customFormat="1" ht="12.75"/>
    <row r="2345" s="181" customFormat="1" ht="12.75"/>
    <row r="2346" s="181" customFormat="1" ht="12.75"/>
    <row r="2347" s="181" customFormat="1" ht="12.75"/>
    <row r="2348" s="181" customFormat="1" ht="12.75"/>
    <row r="2349" s="181" customFormat="1" ht="12.75"/>
    <row r="2350" s="181" customFormat="1" ht="12.75"/>
    <row r="2351" s="181" customFormat="1" ht="12.75"/>
    <row r="2352" s="181" customFormat="1" ht="12.75"/>
    <row r="2353" s="181" customFormat="1" ht="12.75"/>
    <row r="2354" s="181" customFormat="1" ht="12.75"/>
    <row r="2355" s="181" customFormat="1" ht="12.75"/>
    <row r="2356" s="181" customFormat="1" ht="12.75"/>
    <row r="2357" s="181" customFormat="1" ht="12.75"/>
    <row r="2358" s="181" customFormat="1" ht="12.75"/>
    <row r="2359" s="181" customFormat="1" ht="12.75"/>
    <row r="2360" s="181" customFormat="1" ht="12.75"/>
    <row r="2361" s="181" customFormat="1" ht="12.75"/>
    <row r="2362" s="181" customFormat="1" ht="12.75"/>
    <row r="2363" s="181" customFormat="1" ht="12.75"/>
    <row r="2364" s="181" customFormat="1" ht="12.75"/>
    <row r="2365" s="181" customFormat="1" ht="12.75"/>
    <row r="2366" s="181" customFormat="1" ht="12.75"/>
    <row r="2367" s="181" customFormat="1" ht="12.75"/>
    <row r="2368" s="181" customFormat="1" ht="12.75"/>
    <row r="2369" s="181" customFormat="1" ht="12.75"/>
    <row r="2370" s="181" customFormat="1" ht="12.75"/>
    <row r="2371" s="181" customFormat="1" ht="12.75"/>
    <row r="2372" s="181" customFormat="1" ht="12.75"/>
    <row r="2373" s="181" customFormat="1" ht="12.75"/>
    <row r="2374" s="181" customFormat="1" ht="12.75"/>
    <row r="2375" s="181" customFormat="1" ht="12.75"/>
    <row r="2376" s="181" customFormat="1" ht="12.75"/>
    <row r="2377" s="181" customFormat="1" ht="12.75"/>
    <row r="2378" s="181" customFormat="1" ht="12.75"/>
    <row r="2379" s="181" customFormat="1" ht="12.75"/>
    <row r="2380" s="181" customFormat="1" ht="12.75"/>
    <row r="2381" s="181" customFormat="1" ht="12.75"/>
    <row r="2382" s="181" customFormat="1" ht="12.75"/>
    <row r="2383" s="181" customFormat="1" ht="12.75"/>
    <row r="2384" s="181" customFormat="1" ht="12.75"/>
    <row r="2385" s="181" customFormat="1" ht="12.75"/>
    <row r="2386" s="181" customFormat="1" ht="12.75"/>
    <row r="2387" s="181" customFormat="1" ht="12.75"/>
    <row r="2388" s="181" customFormat="1" ht="12.75"/>
    <row r="2389" s="181" customFormat="1" ht="12.75"/>
    <row r="2390" s="181" customFormat="1" ht="12.75"/>
    <row r="2391" s="181" customFormat="1" ht="12.75"/>
    <row r="2392" s="181" customFormat="1" ht="12.75"/>
    <row r="2393" s="181" customFormat="1" ht="12.75"/>
    <row r="2394" s="181" customFormat="1" ht="12.75"/>
    <row r="2395" s="181" customFormat="1" ht="12.75"/>
    <row r="2396" s="181" customFormat="1" ht="12.75"/>
    <row r="2397" s="181" customFormat="1" ht="12.75"/>
    <row r="2398" s="181" customFormat="1" ht="12.75"/>
    <row r="2399" s="181" customFormat="1" ht="12.75"/>
    <row r="2400" s="181" customFormat="1" ht="12.75"/>
    <row r="2401" s="181" customFormat="1" ht="12.75"/>
    <row r="2402" s="181" customFormat="1" ht="12.75"/>
    <row r="2403" s="181" customFormat="1" ht="12.75"/>
    <row r="2404" s="181" customFormat="1" ht="12.75"/>
    <row r="2405" s="181" customFormat="1" ht="12.75"/>
    <row r="2406" s="181" customFormat="1" ht="12.75"/>
    <row r="2407" s="181" customFormat="1" ht="12.75"/>
    <row r="2408" s="181" customFormat="1" ht="12.75"/>
    <row r="2409" s="181" customFormat="1" ht="12.75"/>
    <row r="2410" s="181" customFormat="1" ht="12.75"/>
    <row r="2411" s="181" customFormat="1" ht="12.75"/>
    <row r="2412" s="181" customFormat="1" ht="12.75"/>
    <row r="2413" s="181" customFormat="1" ht="12.75"/>
    <row r="2414" s="181" customFormat="1" ht="12.75"/>
    <row r="2415" s="181" customFormat="1" ht="12.75"/>
    <row r="2416" s="181" customFormat="1" ht="12.75"/>
    <row r="2417" s="181" customFormat="1" ht="12.75"/>
    <row r="2418" s="181" customFormat="1" ht="12.75"/>
    <row r="2419" s="181" customFormat="1" ht="12.75"/>
    <row r="2420" s="181" customFormat="1" ht="12.75"/>
    <row r="2421" s="181" customFormat="1" ht="12.75"/>
    <row r="2422" s="181" customFormat="1" ht="12.75"/>
    <row r="2423" s="181" customFormat="1" ht="12.75"/>
    <row r="2424" s="181" customFormat="1" ht="12.75"/>
    <row r="2425" s="181" customFormat="1" ht="12.75"/>
    <row r="2426" s="181" customFormat="1" ht="12.75"/>
    <row r="2427" s="181" customFormat="1" ht="12.75"/>
    <row r="2428" s="181" customFormat="1" ht="12.75"/>
    <row r="2429" s="181" customFormat="1" ht="12.75"/>
    <row r="2430" s="181" customFormat="1" ht="12.75"/>
    <row r="2431" s="181" customFormat="1" ht="12.75"/>
    <row r="2432" s="181" customFormat="1" ht="12.75"/>
    <row r="2433" s="181" customFormat="1" ht="12.75"/>
    <row r="2434" s="181" customFormat="1" ht="12.75"/>
    <row r="2435" s="181" customFormat="1" ht="12.75"/>
    <row r="2436" s="181" customFormat="1" ht="12.75"/>
    <row r="2437" s="181" customFormat="1" ht="12.75"/>
    <row r="2438" s="181" customFormat="1" ht="12.75"/>
    <row r="2439" s="181" customFormat="1" ht="12.75"/>
    <row r="2440" s="181" customFormat="1" ht="12.75"/>
    <row r="2441" s="181" customFormat="1" ht="12.75"/>
    <row r="2442" s="181" customFormat="1" ht="12.75"/>
    <row r="2443" s="181" customFormat="1" ht="12.75"/>
    <row r="2444" s="181" customFormat="1" ht="12.75"/>
    <row r="2445" s="181" customFormat="1" ht="12.75"/>
    <row r="2446" s="181" customFormat="1" ht="12.75"/>
    <row r="2447" s="181" customFormat="1" ht="12.75"/>
    <row r="2448" s="181" customFormat="1" ht="12.75"/>
    <row r="2449" s="181" customFormat="1" ht="12.75"/>
    <row r="2450" s="181" customFormat="1" ht="12.75"/>
    <row r="2451" s="181" customFormat="1" ht="12.75"/>
    <row r="2452" s="181" customFormat="1" ht="12.75"/>
    <row r="2453" s="181" customFormat="1" ht="12.75"/>
    <row r="2454" s="181" customFormat="1" ht="12.75"/>
    <row r="2455" s="181" customFormat="1" ht="12.75"/>
    <row r="2456" s="181" customFormat="1" ht="12.75"/>
    <row r="2457" s="181" customFormat="1" ht="12.75"/>
    <row r="2458" s="181" customFormat="1" ht="12.75"/>
    <row r="2459" s="181" customFormat="1" ht="12.75"/>
    <row r="2460" s="181" customFormat="1" ht="12.75"/>
    <row r="2461" s="181" customFormat="1" ht="12.75"/>
    <row r="2462" s="181" customFormat="1" ht="12.75"/>
    <row r="2463" s="181" customFormat="1" ht="12.75"/>
    <row r="2464" s="181" customFormat="1" ht="12.75"/>
    <row r="2465" s="181" customFormat="1" ht="12.75"/>
    <row r="2466" s="181" customFormat="1" ht="12.75"/>
    <row r="2467" s="181" customFormat="1" ht="12.75"/>
    <row r="2468" s="181" customFormat="1" ht="12.75"/>
    <row r="2469" s="181" customFormat="1" ht="12.75"/>
    <row r="2470" s="181" customFormat="1" ht="12.75"/>
    <row r="2471" s="181" customFormat="1" ht="12.75"/>
    <row r="2472" s="181" customFormat="1" ht="12.75"/>
    <row r="2473" s="181" customFormat="1" ht="12.75"/>
    <row r="2474" s="181" customFormat="1" ht="12.75"/>
    <row r="2475" s="181" customFormat="1" ht="12.75"/>
    <row r="2476" s="181" customFormat="1" ht="12.75"/>
    <row r="2477" s="181" customFormat="1" ht="12.75"/>
    <row r="2478" s="181" customFormat="1" ht="12.75"/>
    <row r="2479" s="181" customFormat="1" ht="12.75"/>
    <row r="2480" s="181" customFormat="1" ht="12.75"/>
    <row r="2481" s="181" customFormat="1" ht="12.75"/>
    <row r="2482" s="181" customFormat="1" ht="12.75"/>
    <row r="2483" s="181" customFormat="1" ht="12.75"/>
    <row r="2484" s="181" customFormat="1" ht="12.75"/>
    <row r="2485" s="181" customFormat="1" ht="12.75"/>
    <row r="2486" s="181" customFormat="1" ht="12.75"/>
    <row r="2487" s="181" customFormat="1" ht="12.75"/>
    <row r="2488" s="181" customFormat="1" ht="12.75"/>
    <row r="2489" s="181" customFormat="1" ht="12.75"/>
    <row r="2490" s="181" customFormat="1" ht="12.75"/>
    <row r="2491" s="181" customFormat="1" ht="12.75"/>
    <row r="2492" s="181" customFormat="1" ht="12.75"/>
    <row r="2493" s="181" customFormat="1" ht="12.75"/>
    <row r="2494" s="181" customFormat="1" ht="12.75"/>
    <row r="2495" s="181" customFormat="1" ht="12.75"/>
    <row r="2496" s="181" customFormat="1" ht="12.75"/>
    <row r="2497" s="181" customFormat="1" ht="12.75"/>
    <row r="2498" s="181" customFormat="1" ht="12.75"/>
    <row r="2499" s="181" customFormat="1" ht="12.75"/>
    <row r="2500" s="181" customFormat="1" ht="12.75"/>
    <row r="2501" s="181" customFormat="1" ht="12.75"/>
    <row r="2502" s="181" customFormat="1" ht="12.75"/>
    <row r="2503" s="181" customFormat="1" ht="12.75"/>
    <row r="2504" s="181" customFormat="1" ht="12.75"/>
    <row r="2505" s="181" customFormat="1" ht="12.75"/>
    <row r="2506" s="181" customFormat="1" ht="12.75"/>
    <row r="2507" s="181" customFormat="1" ht="12.75"/>
    <row r="2508" s="181" customFormat="1" ht="12.75"/>
    <row r="2509" s="181" customFormat="1" ht="12.75"/>
    <row r="2510" s="181" customFormat="1" ht="12.75"/>
    <row r="2511" s="181" customFormat="1" ht="12.75"/>
    <row r="2512" s="181" customFormat="1" ht="12.75"/>
    <row r="2513" s="181" customFormat="1" ht="12.75"/>
    <row r="2514" s="181" customFormat="1" ht="12.75"/>
    <row r="2515" s="181" customFormat="1" ht="12.75"/>
    <row r="2516" s="181" customFormat="1" ht="12.75"/>
    <row r="2517" s="181" customFormat="1" ht="12.75"/>
    <row r="2518" s="181" customFormat="1" ht="12.75"/>
    <row r="2519" s="181" customFormat="1" ht="12.75"/>
    <row r="2520" s="181" customFormat="1" ht="12.75"/>
    <row r="2521" s="181" customFormat="1" ht="12.75"/>
    <row r="2522" s="181" customFormat="1" ht="12.75"/>
    <row r="2523" s="181" customFormat="1" ht="12.75"/>
    <row r="2524" s="181" customFormat="1" ht="12.75"/>
    <row r="2525" s="181" customFormat="1" ht="12.75"/>
    <row r="2526" s="181" customFormat="1" ht="12.75"/>
    <row r="2527" s="181" customFormat="1" ht="12.75"/>
    <row r="2528" s="181" customFormat="1" ht="12.75"/>
    <row r="2529" s="181" customFormat="1" ht="12.75"/>
    <row r="2530" s="181" customFormat="1" ht="12.75"/>
    <row r="2531" s="181" customFormat="1" ht="12.75"/>
    <row r="2532" s="181" customFormat="1" ht="12.75"/>
    <row r="2533" s="181" customFormat="1" ht="12.75"/>
    <row r="2534" s="181" customFormat="1" ht="12.75"/>
    <row r="2535" s="181" customFormat="1" ht="12.75"/>
    <row r="2536" s="181" customFormat="1" ht="12.75"/>
    <row r="2537" s="181" customFormat="1" ht="12.75"/>
    <row r="2538" s="181" customFormat="1" ht="12.75"/>
    <row r="2539" s="181" customFormat="1" ht="12.75"/>
    <row r="2540" s="181" customFormat="1" ht="12.75"/>
    <row r="2541" s="181" customFormat="1" ht="12.75"/>
    <row r="2542" s="181" customFormat="1" ht="12.75"/>
    <row r="2543" s="181" customFormat="1" ht="12.75"/>
    <row r="2544" s="181" customFormat="1" ht="12.75"/>
    <row r="2545" s="181" customFormat="1" ht="12.75"/>
    <row r="2546" s="181" customFormat="1" ht="12.75"/>
    <row r="2547" s="181" customFormat="1" ht="12.75"/>
    <row r="2548" s="181" customFormat="1" ht="12.75"/>
    <row r="2549" s="181" customFormat="1" ht="12.75"/>
    <row r="2550" s="181" customFormat="1" ht="12.75"/>
    <row r="2551" s="181" customFormat="1" ht="12.75"/>
    <row r="2552" s="181" customFormat="1" ht="12.75"/>
    <row r="2553" s="181" customFormat="1" ht="12.75"/>
    <row r="2554" s="181" customFormat="1" ht="12.75"/>
    <row r="2555" s="181" customFormat="1" ht="12.75"/>
    <row r="2556" s="181" customFormat="1" ht="12.75"/>
    <row r="2557" s="181" customFormat="1" ht="12.75"/>
    <row r="2558" s="181" customFormat="1" ht="12.75"/>
    <row r="2559" s="181" customFormat="1" ht="12.75"/>
    <row r="2560" s="181" customFormat="1" ht="12.75"/>
    <row r="2561" s="181" customFormat="1" ht="12.75"/>
    <row r="2562" s="181" customFormat="1" ht="12.75"/>
    <row r="2563" s="181" customFormat="1" ht="12.75"/>
    <row r="2564" s="181" customFormat="1" ht="12.75"/>
    <row r="2565" s="181" customFormat="1" ht="12.75"/>
    <row r="2566" s="181" customFormat="1" ht="12.75"/>
    <row r="2567" s="181" customFormat="1" ht="12.75"/>
    <row r="2568" s="181" customFormat="1" ht="12.75"/>
    <row r="2569" s="181" customFormat="1" ht="12.75"/>
    <row r="2570" s="181" customFormat="1" ht="12.75"/>
    <row r="2571" s="181" customFormat="1" ht="12.75"/>
    <row r="2572" s="181" customFormat="1" ht="12.75"/>
    <row r="2573" s="181" customFormat="1" ht="12.75"/>
    <row r="2574" s="181" customFormat="1" ht="12.75"/>
    <row r="2575" s="181" customFormat="1" ht="12.75"/>
    <row r="2576" s="181" customFormat="1" ht="12.75"/>
    <row r="2577" s="181" customFormat="1" ht="12.75"/>
    <row r="2578" s="181" customFormat="1" ht="12.75"/>
    <row r="2579" s="181" customFormat="1" ht="12.75"/>
    <row r="2580" s="181" customFormat="1" ht="12.75"/>
    <row r="2581" s="181" customFormat="1" ht="12.75"/>
    <row r="2582" s="181" customFormat="1" ht="12.75"/>
    <row r="2583" s="181" customFormat="1" ht="12.75"/>
    <row r="2584" s="181" customFormat="1" ht="12.75"/>
    <row r="2585" s="181" customFormat="1" ht="12.75"/>
    <row r="2586" s="181" customFormat="1" ht="12.75"/>
    <row r="2587" s="181" customFormat="1" ht="12.75"/>
    <row r="2588" s="181" customFormat="1" ht="12.75"/>
    <row r="2589" s="181" customFormat="1" ht="12.75"/>
    <row r="2590" s="181" customFormat="1" ht="12.75"/>
    <row r="2591" s="181" customFormat="1" ht="12.75"/>
    <row r="2592" s="181" customFormat="1" ht="12.75"/>
    <row r="2593" s="181" customFormat="1" ht="12.75"/>
    <row r="2594" s="181" customFormat="1" ht="12.75"/>
    <row r="2595" s="181" customFormat="1" ht="12.75"/>
    <row r="2596" s="181" customFormat="1" ht="12.75"/>
    <row r="2597" s="181" customFormat="1" ht="12.75"/>
    <row r="2598" s="181" customFormat="1" ht="12.75"/>
    <row r="2599" s="181" customFormat="1" ht="12.75"/>
    <row r="2600" s="181" customFormat="1" ht="12.75"/>
    <row r="2601" s="181" customFormat="1" ht="12.75"/>
    <row r="2602" s="181" customFormat="1" ht="12.75"/>
    <row r="2603" s="181" customFormat="1" ht="12.75"/>
    <row r="2604" s="181" customFormat="1" ht="12.75"/>
    <row r="2605" s="181" customFormat="1" ht="12.75"/>
    <row r="2606" s="181" customFormat="1" ht="12.75"/>
    <row r="2607" s="181" customFormat="1" ht="12.75"/>
    <row r="2608" s="181" customFormat="1" ht="12.75"/>
    <row r="2609" s="181" customFormat="1" ht="12.75"/>
    <row r="2610" s="181" customFormat="1" ht="12.75"/>
    <row r="2611" s="181" customFormat="1" ht="12.75"/>
    <row r="2612" s="181" customFormat="1" ht="12.75"/>
    <row r="2613" s="181" customFormat="1" ht="12.75"/>
    <row r="2614" s="181" customFormat="1" ht="12.75"/>
    <row r="2615" s="181" customFormat="1" ht="12.75"/>
    <row r="2616" s="181" customFormat="1" ht="12.75"/>
    <row r="2617" s="181" customFormat="1" ht="12.75"/>
    <row r="2618" s="181" customFormat="1" ht="12.75"/>
    <row r="2619" s="181" customFormat="1" ht="12.75"/>
    <row r="2620" s="181" customFormat="1" ht="12.75"/>
    <row r="2621" s="181" customFormat="1" ht="12.75"/>
    <row r="2622" s="181" customFormat="1" ht="12.75"/>
    <row r="2623" s="181" customFormat="1" ht="12.75"/>
    <row r="2624" s="181" customFormat="1" ht="12.75"/>
    <row r="2625" s="181" customFormat="1" ht="12.75"/>
    <row r="2626" s="181" customFormat="1" ht="12.75"/>
    <row r="2627" s="181" customFormat="1" ht="12.75"/>
    <row r="2628" s="181" customFormat="1" ht="12.75"/>
    <row r="2629" s="181" customFormat="1" ht="12.75"/>
    <row r="2630" s="181" customFormat="1" ht="12.75"/>
    <row r="2631" s="181" customFormat="1" ht="12.75"/>
    <row r="2632" s="181" customFormat="1" ht="12.75"/>
    <row r="2633" s="181" customFormat="1" ht="12.75"/>
    <row r="2634" s="181" customFormat="1" ht="12.75"/>
    <row r="2635" s="181" customFormat="1" ht="12.75"/>
    <row r="2636" s="181" customFormat="1" ht="12.75"/>
    <row r="2637" s="181" customFormat="1" ht="12.75"/>
    <row r="2638" s="181" customFormat="1" ht="12.75"/>
    <row r="2639" s="181" customFormat="1" ht="12.75"/>
    <row r="2640" s="181" customFormat="1" ht="12.75"/>
    <row r="2641" s="181" customFormat="1" ht="12.75"/>
    <row r="2642" s="181" customFormat="1" ht="12.75"/>
    <row r="2643" s="181" customFormat="1" ht="12.75"/>
    <row r="2644" s="181" customFormat="1" ht="12.75"/>
    <row r="2645" s="181" customFormat="1" ht="12.75"/>
    <row r="2646" s="181" customFormat="1" ht="12.75"/>
    <row r="2647" s="181" customFormat="1" ht="12.75"/>
    <row r="2648" s="181" customFormat="1" ht="12.75"/>
    <row r="2649" s="181" customFormat="1" ht="12.75"/>
    <row r="2650" s="181" customFormat="1" ht="12.75"/>
    <row r="2651" s="181" customFormat="1" ht="12.75"/>
    <row r="2652" s="181" customFormat="1" ht="12.75"/>
    <row r="2653" s="181" customFormat="1" ht="12.75"/>
    <row r="2654" s="181" customFormat="1" ht="12.75"/>
    <row r="2655" s="181" customFormat="1" ht="12.75"/>
    <row r="2656" s="181" customFormat="1" ht="12.75"/>
    <row r="2657" s="181" customFormat="1" ht="12.75"/>
    <row r="2658" s="181" customFormat="1" ht="12.75"/>
    <row r="2659" s="181" customFormat="1" ht="12.75"/>
    <row r="2660" s="181" customFormat="1" ht="12.75"/>
    <row r="2661" s="181" customFormat="1" ht="12.75"/>
    <row r="2662" s="181" customFormat="1" ht="12.75"/>
    <row r="2663" s="181" customFormat="1" ht="12.75"/>
    <row r="2664" s="181" customFormat="1" ht="12.75"/>
    <row r="2665" s="181" customFormat="1" ht="12.75"/>
    <row r="2666" s="181" customFormat="1" ht="12.75"/>
    <row r="2667" s="181" customFormat="1" ht="12.75"/>
    <row r="2668" s="181" customFormat="1" ht="12.75"/>
    <row r="2669" s="181" customFormat="1" ht="12.75"/>
    <row r="2670" s="181" customFormat="1" ht="12.75"/>
    <row r="2671" s="181" customFormat="1" ht="12.75"/>
    <row r="2672" s="181" customFormat="1" ht="12.75"/>
    <row r="2673" s="181" customFormat="1" ht="12.75"/>
    <row r="2674" s="181" customFormat="1" ht="12.75"/>
    <row r="2675" s="181" customFormat="1" ht="12.75"/>
    <row r="2676" s="181" customFormat="1" ht="12.75"/>
    <row r="2677" s="181" customFormat="1" ht="12.75"/>
    <row r="2678" s="181" customFormat="1" ht="12.75"/>
    <row r="2679" s="181" customFormat="1" ht="12.75"/>
    <row r="2680" s="181" customFormat="1" ht="12.75"/>
    <row r="2681" s="181" customFormat="1" ht="12.75"/>
    <row r="2682" s="181" customFormat="1" ht="12.75"/>
    <row r="2683" s="181" customFormat="1" ht="12.75"/>
    <row r="2684" s="181" customFormat="1" ht="12.75"/>
    <row r="2685" s="181" customFormat="1" ht="12.75"/>
    <row r="2686" s="181" customFormat="1" ht="12.75"/>
    <row r="2687" s="181" customFormat="1" ht="12.75"/>
    <row r="2688" s="181" customFormat="1" ht="12.75"/>
    <row r="2689" s="181" customFormat="1" ht="12.75"/>
    <row r="2690" s="181" customFormat="1" ht="12.75"/>
    <row r="2691" s="181" customFormat="1" ht="12.75"/>
    <row r="2692" s="181" customFormat="1" ht="12.75"/>
    <row r="2693" s="181" customFormat="1" ht="12.75"/>
    <row r="2694" s="181" customFormat="1" ht="12.75"/>
    <row r="2695" s="181" customFormat="1" ht="12.75"/>
    <row r="2696" s="181" customFormat="1" ht="12.75"/>
    <row r="2697" s="181" customFormat="1" ht="12.75"/>
    <row r="2698" s="181" customFormat="1" ht="12.75"/>
    <row r="2699" s="181" customFormat="1" ht="12.75"/>
    <row r="2700" s="181" customFormat="1" ht="12.75"/>
    <row r="2701" s="181" customFormat="1" ht="12.75"/>
    <row r="2702" s="181" customFormat="1" ht="12.75"/>
    <row r="2703" s="181" customFormat="1" ht="12.75"/>
    <row r="2704" s="181" customFormat="1" ht="12.75"/>
    <row r="2705" s="181" customFormat="1" ht="12.75"/>
    <row r="2706" s="181" customFormat="1" ht="12.75"/>
    <row r="2707" s="181" customFormat="1" ht="12.75"/>
    <row r="2708" s="181" customFormat="1" ht="12.75"/>
    <row r="2709" s="181" customFormat="1" ht="12.75"/>
    <row r="2710" s="181" customFormat="1" ht="12.75"/>
    <row r="2711" s="181" customFormat="1" ht="12.75"/>
    <row r="2712" s="181" customFormat="1" ht="12.75"/>
    <row r="2713" s="181" customFormat="1" ht="12.75"/>
    <row r="2714" s="181" customFormat="1" ht="12.75"/>
    <row r="2715" s="181" customFormat="1" ht="12.75"/>
    <row r="2716" s="181" customFormat="1" ht="12.75"/>
    <row r="2717" s="181" customFormat="1" ht="12.75"/>
    <row r="2718" s="181" customFormat="1" ht="12.75"/>
    <row r="2719" s="181" customFormat="1" ht="12.75"/>
    <row r="2720" s="181" customFormat="1" ht="12.75"/>
    <row r="2721" s="181" customFormat="1" ht="12.75"/>
    <row r="2722" s="181" customFormat="1" ht="12.75"/>
    <row r="2723" s="181" customFormat="1" ht="12.75"/>
    <row r="2724" s="181" customFormat="1" ht="12.75"/>
    <row r="2725" s="181" customFormat="1" ht="12.75"/>
    <row r="2726" s="181" customFormat="1" ht="12.75"/>
    <row r="2727" s="181" customFormat="1" ht="12.75"/>
    <row r="2728" s="181" customFormat="1" ht="12.75"/>
    <row r="2729" s="181" customFormat="1" ht="12.75"/>
    <row r="2730" s="181" customFormat="1" ht="12.75"/>
    <row r="2731" s="181" customFormat="1" ht="12.75"/>
    <row r="2732" s="181" customFormat="1" ht="12.75"/>
    <row r="2733" s="181" customFormat="1" ht="12.75"/>
    <row r="2734" s="181" customFormat="1" ht="12.75"/>
    <row r="2735" s="181" customFormat="1" ht="12.75"/>
    <row r="2736" s="181" customFormat="1" ht="12.75"/>
    <row r="2737" s="181" customFormat="1" ht="12.75"/>
    <row r="2738" s="181" customFormat="1" ht="12.75"/>
    <row r="2739" s="181" customFormat="1" ht="12.75"/>
    <row r="2740" s="181" customFormat="1" ht="12.75"/>
    <row r="2741" s="181" customFormat="1" ht="12.75"/>
    <row r="2742" s="181" customFormat="1" ht="12.75"/>
    <row r="2743" s="181" customFormat="1" ht="12.75"/>
    <row r="2744" s="181" customFormat="1" ht="12.75"/>
    <row r="2745" s="181" customFormat="1" ht="12.75"/>
    <row r="2746" s="181" customFormat="1" ht="12.75"/>
    <row r="2747" s="181" customFormat="1" ht="12.75"/>
    <row r="2748" s="181" customFormat="1" ht="12.75"/>
    <row r="2749" s="181" customFormat="1" ht="12.75"/>
    <row r="2750" s="181" customFormat="1" ht="12.75"/>
    <row r="2751" s="181" customFormat="1" ht="12.75"/>
    <row r="2752" s="181" customFormat="1" ht="12.75"/>
    <row r="2753" s="181" customFormat="1" ht="12.75"/>
    <row r="2754" s="181" customFormat="1" ht="12.75"/>
    <row r="2755" s="181" customFormat="1" ht="12.75"/>
    <row r="2756" s="181" customFormat="1" ht="12.75"/>
    <row r="2757" s="181" customFormat="1" ht="12.75"/>
    <row r="2758" s="181" customFormat="1" ht="12.75"/>
    <row r="2759" s="181" customFormat="1" ht="12.75"/>
    <row r="2760" s="181" customFormat="1" ht="12.75"/>
    <row r="2761" s="181" customFormat="1" ht="12.75"/>
    <row r="2762" s="181" customFormat="1" ht="12.75"/>
    <row r="2763" s="181" customFormat="1" ht="12.75"/>
    <row r="2764" s="181" customFormat="1" ht="12.75"/>
    <row r="2765" s="181" customFormat="1" ht="12.75"/>
    <row r="2766" s="181" customFormat="1" ht="12.75"/>
    <row r="2767" s="181" customFormat="1" ht="12.75"/>
    <row r="2768" s="181" customFormat="1" ht="12.75"/>
    <row r="2769" s="181" customFormat="1" ht="12.75"/>
    <row r="2770" s="181" customFormat="1" ht="12.75"/>
    <row r="2771" s="181" customFormat="1" ht="12.75"/>
    <row r="2772" s="181" customFormat="1" ht="12.75"/>
    <row r="2773" s="181" customFormat="1" ht="12.75"/>
    <row r="2774" s="181" customFormat="1" ht="12.75"/>
    <row r="2775" s="181" customFormat="1" ht="12.75"/>
    <row r="2776" s="181" customFormat="1" ht="12.75"/>
    <row r="2777" s="181" customFormat="1" ht="12.75"/>
    <row r="2778" s="181" customFormat="1" ht="12.75"/>
    <row r="2779" s="181" customFormat="1" ht="12.75"/>
    <row r="2780" s="181" customFormat="1" ht="12.75"/>
    <row r="2781" s="181" customFormat="1" ht="12.75"/>
    <row r="2782" s="181" customFormat="1" ht="12.75"/>
    <row r="2783" s="181" customFormat="1" ht="12.75"/>
    <row r="2784" s="181" customFormat="1" ht="12.75"/>
    <row r="2785" s="181" customFormat="1" ht="12.75"/>
    <row r="2786" s="181" customFormat="1" ht="12.75"/>
    <row r="2787" s="181" customFormat="1" ht="12.75"/>
    <row r="2788" s="181" customFormat="1" ht="12.75"/>
    <row r="2789" s="181" customFormat="1" ht="12.75"/>
    <row r="2790" s="181" customFormat="1" ht="12.75"/>
    <row r="2791" s="181" customFormat="1" ht="12.75"/>
    <row r="2792" s="181" customFormat="1" ht="12.75"/>
    <row r="2793" s="181" customFormat="1" ht="12.75"/>
    <row r="2794" s="181" customFormat="1" ht="12.75"/>
    <row r="2795" s="181" customFormat="1" ht="12.75"/>
    <row r="2796" s="181" customFormat="1" ht="12.75"/>
    <row r="2797" s="181" customFormat="1" ht="12.75"/>
    <row r="2798" s="181" customFormat="1" ht="12.75"/>
    <row r="2799" s="181" customFormat="1" ht="12.75"/>
    <row r="2800" s="181" customFormat="1" ht="12.75"/>
    <row r="2801" s="181" customFormat="1" ht="12.75"/>
    <row r="2802" s="181" customFormat="1" ht="12.75"/>
    <row r="2803" s="181" customFormat="1" ht="12.75"/>
    <row r="2804" s="181" customFormat="1" ht="12.75"/>
    <row r="2805" s="181" customFormat="1" ht="12.75"/>
    <row r="2806" s="181" customFormat="1" ht="12.75"/>
    <row r="2807" s="181" customFormat="1" ht="12.75"/>
    <row r="2808" s="181" customFormat="1" ht="12.75"/>
    <row r="2809" s="181" customFormat="1" ht="12.75"/>
    <row r="2810" s="181" customFormat="1" ht="12.75"/>
    <row r="2811" s="181" customFormat="1" ht="12.75"/>
    <row r="2812" s="181" customFormat="1" ht="12.75"/>
    <row r="2813" s="181" customFormat="1" ht="12.75"/>
    <row r="2814" s="181" customFormat="1" ht="12.75"/>
    <row r="2815" s="181" customFormat="1" ht="12.75"/>
    <row r="2816" s="181" customFormat="1" ht="12.75"/>
    <row r="2817" s="181" customFormat="1" ht="12.75"/>
    <row r="2818" s="181" customFormat="1" ht="12.75"/>
    <row r="2819" s="181" customFormat="1" ht="12.75"/>
    <row r="2820" s="181" customFormat="1" ht="12.75"/>
    <row r="2821" s="181" customFormat="1" ht="12.75"/>
    <row r="2822" s="181" customFormat="1" ht="12.75"/>
    <row r="2823" s="181" customFormat="1" ht="12.75"/>
    <row r="2824" s="181" customFormat="1" ht="12.75"/>
    <row r="2825" s="181" customFormat="1" ht="12.75"/>
    <row r="2826" s="181" customFormat="1" ht="12.75"/>
    <row r="2827" s="181" customFormat="1" ht="12.75"/>
    <row r="2828" s="181" customFormat="1" ht="12.75"/>
    <row r="2829" s="181" customFormat="1" ht="12.75"/>
    <row r="2830" s="181" customFormat="1" ht="12.75"/>
    <row r="2831" s="181" customFormat="1" ht="12.75"/>
    <row r="2832" s="181" customFormat="1" ht="12.75"/>
    <row r="2833" s="181" customFormat="1" ht="12.75"/>
    <row r="2834" s="181" customFormat="1" ht="12.75"/>
    <row r="2835" s="181" customFormat="1" ht="12.75"/>
    <row r="2836" s="181" customFormat="1" ht="12.75"/>
    <row r="2837" s="181" customFormat="1" ht="12.75"/>
    <row r="2838" s="181" customFormat="1" ht="12.75"/>
    <row r="2839" s="181" customFormat="1" ht="12.75"/>
    <row r="2840" s="181" customFormat="1" ht="12.75"/>
    <row r="2841" s="181" customFormat="1" ht="12.75"/>
    <row r="2842" s="181" customFormat="1" ht="12.75"/>
    <row r="2843" s="181" customFormat="1" ht="12.75"/>
    <row r="2844" s="181" customFormat="1" ht="12.75"/>
    <row r="2845" s="181" customFormat="1" ht="12.75"/>
    <row r="2846" s="181" customFormat="1" ht="12.75"/>
    <row r="2847" s="181" customFormat="1" ht="12.75"/>
    <row r="2848" s="181" customFormat="1" ht="12.75"/>
    <row r="2849" s="181" customFormat="1" ht="12.75"/>
    <row r="2850" s="181" customFormat="1" ht="12.75"/>
    <row r="2851" s="181" customFormat="1" ht="12.75"/>
    <row r="2852" s="181" customFormat="1" ht="12.75"/>
    <row r="2853" s="181" customFormat="1" ht="12.75"/>
    <row r="2854" s="181" customFormat="1" ht="12.75"/>
    <row r="2855" s="181" customFormat="1" ht="12.75"/>
    <row r="2856" s="181" customFormat="1" ht="12.75"/>
    <row r="2857" s="181" customFormat="1" ht="12.75"/>
    <row r="2858" s="181" customFormat="1" ht="12.75"/>
    <row r="2859" s="181" customFormat="1" ht="12.75"/>
    <row r="2860" s="181" customFormat="1" ht="12.75"/>
    <row r="2861" s="181" customFormat="1" ht="12.75"/>
    <row r="2862" s="181" customFormat="1" ht="12.75"/>
    <row r="2863" s="181" customFormat="1" ht="12.75"/>
    <row r="2864" s="181" customFormat="1" ht="12.75"/>
    <row r="2865" s="181" customFormat="1" ht="12.75"/>
    <row r="2866" s="181" customFormat="1" ht="12.75"/>
    <row r="2867" s="181" customFormat="1" ht="12.75"/>
    <row r="2868" s="181" customFormat="1" ht="12.75"/>
    <row r="2869" s="181" customFormat="1" ht="12.75"/>
    <row r="2870" s="181" customFormat="1" ht="12.75"/>
    <row r="2871" s="181" customFormat="1" ht="12.75"/>
    <row r="2872" s="181" customFormat="1" ht="12.75"/>
    <row r="2873" s="181" customFormat="1" ht="12.75"/>
    <row r="2874" s="181" customFormat="1" ht="12.75"/>
    <row r="2875" s="181" customFormat="1" ht="12.75"/>
    <row r="2876" s="181" customFormat="1" ht="12.75"/>
    <row r="2877" s="181" customFormat="1" ht="12.75"/>
    <row r="2878" s="181" customFormat="1" ht="12.75"/>
    <row r="2879" s="181" customFormat="1" ht="12.75"/>
    <row r="2880" s="181" customFormat="1" ht="12.75"/>
    <row r="2881" s="181" customFormat="1" ht="12.75"/>
    <row r="2882" s="181" customFormat="1" ht="12.75"/>
    <row r="2883" s="181" customFormat="1" ht="12.75"/>
    <row r="2884" s="181" customFormat="1" ht="12.75"/>
    <row r="2885" s="181" customFormat="1" ht="12.75"/>
    <row r="2886" s="181" customFormat="1" ht="12.75"/>
    <row r="2887" s="181" customFormat="1" ht="12.75"/>
    <row r="2888" s="181" customFormat="1" ht="12.75"/>
    <row r="2889" s="181" customFormat="1" ht="12.75"/>
    <row r="2890" s="181" customFormat="1" ht="12.75"/>
    <row r="2891" s="181" customFormat="1" ht="12.75"/>
    <row r="2892" s="181" customFormat="1" ht="12.75"/>
    <row r="2893" s="181" customFormat="1" ht="12.75"/>
    <row r="2894" s="181" customFormat="1" ht="12.75"/>
    <row r="2895" s="181" customFormat="1" ht="12.75"/>
    <row r="2896" s="181" customFormat="1" ht="12.75"/>
    <row r="2897" s="181" customFormat="1" ht="12.75"/>
    <row r="2898" s="181" customFormat="1" ht="12.75"/>
    <row r="2899" s="181" customFormat="1" ht="12.75"/>
    <row r="2900" s="181" customFormat="1" ht="12.75"/>
    <row r="2901" s="181" customFormat="1" ht="12.75"/>
    <row r="2902" s="181" customFormat="1" ht="12.75"/>
    <row r="2903" s="181" customFormat="1" ht="12.75"/>
    <row r="2904" s="181" customFormat="1" ht="12.75"/>
    <row r="2905" s="181" customFormat="1" ht="12.75"/>
    <row r="2906" s="181" customFormat="1" ht="12.75"/>
    <row r="2907" s="181" customFormat="1" ht="12.75"/>
    <row r="2908" s="181" customFormat="1" ht="12.75"/>
    <row r="2909" s="181" customFormat="1" ht="12.75"/>
    <row r="2910" s="181" customFormat="1" ht="12.75"/>
    <row r="2911" s="181" customFormat="1" ht="12.75"/>
    <row r="2912" s="181" customFormat="1" ht="12.75"/>
    <row r="2913" s="181" customFormat="1" ht="12.75"/>
    <row r="2914" s="181" customFormat="1" ht="12.75"/>
    <row r="2915" s="181" customFormat="1" ht="12.75"/>
    <row r="2916" s="181" customFormat="1" ht="12.75"/>
    <row r="2917" s="181" customFormat="1" ht="12.75"/>
    <row r="2918" s="181" customFormat="1" ht="12.75"/>
    <row r="2919" s="181" customFormat="1" ht="12.75"/>
    <row r="2920" s="181" customFormat="1" ht="12.75"/>
    <row r="2921" s="181" customFormat="1" ht="12.75"/>
    <row r="2922" s="181" customFormat="1" ht="12.75"/>
    <row r="2923" s="181" customFormat="1" ht="12.75"/>
    <row r="2924" s="181" customFormat="1" ht="12.75"/>
    <row r="2925" s="181" customFormat="1" ht="12.75"/>
    <row r="2926" s="181" customFormat="1" ht="12.75"/>
    <row r="2927" s="181" customFormat="1" ht="12.75"/>
    <row r="2928" s="181" customFormat="1" ht="12.75"/>
    <row r="2929" s="181" customFormat="1" ht="12.75"/>
    <row r="2930" s="181" customFormat="1" ht="12.75"/>
    <row r="2931" s="181" customFormat="1" ht="12.75"/>
    <row r="2932" s="181" customFormat="1" ht="12.75"/>
    <row r="2933" s="181" customFormat="1" ht="12.75"/>
    <row r="2934" s="181" customFormat="1" ht="12.75"/>
    <row r="2935" s="181" customFormat="1" ht="12.75"/>
    <row r="2936" s="181" customFormat="1" ht="12.75"/>
    <row r="2937" s="181" customFormat="1" ht="12.75"/>
    <row r="2938" s="181" customFormat="1" ht="12.75"/>
    <row r="2939" s="181" customFormat="1" ht="12.75"/>
    <row r="2940" s="181" customFormat="1" ht="12.75"/>
    <row r="2941" s="181" customFormat="1" ht="12.75"/>
    <row r="2942" s="181" customFormat="1" ht="12.75"/>
    <row r="2943" s="181" customFormat="1" ht="12.75"/>
    <row r="2944" s="181" customFormat="1" ht="12.75"/>
    <row r="2945" s="181" customFormat="1" ht="12.75"/>
    <row r="2946" s="181" customFormat="1" ht="12.75"/>
    <row r="2947" s="181" customFormat="1" ht="12.75"/>
    <row r="2948" s="181" customFormat="1" ht="12.75"/>
    <row r="2949" s="181" customFormat="1" ht="12.75"/>
    <row r="2950" s="181" customFormat="1" ht="12.75"/>
    <row r="2951" s="181" customFormat="1" ht="12.75"/>
    <row r="2952" s="181" customFormat="1" ht="12.75"/>
    <row r="2953" s="181" customFormat="1" ht="12.75"/>
    <row r="2954" s="181" customFormat="1" ht="12.75"/>
    <row r="2955" s="181" customFormat="1" ht="12.75"/>
    <row r="2956" s="181" customFormat="1" ht="12.75"/>
    <row r="2957" s="181" customFormat="1" ht="12.75"/>
    <row r="2958" s="181" customFormat="1" ht="12.75"/>
    <row r="2959" s="181" customFormat="1" ht="12.75"/>
    <row r="2960" s="181" customFormat="1" ht="12.75"/>
    <row r="2961" s="181" customFormat="1" ht="12.75"/>
    <row r="2962" s="181" customFormat="1" ht="12.75"/>
    <row r="2963" s="181" customFormat="1" ht="12.75"/>
    <row r="2964" s="181" customFormat="1" ht="12.75"/>
    <row r="2965" s="181" customFormat="1" ht="12.75"/>
    <row r="2966" s="181" customFormat="1" ht="12.75"/>
    <row r="2967" s="181" customFormat="1" ht="12.75"/>
    <row r="2968" s="181" customFormat="1" ht="12.75"/>
    <row r="2969" s="181" customFormat="1" ht="12.75"/>
    <row r="2970" s="181" customFormat="1" ht="12.75"/>
    <row r="2971" s="181" customFormat="1" ht="12.75"/>
    <row r="2972" s="181" customFormat="1" ht="12.75"/>
    <row r="2973" s="181" customFormat="1" ht="12.75"/>
    <row r="2974" s="181" customFormat="1" ht="12.75"/>
    <row r="2975" s="181" customFormat="1" ht="12.75"/>
    <row r="2976" s="181" customFormat="1" ht="12.75"/>
    <row r="2977" s="181" customFormat="1" ht="12.75"/>
    <row r="2978" s="181" customFormat="1" ht="12.75"/>
    <row r="2979" s="181" customFormat="1" ht="12.75"/>
    <row r="2980" s="181" customFormat="1" ht="12.75"/>
    <row r="2981" s="181" customFormat="1" ht="12.75"/>
    <row r="2982" s="181" customFormat="1" ht="12.75"/>
    <row r="2983" s="181" customFormat="1" ht="12.75"/>
    <row r="2984" s="181" customFormat="1" ht="12.75"/>
    <row r="2985" s="181" customFormat="1" ht="12.75"/>
    <row r="2986" s="181" customFormat="1" ht="12.75"/>
    <row r="2987" s="181" customFormat="1" ht="12.75"/>
    <row r="2988" s="181" customFormat="1" ht="12.75"/>
    <row r="2989" s="181" customFormat="1" ht="12.75"/>
    <row r="2990" s="181" customFormat="1" ht="12.75"/>
    <row r="2991" s="181" customFormat="1" ht="12.75"/>
    <row r="2992" s="181" customFormat="1" ht="12.75"/>
    <row r="2993" s="181" customFormat="1" ht="12.75"/>
    <row r="2994" s="181" customFormat="1" ht="12.75"/>
    <row r="2995" s="181" customFormat="1" ht="12.75"/>
    <row r="2996" s="181" customFormat="1" ht="12.75"/>
    <row r="2997" s="181" customFormat="1" ht="12.75"/>
    <row r="2998" s="181" customFormat="1" ht="12.75"/>
    <row r="2999" s="181" customFormat="1" ht="12.75"/>
    <row r="3000" s="181" customFormat="1" ht="12.75"/>
    <row r="3001" s="181" customFormat="1" ht="12.75"/>
    <row r="3002" s="181" customFormat="1" ht="12.75"/>
    <row r="3003" s="181" customFormat="1" ht="12.75"/>
    <row r="3004" s="181" customFormat="1" ht="12.75"/>
    <row r="3005" s="181" customFormat="1" ht="12.75"/>
    <row r="3006" s="181" customFormat="1" ht="12.75"/>
    <row r="3007" s="181" customFormat="1" ht="12.75"/>
    <row r="3008" s="181" customFormat="1" ht="12.75"/>
    <row r="3009" s="181" customFormat="1" ht="12.75"/>
    <row r="3010" s="181" customFormat="1" ht="12.75"/>
    <row r="3011" s="181" customFormat="1" ht="12.75"/>
    <row r="3012" s="181" customFormat="1" ht="12.75"/>
    <row r="3013" s="181" customFormat="1" ht="12.75"/>
    <row r="3014" s="181" customFormat="1" ht="12.75"/>
    <row r="3015" s="181" customFormat="1" ht="12.75"/>
    <row r="3016" s="181" customFormat="1" ht="12.75"/>
    <row r="3017" s="181" customFormat="1" ht="12.75"/>
    <row r="3018" s="181" customFormat="1" ht="12.75"/>
    <row r="3019" s="181" customFormat="1" ht="12.75"/>
    <row r="3020" s="181" customFormat="1" ht="12.75"/>
    <row r="3021" s="181" customFormat="1" ht="12.75"/>
    <row r="3022" s="181" customFormat="1" ht="12.75"/>
    <row r="3023" s="181" customFormat="1" ht="12.75"/>
    <row r="3024" s="181" customFormat="1" ht="12.75"/>
    <row r="3025" s="181" customFormat="1" ht="12.75"/>
    <row r="3026" s="181" customFormat="1" ht="12.75"/>
    <row r="3027" s="181" customFormat="1" ht="12.75"/>
    <row r="3028" s="181" customFormat="1" ht="12.75"/>
    <row r="3029" s="181" customFormat="1" ht="12.75"/>
    <row r="3030" s="181" customFormat="1" ht="12.75"/>
    <row r="3031" s="181" customFormat="1" ht="12.75"/>
    <row r="3032" s="181" customFormat="1" ht="12.75"/>
    <row r="3033" s="181" customFormat="1" ht="12.75"/>
    <row r="3034" s="181" customFormat="1" ht="12.75"/>
    <row r="3035" s="181" customFormat="1" ht="12.75"/>
    <row r="3036" s="181" customFormat="1" ht="12.75"/>
    <row r="3037" s="181" customFormat="1" ht="12.75"/>
    <row r="3038" s="181" customFormat="1" ht="12.75"/>
    <row r="3039" s="181" customFormat="1" ht="12.75"/>
    <row r="3040" s="181" customFormat="1" ht="12.75"/>
    <row r="3041" s="181" customFormat="1" ht="12.75"/>
    <row r="3042" s="181" customFormat="1" ht="12.75"/>
    <row r="3043" s="181" customFormat="1" ht="12.75"/>
    <row r="3044" s="181" customFormat="1" ht="12.75"/>
    <row r="3045" s="181" customFormat="1" ht="12.75"/>
    <row r="3046" s="181" customFormat="1" ht="12.75"/>
    <row r="3047" s="181" customFormat="1" ht="12.75"/>
    <row r="3048" s="181" customFormat="1" ht="12.75"/>
    <row r="3049" s="181" customFormat="1" ht="12.75"/>
    <row r="3050" s="181" customFormat="1" ht="12.75"/>
    <row r="3051" s="181" customFormat="1" ht="12.75"/>
    <row r="3052" s="181" customFormat="1" ht="12.75"/>
    <row r="3053" s="181" customFormat="1" ht="12.75"/>
    <row r="3054" s="181" customFormat="1" ht="12.75"/>
    <row r="3055" s="181" customFormat="1" ht="12.75"/>
    <row r="3056" s="181" customFormat="1" ht="12.75"/>
    <row r="3057" s="181" customFormat="1" ht="12.75"/>
    <row r="3058" s="181" customFormat="1" ht="12.75"/>
    <row r="3059" s="181" customFormat="1" ht="12.75"/>
    <row r="3060" s="181" customFormat="1" ht="12.75"/>
    <row r="3061" s="181" customFormat="1" ht="12.75"/>
    <row r="3062" s="181" customFormat="1" ht="12.75"/>
    <row r="3063" s="181" customFormat="1" ht="12.75"/>
    <row r="3064" s="181" customFormat="1" ht="12.75"/>
    <row r="3065" s="181" customFormat="1" ht="12.75"/>
    <row r="3066" s="181" customFormat="1" ht="12.75"/>
    <row r="3067" s="181" customFormat="1" ht="12.75"/>
    <row r="3068" s="181" customFormat="1" ht="12.75"/>
    <row r="3069" s="181" customFormat="1" ht="12.75"/>
    <row r="3070" s="181" customFormat="1" ht="12.75"/>
    <row r="3071" s="181" customFormat="1" ht="12.75"/>
    <row r="3072" s="181" customFormat="1" ht="12.75"/>
    <row r="3073" s="181" customFormat="1" ht="12.75"/>
    <row r="3074" s="181" customFormat="1" ht="12.75"/>
    <row r="3075" s="181" customFormat="1" ht="12.75"/>
    <row r="3076" s="181" customFormat="1" ht="12.75"/>
    <row r="3077" s="181" customFormat="1" ht="12.75"/>
    <row r="3078" s="181" customFormat="1" ht="12.75"/>
    <row r="3079" s="181" customFormat="1" ht="12.75"/>
    <row r="3080" s="181" customFormat="1" ht="12.75"/>
    <row r="3081" s="181" customFormat="1" ht="12.75"/>
    <row r="3082" s="181" customFormat="1" ht="12.75"/>
    <row r="3083" s="181" customFormat="1" ht="12.75"/>
    <row r="3084" s="181" customFormat="1" ht="12.75"/>
    <row r="3085" s="181" customFormat="1" ht="12.75"/>
    <row r="3086" s="181" customFormat="1" ht="12.75"/>
    <row r="3087" s="181" customFormat="1" ht="12.75"/>
    <row r="3088" s="181" customFormat="1" ht="12.75"/>
    <row r="3089" s="181" customFormat="1" ht="12.75"/>
    <row r="3090" s="181" customFormat="1" ht="12.75"/>
    <row r="3091" s="181" customFormat="1" ht="12.75"/>
    <row r="3092" s="181" customFormat="1" ht="12.75"/>
    <row r="3093" s="181" customFormat="1" ht="12.75"/>
    <row r="3094" s="181" customFormat="1" ht="12.75"/>
    <row r="3095" s="181" customFormat="1" ht="12.75"/>
    <row r="3096" s="181" customFormat="1" ht="12.75"/>
    <row r="3097" s="181" customFormat="1" ht="12.75"/>
    <row r="3098" s="181" customFormat="1" ht="12.75"/>
    <row r="3099" s="181" customFormat="1" ht="12.75"/>
    <row r="3100" s="181" customFormat="1" ht="12.75"/>
    <row r="3101" s="181" customFormat="1" ht="12.75"/>
    <row r="3102" s="181" customFormat="1" ht="12.75"/>
    <row r="3103" s="181" customFormat="1" ht="12.75"/>
    <row r="3104" s="181" customFormat="1" ht="12.75"/>
    <row r="3105" s="181" customFormat="1" ht="12.75"/>
    <row r="3106" s="181" customFormat="1" ht="12.75"/>
    <row r="3107" s="181" customFormat="1" ht="12.75"/>
    <row r="3108" s="181" customFormat="1" ht="12.75"/>
    <row r="3109" s="181" customFormat="1" ht="12.75"/>
    <row r="3110" s="181" customFormat="1" ht="12.75"/>
    <row r="3111" s="181" customFormat="1" ht="12.75"/>
    <row r="3112" s="181" customFormat="1" ht="12.75"/>
    <row r="3113" s="181" customFormat="1" ht="12.75"/>
    <row r="3114" s="181" customFormat="1" ht="12.75"/>
    <row r="3115" s="181" customFormat="1" ht="12.75"/>
    <row r="3116" s="181" customFormat="1" ht="12.75"/>
    <row r="3117" s="181" customFormat="1" ht="12.75"/>
    <row r="3118" s="181" customFormat="1" ht="12.75"/>
    <row r="3119" s="181" customFormat="1" ht="12.75"/>
    <row r="3120" s="181" customFormat="1" ht="12.75"/>
    <row r="3121" s="181" customFormat="1" ht="12.75"/>
    <row r="3122" s="181" customFormat="1" ht="12.75"/>
    <row r="3123" s="181" customFormat="1" ht="12.75"/>
    <row r="3124" s="181" customFormat="1" ht="12.75"/>
    <row r="3125" s="181" customFormat="1" ht="12.75"/>
    <row r="3126" s="181" customFormat="1" ht="12.75"/>
    <row r="3127" s="181" customFormat="1" ht="12.75"/>
    <row r="3128" s="181" customFormat="1" ht="12.75"/>
    <row r="3129" s="181" customFormat="1" ht="12.75"/>
    <row r="3130" s="181" customFormat="1" ht="12.75"/>
    <row r="3131" s="181" customFormat="1" ht="12.75"/>
    <row r="3132" s="181" customFormat="1" ht="12.75"/>
    <row r="3133" s="181" customFormat="1" ht="12.75"/>
    <row r="3134" s="181" customFormat="1" ht="12.75"/>
    <row r="3135" s="181" customFormat="1" ht="12.75"/>
    <row r="3136" s="181" customFormat="1" ht="12.75"/>
    <row r="3137" s="181" customFormat="1" ht="12.75"/>
    <row r="3138" s="181" customFormat="1" ht="12.75"/>
    <row r="3139" s="181" customFormat="1" ht="12.75"/>
    <row r="3140" s="181" customFormat="1" ht="12.75"/>
    <row r="3141" s="181" customFormat="1" ht="12.75"/>
    <row r="3142" s="181" customFormat="1" ht="12.75"/>
    <row r="3143" s="181" customFormat="1" ht="12.75"/>
    <row r="3144" s="181" customFormat="1" ht="12.75"/>
    <row r="3145" s="181" customFormat="1" ht="12.75"/>
    <row r="3146" s="181" customFormat="1" ht="12.75"/>
    <row r="3147" s="181" customFormat="1" ht="12.75"/>
    <row r="3148" s="181" customFormat="1" ht="12.75"/>
    <row r="3149" s="181" customFormat="1" ht="12.75"/>
    <row r="3150" s="181" customFormat="1" ht="12.75"/>
    <row r="3151" s="181" customFormat="1" ht="12.75"/>
    <row r="3152" s="181" customFormat="1" ht="12.75"/>
    <row r="3153" s="181" customFormat="1" ht="12.75"/>
    <row r="3154" s="181" customFormat="1" ht="12.75"/>
    <row r="3155" s="181" customFormat="1" ht="12.75"/>
    <row r="3156" s="181" customFormat="1" ht="12.75"/>
    <row r="3157" s="181" customFormat="1" ht="12.75"/>
    <row r="3158" s="181" customFormat="1" ht="12.75"/>
    <row r="3159" s="181" customFormat="1" ht="12.75"/>
    <row r="3160" s="181" customFormat="1" ht="12.75"/>
    <row r="3161" s="181" customFormat="1" ht="12.75"/>
    <row r="3162" s="181" customFormat="1" ht="12.75"/>
    <row r="3163" s="181" customFormat="1" ht="12.75"/>
    <row r="3164" s="181" customFormat="1" ht="12.75"/>
    <row r="3165" s="181" customFormat="1" ht="12.75"/>
    <row r="3166" s="181" customFormat="1" ht="12.75"/>
    <row r="3167" s="181" customFormat="1" ht="12.75"/>
    <row r="3168" s="181" customFormat="1" ht="12.75"/>
    <row r="3169" s="181" customFormat="1" ht="12.75"/>
    <row r="3170" s="181" customFormat="1" ht="12.75"/>
    <row r="3171" s="181" customFormat="1" ht="12.75"/>
    <row r="3172" s="181" customFormat="1" ht="12.75"/>
    <row r="3173" s="181" customFormat="1" ht="12.75"/>
    <row r="3174" s="181" customFormat="1" ht="12.75"/>
    <row r="3175" s="181" customFormat="1" ht="12.75"/>
    <row r="3176" s="181" customFormat="1" ht="12.75"/>
    <row r="3177" s="181" customFormat="1" ht="12.75"/>
    <row r="3178" s="181" customFormat="1" ht="12.75"/>
    <row r="3179" s="181" customFormat="1" ht="12.75"/>
    <row r="3180" s="181" customFormat="1" ht="12.75"/>
    <row r="3181" s="181" customFormat="1" ht="12.75"/>
    <row r="3182" s="181" customFormat="1" ht="12.75"/>
    <row r="3183" s="181" customFormat="1" ht="12.75"/>
    <row r="3184" s="181" customFormat="1" ht="12.75"/>
    <row r="3185" s="181" customFormat="1" ht="12.75"/>
    <row r="3186" s="181" customFormat="1" ht="12.75"/>
    <row r="3187" s="181" customFormat="1" ht="12.75"/>
    <row r="3188" s="181" customFormat="1" ht="12.75"/>
    <row r="3189" s="181" customFormat="1" ht="12.75"/>
    <row r="3190" s="181" customFormat="1" ht="12.75"/>
    <row r="3191" s="181" customFormat="1" ht="12.75"/>
    <row r="3192" s="181" customFormat="1" ht="12.75"/>
    <row r="3193" s="181" customFormat="1" ht="12.75"/>
    <row r="3194" s="181" customFormat="1" ht="12.75"/>
    <row r="3195" s="181" customFormat="1" ht="12.75"/>
    <row r="3196" s="181" customFormat="1" ht="12.75"/>
    <row r="3197" s="181" customFormat="1" ht="12.75"/>
    <row r="3198" s="181" customFormat="1" ht="12.75"/>
    <row r="3199" s="181" customFormat="1" ht="12.75"/>
    <row r="3200" s="181" customFormat="1" ht="12.75"/>
    <row r="3201" s="181" customFormat="1" ht="12.75"/>
    <row r="3202" s="181" customFormat="1" ht="12.75"/>
    <row r="3203" s="181" customFormat="1" ht="12.75"/>
    <row r="3204" s="181" customFormat="1" ht="12.75"/>
    <row r="3205" s="181" customFormat="1" ht="12.75"/>
    <row r="3206" s="181" customFormat="1" ht="12.75"/>
    <row r="3207" s="181" customFormat="1" ht="12.75"/>
    <row r="3208" s="181" customFormat="1" ht="12.75"/>
    <row r="3209" s="181" customFormat="1" ht="12.75"/>
    <row r="3210" s="181" customFormat="1" ht="12.75"/>
    <row r="3211" s="181" customFormat="1" ht="12.75"/>
    <row r="3212" s="181" customFormat="1" ht="12.75"/>
    <row r="3213" s="181" customFormat="1" ht="12.75"/>
    <row r="3214" s="181" customFormat="1" ht="12.75"/>
    <row r="3215" s="181" customFormat="1" ht="12.75"/>
    <row r="3216" s="181" customFormat="1" ht="12.75"/>
    <row r="3217" s="181" customFormat="1" ht="12.75"/>
    <row r="3218" s="181" customFormat="1" ht="12.75"/>
    <row r="3219" s="181" customFormat="1" ht="12.75"/>
    <row r="3220" s="181" customFormat="1" ht="12.75"/>
    <row r="3221" s="181" customFormat="1" ht="12.75"/>
    <row r="3222" s="181" customFormat="1" ht="12.75"/>
    <row r="3223" s="181" customFormat="1" ht="12.75"/>
    <row r="3224" s="181" customFormat="1" ht="12.75"/>
    <row r="3225" s="181" customFormat="1" ht="12.75"/>
    <row r="3226" s="181" customFormat="1" ht="12.75"/>
    <row r="3227" s="181" customFormat="1" ht="12.75"/>
    <row r="3228" s="181" customFormat="1" ht="12.75"/>
    <row r="3229" s="181" customFormat="1" ht="12.75"/>
    <row r="3230" s="181" customFormat="1" ht="12.75"/>
    <row r="3231" s="181" customFormat="1" ht="12.75"/>
    <row r="3232" s="181" customFormat="1" ht="12.75"/>
    <row r="3233" s="181" customFormat="1" ht="12.75"/>
    <row r="3234" s="181" customFormat="1" ht="12.75"/>
    <row r="3235" s="181" customFormat="1" ht="12.75"/>
    <row r="3236" s="181" customFormat="1" ht="12.75"/>
    <row r="3237" s="181" customFormat="1" ht="12.75"/>
    <row r="3238" s="181" customFormat="1" ht="12.75"/>
    <row r="3239" s="181" customFormat="1" ht="12.75"/>
    <row r="3240" s="181" customFormat="1" ht="12.75"/>
    <row r="3241" s="181" customFormat="1" ht="12.75"/>
    <row r="3242" s="181" customFormat="1" ht="12.75"/>
    <row r="3243" s="181" customFormat="1" ht="12.75"/>
    <row r="3244" s="181" customFormat="1" ht="12.75"/>
    <row r="3245" s="181" customFormat="1" ht="12.75"/>
    <row r="3246" s="181" customFormat="1" ht="12.75"/>
    <row r="3247" s="181" customFormat="1" ht="12.75"/>
    <row r="3248" s="181" customFormat="1" ht="12.75"/>
    <row r="3249" s="181" customFormat="1" ht="12.75"/>
    <row r="3250" s="181" customFormat="1" ht="12.75"/>
    <row r="3251" s="181" customFormat="1" ht="12.75"/>
    <row r="3252" s="181" customFormat="1" ht="12.75"/>
    <row r="3253" s="181" customFormat="1" ht="12.75"/>
    <row r="3254" s="181" customFormat="1" ht="12.75"/>
    <row r="3255" s="181" customFormat="1" ht="12.75"/>
    <row r="3256" s="181" customFormat="1" ht="12.75"/>
    <row r="3257" s="181" customFormat="1" ht="12.75"/>
    <row r="3258" s="181" customFormat="1" ht="12.75"/>
    <row r="3259" s="181" customFormat="1" ht="12.75"/>
    <row r="3260" s="181" customFormat="1" ht="12.75"/>
    <row r="3261" s="181" customFormat="1" ht="12.75"/>
    <row r="3262" s="181" customFormat="1" ht="12.75"/>
    <row r="3263" s="181" customFormat="1" ht="12.75"/>
    <row r="3264" s="181" customFormat="1" ht="12.75"/>
    <row r="3265" s="181" customFormat="1" ht="12.75"/>
    <row r="3266" s="181" customFormat="1" ht="12.75"/>
    <row r="3267" s="181" customFormat="1" ht="12.75"/>
    <row r="3268" s="181" customFormat="1" ht="12.75"/>
    <row r="3269" s="181" customFormat="1" ht="12.75"/>
    <row r="3270" s="181" customFormat="1" ht="12.75"/>
    <row r="3271" s="181" customFormat="1" ht="12.75"/>
    <row r="3272" s="181" customFormat="1" ht="12.75"/>
    <row r="3273" s="181" customFormat="1" ht="12.75"/>
    <row r="3274" s="181" customFormat="1" ht="12.75"/>
    <row r="3275" s="181" customFormat="1" ht="12.75"/>
    <row r="3276" s="181" customFormat="1" ht="12.75"/>
    <row r="3277" s="181" customFormat="1" ht="12.75"/>
    <row r="3278" s="181" customFormat="1" ht="12.75"/>
    <row r="3279" s="181" customFormat="1" ht="12.75"/>
    <row r="3280" s="181" customFormat="1" ht="12.75"/>
    <row r="3281" s="181" customFormat="1" ht="12.75"/>
    <row r="3282" s="181" customFormat="1" ht="12.75"/>
    <row r="3283" s="181" customFormat="1" ht="12.75"/>
    <row r="3284" s="181" customFormat="1" ht="12.75"/>
    <row r="3285" s="181" customFormat="1" ht="12.75"/>
    <row r="3286" s="181" customFormat="1" ht="12.75"/>
    <row r="3287" s="181" customFormat="1" ht="12.75"/>
    <row r="3288" s="181" customFormat="1" ht="12.75"/>
    <row r="3289" s="181" customFormat="1" ht="12.75"/>
    <row r="3290" s="181" customFormat="1" ht="12.75"/>
    <row r="3291" s="181" customFormat="1" ht="12.75"/>
    <row r="3292" s="181" customFormat="1" ht="12.75"/>
    <row r="3293" s="181" customFormat="1" ht="12.75"/>
    <row r="3294" s="181" customFormat="1" ht="12.75"/>
    <row r="3295" s="181" customFormat="1" ht="12.75"/>
    <row r="3296" s="181" customFormat="1" ht="12.75"/>
    <row r="3297" s="181" customFormat="1" ht="12.75"/>
    <row r="3298" s="181" customFormat="1" ht="12.75"/>
    <row r="3299" s="181" customFormat="1" ht="12.75"/>
    <row r="3300" s="181" customFormat="1" ht="12.75"/>
    <row r="3301" s="181" customFormat="1" ht="12.75"/>
    <row r="3302" s="181" customFormat="1" ht="12.75"/>
    <row r="3303" s="181" customFormat="1" ht="12.75"/>
    <row r="3304" s="181" customFormat="1" ht="12.75"/>
    <row r="3305" s="181" customFormat="1" ht="12.75"/>
    <row r="3306" s="181" customFormat="1" ht="12.75"/>
    <row r="3307" s="181" customFormat="1" ht="12.75"/>
    <row r="3308" s="181" customFormat="1" ht="12.75"/>
    <row r="3309" s="181" customFormat="1" ht="12.75"/>
    <row r="3310" s="181" customFormat="1" ht="12.75"/>
    <row r="3311" s="181" customFormat="1" ht="12.75"/>
    <row r="3312" s="181" customFormat="1" ht="12.75"/>
    <row r="3313" s="181" customFormat="1" ht="12.75"/>
    <row r="3314" s="181" customFormat="1" ht="12.75"/>
    <row r="3315" s="181" customFormat="1" ht="12.75"/>
    <row r="3316" s="181" customFormat="1" ht="12.75"/>
    <row r="3317" s="181" customFormat="1" ht="12.75"/>
    <row r="3318" s="181" customFormat="1" ht="12.75"/>
    <row r="3319" s="181" customFormat="1" ht="12.75"/>
    <row r="3320" s="181" customFormat="1" ht="12.75"/>
    <row r="3321" s="181" customFormat="1" ht="12.75"/>
    <row r="3322" s="181" customFormat="1" ht="12.75"/>
    <row r="3323" s="181" customFormat="1" ht="12.75"/>
    <row r="3324" s="181" customFormat="1" ht="12.75"/>
    <row r="3325" s="181" customFormat="1" ht="12.75"/>
    <row r="3326" s="181" customFormat="1" ht="12.75"/>
    <row r="3327" s="181" customFormat="1" ht="12.75"/>
    <row r="3328" s="181" customFormat="1" ht="12.75"/>
    <row r="3329" s="181" customFormat="1" ht="12.75"/>
    <row r="3330" s="181" customFormat="1" ht="12.75"/>
    <row r="3331" s="181" customFormat="1" ht="12.75"/>
    <row r="3332" s="181" customFormat="1" ht="12.75"/>
    <row r="3333" s="181" customFormat="1" ht="12.75"/>
    <row r="3334" s="181" customFormat="1" ht="12.75"/>
    <row r="3335" s="181" customFormat="1" ht="12.75"/>
    <row r="3336" s="181" customFormat="1" ht="12.75"/>
    <row r="3337" s="181" customFormat="1" ht="12.75"/>
    <row r="3338" s="181" customFormat="1" ht="12.75"/>
    <row r="3339" s="181" customFormat="1" ht="12.75"/>
    <row r="3340" s="181" customFormat="1" ht="12.75"/>
    <row r="3341" s="181" customFormat="1" ht="12.75"/>
    <row r="3342" s="181" customFormat="1" ht="12.75"/>
    <row r="3343" s="181" customFormat="1" ht="12.75"/>
    <row r="3344" s="181" customFormat="1" ht="12.75"/>
    <row r="3345" s="181" customFormat="1" ht="12.75"/>
    <row r="3346" s="181" customFormat="1" ht="12.75"/>
    <row r="3347" s="181" customFormat="1" ht="12.75"/>
    <row r="3348" s="181" customFormat="1" ht="12.75"/>
    <row r="3349" s="181" customFormat="1" ht="12.75"/>
    <row r="3350" s="181" customFormat="1" ht="12.75"/>
    <row r="3351" s="181" customFormat="1" ht="12.75"/>
    <row r="3352" s="181" customFormat="1" ht="12.75"/>
    <row r="3353" s="181" customFormat="1" ht="12.75"/>
    <row r="3354" s="181" customFormat="1" ht="12.75"/>
    <row r="3355" s="181" customFormat="1" ht="12.75"/>
    <row r="3356" s="181" customFormat="1" ht="12.75"/>
    <row r="3357" s="181" customFormat="1" ht="12.75"/>
    <row r="3358" s="181" customFormat="1" ht="12.75"/>
    <row r="3359" s="181" customFormat="1" ht="12.75"/>
    <row r="3360" s="181" customFormat="1" ht="12.75"/>
    <row r="3361" s="181" customFormat="1" ht="12.75"/>
    <row r="3362" s="181" customFormat="1" ht="12.75"/>
    <row r="3363" s="181" customFormat="1" ht="12.75"/>
    <row r="3364" s="181" customFormat="1" ht="12.75"/>
    <row r="3365" s="181" customFormat="1" ht="12.75"/>
    <row r="3366" s="181" customFormat="1" ht="12.75"/>
    <row r="3367" s="181" customFormat="1" ht="12.75"/>
    <row r="3368" s="181" customFormat="1" ht="12.75"/>
    <row r="3369" s="181" customFormat="1" ht="12.75"/>
    <row r="3370" s="181" customFormat="1" ht="12.75"/>
    <row r="3371" s="181" customFormat="1" ht="12.75"/>
    <row r="3372" s="181" customFormat="1" ht="12.75"/>
    <row r="3373" s="181" customFormat="1" ht="12.75"/>
    <row r="3374" s="181" customFormat="1" ht="12.75"/>
    <row r="3375" s="181" customFormat="1" ht="12.75"/>
    <row r="3376" s="181" customFormat="1" ht="12.75"/>
    <row r="3377" s="181" customFormat="1" ht="12.75"/>
    <row r="3378" s="181" customFormat="1" ht="12.75"/>
    <row r="3379" s="181" customFormat="1" ht="12.75"/>
    <row r="3380" s="181" customFormat="1" ht="12.75"/>
    <row r="3381" s="181" customFormat="1" ht="12.75"/>
    <row r="3382" s="181" customFormat="1" ht="12.75"/>
    <row r="3383" s="181" customFormat="1" ht="12.75"/>
    <row r="3384" s="181" customFormat="1" ht="12.75"/>
    <row r="3385" s="181" customFormat="1" ht="12.75"/>
    <row r="3386" s="181" customFormat="1" ht="12.75"/>
    <row r="3387" s="181" customFormat="1" ht="12.75"/>
    <row r="3388" s="181" customFormat="1" ht="12.75"/>
    <row r="3389" s="181" customFormat="1" ht="12.75"/>
    <row r="3390" s="181" customFormat="1" ht="12.75"/>
    <row r="3391" s="181" customFormat="1" ht="12.75"/>
    <row r="3392" s="181" customFormat="1" ht="12.75"/>
    <row r="3393" s="181" customFormat="1" ht="12.75"/>
    <row r="3394" s="181" customFormat="1" ht="12.75"/>
    <row r="3395" s="181" customFormat="1" ht="12.75"/>
    <row r="3396" s="181" customFormat="1" ht="12.75"/>
    <row r="3397" s="181" customFormat="1" ht="12.75"/>
    <row r="3398" s="181" customFormat="1" ht="12.75"/>
    <row r="3399" s="181" customFormat="1" ht="12.75"/>
    <row r="3400" s="181" customFormat="1" ht="12.75"/>
    <row r="3401" s="181" customFormat="1" ht="12.75"/>
    <row r="3402" s="181" customFormat="1" ht="12.75"/>
    <row r="3403" s="181" customFormat="1" ht="12.75"/>
    <row r="3404" s="181" customFormat="1" ht="12.75"/>
    <row r="3405" s="181" customFormat="1" ht="12.75"/>
    <row r="3406" s="181" customFormat="1" ht="12.75"/>
    <row r="3407" s="181" customFormat="1" ht="12.75"/>
    <row r="3408" s="181" customFormat="1" ht="12.75"/>
    <row r="3409" s="181" customFormat="1" ht="12.75"/>
    <row r="3410" s="181" customFormat="1" ht="12.75"/>
    <row r="3411" s="181" customFormat="1" ht="12.75"/>
    <row r="3412" s="181" customFormat="1" ht="12.75"/>
    <row r="3413" s="181" customFormat="1" ht="12.75"/>
    <row r="3414" s="181" customFormat="1" ht="12.75"/>
    <row r="3415" s="181" customFormat="1" ht="12.75"/>
    <row r="3416" s="181" customFormat="1" ht="12.75"/>
    <row r="3417" s="181" customFormat="1" ht="12.75"/>
    <row r="3418" s="181" customFormat="1" ht="12.75"/>
    <row r="3419" s="181" customFormat="1" ht="12.75"/>
    <row r="3420" s="181" customFormat="1" ht="12.75"/>
    <row r="3421" s="181" customFormat="1" ht="12.75"/>
    <row r="3422" s="181" customFormat="1" ht="12.75"/>
    <row r="3423" s="181" customFormat="1" ht="12.75"/>
    <row r="3424" s="181" customFormat="1" ht="12.75"/>
    <row r="3425" s="181" customFormat="1" ht="12.75"/>
    <row r="3426" s="181" customFormat="1" ht="12.75"/>
    <row r="3427" s="181" customFormat="1" ht="12.75"/>
    <row r="3428" s="181" customFormat="1" ht="12.75"/>
    <row r="3429" s="181" customFormat="1" ht="12.75"/>
    <row r="3430" s="181" customFormat="1" ht="12.75"/>
    <row r="3431" s="181" customFormat="1" ht="12.75"/>
    <row r="3432" s="181" customFormat="1" ht="12.75"/>
    <row r="3433" s="181" customFormat="1" ht="12.75"/>
    <row r="3434" s="181" customFormat="1" ht="12.75"/>
    <row r="3435" s="181" customFormat="1" ht="12.75"/>
    <row r="3436" s="181" customFormat="1" ht="12.75"/>
    <row r="3437" s="181" customFormat="1" ht="12.75"/>
    <row r="3438" s="181" customFormat="1" ht="12.75"/>
    <row r="3439" s="181" customFormat="1" ht="12.75"/>
    <row r="3440" s="181" customFormat="1" ht="12.75"/>
    <row r="3441" s="181" customFormat="1" ht="12.75"/>
    <row r="3442" s="181" customFormat="1" ht="12.75"/>
    <row r="3443" s="181" customFormat="1" ht="12.75"/>
    <row r="3444" s="181" customFormat="1" ht="12.75"/>
  </sheetData>
  <sheetProtection password="EF65" sheet="1" objects="1" scenarios="1"/>
  <mergeCells count="40">
    <mergeCell ref="A27:I27"/>
    <mergeCell ref="A3:I3"/>
    <mergeCell ref="F23:G23"/>
    <mergeCell ref="H23:I23"/>
    <mergeCell ref="F24:G24"/>
    <mergeCell ref="H24:I24"/>
    <mergeCell ref="A24:E24"/>
    <mergeCell ref="B19:E19"/>
    <mergeCell ref="H6:I6"/>
    <mergeCell ref="C6:E6"/>
    <mergeCell ref="A26:I26"/>
    <mergeCell ref="A25:I25"/>
    <mergeCell ref="B13:E13"/>
    <mergeCell ref="B14:E14"/>
    <mergeCell ref="B16:E16"/>
    <mergeCell ref="A17:I17"/>
    <mergeCell ref="A23:E23"/>
    <mergeCell ref="A21:I21"/>
    <mergeCell ref="A22:I22"/>
    <mergeCell ref="B15:E15"/>
    <mergeCell ref="A10:E10"/>
    <mergeCell ref="B11:E11"/>
    <mergeCell ref="B12:E12"/>
    <mergeCell ref="A9:I9"/>
    <mergeCell ref="F19:G19"/>
    <mergeCell ref="H19:I19"/>
    <mergeCell ref="A20:I20"/>
    <mergeCell ref="A18:E18"/>
    <mergeCell ref="F18:G18"/>
    <mergeCell ref="H18:I18"/>
    <mergeCell ref="A1:E1"/>
    <mergeCell ref="F1:G1"/>
    <mergeCell ref="H1:I1"/>
    <mergeCell ref="A8:I8"/>
    <mergeCell ref="A4:I4"/>
    <mergeCell ref="A5:I5"/>
    <mergeCell ref="A7:I7"/>
    <mergeCell ref="A2:I2"/>
    <mergeCell ref="A6:B6"/>
    <mergeCell ref="F6:G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28">
      <selection activeCell="D4" sqref="D4:E4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5" width="6.28125" style="0" customWidth="1"/>
    <col min="6" max="6" width="5.7109375" style="0" customWidth="1"/>
    <col min="7" max="8" width="6.28125" style="0" customWidth="1"/>
    <col min="9" max="9" width="5.8515625" style="181" customWidth="1"/>
    <col min="10" max="11" width="6.28125" style="181" customWidth="1"/>
    <col min="12" max="12" width="5.7109375" style="181" customWidth="1"/>
    <col min="13" max="14" width="6.28125" style="181" customWidth="1"/>
    <col min="15" max="56" width="9.140625" style="181" customWidth="1"/>
  </cols>
  <sheetData>
    <row r="1" spans="1:14" ht="12.75">
      <c r="A1" s="1066" t="s">
        <v>105</v>
      </c>
      <c r="B1" s="1067"/>
      <c r="C1" s="1069" t="s">
        <v>90</v>
      </c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70"/>
    </row>
    <row r="2" spans="1:14" ht="12.75">
      <c r="A2" s="1068"/>
      <c r="B2" s="511"/>
      <c r="C2" s="1071" t="s">
        <v>184</v>
      </c>
      <c r="D2" s="1071"/>
      <c r="E2" s="1071"/>
      <c r="F2" s="1071" t="s">
        <v>198</v>
      </c>
      <c r="G2" s="1071"/>
      <c r="H2" s="1072"/>
      <c r="I2" s="1073" t="s">
        <v>85</v>
      </c>
      <c r="J2" s="1071"/>
      <c r="K2" s="1071"/>
      <c r="L2" s="1071" t="s">
        <v>198</v>
      </c>
      <c r="M2" s="1071"/>
      <c r="N2" s="1074"/>
    </row>
    <row r="3" spans="1:14" ht="22.5" customHeight="1">
      <c r="A3" s="1068"/>
      <c r="B3" s="511"/>
      <c r="C3" s="320" t="s">
        <v>354</v>
      </c>
      <c r="D3" s="1063" t="s">
        <v>91</v>
      </c>
      <c r="E3" s="1064"/>
      <c r="F3" s="320" t="s">
        <v>354</v>
      </c>
      <c r="G3" s="1063" t="s">
        <v>91</v>
      </c>
      <c r="H3" s="1065"/>
      <c r="I3" s="321" t="s">
        <v>354</v>
      </c>
      <c r="J3" s="1063" t="s">
        <v>91</v>
      </c>
      <c r="K3" s="1064"/>
      <c r="L3" s="320" t="s">
        <v>354</v>
      </c>
      <c r="M3" s="1063" t="s">
        <v>91</v>
      </c>
      <c r="N3" s="1075"/>
    </row>
    <row r="4" spans="1:14" ht="24" customHeight="1">
      <c r="A4" s="104">
        <v>508</v>
      </c>
      <c r="B4" s="163" t="s">
        <v>259</v>
      </c>
      <c r="C4" s="363"/>
      <c r="D4" s="585">
        <v>38040</v>
      </c>
      <c r="E4" s="575"/>
      <c r="F4" s="384"/>
      <c r="G4" s="560"/>
      <c r="H4" s="561"/>
      <c r="I4" s="363"/>
      <c r="J4" s="585">
        <v>38040</v>
      </c>
      <c r="K4" s="575"/>
      <c r="L4" s="384"/>
      <c r="M4" s="560"/>
      <c r="N4" s="561"/>
    </row>
    <row r="5" spans="1:14" ht="24" customHeight="1">
      <c r="A5" s="107" t="s">
        <v>88</v>
      </c>
      <c r="B5" s="163" t="s">
        <v>260</v>
      </c>
      <c r="C5" s="223">
        <v>0</v>
      </c>
      <c r="D5" s="540">
        <f>+C5*1810</f>
        <v>0</v>
      </c>
      <c r="E5" s="541"/>
      <c r="F5" s="384"/>
      <c r="G5" s="560"/>
      <c r="H5" s="561"/>
      <c r="I5" s="223">
        <v>0</v>
      </c>
      <c r="J5" s="540">
        <f>+I5*1810</f>
        <v>0</v>
      </c>
      <c r="K5" s="541"/>
      <c r="L5" s="384"/>
      <c r="M5" s="560"/>
      <c r="N5" s="561"/>
    </row>
    <row r="6" spans="1:14" ht="24" customHeight="1">
      <c r="A6" s="104" t="s">
        <v>89</v>
      </c>
      <c r="B6" s="297" t="s">
        <v>260</v>
      </c>
      <c r="C6" s="223">
        <v>0</v>
      </c>
      <c r="D6" s="540">
        <f>+C6*1810</f>
        <v>0</v>
      </c>
      <c r="E6" s="541"/>
      <c r="F6" s="384"/>
      <c r="G6" s="560"/>
      <c r="H6" s="561"/>
      <c r="I6" s="223">
        <v>0</v>
      </c>
      <c r="J6" s="540">
        <f>+I6*1810</f>
        <v>0</v>
      </c>
      <c r="K6" s="541"/>
      <c r="L6" s="384"/>
      <c r="M6" s="560"/>
      <c r="N6" s="561"/>
    </row>
    <row r="7" spans="1:14" ht="24" customHeight="1">
      <c r="A7" s="104">
        <v>510</v>
      </c>
      <c r="B7" s="297" t="s">
        <v>261</v>
      </c>
      <c r="C7" s="223">
        <v>0</v>
      </c>
      <c r="D7" s="540">
        <f>+C7*595</f>
        <v>0</v>
      </c>
      <c r="E7" s="541"/>
      <c r="F7" s="384"/>
      <c r="G7" s="560"/>
      <c r="H7" s="561"/>
      <c r="I7" s="223">
        <v>0</v>
      </c>
      <c r="J7" s="540">
        <f>+I7*595</f>
        <v>0</v>
      </c>
      <c r="K7" s="541"/>
      <c r="L7" s="384"/>
      <c r="M7" s="560"/>
      <c r="N7" s="561"/>
    </row>
    <row r="8" spans="1:14" ht="24" customHeight="1">
      <c r="A8" s="104">
        <v>511</v>
      </c>
      <c r="B8" s="297" t="s">
        <v>262</v>
      </c>
      <c r="C8" s="223">
        <v>0</v>
      </c>
      <c r="D8" s="540">
        <f>+C8*1190</f>
        <v>0</v>
      </c>
      <c r="E8" s="541"/>
      <c r="F8" s="384"/>
      <c r="G8" s="560"/>
      <c r="H8" s="561"/>
      <c r="I8" s="223">
        <v>0</v>
      </c>
      <c r="J8" s="540">
        <f>+I8*1190</f>
        <v>0</v>
      </c>
      <c r="K8" s="541"/>
      <c r="L8" s="384"/>
      <c r="M8" s="560"/>
      <c r="N8" s="561"/>
    </row>
    <row r="9" spans="1:14" ht="24" customHeight="1">
      <c r="A9" s="104">
        <v>512</v>
      </c>
      <c r="B9" s="297" t="s">
        <v>263</v>
      </c>
      <c r="C9" s="223">
        <v>0</v>
      </c>
      <c r="D9" s="540">
        <f>+C9*4170</f>
        <v>0</v>
      </c>
      <c r="E9" s="541"/>
      <c r="F9" s="384"/>
      <c r="G9" s="560"/>
      <c r="H9" s="561"/>
      <c r="I9" s="223">
        <v>0</v>
      </c>
      <c r="J9" s="540">
        <f>+I9*4170</f>
        <v>0</v>
      </c>
      <c r="K9" s="541"/>
      <c r="L9" s="384"/>
      <c r="M9" s="560"/>
      <c r="N9" s="561"/>
    </row>
    <row r="10" spans="1:14" ht="24" customHeight="1">
      <c r="A10" s="104">
        <v>513</v>
      </c>
      <c r="B10" s="297" t="s">
        <v>264</v>
      </c>
      <c r="C10" s="223">
        <v>0</v>
      </c>
      <c r="D10" s="540">
        <f>+C10*950</f>
        <v>0</v>
      </c>
      <c r="E10" s="541"/>
      <c r="F10" s="384"/>
      <c r="G10" s="560"/>
      <c r="H10" s="561"/>
      <c r="I10" s="223">
        <v>0</v>
      </c>
      <c r="J10" s="540">
        <f>+I10*950</f>
        <v>0</v>
      </c>
      <c r="K10" s="541"/>
      <c r="L10" s="384"/>
      <c r="M10" s="560"/>
      <c r="N10" s="561"/>
    </row>
    <row r="11" spans="1:14" ht="24" customHeight="1">
      <c r="A11" s="104">
        <v>514</v>
      </c>
      <c r="B11" s="297" t="s">
        <v>265</v>
      </c>
      <c r="C11" s="363"/>
      <c r="D11" s="585">
        <v>0</v>
      </c>
      <c r="E11" s="575"/>
      <c r="F11" s="384"/>
      <c r="G11" s="560"/>
      <c r="H11" s="561"/>
      <c r="I11" s="363"/>
      <c r="J11" s="585">
        <v>0</v>
      </c>
      <c r="K11" s="575"/>
      <c r="L11" s="384"/>
      <c r="M11" s="560"/>
      <c r="N11" s="561"/>
    </row>
    <row r="12" spans="1:14" ht="24" customHeight="1">
      <c r="A12" s="104">
        <v>515</v>
      </c>
      <c r="B12" s="297" t="s">
        <v>266</v>
      </c>
      <c r="C12" s="363"/>
      <c r="D12" s="585">
        <v>0</v>
      </c>
      <c r="E12" s="575"/>
      <c r="F12" s="385"/>
      <c r="G12" s="560"/>
      <c r="H12" s="561"/>
      <c r="I12" s="363"/>
      <c r="J12" s="585">
        <v>0</v>
      </c>
      <c r="K12" s="575"/>
      <c r="L12" s="385"/>
      <c r="M12" s="560"/>
      <c r="N12" s="561"/>
    </row>
    <row r="13" spans="1:14" ht="24" customHeight="1">
      <c r="A13" s="104">
        <v>516</v>
      </c>
      <c r="B13" s="297" t="s">
        <v>18</v>
      </c>
      <c r="C13" s="363"/>
      <c r="D13" s="585">
        <v>0</v>
      </c>
      <c r="E13" s="575"/>
      <c r="F13" s="385"/>
      <c r="G13" s="386"/>
      <c r="H13" s="387"/>
      <c r="I13" s="363"/>
      <c r="J13" s="585">
        <v>0</v>
      </c>
      <c r="K13" s="575"/>
      <c r="L13" s="385"/>
      <c r="M13" s="386"/>
      <c r="N13" s="387"/>
    </row>
    <row r="14" spans="1:14" ht="24" customHeight="1">
      <c r="A14" s="104">
        <v>517</v>
      </c>
      <c r="B14" s="297" t="s">
        <v>19</v>
      </c>
      <c r="C14" s="363"/>
      <c r="D14" s="585">
        <v>0</v>
      </c>
      <c r="E14" s="575"/>
      <c r="F14" s="385"/>
      <c r="G14" s="386"/>
      <c r="H14" s="387"/>
      <c r="I14" s="363"/>
      <c r="J14" s="585">
        <v>0</v>
      </c>
      <c r="K14" s="575"/>
      <c r="L14" s="385"/>
      <c r="M14" s="386"/>
      <c r="N14" s="387"/>
    </row>
    <row r="15" spans="1:14" ht="24" customHeight="1">
      <c r="A15" s="104">
        <v>518</v>
      </c>
      <c r="B15" s="297" t="s">
        <v>20</v>
      </c>
      <c r="C15" s="363"/>
      <c r="D15" s="585">
        <v>0</v>
      </c>
      <c r="E15" s="575"/>
      <c r="F15" s="385"/>
      <c r="G15" s="386"/>
      <c r="H15" s="387"/>
      <c r="I15" s="363"/>
      <c r="J15" s="585">
        <v>0</v>
      </c>
      <c r="K15" s="575"/>
      <c r="L15" s="385"/>
      <c r="M15" s="386"/>
      <c r="N15" s="387"/>
    </row>
    <row r="16" spans="1:14" ht="71.25" customHeight="1" thickBot="1">
      <c r="A16" s="105">
        <v>519</v>
      </c>
      <c r="B16" s="322" t="s">
        <v>92</v>
      </c>
      <c r="C16" s="364"/>
      <c r="D16" s="656">
        <f>+SUM(D4:E15)</f>
        <v>38040</v>
      </c>
      <c r="E16" s="1076"/>
      <c r="F16" s="388"/>
      <c r="G16" s="597"/>
      <c r="H16" s="598"/>
      <c r="I16" s="364"/>
      <c r="J16" s="656">
        <f>+SUM(J4:K15)</f>
        <v>38040</v>
      </c>
      <c r="K16" s="1076"/>
      <c r="L16" s="388"/>
      <c r="M16" s="597"/>
      <c r="N16" s="598"/>
    </row>
    <row r="17" spans="1:14" ht="12" customHeight="1">
      <c r="A17" s="608"/>
      <c r="B17" s="608"/>
      <c r="C17" s="608"/>
      <c r="D17" s="608"/>
      <c r="E17" s="608"/>
      <c r="F17" s="608"/>
      <c r="G17" s="608"/>
      <c r="H17" s="608"/>
      <c r="I17" s="446"/>
      <c r="J17" s="446"/>
      <c r="K17" s="446"/>
      <c r="L17" s="446"/>
      <c r="M17" s="446"/>
      <c r="N17" s="446"/>
    </row>
    <row r="18" spans="1:14" ht="13.5" thickBot="1">
      <c r="A18" s="1062" t="s">
        <v>93</v>
      </c>
      <c r="B18" s="1062"/>
      <c r="C18" s="1062"/>
      <c r="D18" s="1062"/>
      <c r="E18" s="1062"/>
      <c r="F18" s="1062"/>
      <c r="G18" s="1062"/>
      <c r="H18" s="1062"/>
      <c r="I18" s="1009"/>
      <c r="J18" s="1009"/>
      <c r="K18" s="1009"/>
      <c r="L18" s="1009"/>
      <c r="M18" s="1009"/>
      <c r="N18" s="1009"/>
    </row>
    <row r="19" spans="1:14" ht="18" customHeight="1">
      <c r="A19" s="1054"/>
      <c r="B19" s="1055"/>
      <c r="C19" s="1055"/>
      <c r="D19" s="1055"/>
      <c r="E19" s="1055"/>
      <c r="F19" s="1055"/>
      <c r="G19" s="1058" t="s">
        <v>411</v>
      </c>
      <c r="H19" s="1058"/>
      <c r="I19" s="1058"/>
      <c r="J19" s="1058"/>
      <c r="K19" s="1058"/>
      <c r="L19" s="1058"/>
      <c r="M19" s="1058"/>
      <c r="N19" s="1059"/>
    </row>
    <row r="20" spans="1:14" ht="18" customHeight="1">
      <c r="A20" s="1056"/>
      <c r="B20" s="1057"/>
      <c r="C20" s="1057"/>
      <c r="D20" s="1057"/>
      <c r="E20" s="1057"/>
      <c r="F20" s="1057"/>
      <c r="G20" s="1060" t="s">
        <v>84</v>
      </c>
      <c r="H20" s="1060"/>
      <c r="I20" s="1060"/>
      <c r="J20" s="1060"/>
      <c r="K20" s="1060" t="s">
        <v>94</v>
      </c>
      <c r="L20" s="1060"/>
      <c r="M20" s="1060"/>
      <c r="N20" s="1061"/>
    </row>
    <row r="21" spans="1:14" ht="24" customHeight="1" thickBot="1">
      <c r="A21" s="323">
        <v>520</v>
      </c>
      <c r="B21" s="1048" t="s">
        <v>95</v>
      </c>
      <c r="C21" s="1049"/>
      <c r="D21" s="1049"/>
      <c r="E21" s="1049"/>
      <c r="F21" s="1050"/>
      <c r="G21" s="1041">
        <f>+D16+J16</f>
        <v>76080</v>
      </c>
      <c r="H21" s="1051"/>
      <c r="I21" s="1051"/>
      <c r="J21" s="1051"/>
      <c r="K21" s="1052"/>
      <c r="L21" s="1052"/>
      <c r="M21" s="1052"/>
      <c r="N21" s="1053"/>
    </row>
    <row r="22" spans="1:14" ht="12.75">
      <c r="A22" s="608"/>
      <c r="B22" s="608"/>
      <c r="C22" s="608"/>
      <c r="D22" s="608"/>
      <c r="E22" s="608"/>
      <c r="F22" s="608"/>
      <c r="G22" s="608"/>
      <c r="H22" s="608"/>
      <c r="I22" s="446"/>
      <c r="J22" s="446"/>
      <c r="K22" s="446"/>
      <c r="L22" s="446"/>
      <c r="M22" s="446"/>
      <c r="N22" s="446"/>
    </row>
    <row r="23" spans="1:14" ht="13.5" thickBot="1">
      <c r="A23" s="1062" t="s">
        <v>96</v>
      </c>
      <c r="B23" s="1062"/>
      <c r="C23" s="1062"/>
      <c r="D23" s="1062"/>
      <c r="E23" s="1062"/>
      <c r="F23" s="1062"/>
      <c r="G23" s="1062"/>
      <c r="H23" s="1062"/>
      <c r="I23" s="1009"/>
      <c r="J23" s="1009"/>
      <c r="K23" s="1009"/>
      <c r="L23" s="1009"/>
      <c r="M23" s="1009"/>
      <c r="N23" s="1009"/>
    </row>
    <row r="24" spans="1:14" ht="18" customHeight="1">
      <c r="A24" s="1054"/>
      <c r="B24" s="1055"/>
      <c r="C24" s="1055"/>
      <c r="D24" s="1055"/>
      <c r="E24" s="1055"/>
      <c r="F24" s="1055"/>
      <c r="G24" s="1058" t="s">
        <v>411</v>
      </c>
      <c r="H24" s="1058"/>
      <c r="I24" s="1058"/>
      <c r="J24" s="1058"/>
      <c r="K24" s="1058"/>
      <c r="L24" s="1058"/>
      <c r="M24" s="1058"/>
      <c r="N24" s="1059"/>
    </row>
    <row r="25" spans="1:14" ht="18" customHeight="1">
      <c r="A25" s="1056"/>
      <c r="B25" s="1057"/>
      <c r="C25" s="1057"/>
      <c r="D25" s="1057"/>
      <c r="E25" s="1057"/>
      <c r="F25" s="1057"/>
      <c r="G25" s="1060" t="s">
        <v>84</v>
      </c>
      <c r="H25" s="1060"/>
      <c r="I25" s="1060"/>
      <c r="J25" s="1060"/>
      <c r="K25" s="1060" t="s">
        <v>198</v>
      </c>
      <c r="L25" s="1060"/>
      <c r="M25" s="1060"/>
      <c r="N25" s="1061"/>
    </row>
    <row r="26" spans="1:14" ht="24" customHeight="1" thickBot="1">
      <c r="A26" s="323">
        <v>521</v>
      </c>
      <c r="B26" s="1048" t="s">
        <v>97</v>
      </c>
      <c r="C26" s="1049"/>
      <c r="D26" s="1049"/>
      <c r="E26" s="1049"/>
      <c r="F26" s="1050"/>
      <c r="G26" s="1041">
        <f>MAX(+5Př1!F19-5Př2!G21,0)</f>
        <v>0</v>
      </c>
      <c r="H26" s="1051"/>
      <c r="I26" s="1051"/>
      <c r="J26" s="1051"/>
      <c r="K26" s="1052"/>
      <c r="L26" s="1052"/>
      <c r="M26" s="1052"/>
      <c r="N26" s="1053"/>
    </row>
    <row r="27" spans="1:14" ht="12.75">
      <c r="A27" s="608"/>
      <c r="B27" s="608"/>
      <c r="C27" s="608"/>
      <c r="D27" s="608"/>
      <c r="E27" s="608"/>
      <c r="F27" s="608"/>
      <c r="G27" s="608"/>
      <c r="H27" s="608"/>
      <c r="I27" s="446"/>
      <c r="J27" s="446"/>
      <c r="K27" s="446"/>
      <c r="L27" s="446"/>
      <c r="M27" s="446"/>
      <c r="N27" s="446"/>
    </row>
    <row r="28" spans="1:14" ht="13.5" thickBot="1">
      <c r="A28" s="1062" t="s">
        <v>98</v>
      </c>
      <c r="B28" s="1062"/>
      <c r="C28" s="1062"/>
      <c r="D28" s="1062"/>
      <c r="E28" s="1062"/>
      <c r="F28" s="1062"/>
      <c r="G28" s="1062"/>
      <c r="H28" s="1062"/>
      <c r="I28" s="1009"/>
      <c r="J28" s="1009"/>
      <c r="K28" s="1009"/>
      <c r="L28" s="1009"/>
      <c r="M28" s="1009"/>
      <c r="N28" s="1009"/>
    </row>
    <row r="29" spans="1:14" ht="12.75">
      <c r="A29" s="1054"/>
      <c r="B29" s="1055"/>
      <c r="C29" s="1055"/>
      <c r="D29" s="1055"/>
      <c r="E29" s="1055"/>
      <c r="F29" s="1055"/>
      <c r="G29" s="1058" t="s">
        <v>411</v>
      </c>
      <c r="H29" s="1058"/>
      <c r="I29" s="1058"/>
      <c r="J29" s="1058"/>
      <c r="K29" s="1058"/>
      <c r="L29" s="1058"/>
      <c r="M29" s="1058"/>
      <c r="N29" s="1059"/>
    </row>
    <row r="30" spans="1:14" ht="12.75">
      <c r="A30" s="1056"/>
      <c r="B30" s="1057"/>
      <c r="C30" s="1057"/>
      <c r="D30" s="1057"/>
      <c r="E30" s="1057"/>
      <c r="F30" s="1057"/>
      <c r="G30" s="1060" t="s">
        <v>184</v>
      </c>
      <c r="H30" s="1060"/>
      <c r="I30" s="1060"/>
      <c r="J30" s="1060"/>
      <c r="K30" s="1060" t="s">
        <v>198</v>
      </c>
      <c r="L30" s="1060"/>
      <c r="M30" s="1060"/>
      <c r="N30" s="1061"/>
    </row>
    <row r="31" spans="1:14" ht="24" customHeight="1">
      <c r="A31" s="325">
        <v>522</v>
      </c>
      <c r="B31" s="1077" t="s">
        <v>99</v>
      </c>
      <c r="C31" s="1078"/>
      <c r="D31" s="1078"/>
      <c r="E31" s="1078"/>
      <c r="F31" s="1079"/>
      <c r="G31" s="1080">
        <f>+CEILING(G26/2,1)</f>
        <v>0</v>
      </c>
      <c r="H31" s="1081"/>
      <c r="I31" s="1081"/>
      <c r="J31" s="1081"/>
      <c r="K31" s="1082"/>
      <c r="L31" s="1082"/>
      <c r="M31" s="1082"/>
      <c r="N31" s="1083"/>
    </row>
    <row r="32" spans="1:14" ht="24" customHeight="1">
      <c r="A32" s="325">
        <v>523</v>
      </c>
      <c r="B32" s="1077" t="s">
        <v>102</v>
      </c>
      <c r="C32" s="1078"/>
      <c r="D32" s="1078"/>
      <c r="E32" s="1078"/>
      <c r="F32" s="1079"/>
      <c r="G32" s="1084">
        <v>0</v>
      </c>
      <c r="H32" s="1085"/>
      <c r="I32" s="1085"/>
      <c r="J32" s="1085"/>
      <c r="K32" s="1082"/>
      <c r="L32" s="1082"/>
      <c r="M32" s="1082"/>
      <c r="N32" s="1083"/>
    </row>
    <row r="33" spans="1:14" ht="24" customHeight="1">
      <c r="A33" s="325">
        <v>524</v>
      </c>
      <c r="B33" s="1077" t="s">
        <v>103</v>
      </c>
      <c r="C33" s="1078"/>
      <c r="D33" s="1078"/>
      <c r="E33" s="1078"/>
      <c r="F33" s="1079"/>
      <c r="G33" s="1084">
        <v>0</v>
      </c>
      <c r="H33" s="1085"/>
      <c r="I33" s="1085"/>
      <c r="J33" s="1085"/>
      <c r="K33" s="1082"/>
      <c r="L33" s="1082"/>
      <c r="M33" s="1082"/>
      <c r="N33" s="1083"/>
    </row>
    <row r="34" spans="1:14" ht="24" customHeight="1">
      <c r="A34" s="325">
        <v>525</v>
      </c>
      <c r="B34" s="324" t="s">
        <v>23</v>
      </c>
      <c r="C34" s="1086"/>
      <c r="D34" s="1087"/>
      <c r="E34" s="1087"/>
      <c r="F34" s="1088"/>
      <c r="G34" s="1084">
        <v>0</v>
      </c>
      <c r="H34" s="1085"/>
      <c r="I34" s="1085"/>
      <c r="J34" s="1085"/>
      <c r="K34" s="1082"/>
      <c r="L34" s="1082"/>
      <c r="M34" s="1082"/>
      <c r="N34" s="1083"/>
    </row>
    <row r="35" spans="1:14" ht="24" customHeight="1" thickBot="1">
      <c r="A35" s="323">
        <v>526</v>
      </c>
      <c r="B35" s="1048" t="s">
        <v>104</v>
      </c>
      <c r="C35" s="1049"/>
      <c r="D35" s="1049"/>
      <c r="E35" s="1049"/>
      <c r="F35" s="1050"/>
      <c r="G35" s="1041">
        <f>+G31-SUM(G32:J34)</f>
        <v>0</v>
      </c>
      <c r="H35" s="1051"/>
      <c r="I35" s="1051"/>
      <c r="J35" s="1051"/>
      <c r="K35" s="1052"/>
      <c r="L35" s="1052"/>
      <c r="M35" s="1052"/>
      <c r="N35" s="1053"/>
    </row>
    <row r="36" spans="1:14" ht="12.75">
      <c r="A36" s="1089" t="s">
        <v>531</v>
      </c>
      <c r="B36" s="1089"/>
      <c r="C36" s="1089"/>
      <c r="D36" s="1089"/>
      <c r="E36" s="1090"/>
      <c r="F36" s="1090"/>
      <c r="G36" s="1090"/>
      <c r="H36" s="1090"/>
      <c r="I36" s="1090"/>
      <c r="J36" s="446"/>
      <c r="K36" s="446"/>
      <c r="L36" s="446"/>
      <c r="M36" s="446"/>
      <c r="N36" s="446"/>
    </row>
    <row r="37" spans="1:8" ht="12.75">
      <c r="A37" s="181"/>
      <c r="B37" s="181"/>
      <c r="C37" s="181"/>
      <c r="D37" s="181"/>
      <c r="E37" s="181"/>
      <c r="F37" s="181"/>
      <c r="G37" s="181"/>
      <c r="H37" s="181"/>
    </row>
    <row r="38" spans="1:8" ht="12.75">
      <c r="A38" s="181"/>
      <c r="B38" s="181"/>
      <c r="C38" s="181"/>
      <c r="D38" s="181"/>
      <c r="E38" s="181"/>
      <c r="F38" s="181"/>
      <c r="G38" s="181"/>
      <c r="H38" s="181"/>
    </row>
    <row r="39" spans="1:8" ht="12.75">
      <c r="A39" s="181"/>
      <c r="B39" s="181"/>
      <c r="C39" s="181"/>
      <c r="D39" s="181"/>
      <c r="E39" s="181"/>
      <c r="F39" s="181"/>
      <c r="G39" s="181"/>
      <c r="H39" s="181"/>
    </row>
    <row r="40" spans="1:8" ht="12.75">
      <c r="A40" s="181"/>
      <c r="B40" s="181"/>
      <c r="C40" s="181"/>
      <c r="D40" s="181"/>
      <c r="E40" s="181"/>
      <c r="F40" s="181"/>
      <c r="G40" s="181"/>
      <c r="H40" s="181"/>
    </row>
    <row r="41" spans="1:8" ht="12.75">
      <c r="A41" s="181"/>
      <c r="B41" s="181"/>
      <c r="C41" s="181"/>
      <c r="D41" s="181"/>
      <c r="E41" s="181"/>
      <c r="F41" s="181"/>
      <c r="G41" s="181"/>
      <c r="H41" s="181"/>
    </row>
    <row r="42" spans="1:8" ht="12.75">
      <c r="A42" s="181"/>
      <c r="B42" s="181"/>
      <c r="C42" s="181"/>
      <c r="D42" s="181"/>
      <c r="E42" s="181"/>
      <c r="F42" s="181"/>
      <c r="G42" s="181"/>
      <c r="H42" s="181"/>
    </row>
    <row r="43" spans="1:8" ht="12.75">
      <c r="A43" s="181"/>
      <c r="B43" s="181"/>
      <c r="C43" s="181"/>
      <c r="D43" s="181"/>
      <c r="E43" s="181"/>
      <c r="F43" s="181"/>
      <c r="G43" s="181"/>
      <c r="H43" s="181"/>
    </row>
    <row r="44" spans="1:8" ht="12.75">
      <c r="A44" s="181"/>
      <c r="B44" s="181"/>
      <c r="C44" s="181"/>
      <c r="D44" s="181"/>
      <c r="E44" s="181"/>
      <c r="F44" s="181"/>
      <c r="G44" s="181"/>
      <c r="H44" s="181"/>
    </row>
    <row r="45" spans="1:8" ht="12.75">
      <c r="A45" s="181"/>
      <c r="B45" s="181"/>
      <c r="C45" s="181"/>
      <c r="D45" s="181"/>
      <c r="E45" s="181"/>
      <c r="F45" s="181"/>
      <c r="G45" s="181"/>
      <c r="H45" s="181"/>
    </row>
    <row r="46" spans="1:8" ht="12.75">
      <c r="A46" s="181"/>
      <c r="B46" s="181"/>
      <c r="C46" s="181"/>
      <c r="D46" s="181"/>
      <c r="E46" s="181"/>
      <c r="F46" s="181"/>
      <c r="G46" s="181"/>
      <c r="H46" s="181"/>
    </row>
    <row r="47" spans="1:8" ht="12.75">
      <c r="A47" s="181"/>
      <c r="B47" s="181"/>
      <c r="C47" s="181"/>
      <c r="D47" s="181"/>
      <c r="E47" s="181"/>
      <c r="F47" s="181"/>
      <c r="G47" s="181"/>
      <c r="H47" s="181"/>
    </row>
    <row r="48" spans="1:8" ht="12.75">
      <c r="A48" s="181"/>
      <c r="B48" s="181"/>
      <c r="C48" s="181"/>
      <c r="D48" s="181"/>
      <c r="E48" s="181"/>
      <c r="F48" s="181"/>
      <c r="G48" s="181"/>
      <c r="H48" s="181"/>
    </row>
    <row r="49" s="181" customFormat="1" ht="12.75"/>
    <row r="50" s="181" customFormat="1" ht="12.75"/>
    <row r="51" s="181" customFormat="1" ht="12.75"/>
    <row r="52" s="181" customFormat="1" ht="12.75"/>
    <row r="53" s="181" customFormat="1" ht="12.75"/>
    <row r="54" s="181" customFormat="1" ht="12.75"/>
    <row r="55" s="181" customFormat="1" ht="12.75"/>
    <row r="56" s="181" customFormat="1" ht="12.75"/>
    <row r="57" s="181" customFormat="1" ht="12.75"/>
    <row r="58" s="181" customFormat="1" ht="12.75"/>
    <row r="59" s="181" customFormat="1" ht="12.75"/>
    <row r="60" s="181" customFormat="1" ht="12.75"/>
    <row r="61" s="181" customFormat="1" ht="12.75"/>
    <row r="62" s="181" customFormat="1" ht="12.75"/>
    <row r="63" s="181" customFormat="1" ht="12.75"/>
    <row r="64" s="181" customFormat="1" ht="12.75"/>
    <row r="65" s="181" customFormat="1" ht="12.75"/>
    <row r="66" s="181" customFormat="1" ht="12.75"/>
    <row r="67" s="181" customFormat="1" ht="12.75"/>
    <row r="68" s="181" customFormat="1" ht="12.75"/>
    <row r="69" s="181" customFormat="1" ht="12.75"/>
    <row r="70" s="181" customFormat="1" ht="12.75"/>
    <row r="71" s="181" customFormat="1" ht="12.75"/>
    <row r="72" s="181" customFormat="1" ht="12.75"/>
    <row r="73" s="181" customFormat="1" ht="12.75"/>
    <row r="74" s="181" customFormat="1" ht="12.75"/>
    <row r="75" s="181" customFormat="1" ht="12.75"/>
    <row r="76" s="181" customFormat="1" ht="12.75"/>
    <row r="77" s="181" customFormat="1" ht="12.75"/>
    <row r="78" s="181" customFormat="1" ht="12.75"/>
    <row r="79" s="181" customFormat="1" ht="12.75"/>
    <row r="80" s="181" customFormat="1" ht="12.75"/>
    <row r="81" s="181" customFormat="1" ht="12.75"/>
    <row r="82" s="181" customFormat="1" ht="12.75"/>
    <row r="83" s="181" customFormat="1" ht="12.75"/>
    <row r="84" s="181" customFormat="1" ht="12.75"/>
    <row r="85" s="181" customFormat="1" ht="12.75"/>
    <row r="86" s="181" customFormat="1" ht="12.75"/>
    <row r="87" s="181" customFormat="1" ht="12.75"/>
    <row r="88" s="181" customFormat="1" ht="12.75"/>
    <row r="89" s="181" customFormat="1" ht="12.75"/>
    <row r="90" s="181" customFormat="1" ht="12.75"/>
    <row r="91" s="181" customFormat="1" ht="12.75"/>
    <row r="92" s="181" customFormat="1" ht="12.75"/>
    <row r="93" s="181" customFormat="1" ht="12.75"/>
    <row r="94" s="181" customFormat="1" ht="12.75"/>
    <row r="95" s="181" customFormat="1" ht="12.75"/>
    <row r="96" s="181" customFormat="1" ht="12.75"/>
    <row r="97" s="181" customFormat="1" ht="12.75"/>
    <row r="98" s="181" customFormat="1" ht="12.75"/>
    <row r="99" s="181" customFormat="1" ht="12.75"/>
    <row r="100" s="181" customFormat="1" ht="12.75"/>
    <row r="101" s="181" customFormat="1" ht="12.75"/>
    <row r="102" s="181" customFormat="1" ht="12.75"/>
    <row r="103" s="181" customFormat="1" ht="12.75"/>
    <row r="104" s="181" customFormat="1" ht="12.75"/>
    <row r="105" s="181" customFormat="1" ht="12.75"/>
    <row r="106" s="181" customFormat="1" ht="12.75"/>
    <row r="107" s="181" customFormat="1" ht="12.75"/>
    <row r="108" s="181" customFormat="1" ht="12.75"/>
    <row r="109" s="181" customFormat="1" ht="12.75"/>
    <row r="110" s="181" customFormat="1" ht="12.75"/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  <row r="122" s="181" customFormat="1" ht="12.75"/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</sheetData>
  <sheetProtection password="EF65" sheet="1" objects="1" scenarios="1"/>
  <mergeCells count="96">
    <mergeCell ref="A36:N36"/>
    <mergeCell ref="G12:H12"/>
    <mergeCell ref="M12:N12"/>
    <mergeCell ref="K32:N32"/>
    <mergeCell ref="G33:J33"/>
    <mergeCell ref="K33:N33"/>
    <mergeCell ref="G34:J34"/>
    <mergeCell ref="K34:N34"/>
    <mergeCell ref="B35:F35"/>
    <mergeCell ref="G35:J35"/>
    <mergeCell ref="K35:N35"/>
    <mergeCell ref="B31:F31"/>
    <mergeCell ref="B32:F32"/>
    <mergeCell ref="B33:F33"/>
    <mergeCell ref="G31:J31"/>
    <mergeCell ref="K31:N31"/>
    <mergeCell ref="G32:J32"/>
    <mergeCell ref="C34:F34"/>
    <mergeCell ref="A28:N28"/>
    <mergeCell ref="B26:F26"/>
    <mergeCell ref="A29:F30"/>
    <mergeCell ref="G29:N29"/>
    <mergeCell ref="G30:J30"/>
    <mergeCell ref="K30:N30"/>
    <mergeCell ref="G26:J26"/>
    <mergeCell ref="K26:N26"/>
    <mergeCell ref="A27:N27"/>
    <mergeCell ref="M6:N6"/>
    <mergeCell ref="J7:K7"/>
    <mergeCell ref="M7:N7"/>
    <mergeCell ref="J6:K6"/>
    <mergeCell ref="J4:K4"/>
    <mergeCell ref="M4:N4"/>
    <mergeCell ref="J5:K5"/>
    <mergeCell ref="M5:N5"/>
    <mergeCell ref="M16:N16"/>
    <mergeCell ref="A18:N18"/>
    <mergeCell ref="G19:N19"/>
    <mergeCell ref="M8:N8"/>
    <mergeCell ref="M9:N9"/>
    <mergeCell ref="J10:K10"/>
    <mergeCell ref="M10:N10"/>
    <mergeCell ref="J11:K11"/>
    <mergeCell ref="M11:N11"/>
    <mergeCell ref="J9:K9"/>
    <mergeCell ref="D13:E13"/>
    <mergeCell ref="J12:K12"/>
    <mergeCell ref="J13:K13"/>
    <mergeCell ref="K20:N20"/>
    <mergeCell ref="D14:E14"/>
    <mergeCell ref="D15:E15"/>
    <mergeCell ref="A17:N17"/>
    <mergeCell ref="D16:E16"/>
    <mergeCell ref="G16:H16"/>
    <mergeCell ref="J16:K16"/>
    <mergeCell ref="G10:H10"/>
    <mergeCell ref="D11:E11"/>
    <mergeCell ref="G11:H11"/>
    <mergeCell ref="D12:E12"/>
    <mergeCell ref="G8:H8"/>
    <mergeCell ref="D9:E9"/>
    <mergeCell ref="G9:H9"/>
    <mergeCell ref="A19:F20"/>
    <mergeCell ref="G20:J20"/>
    <mergeCell ref="J8:K8"/>
    <mergeCell ref="D8:E8"/>
    <mergeCell ref="J14:K14"/>
    <mergeCell ref="J15:K15"/>
    <mergeCell ref="D10:E10"/>
    <mergeCell ref="D4:E4"/>
    <mergeCell ref="G4:H4"/>
    <mergeCell ref="D5:E5"/>
    <mergeCell ref="G5:H5"/>
    <mergeCell ref="D6:E6"/>
    <mergeCell ref="G6:H6"/>
    <mergeCell ref="D7:E7"/>
    <mergeCell ref="G7:H7"/>
    <mergeCell ref="D3:E3"/>
    <mergeCell ref="G3:H3"/>
    <mergeCell ref="A1:B3"/>
    <mergeCell ref="J3:K3"/>
    <mergeCell ref="C1:N1"/>
    <mergeCell ref="C2:E2"/>
    <mergeCell ref="F2:H2"/>
    <mergeCell ref="I2:K2"/>
    <mergeCell ref="L2:N2"/>
    <mergeCell ref="M3:N3"/>
    <mergeCell ref="B21:F21"/>
    <mergeCell ref="G21:J21"/>
    <mergeCell ref="K21:N21"/>
    <mergeCell ref="A24:F25"/>
    <mergeCell ref="G24:N24"/>
    <mergeCell ref="G25:J25"/>
    <mergeCell ref="K25:N25"/>
    <mergeCell ref="A22:N22"/>
    <mergeCell ref="A23:N23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0"/>
  <sheetViews>
    <sheetView workbookViewId="0" topLeftCell="A43">
      <selection activeCell="A7" sqref="A7:B7"/>
    </sheetView>
  </sheetViews>
  <sheetFormatPr defaultColWidth="9.140625" defaultRowHeight="12.75"/>
  <cols>
    <col min="1" max="1" width="25.7109375" style="0" customWidth="1"/>
    <col min="2" max="2" width="3.7109375" style="0" customWidth="1"/>
    <col min="3" max="3" width="1.7109375" style="0" customWidth="1"/>
    <col min="4" max="4" width="3.7109375" style="0" customWidth="1"/>
    <col min="5" max="5" width="1.7109375" style="0" customWidth="1"/>
    <col min="6" max="6" width="17.7109375" style="0" customWidth="1"/>
    <col min="7" max="7" width="1.7109375" style="0" customWidth="1"/>
    <col min="8" max="8" width="3.7109375" style="0" customWidth="1"/>
    <col min="9" max="9" width="12.7109375" style="0" customWidth="1"/>
    <col min="10" max="10" width="1.7109375" style="0" customWidth="1"/>
    <col min="11" max="11" width="3.7109375" style="0" customWidth="1"/>
    <col min="12" max="12" width="12.7109375" style="0" customWidth="1"/>
    <col min="13" max="13" width="1.7109375" style="0" customWidth="1"/>
    <col min="14" max="14" width="3.7109375" style="0" customWidth="1"/>
    <col min="15" max="15" width="12.7109375" style="0" customWidth="1"/>
    <col min="16" max="47" width="9.140625" style="45" customWidth="1"/>
  </cols>
  <sheetData>
    <row r="1" spans="1:15" ht="17.25">
      <c r="A1" s="333" t="s">
        <v>316</v>
      </c>
      <c r="B1" s="1127" t="s">
        <v>318</v>
      </c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334"/>
      <c r="O1" s="334"/>
    </row>
    <row r="2" spans="1:15" ht="12.75">
      <c r="A2" s="335" t="s">
        <v>317</v>
      </c>
      <c r="B2" s="1129" t="s">
        <v>319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334"/>
      <c r="O2" s="334"/>
    </row>
    <row r="3" spans="1:15" ht="12.75">
      <c r="A3" s="333" t="s">
        <v>316</v>
      </c>
      <c r="B3" s="336"/>
      <c r="C3" s="337"/>
      <c r="D3" s="1130" t="s">
        <v>320</v>
      </c>
      <c r="E3" s="1130"/>
      <c r="F3" s="1130"/>
      <c r="G3" s="1130"/>
      <c r="H3" s="1130"/>
      <c r="I3" s="1130"/>
      <c r="J3" s="1130"/>
      <c r="K3" s="1130"/>
      <c r="L3" s="1130"/>
      <c r="M3" s="338"/>
      <c r="N3" s="334"/>
      <c r="O3" s="334"/>
    </row>
    <row r="4" spans="1:15" ht="4.5" customHeight="1">
      <c r="A4" s="1131"/>
      <c r="B4" s="1131"/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</row>
    <row r="5" spans="1:15" ht="13.5">
      <c r="A5" s="1099" t="s">
        <v>286</v>
      </c>
      <c r="B5" s="1099"/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099"/>
      <c r="N5" s="1135" t="s">
        <v>183</v>
      </c>
      <c r="O5" s="1135"/>
    </row>
    <row r="6" spans="1:15" ht="10.5" customHeight="1" thickBot="1">
      <c r="A6" s="1092" t="s">
        <v>269</v>
      </c>
      <c r="B6" s="1092"/>
      <c r="C6" s="339"/>
      <c r="D6" s="1092" t="s">
        <v>270</v>
      </c>
      <c r="E6" s="1092"/>
      <c r="F6" s="1092"/>
      <c r="G6" s="339"/>
      <c r="H6" s="1092" t="s">
        <v>271</v>
      </c>
      <c r="I6" s="1092"/>
      <c r="J6" s="339"/>
      <c r="K6" s="1092" t="s">
        <v>272</v>
      </c>
      <c r="L6" s="1092"/>
      <c r="M6" s="340"/>
      <c r="N6" s="1132"/>
      <c r="O6" s="1132"/>
    </row>
    <row r="7" spans="1:15" ht="15" customHeight="1" thickBot="1">
      <c r="A7" s="1095">
        <f>+DAP1!B29</f>
        <v>0</v>
      </c>
      <c r="B7" s="1097"/>
      <c r="C7" s="341"/>
      <c r="D7" s="1095">
        <f>+DAP1!J29</f>
        <v>0</v>
      </c>
      <c r="E7" s="1096"/>
      <c r="F7" s="1097"/>
      <c r="G7" s="341"/>
      <c r="H7" s="1095">
        <f>+DAP1!B30</f>
        <v>0</v>
      </c>
      <c r="I7" s="1097"/>
      <c r="J7" s="341"/>
      <c r="K7" s="1093"/>
      <c r="L7" s="1094"/>
      <c r="M7" s="341"/>
      <c r="N7" s="1133">
        <f>+DAP1!A6</f>
      </c>
      <c r="O7" s="1134"/>
    </row>
    <row r="8" spans="1:15" ht="10.5" customHeight="1" thickBot="1">
      <c r="A8" s="1092" t="s">
        <v>273</v>
      </c>
      <c r="B8" s="1092"/>
      <c r="C8" s="1092"/>
      <c r="D8" s="1092"/>
      <c r="E8" s="1092"/>
      <c r="F8" s="1092"/>
      <c r="G8" s="339"/>
      <c r="H8" s="1092" t="s">
        <v>274</v>
      </c>
      <c r="I8" s="1092"/>
      <c r="J8" s="1100"/>
      <c r="K8" s="339"/>
      <c r="L8" s="339"/>
      <c r="M8" s="339"/>
      <c r="N8" s="1091" t="s">
        <v>533</v>
      </c>
      <c r="O8" s="1091"/>
    </row>
    <row r="9" spans="1:15" ht="15" customHeight="1" thickBot="1">
      <c r="A9" s="1095">
        <f>+DAP1!G32</f>
        <v>0</v>
      </c>
      <c r="B9" s="1096"/>
      <c r="C9" s="1096"/>
      <c r="D9" s="1096"/>
      <c r="E9" s="1096"/>
      <c r="F9" s="1097"/>
      <c r="G9" s="341"/>
      <c r="H9" s="1095">
        <f>+DAP1!L32</f>
        <v>0</v>
      </c>
      <c r="I9" s="1097"/>
      <c r="J9" s="341"/>
      <c r="K9" s="342"/>
      <c r="L9" s="342"/>
      <c r="M9" s="342"/>
      <c r="N9" s="1101"/>
      <c r="O9" s="1102"/>
    </row>
    <row r="10" spans="1:15" ht="10.5" customHeight="1">
      <c r="A10" s="1092" t="s">
        <v>275</v>
      </c>
      <c r="B10" s="1092"/>
      <c r="C10" s="1092"/>
      <c r="D10" s="1092"/>
      <c r="E10" s="1092"/>
      <c r="F10" s="1092"/>
      <c r="G10" s="339"/>
      <c r="H10" s="1092" t="s">
        <v>200</v>
      </c>
      <c r="I10" s="1092"/>
      <c r="J10" s="339"/>
      <c r="K10" s="1092" t="s">
        <v>276</v>
      </c>
      <c r="L10" s="1092"/>
      <c r="M10" s="1092"/>
      <c r="N10" s="1092"/>
      <c r="O10" s="1092"/>
    </row>
    <row r="11" spans="1:15" ht="15" customHeight="1">
      <c r="A11" s="1103">
        <f>+DAP1!B32</f>
        <v>0</v>
      </c>
      <c r="B11" s="1096"/>
      <c r="C11" s="1096"/>
      <c r="D11" s="1096"/>
      <c r="E11" s="1096"/>
      <c r="F11" s="1097"/>
      <c r="G11" s="341"/>
      <c r="H11" s="1095">
        <f>+DAP1!B33</f>
        <v>0</v>
      </c>
      <c r="I11" s="1097"/>
      <c r="J11" s="341"/>
      <c r="K11" s="1095" t="str">
        <f>+DAP1!K33</f>
        <v>ČR</v>
      </c>
      <c r="L11" s="1096"/>
      <c r="M11" s="1096"/>
      <c r="N11" s="1096"/>
      <c r="O11" s="1097"/>
    </row>
    <row r="12" spans="1:15" ht="4.5" customHeight="1">
      <c r="A12" s="1100"/>
      <c r="B12" s="1100"/>
      <c r="C12" s="1100"/>
      <c r="D12" s="1100"/>
      <c r="E12" s="1100"/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</row>
    <row r="13" spans="1:15" ht="13.5">
      <c r="A13" s="1099" t="s">
        <v>201</v>
      </c>
      <c r="B13" s="1099"/>
      <c r="C13" s="1099"/>
      <c r="D13" s="1099"/>
      <c r="E13" s="1099"/>
      <c r="F13" s="1099"/>
      <c r="G13" s="1099"/>
      <c r="H13" s="1099"/>
      <c r="I13" s="1099"/>
      <c r="J13" s="1099"/>
      <c r="K13" s="1099"/>
      <c r="L13" s="1099"/>
      <c r="M13" s="1099"/>
      <c r="N13" s="1099"/>
      <c r="O13" s="1099"/>
    </row>
    <row r="14" spans="1:15" ht="4.5" customHeight="1">
      <c r="A14" s="1100"/>
      <c r="B14" s="1100"/>
      <c r="C14" s="1100"/>
      <c r="D14" s="1100"/>
      <c r="E14" s="1100"/>
      <c r="F14" s="1100"/>
      <c r="G14" s="1100"/>
      <c r="H14" s="1100"/>
      <c r="I14" s="1100"/>
      <c r="J14" s="1100"/>
      <c r="K14" s="1100"/>
      <c r="L14" s="1100"/>
      <c r="M14" s="1100"/>
      <c r="N14" s="1100"/>
      <c r="O14" s="1100"/>
    </row>
    <row r="15" spans="1:15" ht="15" customHeight="1">
      <c r="A15" s="1092" t="s">
        <v>277</v>
      </c>
      <c r="B15" s="1092"/>
      <c r="C15" s="1092"/>
      <c r="D15" s="1092"/>
      <c r="E15" s="1092"/>
      <c r="F15" s="1092"/>
      <c r="G15" s="1145"/>
      <c r="H15" s="343"/>
      <c r="I15" s="1146" t="s">
        <v>278</v>
      </c>
      <c r="J15" s="1145"/>
      <c r="K15" s="343"/>
      <c r="L15" s="1146" t="s">
        <v>279</v>
      </c>
      <c r="M15" s="1145"/>
      <c r="N15" s="343" t="s">
        <v>408</v>
      </c>
      <c r="O15" s="339" t="s">
        <v>280</v>
      </c>
    </row>
    <row r="16" spans="1:15" ht="9.75" customHeight="1">
      <c r="A16" s="342"/>
      <c r="B16" s="344" t="s">
        <v>371</v>
      </c>
      <c r="C16" s="344"/>
      <c r="D16" s="344" t="s">
        <v>172</v>
      </c>
      <c r="E16" s="1100"/>
      <c r="F16" s="1100"/>
      <c r="G16" s="1100"/>
      <c r="H16" s="1100"/>
      <c r="I16" s="1100"/>
      <c r="J16" s="1100"/>
      <c r="K16" s="1100"/>
      <c r="L16" s="1100"/>
      <c r="M16" s="1100"/>
      <c r="N16" s="1100"/>
      <c r="O16" s="1100"/>
    </row>
    <row r="17" spans="1:15" ht="22.5" customHeight="1">
      <c r="A17" s="345" t="s">
        <v>281</v>
      </c>
      <c r="B17" s="343"/>
      <c r="C17" s="342"/>
      <c r="D17" s="343"/>
      <c r="E17" s="342"/>
      <c r="F17" s="1105" t="s">
        <v>283</v>
      </c>
      <c r="G17" s="1105"/>
      <c r="H17" s="1105"/>
      <c r="I17" s="1105"/>
      <c r="J17" s="1105"/>
      <c r="K17" s="1107"/>
      <c r="L17" s="1108"/>
      <c r="M17" s="1147" t="s">
        <v>204</v>
      </c>
      <c r="N17" s="1147"/>
      <c r="O17" s="1147"/>
    </row>
    <row r="18" spans="1:15" ht="9.75" customHeight="1">
      <c r="A18" s="342"/>
      <c r="B18" s="344" t="s">
        <v>371</v>
      </c>
      <c r="C18" s="344"/>
      <c r="D18" s="344" t="s">
        <v>172</v>
      </c>
      <c r="E18" s="342"/>
      <c r="F18" s="342"/>
      <c r="G18" s="342"/>
      <c r="H18" s="342"/>
      <c r="I18" s="342"/>
      <c r="J18" s="342"/>
      <c r="K18" s="1106" t="s">
        <v>203</v>
      </c>
      <c r="L18" s="1106"/>
      <c r="M18" s="1147"/>
      <c r="N18" s="1147"/>
      <c r="O18" s="1147"/>
    </row>
    <row r="19" spans="1:15" ht="20.25">
      <c r="A19" s="345" t="s">
        <v>282</v>
      </c>
      <c r="B19" s="343"/>
      <c r="C19" s="342"/>
      <c r="D19" s="343"/>
      <c r="E19" s="342"/>
      <c r="F19" s="1105" t="s">
        <v>284</v>
      </c>
      <c r="G19" s="1105"/>
      <c r="H19" s="1105"/>
      <c r="I19" s="1105"/>
      <c r="J19" s="1105"/>
      <c r="K19" s="1093"/>
      <c r="L19" s="1094"/>
      <c r="M19" s="342"/>
      <c r="N19" s="1098"/>
      <c r="O19" s="1094"/>
    </row>
    <row r="20" spans="1:15" ht="9.75" customHeight="1">
      <c r="A20" s="342"/>
      <c r="B20" s="344" t="s">
        <v>371</v>
      </c>
      <c r="C20" s="344"/>
      <c r="D20" s="344" t="s">
        <v>172</v>
      </c>
      <c r="E20" s="342"/>
      <c r="F20" s="1100"/>
      <c r="G20" s="438"/>
      <c r="H20" s="438"/>
      <c r="I20" s="438"/>
      <c r="J20" s="438"/>
      <c r="K20" s="438"/>
      <c r="L20" s="438"/>
      <c r="M20" s="438"/>
      <c r="N20" s="438"/>
      <c r="O20" s="438"/>
    </row>
    <row r="21" spans="1:15" ht="22.5" customHeight="1">
      <c r="A21" s="345" t="s">
        <v>202</v>
      </c>
      <c r="B21" s="343"/>
      <c r="C21" s="342"/>
      <c r="D21" s="343"/>
      <c r="E21" s="342"/>
      <c r="F21" s="1105" t="s">
        <v>285</v>
      </c>
      <c r="G21" s="1105"/>
      <c r="H21" s="1105"/>
      <c r="I21" s="1105"/>
      <c r="J21" s="1105"/>
      <c r="K21" s="1098"/>
      <c r="L21" s="1094"/>
      <c r="M21" s="342"/>
      <c r="N21" s="1098"/>
      <c r="O21" s="1094"/>
    </row>
    <row r="22" spans="1:15" ht="9.75" customHeight="1">
      <c r="A22" s="1100"/>
      <c r="B22" s="1100"/>
      <c r="C22" s="1100"/>
      <c r="D22" s="1100"/>
      <c r="E22" s="1100"/>
      <c r="F22" s="1100"/>
      <c r="G22" s="1100"/>
      <c r="H22" s="1100"/>
      <c r="I22" s="1100"/>
      <c r="J22" s="1100"/>
      <c r="K22" s="1106" t="s">
        <v>366</v>
      </c>
      <c r="L22" s="1106"/>
      <c r="M22" s="349"/>
      <c r="N22" s="1106" t="s">
        <v>409</v>
      </c>
      <c r="O22" s="1106"/>
    </row>
    <row r="23" spans="1:15" ht="22.5" customHeight="1">
      <c r="A23" s="1100"/>
      <c r="B23" s="1100"/>
      <c r="C23" s="1100"/>
      <c r="D23" s="1100"/>
      <c r="E23" s="1100"/>
      <c r="F23" s="1105" t="s">
        <v>287</v>
      </c>
      <c r="G23" s="1105"/>
      <c r="H23" s="1105"/>
      <c r="I23" s="1105"/>
      <c r="J23" s="1105"/>
      <c r="K23" s="1098"/>
      <c r="L23" s="1094"/>
      <c r="M23" s="342"/>
      <c r="N23" s="1098"/>
      <c r="O23" s="1094"/>
    </row>
    <row r="24" spans="1:15" ht="4.5" customHeight="1">
      <c r="A24" s="1100"/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</row>
    <row r="25" spans="1:15" ht="13.5">
      <c r="A25" s="1099" t="s">
        <v>288</v>
      </c>
      <c r="B25" s="1099"/>
      <c r="C25" s="1099"/>
      <c r="D25" s="1099"/>
      <c r="E25" s="1099"/>
      <c r="F25" s="1099"/>
      <c r="G25" s="1099"/>
      <c r="H25" s="1099"/>
      <c r="I25" s="1099"/>
      <c r="J25" s="1099"/>
      <c r="K25" s="1099"/>
      <c r="L25" s="1099"/>
      <c r="M25" s="1099"/>
      <c r="N25" s="1099"/>
      <c r="O25" s="1099"/>
    </row>
    <row r="26" spans="1:15" ht="4.5" customHeight="1">
      <c r="A26" s="1100"/>
      <c r="B26" s="1100"/>
      <c r="C26" s="1100"/>
      <c r="D26" s="1100"/>
      <c r="E26" s="1100"/>
      <c r="F26" s="1100"/>
      <c r="G26" s="1100"/>
      <c r="H26" s="1100"/>
      <c r="I26" s="1100"/>
      <c r="J26" s="1100"/>
      <c r="K26" s="1100"/>
      <c r="L26" s="1100"/>
      <c r="M26" s="1100"/>
      <c r="N26" s="1100"/>
      <c r="O26" s="1100"/>
    </row>
    <row r="27" spans="1:15" ht="18" customHeight="1">
      <c r="A27" s="1105" t="s">
        <v>322</v>
      </c>
      <c r="B27" s="1105"/>
      <c r="C27" s="1105"/>
      <c r="D27" s="1105"/>
      <c r="E27" s="1105"/>
      <c r="F27" s="1105"/>
      <c r="G27" s="1105"/>
      <c r="H27" s="1105"/>
      <c r="I27" s="1105"/>
      <c r="J27" s="1100"/>
      <c r="K27" s="1100"/>
      <c r="L27" s="344" t="s">
        <v>371</v>
      </c>
      <c r="M27" s="1104"/>
      <c r="N27" s="1148"/>
      <c r="O27" s="344" t="s">
        <v>172</v>
      </c>
    </row>
    <row r="28" spans="1:15" ht="18" customHeight="1">
      <c r="A28" s="1105"/>
      <c r="B28" s="1105"/>
      <c r="C28" s="1105"/>
      <c r="D28" s="1105"/>
      <c r="E28" s="1105"/>
      <c r="F28" s="1105"/>
      <c r="G28" s="1105"/>
      <c r="H28" s="1105"/>
      <c r="I28" s="1105"/>
      <c r="J28" s="1100"/>
      <c r="K28" s="1100"/>
      <c r="L28" s="343"/>
      <c r="M28" s="1148"/>
      <c r="N28" s="1148"/>
      <c r="O28" s="343"/>
    </row>
    <row r="29" spans="1:15" ht="12.75">
      <c r="A29" s="1105" t="s">
        <v>205</v>
      </c>
      <c r="B29" s="1105"/>
      <c r="C29" s="1105"/>
      <c r="D29" s="1105"/>
      <c r="E29" s="1105"/>
      <c r="F29" s="344" t="s">
        <v>366</v>
      </c>
      <c r="G29" s="342"/>
      <c r="H29" s="1104" t="s">
        <v>409</v>
      </c>
      <c r="I29" s="1104"/>
      <c r="J29" s="342"/>
      <c r="K29" s="1104" t="s">
        <v>366</v>
      </c>
      <c r="L29" s="1104"/>
      <c r="M29" s="342"/>
      <c r="N29" s="1104" t="s">
        <v>409</v>
      </c>
      <c r="O29" s="1104"/>
    </row>
    <row r="30" spans="1:15" ht="22.5" customHeight="1">
      <c r="A30" s="1105"/>
      <c r="B30" s="1105"/>
      <c r="C30" s="1105"/>
      <c r="D30" s="1105"/>
      <c r="E30" s="1105"/>
      <c r="F30" s="365"/>
      <c r="G30" s="346" t="s">
        <v>289</v>
      </c>
      <c r="H30" s="1107"/>
      <c r="I30" s="1108"/>
      <c r="J30" s="346"/>
      <c r="K30" s="1107"/>
      <c r="L30" s="1108"/>
      <c r="M30" s="346" t="s">
        <v>289</v>
      </c>
      <c r="N30" s="1107"/>
      <c r="O30" s="1108"/>
    </row>
    <row r="31" spans="1:15" ht="12.75">
      <c r="A31" s="1105" t="s">
        <v>290</v>
      </c>
      <c r="B31" s="1100"/>
      <c r="C31" s="1100"/>
      <c r="D31" s="1100"/>
      <c r="E31" s="1100"/>
      <c r="F31" s="344" t="s">
        <v>366</v>
      </c>
      <c r="G31" s="342"/>
      <c r="H31" s="1104" t="s">
        <v>409</v>
      </c>
      <c r="I31" s="1104"/>
      <c r="J31" s="342"/>
      <c r="K31" s="1104" t="s">
        <v>366</v>
      </c>
      <c r="L31" s="1104"/>
      <c r="M31" s="342"/>
      <c r="N31" s="1104" t="s">
        <v>409</v>
      </c>
      <c r="O31" s="1104"/>
    </row>
    <row r="32" spans="1:15" ht="22.5" customHeight="1">
      <c r="A32" s="1100"/>
      <c r="B32" s="1100"/>
      <c r="C32" s="1100"/>
      <c r="D32" s="1100"/>
      <c r="E32" s="1100"/>
      <c r="F32" s="365"/>
      <c r="G32" s="346" t="s">
        <v>289</v>
      </c>
      <c r="H32" s="1107"/>
      <c r="I32" s="1108"/>
      <c r="J32" s="346"/>
      <c r="K32" s="1107"/>
      <c r="L32" s="1108"/>
      <c r="M32" s="346" t="s">
        <v>289</v>
      </c>
      <c r="N32" s="1107"/>
      <c r="O32" s="1108"/>
    </row>
    <row r="33" spans="1:15" ht="12.75">
      <c r="A33" s="1105" t="s">
        <v>291</v>
      </c>
      <c r="B33" s="1100"/>
      <c r="C33" s="1100"/>
      <c r="D33" s="1100"/>
      <c r="E33" s="1100"/>
      <c r="F33" s="344" t="s">
        <v>366</v>
      </c>
      <c r="G33" s="342"/>
      <c r="H33" s="1104" t="s">
        <v>409</v>
      </c>
      <c r="I33" s="1104"/>
      <c r="J33" s="342"/>
      <c r="K33" s="1104" t="s">
        <v>366</v>
      </c>
      <c r="L33" s="1104"/>
      <c r="M33" s="342"/>
      <c r="N33" s="1104" t="s">
        <v>409</v>
      </c>
      <c r="O33" s="1104"/>
    </row>
    <row r="34" spans="1:15" ht="22.5" customHeight="1">
      <c r="A34" s="1100"/>
      <c r="B34" s="1100"/>
      <c r="C34" s="1100"/>
      <c r="D34" s="1100"/>
      <c r="E34" s="1100"/>
      <c r="F34" s="365"/>
      <c r="G34" s="346" t="s">
        <v>289</v>
      </c>
      <c r="H34" s="1107"/>
      <c r="I34" s="1108"/>
      <c r="J34" s="346"/>
      <c r="K34" s="1107"/>
      <c r="L34" s="1108"/>
      <c r="M34" s="346" t="s">
        <v>289</v>
      </c>
      <c r="N34" s="1107"/>
      <c r="O34" s="1108"/>
    </row>
    <row r="35" spans="1:15" ht="12.75">
      <c r="A35" s="1105" t="s">
        <v>292</v>
      </c>
      <c r="B35" s="1100"/>
      <c r="C35" s="1100"/>
      <c r="D35" s="1100"/>
      <c r="E35" s="1100"/>
      <c r="F35" s="344" t="s">
        <v>366</v>
      </c>
      <c r="G35" s="342"/>
      <c r="H35" s="1104" t="s">
        <v>409</v>
      </c>
      <c r="I35" s="1104"/>
      <c r="J35" s="342"/>
      <c r="K35" s="1104" t="s">
        <v>366</v>
      </c>
      <c r="L35" s="1104"/>
      <c r="M35" s="342"/>
      <c r="N35" s="1104" t="s">
        <v>409</v>
      </c>
      <c r="O35" s="1104"/>
    </row>
    <row r="36" spans="1:15" ht="22.5" customHeight="1">
      <c r="A36" s="1100"/>
      <c r="B36" s="1100"/>
      <c r="C36" s="1100"/>
      <c r="D36" s="1100"/>
      <c r="E36" s="1100"/>
      <c r="F36" s="365"/>
      <c r="G36" s="346" t="s">
        <v>289</v>
      </c>
      <c r="H36" s="1107"/>
      <c r="I36" s="1108"/>
      <c r="J36" s="346"/>
      <c r="K36" s="1107"/>
      <c r="L36" s="1108"/>
      <c r="M36" s="346" t="s">
        <v>289</v>
      </c>
      <c r="N36" s="1107"/>
      <c r="O36" s="1108"/>
    </row>
    <row r="37" spans="1:15" ht="12.75">
      <c r="A37" s="1105" t="s">
        <v>293</v>
      </c>
      <c r="B37" s="1100"/>
      <c r="C37" s="1100"/>
      <c r="D37" s="1100"/>
      <c r="E37" s="1100"/>
      <c r="F37" s="344" t="s">
        <v>366</v>
      </c>
      <c r="G37" s="342"/>
      <c r="H37" s="1104" t="s">
        <v>409</v>
      </c>
      <c r="I37" s="1104"/>
      <c r="J37" s="342"/>
      <c r="K37" s="1104" t="s">
        <v>366</v>
      </c>
      <c r="L37" s="1104"/>
      <c r="M37" s="342"/>
      <c r="N37" s="1104" t="s">
        <v>409</v>
      </c>
      <c r="O37" s="1104"/>
    </row>
    <row r="38" spans="1:15" ht="22.5" customHeight="1">
      <c r="A38" s="1100"/>
      <c r="B38" s="1100"/>
      <c r="C38" s="1100"/>
      <c r="D38" s="1100"/>
      <c r="E38" s="1100"/>
      <c r="F38" s="365"/>
      <c r="G38" s="346" t="s">
        <v>289</v>
      </c>
      <c r="H38" s="1107"/>
      <c r="I38" s="1108"/>
      <c r="J38" s="346"/>
      <c r="K38" s="1107"/>
      <c r="L38" s="1108"/>
      <c r="M38" s="346" t="s">
        <v>289</v>
      </c>
      <c r="N38" s="1107"/>
      <c r="O38" s="1108"/>
    </row>
    <row r="39" spans="1:15" ht="4.5" customHeight="1">
      <c r="A39" s="1100"/>
      <c r="B39" s="1100"/>
      <c r="C39" s="1100"/>
      <c r="D39" s="1100"/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1100"/>
    </row>
    <row r="40" spans="1:15" ht="13.5">
      <c r="A40" s="1099" t="s">
        <v>294</v>
      </c>
      <c r="B40" s="1099"/>
      <c r="C40" s="1099"/>
      <c r="D40" s="1099"/>
      <c r="E40" s="1099"/>
      <c r="F40" s="1099"/>
      <c r="G40" s="1099"/>
      <c r="H40" s="1099"/>
      <c r="I40" s="1099"/>
      <c r="J40" s="1099"/>
      <c r="K40" s="1099"/>
      <c r="L40" s="1099"/>
      <c r="M40" s="1099"/>
      <c r="N40" s="1099"/>
      <c r="O40" s="1099"/>
    </row>
    <row r="41" spans="1:15" ht="4.5" customHeight="1">
      <c r="A41" s="1100"/>
      <c r="B41" s="1100"/>
      <c r="C41" s="1100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</row>
    <row r="42" spans="1:15" ht="15" customHeight="1">
      <c r="A42" s="1109" t="s">
        <v>296</v>
      </c>
      <c r="B42" s="1110"/>
      <c r="C42" s="1110"/>
      <c r="D42" s="1112">
        <f>+1Př1!F12-1Př1!F18+1Př1!F20+1Př1!F22+1Př1!F23</f>
        <v>0</v>
      </c>
      <c r="E42" s="1113"/>
      <c r="F42" s="1114"/>
      <c r="G42" s="1115" t="s">
        <v>343</v>
      </c>
      <c r="H42" s="1115"/>
      <c r="I42" s="1100"/>
      <c r="J42" s="1100"/>
      <c r="K42" s="1100"/>
      <c r="L42" s="1100"/>
      <c r="M42" s="1100"/>
      <c r="N42" s="1100"/>
      <c r="O42" s="1100"/>
    </row>
    <row r="43" spans="1:15" ht="9.75" customHeight="1">
      <c r="A43" s="1109"/>
      <c r="B43" s="1110"/>
      <c r="C43" s="1110"/>
      <c r="D43" s="1111" t="s">
        <v>289</v>
      </c>
      <c r="E43" s="1111"/>
      <c r="F43" s="1111"/>
      <c r="G43" s="342"/>
      <c r="H43" s="342"/>
      <c r="I43" s="1100"/>
      <c r="J43" s="1100"/>
      <c r="K43" s="1100"/>
      <c r="L43" s="1100"/>
      <c r="M43" s="1100"/>
      <c r="N43" s="1100"/>
      <c r="O43" s="1100"/>
    </row>
    <row r="44" spans="1:15" ht="15" customHeight="1">
      <c r="A44" s="1109" t="s">
        <v>295</v>
      </c>
      <c r="B44" s="1110"/>
      <c r="C44" s="1110"/>
      <c r="D44" s="1112">
        <f>+1Př1!F13+1Př1!F14-1Př1!F19+1Př1!F21</f>
        <v>0</v>
      </c>
      <c r="E44" s="1113"/>
      <c r="F44" s="1114"/>
      <c r="G44" s="1115" t="s">
        <v>343</v>
      </c>
      <c r="H44" s="1115"/>
      <c r="I44" s="1100"/>
      <c r="J44" s="1100"/>
      <c r="K44" s="1100"/>
      <c r="L44" s="1100"/>
      <c r="M44" s="1100"/>
      <c r="N44" s="1100"/>
      <c r="O44" s="1100"/>
    </row>
    <row r="45" spans="1:15" ht="9.75" customHeight="1">
      <c r="A45" s="1109"/>
      <c r="B45" s="1110"/>
      <c r="C45" s="1110"/>
      <c r="D45" s="1111" t="s">
        <v>297</v>
      </c>
      <c r="E45" s="1111"/>
      <c r="F45" s="1111"/>
      <c r="G45" s="342"/>
      <c r="H45" s="342"/>
      <c r="I45" s="1100"/>
      <c r="J45" s="1100"/>
      <c r="K45" s="1100"/>
      <c r="L45" s="1100"/>
      <c r="M45" s="1100"/>
      <c r="N45" s="1100"/>
      <c r="O45" s="1100"/>
    </row>
    <row r="46" spans="1:15" ht="15" customHeight="1">
      <c r="A46" s="1109" t="s">
        <v>298</v>
      </c>
      <c r="B46" s="1110"/>
      <c r="C46" s="1110"/>
      <c r="D46" s="1119">
        <f>+D42-D44</f>
        <v>0</v>
      </c>
      <c r="E46" s="1120"/>
      <c r="F46" s="1121"/>
      <c r="G46" s="1115" t="s">
        <v>343</v>
      </c>
      <c r="H46" s="1115"/>
      <c r="I46" s="1100"/>
      <c r="J46" s="1100"/>
      <c r="K46" s="1100"/>
      <c r="L46" s="1100"/>
      <c r="M46" s="1100"/>
      <c r="N46" s="1100"/>
      <c r="O46" s="1100"/>
    </row>
    <row r="47" spans="1:15" ht="9.75" customHeight="1">
      <c r="A47" s="342"/>
      <c r="B47" s="342"/>
      <c r="C47" s="342"/>
      <c r="D47" s="342"/>
      <c r="E47" s="342"/>
      <c r="F47" s="342"/>
      <c r="G47" s="342"/>
      <c r="H47" s="342"/>
      <c r="I47" s="348" t="s">
        <v>299</v>
      </c>
      <c r="J47" s="1100"/>
      <c r="K47" s="438"/>
      <c r="L47" s="348" t="s">
        <v>300</v>
      </c>
      <c r="M47" s="1100"/>
      <c r="N47" s="438"/>
      <c r="O47" s="438"/>
    </row>
    <row r="48" spans="1:15" ht="15" customHeight="1">
      <c r="A48" s="1109" t="s">
        <v>301</v>
      </c>
      <c r="B48" s="1109"/>
      <c r="C48" s="1109"/>
      <c r="D48" s="1109"/>
      <c r="E48" s="1109"/>
      <c r="F48" s="1109"/>
      <c r="G48" s="1109"/>
      <c r="H48" s="1109"/>
      <c r="I48" s="343">
        <v>7</v>
      </c>
      <c r="J48" s="438"/>
      <c r="K48" s="438"/>
      <c r="L48" s="343">
        <v>5</v>
      </c>
      <c r="M48" s="438"/>
      <c r="N48" s="438"/>
      <c r="O48" s="438"/>
    </row>
    <row r="49" spans="1:15" ht="9.75" customHeight="1">
      <c r="A49" s="342"/>
      <c r="B49" s="342"/>
      <c r="C49" s="342"/>
      <c r="D49" s="342"/>
      <c r="E49" s="342"/>
      <c r="F49" s="342"/>
      <c r="G49" s="342"/>
      <c r="H49" s="342"/>
      <c r="I49" s="348" t="s">
        <v>299</v>
      </c>
      <c r="J49" s="438"/>
      <c r="K49" s="438"/>
      <c r="L49" s="348" t="s">
        <v>300</v>
      </c>
      <c r="M49" s="438"/>
      <c r="N49" s="438"/>
      <c r="O49" s="438"/>
    </row>
    <row r="50" spans="1:47" s="326" customFormat="1" ht="22.5" customHeight="1">
      <c r="A50" s="1118" t="s">
        <v>302</v>
      </c>
      <c r="B50" s="1118"/>
      <c r="C50" s="1118"/>
      <c r="D50" s="1118"/>
      <c r="E50" s="1118"/>
      <c r="F50" s="1118"/>
      <c r="G50" s="1118"/>
      <c r="H50" s="1118"/>
      <c r="I50" s="343">
        <f>+I48</f>
        <v>7</v>
      </c>
      <c r="J50" s="438"/>
      <c r="K50" s="438"/>
      <c r="L50" s="343">
        <f>+L48</f>
        <v>5</v>
      </c>
      <c r="M50" s="438"/>
      <c r="N50" s="438"/>
      <c r="O50" s="438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</row>
    <row r="51" spans="1:15" ht="4.5" customHeight="1">
      <c r="A51" s="1100"/>
      <c r="B51" s="1100"/>
      <c r="C51" s="1100"/>
      <c r="D51" s="1100"/>
      <c r="E51" s="1100"/>
      <c r="F51" s="1100"/>
      <c r="G51" s="1100"/>
      <c r="H51" s="1100"/>
      <c r="I51" s="1100"/>
      <c r="J51" s="1100"/>
      <c r="K51" s="1100"/>
      <c r="L51" s="1100"/>
      <c r="M51" s="1100"/>
      <c r="N51" s="1100"/>
      <c r="O51" s="1100"/>
    </row>
    <row r="52" spans="1:15" ht="15" customHeight="1">
      <c r="A52" s="1109" t="s">
        <v>303</v>
      </c>
      <c r="B52" s="1110"/>
      <c r="C52" s="1110"/>
      <c r="D52" s="1119">
        <f>+D46/(I50+L50)</f>
        <v>0</v>
      </c>
      <c r="E52" s="1120"/>
      <c r="F52" s="1121"/>
      <c r="G52" s="1116" t="s">
        <v>343</v>
      </c>
      <c r="H52" s="1116"/>
      <c r="I52" s="1117"/>
      <c r="J52" s="1100"/>
      <c r="K52" s="1100"/>
      <c r="L52" s="1100"/>
      <c r="M52" s="1100"/>
      <c r="N52" s="1100"/>
      <c r="O52" s="1100"/>
    </row>
    <row r="53" spans="1:15" ht="9.75" customHeight="1">
      <c r="A53" s="1100"/>
      <c r="B53" s="1100"/>
      <c r="C53" s="1100"/>
      <c r="D53" s="1122" t="s">
        <v>414</v>
      </c>
      <c r="E53" s="1122"/>
      <c r="F53" s="1122"/>
      <c r="G53" s="1117"/>
      <c r="H53" s="1117"/>
      <c r="I53" s="1122" t="s">
        <v>415</v>
      </c>
      <c r="J53" s="1122"/>
      <c r="K53" s="1122"/>
      <c r="L53" s="1100"/>
      <c r="M53" s="1100"/>
      <c r="N53" s="1100"/>
      <c r="O53" s="1100"/>
    </row>
    <row r="54" spans="1:15" ht="15" customHeight="1">
      <c r="A54" s="1109" t="s">
        <v>306</v>
      </c>
      <c r="B54" s="1110"/>
      <c r="C54" s="1110"/>
      <c r="D54" s="1112">
        <f>IF(EXACT("X",N15),+D52*I50,0)</f>
        <v>0</v>
      </c>
      <c r="E54" s="1113"/>
      <c r="F54" s="1114"/>
      <c r="G54" s="1116" t="s">
        <v>343</v>
      </c>
      <c r="H54" s="1116"/>
      <c r="I54" s="1112">
        <f>IF(EXACT("X",N15),+D52*L50,0)</f>
        <v>0</v>
      </c>
      <c r="J54" s="1113"/>
      <c r="K54" s="1114"/>
      <c r="L54" s="347" t="s">
        <v>343</v>
      </c>
      <c r="M54" s="1123" t="s">
        <v>495</v>
      </c>
      <c r="N54" s="438"/>
      <c r="O54" s="438"/>
    </row>
    <row r="55" spans="1:15" ht="9.75" customHeight="1">
      <c r="A55" s="1100"/>
      <c r="B55" s="1100"/>
      <c r="C55" s="1100"/>
      <c r="D55" s="1122" t="s">
        <v>414</v>
      </c>
      <c r="E55" s="1122"/>
      <c r="F55" s="1122"/>
      <c r="G55" s="1117"/>
      <c r="H55" s="1117"/>
      <c r="I55" s="1122" t="s">
        <v>415</v>
      </c>
      <c r="J55" s="1122"/>
      <c r="K55" s="1122"/>
      <c r="L55" s="349"/>
      <c r="M55" s="1124" t="s">
        <v>496</v>
      </c>
      <c r="N55" s="1125"/>
      <c r="O55" s="1125"/>
    </row>
    <row r="56" spans="1:15" ht="15" customHeight="1">
      <c r="A56" s="1109" t="s">
        <v>307</v>
      </c>
      <c r="B56" s="1110"/>
      <c r="C56" s="1110"/>
      <c r="D56" s="1112">
        <f>+IF(EXACT(H15,"X"),CEILING(D46*0.45,1),CEILING(+(D54)*0.45,1))</f>
        <v>0</v>
      </c>
      <c r="E56" s="1113"/>
      <c r="F56" s="1114"/>
      <c r="G56" s="1116" t="s">
        <v>343</v>
      </c>
      <c r="H56" s="1116"/>
      <c r="I56" s="1112">
        <f>+IF(EXACT(K15,"X"),CEILING(D46*0.45,1),CEILING(+(I54)*0.45,1))</f>
        <v>0</v>
      </c>
      <c r="J56" s="1113"/>
      <c r="K56" s="1114"/>
      <c r="L56" s="347" t="s">
        <v>343</v>
      </c>
      <c r="M56" s="1125"/>
      <c r="N56" s="1125"/>
      <c r="O56" s="1125"/>
    </row>
    <row r="57" spans="1:15" ht="9.75" customHeight="1">
      <c r="A57" s="1100"/>
      <c r="B57" s="1100"/>
      <c r="C57" s="1100"/>
      <c r="D57" s="1122" t="s">
        <v>414</v>
      </c>
      <c r="E57" s="1122"/>
      <c r="F57" s="1122"/>
      <c r="G57" s="1117"/>
      <c r="H57" s="1117"/>
      <c r="I57" s="1122" t="s">
        <v>415</v>
      </c>
      <c r="J57" s="1122"/>
      <c r="K57" s="1122"/>
      <c r="L57" s="349"/>
      <c r="M57" s="1126"/>
      <c r="N57" s="1126"/>
      <c r="O57" s="1126"/>
    </row>
    <row r="58" spans="1:15" ht="15" customHeight="1">
      <c r="A58" s="1109" t="s">
        <v>308</v>
      </c>
      <c r="B58" s="1110"/>
      <c r="C58" s="1110"/>
      <c r="D58" s="1112">
        <f>+IF(D54&gt;0,4024*I50,0)</f>
        <v>0</v>
      </c>
      <c r="E58" s="1113"/>
      <c r="F58" s="1114"/>
      <c r="G58" s="1116" t="s">
        <v>343</v>
      </c>
      <c r="H58" s="1116"/>
      <c r="I58" s="1112">
        <f>+IF(I54&gt;0,1789*L50,0)</f>
        <v>0</v>
      </c>
      <c r="J58" s="1113"/>
      <c r="K58" s="1114"/>
      <c r="L58" s="362" t="s">
        <v>343</v>
      </c>
      <c r="M58" s="1126"/>
      <c r="N58" s="1126"/>
      <c r="O58" s="1126"/>
    </row>
    <row r="59" spans="1:15" ht="6.75" customHeight="1">
      <c r="A59" s="1100"/>
      <c r="B59" s="1100"/>
      <c r="C59" s="1100"/>
      <c r="D59" s="1100"/>
      <c r="E59" s="1100"/>
      <c r="F59" s="1100"/>
      <c r="G59" s="1100"/>
      <c r="H59" s="1100"/>
      <c r="I59" s="1100"/>
      <c r="J59" s="1100"/>
      <c r="K59" s="1100"/>
      <c r="L59" s="1100"/>
      <c r="M59" s="1126"/>
      <c r="N59" s="1126"/>
      <c r="O59" s="1126"/>
    </row>
    <row r="60" spans="1:15" ht="15" customHeight="1">
      <c r="A60" s="1109" t="s">
        <v>309</v>
      </c>
      <c r="B60" s="1110"/>
      <c r="C60" s="1110"/>
      <c r="D60" s="1112">
        <f>IF(EXACT(H15,"X"),MAX(+I48*4024,D56),IF(EXACT(K15,"X"),MAX(+L48*1789,I56),+MAX(D56,D58)+MAX(+I56,I58)))</f>
        <v>0</v>
      </c>
      <c r="E60" s="1113"/>
      <c r="F60" s="1114"/>
      <c r="G60" s="1116" t="s">
        <v>343</v>
      </c>
      <c r="H60" s="1116"/>
      <c r="I60" s="1117"/>
      <c r="J60" s="438"/>
      <c r="K60" s="438"/>
      <c r="L60" s="438"/>
      <c r="M60" s="1126"/>
      <c r="N60" s="1126"/>
      <c r="O60" s="1126"/>
    </row>
    <row r="61" spans="1:15" ht="6.75" customHeight="1">
      <c r="A61" s="1100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</row>
    <row r="62" spans="1:15" ht="15" customHeight="1">
      <c r="A62" s="1109" t="s">
        <v>310</v>
      </c>
      <c r="B62" s="1110"/>
      <c r="C62" s="1110"/>
      <c r="D62" s="1112">
        <f>+D60</f>
        <v>0</v>
      </c>
      <c r="E62" s="1113"/>
      <c r="F62" s="1114"/>
      <c r="G62" s="1116" t="s">
        <v>343</v>
      </c>
      <c r="H62" s="1116"/>
      <c r="I62" s="1138"/>
      <c r="J62" s="1139"/>
      <c r="K62" s="1139"/>
      <c r="L62" s="1136" t="s">
        <v>206</v>
      </c>
      <c r="M62" s="1137"/>
      <c r="N62" s="1137"/>
      <c r="O62" s="1137"/>
    </row>
    <row r="63" spans="1:15" ht="9.75" customHeight="1">
      <c r="A63" s="1100"/>
      <c r="B63" s="1100"/>
      <c r="C63" s="1100"/>
      <c r="D63" s="1122"/>
      <c r="E63" s="1122"/>
      <c r="F63" s="1122"/>
      <c r="G63" s="1117"/>
      <c r="H63" s="1117"/>
      <c r="I63" s="1122" t="s">
        <v>313</v>
      </c>
      <c r="J63" s="1122"/>
      <c r="K63" s="1122"/>
      <c r="L63" s="1137"/>
      <c r="M63" s="1137"/>
      <c r="N63" s="1137"/>
      <c r="O63" s="1137"/>
    </row>
    <row r="64" spans="1:15" ht="15" customHeight="1">
      <c r="A64" s="1109" t="s">
        <v>311</v>
      </c>
      <c r="B64" s="1109"/>
      <c r="C64" s="1109"/>
      <c r="D64" s="1112">
        <f>CEILING(+D62*0.296,1)</f>
        <v>0</v>
      </c>
      <c r="E64" s="1113"/>
      <c r="F64" s="1114"/>
      <c r="G64" s="1116" t="s">
        <v>312</v>
      </c>
      <c r="H64" s="1116"/>
      <c r="I64" s="1112">
        <v>0</v>
      </c>
      <c r="J64" s="1113"/>
      <c r="K64" s="1114"/>
      <c r="L64" s="347" t="s">
        <v>314</v>
      </c>
      <c r="M64" s="1140">
        <f>+D64-I64</f>
        <v>0</v>
      </c>
      <c r="N64" s="1141"/>
      <c r="O64" s="1142"/>
    </row>
    <row r="65" spans="1:15" ht="12.75">
      <c r="A65" s="1143" t="s">
        <v>315</v>
      </c>
      <c r="B65" s="1144"/>
      <c r="C65" s="1144"/>
      <c r="D65" s="1144"/>
      <c r="E65" s="1144"/>
      <c r="F65" s="1144"/>
      <c r="G65" s="1144"/>
      <c r="H65" s="1144"/>
      <c r="I65" s="1144"/>
      <c r="J65" s="1144"/>
      <c r="K65" s="1144"/>
      <c r="L65" s="1144"/>
      <c r="M65" s="1144"/>
      <c r="N65" s="1144"/>
      <c r="O65" s="1144"/>
    </row>
    <row r="66" spans="1:15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</sheetData>
  <sheetProtection password="EF65" sheet="1" objects="1" scenarios="1"/>
  <mergeCells count="171">
    <mergeCell ref="N22:O22"/>
    <mergeCell ref="A65:O65"/>
    <mergeCell ref="A15:G15"/>
    <mergeCell ref="I15:J15"/>
    <mergeCell ref="L15:M15"/>
    <mergeCell ref="E16:O16"/>
    <mergeCell ref="K18:L18"/>
    <mergeCell ref="M17:O18"/>
    <mergeCell ref="F20:O20"/>
    <mergeCell ref="M27:N28"/>
    <mergeCell ref="A64:C64"/>
    <mergeCell ref="I42:O42"/>
    <mergeCell ref="I43:O43"/>
    <mergeCell ref="I44:O44"/>
    <mergeCell ref="I45:O45"/>
    <mergeCell ref="M64:O64"/>
    <mergeCell ref="I64:K64"/>
    <mergeCell ref="G64:H64"/>
    <mergeCell ref="D64:F64"/>
    <mergeCell ref="M47:O50"/>
    <mergeCell ref="A61:O61"/>
    <mergeCell ref="A62:C62"/>
    <mergeCell ref="D62:F62"/>
    <mergeCell ref="G62:H62"/>
    <mergeCell ref="L62:O63"/>
    <mergeCell ref="I62:K62"/>
    <mergeCell ref="A63:C63"/>
    <mergeCell ref="D63:F63"/>
    <mergeCell ref="G63:H63"/>
    <mergeCell ref="I63:K63"/>
    <mergeCell ref="A4:O4"/>
    <mergeCell ref="A14:O14"/>
    <mergeCell ref="A12:O12"/>
    <mergeCell ref="F17:J17"/>
    <mergeCell ref="K17:L17"/>
    <mergeCell ref="K10:O10"/>
    <mergeCell ref="N6:O6"/>
    <mergeCell ref="N7:O7"/>
    <mergeCell ref="N5:O5"/>
    <mergeCell ref="H11:I11"/>
    <mergeCell ref="B1:M1"/>
    <mergeCell ref="B2:M2"/>
    <mergeCell ref="D3:L3"/>
    <mergeCell ref="I46:O46"/>
    <mergeCell ref="A45:C45"/>
    <mergeCell ref="D45:F45"/>
    <mergeCell ref="A46:C46"/>
    <mergeCell ref="D46:F46"/>
    <mergeCell ref="A44:C44"/>
    <mergeCell ref="D44:F44"/>
    <mergeCell ref="A60:C60"/>
    <mergeCell ref="D60:F60"/>
    <mergeCell ref="G60:H60"/>
    <mergeCell ref="I60:L60"/>
    <mergeCell ref="A59:L59"/>
    <mergeCell ref="M55:O60"/>
    <mergeCell ref="A58:C58"/>
    <mergeCell ref="D58:F58"/>
    <mergeCell ref="G58:H58"/>
    <mergeCell ref="I58:K58"/>
    <mergeCell ref="A57:C57"/>
    <mergeCell ref="D57:F57"/>
    <mergeCell ref="G57:H57"/>
    <mergeCell ref="I57:K57"/>
    <mergeCell ref="A56:C56"/>
    <mergeCell ref="D56:F56"/>
    <mergeCell ref="G56:H56"/>
    <mergeCell ref="I56:K56"/>
    <mergeCell ref="A55:C55"/>
    <mergeCell ref="D55:F55"/>
    <mergeCell ref="I53:K53"/>
    <mergeCell ref="G53:H53"/>
    <mergeCell ref="A54:C54"/>
    <mergeCell ref="D54:F54"/>
    <mergeCell ref="A53:C53"/>
    <mergeCell ref="D53:F53"/>
    <mergeCell ref="L53:O53"/>
    <mergeCell ref="G55:H55"/>
    <mergeCell ref="I55:K55"/>
    <mergeCell ref="I54:K54"/>
    <mergeCell ref="M54:O54"/>
    <mergeCell ref="G54:H54"/>
    <mergeCell ref="G44:H44"/>
    <mergeCell ref="G46:H46"/>
    <mergeCell ref="G52:H52"/>
    <mergeCell ref="A51:O51"/>
    <mergeCell ref="I52:O52"/>
    <mergeCell ref="A48:H48"/>
    <mergeCell ref="A50:H50"/>
    <mergeCell ref="A52:C52"/>
    <mergeCell ref="D52:F52"/>
    <mergeCell ref="J47:K50"/>
    <mergeCell ref="A43:C43"/>
    <mergeCell ref="D43:F43"/>
    <mergeCell ref="A24:O24"/>
    <mergeCell ref="A41:O41"/>
    <mergeCell ref="D42:F42"/>
    <mergeCell ref="A42:C42"/>
    <mergeCell ref="G42:H42"/>
    <mergeCell ref="A37:E38"/>
    <mergeCell ref="A40:O40"/>
    <mergeCell ref="A39:O39"/>
    <mergeCell ref="H37:I37"/>
    <mergeCell ref="K37:L37"/>
    <mergeCell ref="N37:O37"/>
    <mergeCell ref="K36:L36"/>
    <mergeCell ref="N36:O36"/>
    <mergeCell ref="H38:I38"/>
    <mergeCell ref="K38:L38"/>
    <mergeCell ref="N38:O38"/>
    <mergeCell ref="A31:E32"/>
    <mergeCell ref="A33:E34"/>
    <mergeCell ref="A35:E36"/>
    <mergeCell ref="H35:I35"/>
    <mergeCell ref="K35:L35"/>
    <mergeCell ref="N35:O35"/>
    <mergeCell ref="H36:I36"/>
    <mergeCell ref="K34:L34"/>
    <mergeCell ref="N34:O34"/>
    <mergeCell ref="H32:I32"/>
    <mergeCell ref="K32:L32"/>
    <mergeCell ref="N32:O32"/>
    <mergeCell ref="H33:I33"/>
    <mergeCell ref="K33:L33"/>
    <mergeCell ref="N33:O33"/>
    <mergeCell ref="H34:I34"/>
    <mergeCell ref="N31:O31"/>
    <mergeCell ref="A25:O25"/>
    <mergeCell ref="A27:K28"/>
    <mergeCell ref="K30:L30"/>
    <mergeCell ref="N30:O30"/>
    <mergeCell ref="H30:I30"/>
    <mergeCell ref="H29:I29"/>
    <mergeCell ref="K29:L29"/>
    <mergeCell ref="A26:O26"/>
    <mergeCell ref="K21:L21"/>
    <mergeCell ref="H31:I31"/>
    <mergeCell ref="K31:L31"/>
    <mergeCell ref="A22:J22"/>
    <mergeCell ref="K22:L22"/>
    <mergeCell ref="A23:E23"/>
    <mergeCell ref="K11:O11"/>
    <mergeCell ref="N29:O29"/>
    <mergeCell ref="A29:E30"/>
    <mergeCell ref="N19:O19"/>
    <mergeCell ref="N21:O21"/>
    <mergeCell ref="N23:O23"/>
    <mergeCell ref="F19:J19"/>
    <mergeCell ref="F21:J21"/>
    <mergeCell ref="F23:J23"/>
    <mergeCell ref="K19:L19"/>
    <mergeCell ref="H6:I6"/>
    <mergeCell ref="H7:I7"/>
    <mergeCell ref="K23:L23"/>
    <mergeCell ref="A5:M5"/>
    <mergeCell ref="A13:O13"/>
    <mergeCell ref="H8:J8"/>
    <mergeCell ref="N9:O9"/>
    <mergeCell ref="A10:F10"/>
    <mergeCell ref="A11:F11"/>
    <mergeCell ref="H10:I10"/>
    <mergeCell ref="N8:O8"/>
    <mergeCell ref="K6:L6"/>
    <mergeCell ref="K7:L7"/>
    <mergeCell ref="A9:F9"/>
    <mergeCell ref="A8:F8"/>
    <mergeCell ref="D6:F6"/>
    <mergeCell ref="H9:I9"/>
    <mergeCell ref="A7:B7"/>
    <mergeCell ref="D7:F7"/>
    <mergeCell ref="A6:B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1"/>
  <sheetViews>
    <sheetView workbookViewId="0" topLeftCell="A43">
      <selection activeCell="F30" sqref="F30:I30"/>
    </sheetView>
  </sheetViews>
  <sheetFormatPr defaultColWidth="9.140625" defaultRowHeight="12.75"/>
  <cols>
    <col min="1" max="2" width="2.421875" style="351" customWidth="1"/>
    <col min="3" max="3" width="16.7109375" style="351" customWidth="1"/>
    <col min="4" max="4" width="9.7109375" style="351" customWidth="1"/>
    <col min="5" max="5" width="2.421875" style="351" customWidth="1"/>
    <col min="6" max="6" width="9.7109375" style="351" customWidth="1"/>
    <col min="7" max="29" width="2.421875" style="351" customWidth="1"/>
    <col min="30" max="69" width="9.140625" style="45" customWidth="1"/>
    <col min="70" max="16384" width="9.140625" style="351" customWidth="1"/>
  </cols>
  <sheetData>
    <row r="1" spans="1:71" ht="15">
      <c r="A1" s="1238" t="s">
        <v>316</v>
      </c>
      <c r="B1" s="438"/>
      <c r="C1" s="453"/>
      <c r="D1" s="1239" t="s">
        <v>494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1148"/>
      <c r="Y1" s="1148"/>
      <c r="Z1" s="1148"/>
      <c r="AA1" s="1148"/>
      <c r="AB1" s="1148"/>
      <c r="AC1" s="1148"/>
      <c r="BR1" s="45"/>
      <c r="BS1" s="45"/>
    </row>
    <row r="2" spans="1:71" ht="12.75">
      <c r="A2" s="1242" t="s">
        <v>317</v>
      </c>
      <c r="B2" s="1242"/>
      <c r="C2" s="1243"/>
      <c r="D2" s="1240" t="s">
        <v>207</v>
      </c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  <c r="Q2" s="1241"/>
      <c r="R2" s="1241"/>
      <c r="S2" s="1241"/>
      <c r="T2" s="1241"/>
      <c r="U2" s="1241"/>
      <c r="V2" s="1241"/>
      <c r="W2" s="1241"/>
      <c r="X2" s="1148"/>
      <c r="Y2" s="1148"/>
      <c r="Z2" s="1148"/>
      <c r="AA2" s="1148"/>
      <c r="AB2" s="1148"/>
      <c r="AC2" s="1148"/>
      <c r="BR2" s="45"/>
      <c r="BS2" s="45"/>
    </row>
    <row r="3" spans="1:71" ht="12.75">
      <c r="A3" s="1238" t="s">
        <v>316</v>
      </c>
      <c r="B3" s="438"/>
      <c r="C3" s="453"/>
      <c r="D3" s="336"/>
      <c r="E3" s="337"/>
      <c r="F3" s="366"/>
      <c r="G3" s="1244">
        <f>+SP1!N7</f>
      </c>
      <c r="H3" s="1245"/>
      <c r="I3" s="1245"/>
      <c r="J3" s="1245"/>
      <c r="K3" s="1245"/>
      <c r="L3" s="1245"/>
      <c r="M3" s="1245"/>
      <c r="N3" s="1246"/>
      <c r="O3" s="1247"/>
      <c r="P3" s="438"/>
      <c r="Q3" s="438"/>
      <c r="R3" s="438"/>
      <c r="S3" s="438"/>
      <c r="T3" s="438"/>
      <c r="U3" s="438"/>
      <c r="V3" s="438"/>
      <c r="W3" s="338"/>
      <c r="X3" s="1148"/>
      <c r="Y3" s="1148"/>
      <c r="Z3" s="1148"/>
      <c r="AA3" s="1148"/>
      <c r="AB3" s="1148"/>
      <c r="AC3" s="1148"/>
      <c r="BR3" s="45"/>
      <c r="BS3" s="45"/>
    </row>
    <row r="4" spans="1:29" ht="4.5" customHeight="1">
      <c r="A4" s="1131"/>
      <c r="B4" s="1131"/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</row>
    <row r="5" spans="1:29" ht="12.75">
      <c r="A5" s="1209" t="s">
        <v>493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</row>
    <row r="6" ht="4.5" customHeight="1"/>
    <row r="7" spans="1:29" ht="15" customHeight="1">
      <c r="A7" s="1150" t="s">
        <v>461</v>
      </c>
      <c r="B7" s="1151"/>
      <c r="C7" s="1151"/>
      <c r="D7" s="1152">
        <v>0</v>
      </c>
      <c r="E7" s="1153"/>
      <c r="F7" s="1154"/>
      <c r="G7" s="1237" t="s">
        <v>343</v>
      </c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</row>
    <row r="8" spans="1:29" ht="9.75" customHeight="1">
      <c r="A8" s="1155"/>
      <c r="B8" s="1155"/>
      <c r="C8" s="1155"/>
      <c r="D8" s="1155"/>
      <c r="E8" s="1155"/>
      <c r="F8" s="1155"/>
      <c r="G8" s="352">
        <v>1</v>
      </c>
      <c r="H8" s="1149"/>
      <c r="I8" s="352">
        <v>2</v>
      </c>
      <c r="J8" s="1149"/>
      <c r="K8" s="352">
        <v>3</v>
      </c>
      <c r="L8" s="1149"/>
      <c r="M8" s="352">
        <v>4</v>
      </c>
      <c r="N8" s="1149"/>
      <c r="O8" s="352">
        <v>5</v>
      </c>
      <c r="P8" s="1149"/>
      <c r="Q8" s="352">
        <v>6</v>
      </c>
      <c r="R8" s="1149"/>
      <c r="S8" s="352">
        <v>7</v>
      </c>
      <c r="T8" s="1149"/>
      <c r="U8" s="352">
        <v>8</v>
      </c>
      <c r="V8" s="1149"/>
      <c r="W8" s="352">
        <v>9</v>
      </c>
      <c r="X8" s="1149"/>
      <c r="Y8" s="352">
        <v>10</v>
      </c>
      <c r="Z8" s="1149"/>
      <c r="AA8" s="352">
        <v>11</v>
      </c>
      <c r="AB8" s="1149"/>
      <c r="AC8" s="352">
        <v>12</v>
      </c>
    </row>
    <row r="9" spans="1:29" ht="15" customHeight="1">
      <c r="A9" s="1155" t="s">
        <v>460</v>
      </c>
      <c r="B9" s="1155"/>
      <c r="C9" s="1155"/>
      <c r="D9" s="1155"/>
      <c r="E9" s="1155"/>
      <c r="F9" s="1155"/>
      <c r="G9" s="371"/>
      <c r="H9" s="1149"/>
      <c r="I9" s="371"/>
      <c r="J9" s="1149"/>
      <c r="K9" s="371"/>
      <c r="L9" s="1149"/>
      <c r="M9" s="371"/>
      <c r="N9" s="1149"/>
      <c r="O9" s="371"/>
      <c r="P9" s="1149"/>
      <c r="Q9" s="371"/>
      <c r="R9" s="1149"/>
      <c r="S9" s="371"/>
      <c r="T9" s="1149"/>
      <c r="U9" s="371"/>
      <c r="V9" s="1149"/>
      <c r="W9" s="371"/>
      <c r="X9" s="1149"/>
      <c r="Y9" s="371"/>
      <c r="Z9" s="1149"/>
      <c r="AA9" s="371"/>
      <c r="AB9" s="1149"/>
      <c r="AC9" s="371"/>
    </row>
    <row r="10" spans="1:29" ht="4.5" customHeight="1">
      <c r="A10" s="1149"/>
      <c r="B10" s="1149"/>
      <c r="C10" s="1149"/>
      <c r="D10" s="1149"/>
      <c r="E10" s="1149"/>
      <c r="F10" s="1149"/>
      <c r="G10" s="1149"/>
      <c r="H10" s="1149"/>
      <c r="I10" s="1149"/>
      <c r="J10" s="1149"/>
      <c r="K10" s="1149"/>
      <c r="L10" s="1149"/>
      <c r="M10" s="1149"/>
      <c r="N10" s="1149"/>
      <c r="O10" s="1149"/>
      <c r="P10" s="1149"/>
      <c r="Q10" s="1149"/>
      <c r="R10" s="1149"/>
      <c r="S10" s="1149"/>
      <c r="T10" s="1149"/>
      <c r="U10" s="1149"/>
      <c r="V10" s="1149"/>
      <c r="W10" s="1149"/>
      <c r="X10" s="1149"/>
      <c r="Y10" s="1149"/>
      <c r="Z10" s="1149"/>
      <c r="AA10" s="1149"/>
      <c r="AB10" s="1149"/>
      <c r="AC10" s="1149"/>
    </row>
    <row r="11" spans="1:29" ht="12.75">
      <c r="A11" s="1156" t="s">
        <v>462</v>
      </c>
      <c r="B11" s="1156"/>
      <c r="C11" s="1156"/>
      <c r="D11" s="1156"/>
      <c r="E11" s="1156"/>
      <c r="F11" s="1156"/>
      <c r="G11" s="1156"/>
      <c r="H11" s="1156"/>
      <c r="I11" s="1156"/>
      <c r="J11" s="1156"/>
      <c r="K11" s="1156"/>
      <c r="L11" s="1156"/>
      <c r="M11" s="1156"/>
      <c r="N11" s="1156"/>
      <c r="O11" s="1156"/>
      <c r="P11" s="1156"/>
      <c r="Q11" s="1156"/>
      <c r="R11" s="1156"/>
      <c r="S11" s="1156"/>
      <c r="T11" s="1156"/>
      <c r="U11" s="1156"/>
      <c r="V11" s="1156"/>
      <c r="W11" s="1156"/>
      <c r="X11" s="1156"/>
      <c r="Y11" s="1156"/>
      <c r="Z11" s="1156"/>
      <c r="AA11" s="1156"/>
      <c r="AB11" s="1156"/>
      <c r="AC11" s="1156"/>
    </row>
    <row r="12" spans="1:29" ht="12.75">
      <c r="A12" s="1150"/>
      <c r="B12" s="1151"/>
      <c r="C12" s="1151"/>
      <c r="D12" s="1150" t="s">
        <v>463</v>
      </c>
      <c r="E12" s="1150"/>
      <c r="F12" s="1150"/>
      <c r="G12" s="1150"/>
      <c r="H12" s="1150"/>
      <c r="I12" s="1150"/>
      <c r="J12" s="1150"/>
      <c r="K12" s="1150"/>
      <c r="L12" s="1151"/>
      <c r="M12" s="1151"/>
      <c r="N12" s="1151"/>
      <c r="O12" s="1151"/>
      <c r="P12" s="1149"/>
      <c r="Q12" s="1149"/>
      <c r="R12" s="1149"/>
      <c r="S12" s="1149"/>
      <c r="T12" s="1149"/>
      <c r="U12" s="1149"/>
      <c r="V12" s="1149"/>
      <c r="W12" s="1149"/>
      <c r="X12" s="1149"/>
      <c r="Y12" s="1149"/>
      <c r="Z12" s="1149"/>
      <c r="AA12" s="1149"/>
      <c r="AB12" s="1149"/>
      <c r="AC12" s="1149"/>
    </row>
    <row r="13" spans="1:29" ht="15" customHeight="1">
      <c r="A13" s="370" t="s">
        <v>367</v>
      </c>
      <c r="B13" s="371" t="s">
        <v>408</v>
      </c>
      <c r="C13" s="354" t="s">
        <v>464</v>
      </c>
      <c r="D13" s="1157"/>
      <c r="E13" s="1158"/>
      <c r="F13" s="1158"/>
      <c r="G13" s="1158"/>
      <c r="H13" s="1158"/>
      <c r="I13" s="1158"/>
      <c r="J13" s="1158"/>
      <c r="K13" s="1158"/>
      <c r="L13" s="1158"/>
      <c r="M13" s="1158"/>
      <c r="N13" s="1158"/>
      <c r="O13" s="1159"/>
      <c r="P13" s="1149"/>
      <c r="Q13" s="1149"/>
      <c r="R13" s="1149"/>
      <c r="S13" s="1149"/>
      <c r="T13" s="1149"/>
      <c r="U13" s="1149"/>
      <c r="V13" s="1149"/>
      <c r="W13" s="1149"/>
      <c r="X13" s="1149"/>
      <c r="Y13" s="1149"/>
      <c r="Z13" s="1149"/>
      <c r="AA13" s="1149"/>
      <c r="AB13" s="1149"/>
      <c r="AC13" s="1149"/>
    </row>
    <row r="14" spans="1:69" s="355" customFormat="1" ht="9.75" customHeight="1">
      <c r="A14" s="1150"/>
      <c r="B14" s="1151"/>
      <c r="C14" s="1151"/>
      <c r="D14" s="355" t="s">
        <v>465</v>
      </c>
      <c r="F14" s="1166" t="s">
        <v>466</v>
      </c>
      <c r="G14" s="1166"/>
      <c r="H14" s="1166"/>
      <c r="I14" s="1166"/>
      <c r="K14" s="1166" t="s">
        <v>347</v>
      </c>
      <c r="L14" s="1166"/>
      <c r="M14" s="1166"/>
      <c r="N14" s="1166"/>
      <c r="Q14" s="1169" t="s">
        <v>533</v>
      </c>
      <c r="R14" s="1151"/>
      <c r="S14" s="1151"/>
      <c r="T14" s="1151"/>
      <c r="U14" s="1151"/>
      <c r="V14" s="1151"/>
      <c r="X14" s="1169" t="s">
        <v>468</v>
      </c>
      <c r="Y14" s="1169"/>
      <c r="Z14" s="1169"/>
      <c r="AA14" s="1169"/>
      <c r="AB14" s="1151"/>
      <c r="AC14" s="1151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</row>
    <row r="15" spans="1:29" ht="15" customHeight="1">
      <c r="A15" s="1151"/>
      <c r="B15" s="1151"/>
      <c r="C15" s="1151"/>
      <c r="D15" s="372"/>
      <c r="E15" s="356" t="s">
        <v>289</v>
      </c>
      <c r="F15" s="1160"/>
      <c r="G15" s="1161"/>
      <c r="H15" s="1161"/>
      <c r="I15" s="1162"/>
      <c r="J15" s="356" t="s">
        <v>467</v>
      </c>
      <c r="K15" s="1163"/>
      <c r="L15" s="1164"/>
      <c r="M15" s="1164"/>
      <c r="N15" s="1165"/>
      <c r="O15" s="1167"/>
      <c r="P15" s="1168"/>
      <c r="Q15" s="1163"/>
      <c r="R15" s="1164"/>
      <c r="S15" s="1164"/>
      <c r="T15" s="1164"/>
      <c r="U15" s="1164"/>
      <c r="V15" s="1165"/>
      <c r="W15" s="370"/>
      <c r="X15" s="1163"/>
      <c r="Y15" s="1164"/>
      <c r="Z15" s="1164"/>
      <c r="AA15" s="1164"/>
      <c r="AB15" s="1170"/>
      <c r="AC15" s="1171"/>
    </row>
    <row r="16" spans="1:29" ht="9.75" customHeight="1">
      <c r="A16" s="1148"/>
      <c r="B16" s="1148"/>
      <c r="C16" s="1148"/>
      <c r="D16" s="1148"/>
      <c r="E16" s="1148"/>
      <c r="F16" s="1148"/>
      <c r="G16" s="1148"/>
      <c r="H16" s="1148"/>
      <c r="I16" s="1148"/>
      <c r="J16" s="1148"/>
      <c r="K16" s="1148"/>
      <c r="L16" s="1148"/>
      <c r="M16" s="1148"/>
      <c r="N16" s="1148"/>
      <c r="O16" s="1148"/>
      <c r="P16" s="1148"/>
      <c r="Q16" s="1148"/>
      <c r="R16" s="1148"/>
      <c r="S16" s="1148"/>
      <c r="T16" s="1148"/>
      <c r="U16" s="1148"/>
      <c r="V16" s="1148"/>
      <c r="W16" s="1148"/>
      <c r="X16" s="1148"/>
      <c r="Y16" s="1148"/>
      <c r="Z16" s="1148"/>
      <c r="AA16" s="1148"/>
      <c r="AB16" s="1148"/>
      <c r="AC16" s="1148"/>
    </row>
    <row r="17" spans="4:29" ht="9.75" customHeight="1">
      <c r="D17" s="1150" t="s">
        <v>110</v>
      </c>
      <c r="E17" s="1150"/>
      <c r="F17" s="1150"/>
      <c r="G17" s="1150"/>
      <c r="H17" s="1150"/>
      <c r="I17" s="1150"/>
      <c r="J17" s="1150"/>
      <c r="K17" s="1148"/>
      <c r="L17" s="1150" t="s">
        <v>109</v>
      </c>
      <c r="M17" s="1150"/>
      <c r="N17" s="1150"/>
      <c r="O17" s="1150"/>
      <c r="P17" s="1150"/>
      <c r="Q17" s="1150"/>
      <c r="R17" s="1150"/>
      <c r="S17" s="1148"/>
      <c r="T17" s="1150" t="s">
        <v>155</v>
      </c>
      <c r="U17" s="1150"/>
      <c r="V17" s="1150"/>
      <c r="W17" s="1150"/>
      <c r="X17" s="1150"/>
      <c r="Y17" s="1150"/>
      <c r="Z17" s="1150"/>
      <c r="AA17" s="1148"/>
      <c r="AB17" s="1148"/>
      <c r="AC17" s="1148"/>
    </row>
    <row r="18" spans="1:29" ht="15" customHeight="1">
      <c r="A18" s="353" t="s">
        <v>368</v>
      </c>
      <c r="B18" s="359"/>
      <c r="C18" s="1175" t="s">
        <v>469</v>
      </c>
      <c r="D18" s="1172" t="str">
        <f>IF(EXACT("X",B18),+SP1!A7," ")</f>
        <v> </v>
      </c>
      <c r="E18" s="1173"/>
      <c r="F18" s="1173"/>
      <c r="G18" s="1173"/>
      <c r="H18" s="1173"/>
      <c r="I18" s="1173"/>
      <c r="J18" s="1174"/>
      <c r="K18" s="1148"/>
      <c r="L18" s="1172" t="str">
        <f>IF(EXACT("X",B18),+SP1!D7," ")</f>
        <v> </v>
      </c>
      <c r="M18" s="1173"/>
      <c r="N18" s="1173"/>
      <c r="O18" s="1173"/>
      <c r="P18" s="1173"/>
      <c r="Q18" s="1173"/>
      <c r="R18" s="1174"/>
      <c r="S18" s="1148"/>
      <c r="T18" s="1172" t="str">
        <f>IF(EXACT("X",B18),+SP1!H7," ")</f>
        <v> </v>
      </c>
      <c r="U18" s="1173"/>
      <c r="V18" s="1173"/>
      <c r="W18" s="1173"/>
      <c r="X18" s="1173"/>
      <c r="Y18" s="1173"/>
      <c r="Z18" s="1174"/>
      <c r="AA18" s="1148"/>
      <c r="AB18" s="1148"/>
      <c r="AC18" s="1148"/>
    </row>
    <row r="19" spans="3:29" ht="9.75" customHeight="1">
      <c r="C19" s="443"/>
      <c r="D19" s="1150" t="s">
        <v>470</v>
      </c>
      <c r="E19" s="1150"/>
      <c r="F19" s="1150"/>
      <c r="G19" s="1150"/>
      <c r="H19" s="1150"/>
      <c r="I19" s="1150"/>
      <c r="J19" s="1150"/>
      <c r="K19" s="438"/>
      <c r="L19" s="438"/>
      <c r="M19" s="438"/>
      <c r="N19" s="438"/>
      <c r="O19" s="438"/>
      <c r="P19" s="438"/>
      <c r="Q19" s="438"/>
      <c r="R19" s="438"/>
      <c r="S19" s="1148"/>
      <c r="T19" s="1150" t="s">
        <v>471</v>
      </c>
      <c r="U19" s="1150"/>
      <c r="V19" s="1150"/>
      <c r="W19" s="1150"/>
      <c r="X19" s="1150"/>
      <c r="Y19" s="1150"/>
      <c r="Z19" s="1150"/>
      <c r="AA19" s="1148"/>
      <c r="AB19" s="1148"/>
      <c r="AC19" s="1148"/>
    </row>
    <row r="20" spans="1:29" ht="15" customHeight="1">
      <c r="A20" s="1148"/>
      <c r="B20" s="1148"/>
      <c r="C20" s="1148"/>
      <c r="D20" s="1172" t="str">
        <f>IF(EXACT("X",B18),+SP1!A9," ")</f>
        <v> </v>
      </c>
      <c r="E20" s="1173"/>
      <c r="F20" s="1173"/>
      <c r="G20" s="1173"/>
      <c r="H20" s="1173"/>
      <c r="I20" s="1173"/>
      <c r="J20" s="1173"/>
      <c r="K20" s="1176"/>
      <c r="L20" s="1176"/>
      <c r="M20" s="1176"/>
      <c r="N20" s="1176"/>
      <c r="O20" s="1176"/>
      <c r="P20" s="1176"/>
      <c r="Q20" s="1176"/>
      <c r="R20" s="1177"/>
      <c r="S20" s="1148"/>
      <c r="T20" s="1172" t="str">
        <f>IF(EXACT("X",B18),+SP1!H9," ")</f>
        <v> </v>
      </c>
      <c r="U20" s="1173"/>
      <c r="V20" s="1173"/>
      <c r="W20" s="1173"/>
      <c r="X20" s="1173"/>
      <c r="Y20" s="1173"/>
      <c r="Z20" s="1174"/>
      <c r="AA20" s="1148"/>
      <c r="AB20" s="1148"/>
      <c r="AC20" s="1148"/>
    </row>
    <row r="21" spans="1:29" ht="9.75" customHeight="1">
      <c r="A21" s="1148"/>
      <c r="B21" s="1148"/>
      <c r="C21" s="1148"/>
      <c r="D21" s="1178" t="s">
        <v>472</v>
      </c>
      <c r="E21" s="1178"/>
      <c r="F21" s="1178"/>
      <c r="G21" s="1178"/>
      <c r="H21" s="1178"/>
      <c r="I21" s="1178"/>
      <c r="J21" s="1178"/>
      <c r="K21" s="1179"/>
      <c r="L21" s="1179"/>
      <c r="M21" s="1179"/>
      <c r="N21" s="1179"/>
      <c r="O21" s="1179"/>
      <c r="P21" s="1179"/>
      <c r="Q21" s="1179"/>
      <c r="R21" s="1179"/>
      <c r="S21" s="1148"/>
      <c r="T21" s="1178" t="s">
        <v>473</v>
      </c>
      <c r="U21" s="1178"/>
      <c r="V21" s="1178"/>
      <c r="W21" s="1178"/>
      <c r="X21" s="1178"/>
      <c r="Y21" s="1178"/>
      <c r="Z21" s="1178"/>
      <c r="AA21" s="1148"/>
      <c r="AB21" s="1148"/>
      <c r="AC21" s="1148"/>
    </row>
    <row r="22" spans="1:29" ht="15" customHeight="1">
      <c r="A22" s="1148"/>
      <c r="B22" s="1148"/>
      <c r="C22" s="1148"/>
      <c r="D22" s="1172" t="str">
        <f>IF(EXACT("X",B18),+SP1!A11," ")</f>
        <v> </v>
      </c>
      <c r="E22" s="1173"/>
      <c r="F22" s="1173"/>
      <c r="G22" s="1173"/>
      <c r="H22" s="1173"/>
      <c r="I22" s="1173"/>
      <c r="J22" s="1173"/>
      <c r="K22" s="1176"/>
      <c r="L22" s="1176"/>
      <c r="M22" s="1176"/>
      <c r="N22" s="1176"/>
      <c r="O22" s="1176"/>
      <c r="P22" s="1176"/>
      <c r="Q22" s="1176"/>
      <c r="R22" s="1177"/>
      <c r="S22" s="1148"/>
      <c r="T22" s="1172" t="str">
        <f>IF(EXACT("X",B18),+SP1!H11," ")</f>
        <v> </v>
      </c>
      <c r="U22" s="1173"/>
      <c r="V22" s="1173"/>
      <c r="W22" s="1173"/>
      <c r="X22" s="1173"/>
      <c r="Y22" s="1173"/>
      <c r="Z22" s="1174"/>
      <c r="AA22" s="1148"/>
      <c r="AB22" s="1148"/>
      <c r="AC22" s="1148"/>
    </row>
    <row r="23" spans="1:29" ht="9.75" customHeight="1">
      <c r="A23" s="1148"/>
      <c r="B23" s="1148"/>
      <c r="C23" s="1148"/>
      <c r="D23" s="1150" t="s">
        <v>474</v>
      </c>
      <c r="E23" s="1150"/>
      <c r="F23" s="1150"/>
      <c r="G23" s="1150"/>
      <c r="H23" s="1150"/>
      <c r="I23" s="1150"/>
      <c r="J23" s="1150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1148"/>
      <c r="AB23" s="1148"/>
      <c r="AC23" s="1148"/>
    </row>
    <row r="24" spans="1:29" ht="15" customHeight="1">
      <c r="A24" s="1148"/>
      <c r="B24" s="1148"/>
      <c r="C24" s="1148"/>
      <c r="D24" s="1172" t="str">
        <f>IF(EXACT("X",B18),+SP1!K11," ")</f>
        <v> </v>
      </c>
      <c r="E24" s="1173"/>
      <c r="F24" s="1173"/>
      <c r="G24" s="1173"/>
      <c r="H24" s="1173"/>
      <c r="I24" s="1173"/>
      <c r="J24" s="1173"/>
      <c r="K24" s="1176"/>
      <c r="L24" s="1176"/>
      <c r="M24" s="1176"/>
      <c r="N24" s="1176"/>
      <c r="O24" s="1176"/>
      <c r="P24" s="1176"/>
      <c r="Q24" s="1176"/>
      <c r="R24" s="1176"/>
      <c r="S24" s="1176"/>
      <c r="T24" s="1176"/>
      <c r="U24" s="1176"/>
      <c r="V24" s="1176"/>
      <c r="W24" s="1176"/>
      <c r="X24" s="1176"/>
      <c r="Y24" s="1176"/>
      <c r="Z24" s="1177"/>
      <c r="AA24" s="1148"/>
      <c r="AB24" s="1148"/>
      <c r="AC24" s="1148"/>
    </row>
    <row r="25" spans="1:29" ht="4.5" customHeight="1">
      <c r="A25" s="1148"/>
      <c r="B25" s="1148"/>
      <c r="C25" s="1148"/>
      <c r="D25" s="1148"/>
      <c r="E25" s="1148"/>
      <c r="F25" s="1148"/>
      <c r="G25" s="1148"/>
      <c r="H25" s="1148"/>
      <c r="I25" s="1148"/>
      <c r="J25" s="1148"/>
      <c r="K25" s="1148"/>
      <c r="L25" s="1148"/>
      <c r="M25" s="1148"/>
      <c r="N25" s="1148"/>
      <c r="O25" s="1148"/>
      <c r="P25" s="1148"/>
      <c r="Q25" s="1148"/>
      <c r="R25" s="1148"/>
      <c r="S25" s="1148"/>
      <c r="T25" s="1148"/>
      <c r="U25" s="1148"/>
      <c r="V25" s="1148"/>
      <c r="W25" s="1148"/>
      <c r="X25" s="1148"/>
      <c r="Y25" s="1148"/>
      <c r="Z25" s="1148"/>
      <c r="AA25" s="1148"/>
      <c r="AB25" s="1148"/>
      <c r="AC25" s="1148"/>
    </row>
    <row r="26" spans="1:29" ht="12.75">
      <c r="A26" s="1183" t="s">
        <v>475</v>
      </c>
      <c r="B26" s="1183"/>
      <c r="C26" s="1183"/>
      <c r="D26" s="1183"/>
      <c r="E26" s="1183"/>
      <c r="F26" s="1183"/>
      <c r="G26" s="1183"/>
      <c r="H26" s="1183"/>
      <c r="I26" s="1183"/>
      <c r="J26" s="1183"/>
      <c r="K26" s="1183"/>
      <c r="L26" s="1183"/>
      <c r="M26" s="1183"/>
      <c r="N26" s="1183"/>
      <c r="O26" s="1183"/>
      <c r="P26" s="1183"/>
      <c r="Q26" s="1183"/>
      <c r="R26" s="1183"/>
      <c r="S26" s="1183"/>
      <c r="T26" s="1183"/>
      <c r="U26" s="1183"/>
      <c r="V26" s="1183"/>
      <c r="W26" s="1183"/>
      <c r="X26" s="1183"/>
      <c r="Y26" s="1183"/>
      <c r="Z26" s="1183"/>
      <c r="AA26" s="1183"/>
      <c r="AB26" s="1183"/>
      <c r="AC26" s="1183"/>
    </row>
    <row r="27" spans="1:29" ht="4.5" customHeight="1">
      <c r="A27" s="1148"/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1148"/>
      <c r="Y27" s="1148"/>
      <c r="Z27" s="1148"/>
      <c r="AA27" s="1148"/>
      <c r="AB27" s="1148"/>
      <c r="AC27" s="1148"/>
    </row>
    <row r="28" spans="1:29" ht="18" customHeight="1">
      <c r="A28" s="1155" t="s">
        <v>476</v>
      </c>
      <c r="B28" s="1155"/>
      <c r="C28" s="1155"/>
      <c r="D28" s="1155"/>
      <c r="E28" s="1155"/>
      <c r="F28" s="1155"/>
      <c r="G28" s="1155"/>
      <c r="H28" s="1155"/>
      <c r="I28" s="1155"/>
      <c r="J28" s="1155"/>
      <c r="K28" s="1155"/>
      <c r="L28" s="1155"/>
      <c r="M28" s="1155"/>
      <c r="N28" s="1155"/>
      <c r="O28" s="1182"/>
      <c r="P28" s="359"/>
      <c r="Q28" s="1180" t="s">
        <v>414</v>
      </c>
      <c r="R28" s="1181"/>
      <c r="S28" s="1181"/>
      <c r="T28" s="1181"/>
      <c r="U28" s="1181"/>
      <c r="V28" s="1181"/>
      <c r="W28" s="359" t="s">
        <v>408</v>
      </c>
      <c r="X28" s="1180" t="s">
        <v>415</v>
      </c>
      <c r="Y28" s="1181"/>
      <c r="Z28" s="1181"/>
      <c r="AA28" s="1181"/>
      <c r="AB28" s="1181"/>
      <c r="AC28" s="1181"/>
    </row>
    <row r="29" spans="1:29" ht="9.75" customHeight="1">
      <c r="A29" s="1184"/>
      <c r="B29" s="1184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  <c r="S29" s="1184"/>
      <c r="T29" s="1184"/>
      <c r="U29" s="1184"/>
      <c r="V29" s="1184"/>
      <c r="W29" s="1184"/>
      <c r="X29" s="1184"/>
      <c r="Y29" s="1184"/>
      <c r="Z29" s="1184"/>
      <c r="AA29" s="1184"/>
      <c r="AB29" s="1184"/>
      <c r="AC29" s="1184"/>
    </row>
    <row r="30" spans="1:29" ht="18" customHeight="1">
      <c r="A30" s="1189" t="s">
        <v>477</v>
      </c>
      <c r="B30" s="1189"/>
      <c r="C30" s="1189"/>
      <c r="D30" s="1189"/>
      <c r="E30" s="1190"/>
      <c r="F30" s="1185">
        <f>CEILING(IF(EXACT(P28,"X"),MIN(40500,MAX(4709,SP1!D46*0.5/(SP1!I48+SP1!L48))),MIN(40500,MAX(1884,SP1!D46*0.5/(SP1!I48+SP1!L48)))),1)</f>
        <v>1884</v>
      </c>
      <c r="G30" s="1186"/>
      <c r="H30" s="1186"/>
      <c r="I30" s="1187"/>
      <c r="J30" s="1188" t="s">
        <v>343</v>
      </c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4"/>
      <c r="AC30" s="1184"/>
    </row>
    <row r="31" spans="1:29" ht="9.75" customHeight="1">
      <c r="A31" s="1184"/>
      <c r="B31" s="1184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  <c r="S31" s="1184"/>
      <c r="T31" s="1184"/>
      <c r="U31" s="1184"/>
      <c r="V31" s="1184"/>
      <c r="W31" s="1184"/>
      <c r="X31" s="1184"/>
      <c r="Y31" s="1184"/>
      <c r="Z31" s="1184"/>
      <c r="AA31" s="1184"/>
      <c r="AB31" s="1184"/>
      <c r="AC31" s="1184"/>
    </row>
    <row r="32" spans="1:29" ht="18" customHeight="1">
      <c r="A32" s="1189" t="s">
        <v>479</v>
      </c>
      <c r="B32" s="1189"/>
      <c r="C32" s="1189"/>
      <c r="D32" s="1189"/>
      <c r="E32" s="1190"/>
      <c r="F32" s="1192">
        <f>+CEILING(F30*0.296,1)</f>
        <v>558</v>
      </c>
      <c r="G32" s="1193"/>
      <c r="H32" s="1193"/>
      <c r="I32" s="1194"/>
      <c r="J32" s="1188" t="s">
        <v>343</v>
      </c>
      <c r="K32" s="1184"/>
      <c r="L32" s="1184"/>
      <c r="M32" s="1184"/>
      <c r="N32" s="1184"/>
      <c r="O32" s="1184"/>
      <c r="P32" s="1184"/>
      <c r="Q32" s="1184"/>
      <c r="R32" s="1184"/>
      <c r="S32" s="1184"/>
      <c r="T32" s="1184"/>
      <c r="U32" s="1184"/>
      <c r="V32" s="1184"/>
      <c r="W32" s="1184"/>
      <c r="X32" s="1184"/>
      <c r="Y32" s="1184"/>
      <c r="Z32" s="1184"/>
      <c r="AA32" s="1184"/>
      <c r="AB32" s="1184"/>
      <c r="AC32" s="1184"/>
    </row>
    <row r="33" spans="1:29" ht="9.75" customHeight="1">
      <c r="A33" s="1184"/>
      <c r="B33" s="1184"/>
      <c r="C33" s="1184"/>
      <c r="D33" s="1184"/>
      <c r="E33" s="1184"/>
      <c r="F33" s="1191" t="s">
        <v>478</v>
      </c>
      <c r="G33" s="1191"/>
      <c r="H33" s="1191"/>
      <c r="I33" s="1191"/>
      <c r="J33" s="1184"/>
      <c r="K33" s="1184"/>
      <c r="L33" s="1184"/>
      <c r="M33" s="1184"/>
      <c r="N33" s="1184"/>
      <c r="O33" s="1184"/>
      <c r="P33" s="1184"/>
      <c r="Q33" s="1184"/>
      <c r="R33" s="1184"/>
      <c r="S33" s="1184"/>
      <c r="T33" s="1184"/>
      <c r="U33" s="1184"/>
      <c r="V33" s="1184"/>
      <c r="W33" s="1184"/>
      <c r="X33" s="1184"/>
      <c r="Y33" s="1184"/>
      <c r="Z33" s="1184"/>
      <c r="AA33" s="1184"/>
      <c r="AB33" s="1184"/>
      <c r="AC33" s="1184"/>
    </row>
    <row r="34" spans="1:29" ht="18" customHeight="1">
      <c r="A34" s="1189" t="s">
        <v>208</v>
      </c>
      <c r="B34" s="1189"/>
      <c r="C34" s="1189"/>
      <c r="D34" s="1189"/>
      <c r="E34" s="1190"/>
      <c r="F34" s="1195">
        <f>+CEILING(F30*0.044,1)</f>
        <v>83</v>
      </c>
      <c r="G34" s="1186"/>
      <c r="H34" s="1186"/>
      <c r="I34" s="1187"/>
      <c r="J34" s="1188" t="s">
        <v>343</v>
      </c>
      <c r="K34" s="1184"/>
      <c r="L34" s="1184"/>
      <c r="M34" s="1184"/>
      <c r="N34" s="1184"/>
      <c r="O34" s="1184"/>
      <c r="P34" s="1184"/>
      <c r="Q34" s="1184"/>
      <c r="R34" s="1184"/>
      <c r="S34" s="1184"/>
      <c r="T34" s="1184"/>
      <c r="U34" s="1184"/>
      <c r="V34" s="1184"/>
      <c r="W34" s="1184"/>
      <c r="X34" s="1184"/>
      <c r="Y34" s="1184"/>
      <c r="Z34" s="1184"/>
      <c r="AA34" s="1184"/>
      <c r="AB34" s="1184"/>
      <c r="AC34" s="1184"/>
    </row>
    <row r="35" spans="1:29" ht="9.75" customHeight="1">
      <c r="A35" s="1184"/>
      <c r="B35" s="1184"/>
      <c r="C35" s="1184"/>
      <c r="D35" s="1184"/>
      <c r="E35" s="1184"/>
      <c r="F35" s="1191" t="s">
        <v>297</v>
      </c>
      <c r="G35" s="1191"/>
      <c r="H35" s="1191"/>
      <c r="I35" s="1191"/>
      <c r="J35" s="1184"/>
      <c r="K35" s="1184"/>
      <c r="L35" s="1184"/>
      <c r="M35" s="1184"/>
      <c r="N35" s="1184"/>
      <c r="O35" s="1184"/>
      <c r="P35" s="1184"/>
      <c r="Q35" s="1184"/>
      <c r="R35" s="1184"/>
      <c r="S35" s="1184"/>
      <c r="T35" s="1184"/>
      <c r="U35" s="1184"/>
      <c r="V35" s="1184"/>
      <c r="W35" s="1184"/>
      <c r="X35" s="1184"/>
      <c r="Y35" s="1184"/>
      <c r="Z35" s="1184"/>
      <c r="AA35" s="1184"/>
      <c r="AB35" s="1184"/>
      <c r="AC35" s="1184"/>
    </row>
    <row r="36" spans="1:29" ht="18" customHeight="1">
      <c r="A36" s="1189" t="s">
        <v>480</v>
      </c>
      <c r="B36" s="1189"/>
      <c r="C36" s="1189"/>
      <c r="D36" s="1189"/>
      <c r="E36" s="1190"/>
      <c r="F36" s="1192">
        <f>+F32+F34</f>
        <v>641</v>
      </c>
      <c r="G36" s="1193"/>
      <c r="H36" s="1193"/>
      <c r="I36" s="1194"/>
      <c r="J36" s="1188" t="s">
        <v>343</v>
      </c>
      <c r="K36" s="1184"/>
      <c r="L36" s="1184"/>
      <c r="M36" s="1184"/>
      <c r="N36" s="1184"/>
      <c r="O36" s="1184"/>
      <c r="P36" s="1184"/>
      <c r="Q36" s="1184"/>
      <c r="R36" s="1184"/>
      <c r="S36" s="1184"/>
      <c r="T36" s="1184"/>
      <c r="U36" s="1184"/>
      <c r="V36" s="1184"/>
      <c r="W36" s="1184"/>
      <c r="X36" s="1184"/>
      <c r="Y36" s="1184"/>
      <c r="Z36" s="1184"/>
      <c r="AA36" s="1184"/>
      <c r="AB36" s="1184"/>
      <c r="AC36" s="1184"/>
    </row>
    <row r="37" spans="1:29" ht="4.5" customHeight="1">
      <c r="A37" s="1148"/>
      <c r="B37" s="1148"/>
      <c r="C37" s="1148"/>
      <c r="D37" s="1148"/>
      <c r="E37" s="1148"/>
      <c r="F37" s="1148"/>
      <c r="G37" s="1148"/>
      <c r="H37" s="1148"/>
      <c r="I37" s="1148"/>
      <c r="J37" s="1148"/>
      <c r="K37" s="1148"/>
      <c r="L37" s="1148"/>
      <c r="M37" s="1148"/>
      <c r="N37" s="1148"/>
      <c r="O37" s="1148"/>
      <c r="P37" s="1148"/>
      <c r="Q37" s="1148"/>
      <c r="R37" s="1148"/>
      <c r="S37" s="1148"/>
      <c r="T37" s="1148"/>
      <c r="U37" s="1148"/>
      <c r="V37" s="1148"/>
      <c r="W37" s="1148"/>
      <c r="X37" s="1148"/>
      <c r="Y37" s="1148"/>
      <c r="Z37" s="1148"/>
      <c r="AA37" s="1148"/>
      <c r="AB37" s="1148"/>
      <c r="AC37" s="1148"/>
    </row>
    <row r="38" spans="1:29" ht="12.75">
      <c r="A38" s="1209" t="s">
        <v>481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10" t="s">
        <v>183</v>
      </c>
      <c r="X38" s="1210"/>
      <c r="Y38" s="1210"/>
      <c r="Z38" s="1210"/>
      <c r="AA38" s="1210"/>
      <c r="AB38" s="1210"/>
      <c r="AC38" s="1210"/>
    </row>
    <row r="39" spans="1:29" ht="4.5" customHeight="1">
      <c r="A39" s="1148"/>
      <c r="B39" s="1148"/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8"/>
      <c r="N39" s="1148"/>
      <c r="O39" s="1148"/>
      <c r="P39" s="1148"/>
      <c r="Q39" s="1148"/>
      <c r="R39" s="1148"/>
      <c r="S39" s="1148"/>
      <c r="T39" s="1148"/>
      <c r="U39" s="1148"/>
      <c r="V39" s="1148"/>
      <c r="W39" s="1211"/>
      <c r="X39" s="1211"/>
      <c r="Y39" s="1211"/>
      <c r="Z39" s="1211"/>
      <c r="AA39" s="1211"/>
      <c r="AB39" s="1211"/>
      <c r="AC39" s="1211"/>
    </row>
    <row r="40" spans="1:29" ht="9.75" customHeight="1" thickBot="1">
      <c r="A40" s="1198" t="s">
        <v>110</v>
      </c>
      <c r="B40" s="1198"/>
      <c r="C40" s="1198"/>
      <c r="D40" s="1198"/>
      <c r="E40" s="1169"/>
      <c r="F40" s="1198" t="s">
        <v>109</v>
      </c>
      <c r="G40" s="1203"/>
      <c r="H40" s="1203"/>
      <c r="I40" s="1203"/>
      <c r="J40" s="370"/>
      <c r="K40" s="1198" t="s">
        <v>155</v>
      </c>
      <c r="L40" s="1198"/>
      <c r="M40" s="1198"/>
      <c r="N40" s="1198"/>
      <c r="O40" s="370"/>
      <c r="P40" s="1169" t="s">
        <v>482</v>
      </c>
      <c r="Q40" s="1169"/>
      <c r="R40" s="1169"/>
      <c r="S40" s="1169"/>
      <c r="T40" s="1151"/>
      <c r="U40" s="1151"/>
      <c r="V40" s="370"/>
      <c r="W40" s="1204"/>
      <c r="X40" s="1204"/>
      <c r="Y40" s="1204"/>
      <c r="Z40" s="1204"/>
      <c r="AA40" s="1204"/>
      <c r="AB40" s="1204"/>
      <c r="AC40" s="1204"/>
    </row>
    <row r="41" spans="1:29" ht="18" customHeight="1" thickBot="1">
      <c r="A41" s="1152"/>
      <c r="B41" s="1196"/>
      <c r="C41" s="1196"/>
      <c r="D41" s="1197"/>
      <c r="E41" s="1199"/>
      <c r="F41" s="1200"/>
      <c r="G41" s="1201"/>
      <c r="H41" s="1201"/>
      <c r="I41" s="1202"/>
      <c r="J41" s="370"/>
      <c r="K41" s="1152"/>
      <c r="L41" s="1153"/>
      <c r="M41" s="1153"/>
      <c r="N41" s="1154"/>
      <c r="O41" s="370"/>
      <c r="P41" s="1152"/>
      <c r="Q41" s="1153"/>
      <c r="R41" s="1153"/>
      <c r="S41" s="1153"/>
      <c r="T41" s="1196"/>
      <c r="U41" s="1197"/>
      <c r="V41" s="370"/>
      <c r="W41" s="1205"/>
      <c r="X41" s="1206"/>
      <c r="Y41" s="1206"/>
      <c r="Z41" s="1206"/>
      <c r="AA41" s="1207"/>
      <c r="AB41" s="1207"/>
      <c r="AC41" s="1208"/>
    </row>
    <row r="42" spans="1:29" ht="9.75" customHeight="1">
      <c r="A42" s="1150" t="s">
        <v>470</v>
      </c>
      <c r="B42" s="1150"/>
      <c r="C42" s="1150"/>
      <c r="D42" s="1150"/>
      <c r="E42" s="1150"/>
      <c r="F42" s="1150"/>
      <c r="G42" s="1150"/>
      <c r="H42" s="370"/>
      <c r="I42" s="370"/>
      <c r="J42" s="370"/>
      <c r="K42" s="1169" t="s">
        <v>471</v>
      </c>
      <c r="L42" s="1169"/>
      <c r="M42" s="1169"/>
      <c r="N42" s="1169"/>
      <c r="O42" s="1151"/>
      <c r="P42" s="1151"/>
      <c r="Q42" s="1151"/>
      <c r="R42" s="1151"/>
      <c r="S42" s="1151"/>
      <c r="T42" s="1151"/>
      <c r="U42" s="1151"/>
      <c r="V42" s="1149"/>
      <c r="W42" s="1149"/>
      <c r="X42" s="1149"/>
      <c r="Y42" s="1149"/>
      <c r="Z42" s="1149"/>
      <c r="AA42" s="1149"/>
      <c r="AB42" s="1149"/>
      <c r="AC42" s="1149"/>
    </row>
    <row r="43" spans="1:29" ht="18" customHeight="1">
      <c r="A43" s="1152"/>
      <c r="B43" s="1153"/>
      <c r="C43" s="1153"/>
      <c r="D43" s="1153"/>
      <c r="E43" s="1153"/>
      <c r="F43" s="1153"/>
      <c r="G43" s="1153"/>
      <c r="H43" s="1196"/>
      <c r="I43" s="1197"/>
      <c r="J43" s="370"/>
      <c r="K43" s="1152"/>
      <c r="L43" s="1153"/>
      <c r="M43" s="1153"/>
      <c r="N43" s="1154"/>
      <c r="O43" s="1167"/>
      <c r="P43" s="1149"/>
      <c r="Q43" s="1149"/>
      <c r="R43" s="1149"/>
      <c r="S43" s="1149"/>
      <c r="T43" s="1149"/>
      <c r="U43" s="1149"/>
      <c r="V43" s="1149"/>
      <c r="W43" s="1149"/>
      <c r="X43" s="1149"/>
      <c r="Y43" s="1149"/>
      <c r="Z43" s="1149"/>
      <c r="AA43" s="1149"/>
      <c r="AB43" s="1149"/>
      <c r="AC43" s="1149"/>
    </row>
    <row r="44" spans="1:29" ht="9.75" customHeight="1">
      <c r="A44" s="1150" t="s">
        <v>472</v>
      </c>
      <c r="B44" s="1150"/>
      <c r="C44" s="1150"/>
      <c r="D44" s="1150"/>
      <c r="E44" s="1150"/>
      <c r="F44" s="1150"/>
      <c r="G44" s="1150"/>
      <c r="H44" s="370"/>
      <c r="I44" s="370"/>
      <c r="J44" s="370"/>
      <c r="K44" s="1169" t="s">
        <v>473</v>
      </c>
      <c r="L44" s="1151"/>
      <c r="M44" s="1151"/>
      <c r="N44" s="1151"/>
      <c r="O44" s="1151"/>
      <c r="P44" s="1169" t="s">
        <v>474</v>
      </c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1"/>
      <c r="AB44" s="1151"/>
      <c r="AC44" s="1151"/>
    </row>
    <row r="45" spans="1:29" ht="18" customHeight="1">
      <c r="A45" s="1152"/>
      <c r="B45" s="1153"/>
      <c r="C45" s="1153"/>
      <c r="D45" s="1153"/>
      <c r="E45" s="1153"/>
      <c r="F45" s="1153"/>
      <c r="G45" s="1153"/>
      <c r="H45" s="1196"/>
      <c r="I45" s="1197"/>
      <c r="J45" s="370"/>
      <c r="K45" s="1152"/>
      <c r="L45" s="1153"/>
      <c r="M45" s="1153"/>
      <c r="N45" s="1154"/>
      <c r="O45" s="373"/>
      <c r="P45" s="1152"/>
      <c r="Q45" s="1153"/>
      <c r="R45" s="1153"/>
      <c r="S45" s="1153"/>
      <c r="T45" s="1196"/>
      <c r="U45" s="1196"/>
      <c r="V45" s="1196"/>
      <c r="W45" s="1196"/>
      <c r="X45" s="1196"/>
      <c r="Y45" s="1196"/>
      <c r="Z45" s="1196"/>
      <c r="AA45" s="1196"/>
      <c r="AB45" s="1196"/>
      <c r="AC45" s="1197"/>
    </row>
    <row r="46" spans="1:29" ht="4.5" customHeight="1">
      <c r="A46" s="1148"/>
      <c r="B46" s="1148"/>
      <c r="C46" s="1148"/>
      <c r="D46" s="1148"/>
      <c r="E46" s="1148"/>
      <c r="F46" s="1148"/>
      <c r="G46" s="1148"/>
      <c r="H46" s="1148"/>
      <c r="I46" s="1148"/>
      <c r="J46" s="1148"/>
      <c r="K46" s="1148"/>
      <c r="L46" s="1148"/>
      <c r="M46" s="1148"/>
      <c r="N46" s="1148"/>
      <c r="O46" s="1148"/>
      <c r="P46" s="1148"/>
      <c r="Q46" s="1148"/>
      <c r="R46" s="1148"/>
      <c r="S46" s="1148"/>
      <c r="T46" s="1148"/>
      <c r="U46" s="1148"/>
      <c r="V46" s="1148"/>
      <c r="W46" s="1148"/>
      <c r="X46" s="1148"/>
      <c r="Y46" s="1148"/>
      <c r="Z46" s="1148"/>
      <c r="AA46" s="1148"/>
      <c r="AB46" s="1148"/>
      <c r="AC46" s="1148"/>
    </row>
    <row r="47" spans="1:29" ht="12.75">
      <c r="A47" s="1209" t="s">
        <v>484</v>
      </c>
      <c r="B47" s="1209"/>
      <c r="C47" s="1209"/>
      <c r="D47" s="1209"/>
      <c r="E47" s="1209"/>
      <c r="F47" s="1209"/>
      <c r="G47" s="1209"/>
      <c r="H47" s="1209"/>
      <c r="I47" s="1209"/>
      <c r="J47" s="1209"/>
      <c r="K47" s="1209"/>
      <c r="L47" s="1209"/>
      <c r="M47" s="1209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  <c r="Z47" s="1209"/>
      <c r="AA47" s="1209"/>
      <c r="AB47" s="1209"/>
      <c r="AC47" s="1209"/>
    </row>
    <row r="48" spans="1:29" ht="9.75" customHeight="1">
      <c r="A48" s="1148"/>
      <c r="B48" s="1148"/>
      <c r="C48" s="1148"/>
      <c r="D48" s="1148"/>
      <c r="E48" s="1148"/>
      <c r="F48" s="1148"/>
      <c r="G48" s="1148"/>
      <c r="H48" s="1148"/>
      <c r="I48" s="1148"/>
      <c r="J48" s="1148"/>
      <c r="K48" s="1148"/>
      <c r="L48" s="1148"/>
      <c r="M48" s="1148"/>
      <c r="N48" s="1148"/>
      <c r="O48" s="1148"/>
      <c r="P48" s="1148"/>
      <c r="Q48" s="1148"/>
      <c r="R48" s="1148"/>
      <c r="S48" s="1148"/>
      <c r="T48" s="1148"/>
      <c r="U48" s="1148"/>
      <c r="V48" s="1148"/>
      <c r="W48" s="1148"/>
      <c r="X48" s="1214" t="s">
        <v>371</v>
      </c>
      <c r="Y48" s="438"/>
      <c r="Z48" s="438"/>
      <c r="AA48" s="350"/>
      <c r="AB48" s="358" t="s">
        <v>172</v>
      </c>
      <c r="AC48" s="350"/>
    </row>
    <row r="49" spans="1:28" ht="22.5" customHeight="1">
      <c r="A49" s="1175" t="s">
        <v>483</v>
      </c>
      <c r="B49" s="1175"/>
      <c r="C49" s="1175"/>
      <c r="D49" s="1175"/>
      <c r="E49" s="1212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1213"/>
      <c r="Y49" s="359"/>
      <c r="Z49" s="1215"/>
      <c r="AA49" s="1145"/>
      <c r="AB49" s="359"/>
    </row>
    <row r="50" spans="1:24" ht="4.5" customHeight="1">
      <c r="A50" s="1148"/>
      <c r="B50" s="1148"/>
      <c r="C50" s="1148"/>
      <c r="D50" s="1148"/>
      <c r="E50" s="1148"/>
      <c r="F50" s="1148"/>
      <c r="G50" s="1148"/>
      <c r="H50" s="1148"/>
      <c r="I50" s="1148"/>
      <c r="J50" s="1148"/>
      <c r="K50" s="1148"/>
      <c r="L50" s="1148"/>
      <c r="M50" s="1148"/>
      <c r="N50" s="1148"/>
      <c r="O50" s="1148"/>
      <c r="P50" s="1148"/>
      <c r="Q50" s="1148"/>
      <c r="R50" s="1148"/>
      <c r="S50" s="1148"/>
      <c r="T50" s="1148"/>
      <c r="U50" s="1148"/>
      <c r="V50" s="1148"/>
      <c r="W50" s="1148"/>
      <c r="X50" s="1148"/>
    </row>
    <row r="51" spans="1:29" ht="12.75">
      <c r="A51" s="1209" t="s">
        <v>485</v>
      </c>
      <c r="B51" s="1209"/>
      <c r="C51" s="1209"/>
      <c r="D51" s="1209"/>
      <c r="E51" s="1209"/>
      <c r="F51" s="1209"/>
      <c r="G51" s="1209"/>
      <c r="H51" s="1209"/>
      <c r="I51" s="1209"/>
      <c r="J51" s="1209"/>
      <c r="K51" s="1209"/>
      <c r="L51" s="1209"/>
      <c r="M51" s="1209"/>
      <c r="N51" s="1209"/>
      <c r="O51" s="1209"/>
      <c r="P51" s="1209"/>
      <c r="Q51" s="1209"/>
      <c r="R51" s="1209"/>
      <c r="S51" s="1209"/>
      <c r="T51" s="1209"/>
      <c r="U51" s="1209"/>
      <c r="V51" s="1209"/>
      <c r="W51" s="1209"/>
      <c r="X51" s="1209"/>
      <c r="Y51" s="1209"/>
      <c r="Z51" s="1209"/>
      <c r="AA51" s="1209"/>
      <c r="AB51" s="1209"/>
      <c r="AC51" s="1209"/>
    </row>
    <row r="52" spans="1:24" ht="12.75">
      <c r="A52" s="1150" t="s">
        <v>486</v>
      </c>
      <c r="B52" s="1150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</row>
    <row r="53" spans="1:29" ht="18" customHeight="1">
      <c r="A53" s="1216"/>
      <c r="B53" s="1217"/>
      <c r="C53" s="1217"/>
      <c r="D53" s="1217"/>
      <c r="E53" s="1217"/>
      <c r="F53" s="1217"/>
      <c r="G53" s="1217"/>
      <c r="H53" s="1218"/>
      <c r="I53" s="1218"/>
      <c r="J53" s="1218"/>
      <c r="K53" s="1218"/>
      <c r="L53" s="1218"/>
      <c r="M53" s="1218"/>
      <c r="N53" s="1218"/>
      <c r="O53" s="1218"/>
      <c r="P53" s="1218"/>
      <c r="Q53" s="1218"/>
      <c r="R53" s="1218"/>
      <c r="S53" s="1218"/>
      <c r="T53" s="1218"/>
      <c r="U53" s="1218"/>
      <c r="V53" s="1218"/>
      <c r="W53" s="1218"/>
      <c r="X53" s="1218"/>
      <c r="Y53" s="1218"/>
      <c r="Z53" s="1218"/>
      <c r="AA53" s="1218"/>
      <c r="AB53" s="1218"/>
      <c r="AC53" s="1219"/>
    </row>
    <row r="54" spans="1:69" s="360" customFormat="1" ht="36.75" customHeight="1">
      <c r="A54" s="1235" t="s">
        <v>487</v>
      </c>
      <c r="B54" s="1235"/>
      <c r="C54" s="1235"/>
      <c r="D54" s="1235"/>
      <c r="E54" s="1235"/>
      <c r="F54" s="1235"/>
      <c r="G54" s="1235"/>
      <c r="H54" s="1235"/>
      <c r="I54" s="1235"/>
      <c r="J54" s="1235"/>
      <c r="K54" s="1235"/>
      <c r="L54" s="1235"/>
      <c r="M54" s="1235"/>
      <c r="N54" s="1235"/>
      <c r="O54" s="1235"/>
      <c r="P54" s="1235"/>
      <c r="Q54" s="1235"/>
      <c r="R54" s="1235"/>
      <c r="S54" s="1235"/>
      <c r="T54" s="1235"/>
      <c r="U54" s="1235"/>
      <c r="V54" s="1235"/>
      <c r="W54" s="1235"/>
      <c r="X54" s="1235"/>
      <c r="Y54" s="1236"/>
      <c r="Z54" s="1236"/>
      <c r="AA54" s="1236"/>
      <c r="AB54" s="1236"/>
      <c r="AC54" s="1236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</row>
    <row r="55" spans="1:29" ht="12.75">
      <c r="A55" s="1198" t="s">
        <v>488</v>
      </c>
      <c r="B55" s="1198"/>
      <c r="C55" s="1198"/>
      <c r="D55" s="1148"/>
      <c r="E55" s="1148"/>
      <c r="F55" s="1148"/>
      <c r="G55" s="1148"/>
      <c r="H55" s="1148"/>
      <c r="I55" s="1148"/>
      <c r="J55" s="1148"/>
      <c r="K55" s="1148"/>
      <c r="L55" s="1148"/>
      <c r="M55" s="1148"/>
      <c r="N55" s="1148"/>
      <c r="O55" s="1148"/>
      <c r="P55" s="1148"/>
      <c r="Q55" s="1148"/>
      <c r="R55" s="1148"/>
      <c r="S55" s="1148"/>
      <c r="T55" s="1148"/>
      <c r="U55" s="1232" t="s">
        <v>321</v>
      </c>
      <c r="V55" s="475"/>
      <c r="W55" s="475"/>
      <c r="X55" s="475"/>
      <c r="Y55" s="475"/>
      <c r="Z55" s="475"/>
      <c r="AA55" s="475"/>
      <c r="AB55" s="475"/>
      <c r="AC55" s="475"/>
    </row>
    <row r="56" spans="1:29" ht="18" customHeight="1">
      <c r="A56" s="1093"/>
      <c r="B56" s="1229"/>
      <c r="C56" s="1094"/>
      <c r="E56" s="1220" t="s">
        <v>490</v>
      </c>
      <c r="F56" s="1221"/>
      <c r="G56" s="1221"/>
      <c r="H56" s="1221"/>
      <c r="I56" s="1222"/>
      <c r="K56" s="1220" t="s">
        <v>491</v>
      </c>
      <c r="L56" s="1221"/>
      <c r="M56" s="1221"/>
      <c r="N56" s="1221"/>
      <c r="O56" s="1221"/>
      <c r="P56" s="1221"/>
      <c r="Q56" s="1221"/>
      <c r="R56" s="1222"/>
      <c r="S56" s="1215"/>
      <c r="T56" s="1148"/>
      <c r="U56" s="1148"/>
      <c r="V56" s="1145"/>
      <c r="W56" s="1093"/>
      <c r="X56" s="1229"/>
      <c r="Y56" s="1229"/>
      <c r="Z56" s="1229"/>
      <c r="AA56" s="1229"/>
      <c r="AB56" s="1229"/>
      <c r="AC56" s="1094"/>
    </row>
    <row r="57" spans="1:29" ht="12.75">
      <c r="A57" s="1230" t="s">
        <v>489</v>
      </c>
      <c r="B57" s="1231"/>
      <c r="C57" s="1231"/>
      <c r="E57" s="1223"/>
      <c r="F57" s="1224"/>
      <c r="G57" s="1224"/>
      <c r="H57" s="1224"/>
      <c r="I57" s="1225"/>
      <c r="K57" s="1223"/>
      <c r="L57" s="1224"/>
      <c r="M57" s="1224"/>
      <c r="N57" s="1224"/>
      <c r="O57" s="1224"/>
      <c r="P57" s="1224"/>
      <c r="Q57" s="1224"/>
      <c r="R57" s="1225"/>
      <c r="S57" s="1215"/>
      <c r="T57" s="1148"/>
      <c r="U57" s="1148"/>
      <c r="V57" s="1148"/>
      <c r="W57" s="1148"/>
      <c r="X57" s="1148"/>
      <c r="Y57" s="1148"/>
      <c r="Z57" s="1148"/>
      <c r="AA57" s="1148"/>
      <c r="AB57" s="1148"/>
      <c r="AC57" s="1148"/>
    </row>
    <row r="58" spans="1:29" ht="18" customHeight="1">
      <c r="A58" s="1098">
        <v>0</v>
      </c>
      <c r="B58" s="1094"/>
      <c r="C58" s="353"/>
      <c r="E58" s="1223"/>
      <c r="F58" s="1224"/>
      <c r="G58" s="1224"/>
      <c r="H58" s="1224"/>
      <c r="I58" s="1225"/>
      <c r="K58" s="1223"/>
      <c r="L58" s="1224"/>
      <c r="M58" s="1224"/>
      <c r="N58" s="1224"/>
      <c r="O58" s="1224"/>
      <c r="P58" s="1224"/>
      <c r="Q58" s="1224"/>
      <c r="R58" s="1225"/>
      <c r="S58" s="1215"/>
      <c r="T58" s="1148"/>
      <c r="U58" s="1148"/>
      <c r="V58" s="1148"/>
      <c r="W58" s="1148"/>
      <c r="X58" s="1148"/>
      <c r="Y58" s="1148"/>
      <c r="Z58" s="1148"/>
      <c r="AA58" s="1148"/>
      <c r="AB58" s="1148"/>
      <c r="AC58" s="1148"/>
    </row>
    <row r="59" spans="2:29" ht="12.75">
      <c r="B59" s="1148"/>
      <c r="C59" s="1148"/>
      <c r="D59" s="1145"/>
      <c r="E59" s="1223"/>
      <c r="F59" s="1224"/>
      <c r="G59" s="1224"/>
      <c r="H59" s="1224"/>
      <c r="I59" s="1225"/>
      <c r="K59" s="1223"/>
      <c r="L59" s="1224"/>
      <c r="M59" s="1224"/>
      <c r="N59" s="1224"/>
      <c r="O59" s="1224"/>
      <c r="P59" s="1224"/>
      <c r="Q59" s="1224"/>
      <c r="R59" s="1225"/>
      <c r="S59" s="1215"/>
      <c r="T59" s="1148"/>
      <c r="U59" s="1148"/>
      <c r="V59" s="1148"/>
      <c r="W59" s="1148"/>
      <c r="X59" s="1148"/>
      <c r="Y59" s="1148"/>
      <c r="Z59" s="1148"/>
      <c r="AA59" s="1148"/>
      <c r="AB59" s="1148"/>
      <c r="AC59" s="1148"/>
    </row>
    <row r="60" spans="1:29" ht="12.75">
      <c r="A60" s="361"/>
      <c r="B60" s="1148"/>
      <c r="C60" s="1148"/>
      <c r="D60" s="1145"/>
      <c r="E60" s="1226"/>
      <c r="F60" s="1227"/>
      <c r="G60" s="1227"/>
      <c r="H60" s="1227"/>
      <c r="I60" s="1228"/>
      <c r="K60" s="1226"/>
      <c r="L60" s="1227"/>
      <c r="M60" s="1227"/>
      <c r="N60" s="1227"/>
      <c r="O60" s="1227"/>
      <c r="P60" s="1227"/>
      <c r="Q60" s="1227"/>
      <c r="R60" s="1228"/>
      <c r="S60" s="1215"/>
      <c r="T60" s="1148"/>
      <c r="U60" s="1148"/>
      <c r="V60" s="1148"/>
      <c r="W60" s="1234" t="s">
        <v>492</v>
      </c>
      <c r="X60" s="1234"/>
      <c r="Y60" s="1234"/>
      <c r="Z60" s="1234"/>
      <c r="AA60" s="1234"/>
      <c r="AB60" s="1234"/>
      <c r="AC60" s="361"/>
    </row>
    <row r="61" spans="1:29" ht="12.75">
      <c r="A61" s="1233" t="str">
        <f>+DAP1!A47</f>
        <v>Formulář zpracovala ASPEKT HM, daňová, účetní a auditorská kancelář, Bělohorská 39, Praha 6-Břevnov, www.aspekthm.cz</v>
      </c>
      <c r="B61" s="1233"/>
      <c r="C61" s="1233"/>
      <c r="D61" s="1233"/>
      <c r="E61" s="1233"/>
      <c r="F61" s="1233"/>
      <c r="G61" s="1233"/>
      <c r="H61" s="1233"/>
      <c r="I61" s="1233"/>
      <c r="J61" s="1233"/>
      <c r="K61" s="1233"/>
      <c r="L61" s="1233"/>
      <c r="M61" s="1233"/>
      <c r="N61" s="1233"/>
      <c r="O61" s="1233"/>
      <c r="P61" s="1233"/>
      <c r="Q61" s="1233"/>
      <c r="R61" s="1233"/>
      <c r="S61" s="1233"/>
      <c r="T61" s="1233"/>
      <c r="U61" s="1233"/>
      <c r="V61" s="1233"/>
      <c r="W61" s="1233"/>
      <c r="X61" s="1233"/>
      <c r="Y61" s="1233"/>
      <c r="Z61" s="1233"/>
      <c r="AA61" s="1233"/>
      <c r="AB61" s="1233"/>
      <c r="AC61" s="1233"/>
    </row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  <row r="690" s="45" customFormat="1" ht="12.75"/>
    <row r="691" s="45" customFormat="1" ht="12.75"/>
    <row r="692" s="45" customFormat="1" ht="12.75"/>
    <row r="693" s="45" customFormat="1" ht="12.75"/>
    <row r="694" s="45" customFormat="1" ht="12.75"/>
    <row r="695" s="45" customFormat="1" ht="12.75"/>
    <row r="696" s="45" customFormat="1" ht="12.75"/>
    <row r="697" s="45" customFormat="1" ht="12.75"/>
    <row r="698" s="45" customFormat="1" ht="12.75"/>
    <row r="699" s="45" customFormat="1" ht="12.75"/>
    <row r="700" s="45" customFormat="1" ht="12.75"/>
    <row r="701" s="45" customFormat="1" ht="12.75"/>
    <row r="702" s="45" customFormat="1" ht="12.75"/>
    <row r="703" s="45" customFormat="1" ht="12.75"/>
    <row r="704" s="45" customFormat="1" ht="12.75"/>
    <row r="705" s="45" customFormat="1" ht="12.75"/>
    <row r="706" s="45" customFormat="1" ht="12.75"/>
    <row r="707" s="45" customFormat="1" ht="12.75"/>
    <row r="708" s="45" customFormat="1" ht="12.75"/>
    <row r="709" s="45" customFormat="1" ht="12.75"/>
    <row r="710" s="45" customFormat="1" ht="12.75"/>
    <row r="711" s="45" customFormat="1" ht="12.75"/>
    <row r="712" s="45" customFormat="1" ht="12.75"/>
    <row r="713" s="45" customFormat="1" ht="12.75"/>
    <row r="714" s="45" customFormat="1" ht="12.75"/>
    <row r="715" s="45" customFormat="1" ht="12.75"/>
    <row r="716" s="45" customFormat="1" ht="12.75"/>
    <row r="717" s="45" customFormat="1" ht="12.75"/>
    <row r="718" s="45" customFormat="1" ht="12.75"/>
    <row r="719" s="45" customFormat="1" ht="12.75"/>
    <row r="720" s="45" customFormat="1" ht="12.75"/>
    <row r="721" s="45" customFormat="1" ht="12.75"/>
    <row r="722" s="45" customFormat="1" ht="12.75"/>
    <row r="723" s="45" customFormat="1" ht="12.75"/>
    <row r="724" s="45" customFormat="1" ht="12.75"/>
    <row r="725" s="45" customFormat="1" ht="12.75"/>
    <row r="726" s="45" customFormat="1" ht="12.75"/>
    <row r="727" s="45" customFormat="1" ht="12.75"/>
    <row r="728" s="45" customFormat="1" ht="12.75"/>
    <row r="729" s="45" customFormat="1" ht="12.75"/>
    <row r="730" s="45" customFormat="1" ht="12.75"/>
    <row r="731" s="45" customFormat="1" ht="12.75"/>
    <row r="732" s="45" customFormat="1" ht="12.75"/>
    <row r="733" s="45" customFormat="1" ht="12.75"/>
    <row r="734" s="45" customFormat="1" ht="12.75"/>
    <row r="735" s="45" customFormat="1" ht="12.75"/>
    <row r="736" s="45" customFormat="1" ht="12.75"/>
    <row r="737" s="45" customFormat="1" ht="12.75"/>
    <row r="738" s="45" customFormat="1" ht="12.75"/>
    <row r="739" s="45" customFormat="1" ht="12.75"/>
    <row r="740" s="45" customFormat="1" ht="12.75"/>
    <row r="741" s="45" customFormat="1" ht="12.75"/>
    <row r="742" s="45" customFormat="1" ht="12.75"/>
    <row r="743" s="45" customFormat="1" ht="12.75"/>
    <row r="744" s="45" customFormat="1" ht="12.75"/>
    <row r="745" s="45" customFormat="1" ht="12.75"/>
    <row r="746" s="45" customFormat="1" ht="12.75"/>
    <row r="747" s="45" customFormat="1" ht="12.75"/>
    <row r="748" s="45" customFormat="1" ht="12.75"/>
    <row r="749" s="45" customFormat="1" ht="12.75"/>
    <row r="750" s="45" customFormat="1" ht="12.75"/>
    <row r="751" s="45" customFormat="1" ht="12.75"/>
    <row r="752" s="45" customFormat="1" ht="12.75"/>
    <row r="753" s="45" customFormat="1" ht="12.75"/>
    <row r="754" s="45" customFormat="1" ht="12.75"/>
    <row r="755" s="45" customFormat="1" ht="12.75"/>
    <row r="756" s="45" customFormat="1" ht="12.75"/>
    <row r="757" s="45" customFormat="1" ht="12.75"/>
    <row r="758" s="45" customFormat="1" ht="12.75"/>
    <row r="759" s="45" customFormat="1" ht="12.75"/>
    <row r="760" s="45" customFormat="1" ht="12.75"/>
    <row r="761" s="45" customFormat="1" ht="12.75"/>
    <row r="762" s="45" customFormat="1" ht="12.75"/>
    <row r="763" s="45" customFormat="1" ht="12.75"/>
    <row r="764" s="45" customFormat="1" ht="12.75"/>
    <row r="765" s="45" customFormat="1" ht="12.75"/>
    <row r="766" s="45" customFormat="1" ht="12.75"/>
    <row r="767" s="45" customFormat="1" ht="12.75"/>
    <row r="768" s="45" customFormat="1" ht="12.75"/>
    <row r="769" s="45" customFormat="1" ht="12.75"/>
    <row r="770" s="45" customFormat="1" ht="12.75"/>
    <row r="771" s="45" customFormat="1" ht="12.75"/>
    <row r="772" s="45" customFormat="1" ht="12.75"/>
    <row r="773" s="45" customFormat="1" ht="12.75"/>
    <row r="774" s="45" customFormat="1" ht="12.75"/>
    <row r="775" s="45" customFormat="1" ht="12.75"/>
    <row r="776" s="45" customFormat="1" ht="12.75"/>
    <row r="777" s="45" customFormat="1" ht="12.75"/>
    <row r="778" s="45" customFormat="1" ht="12.75"/>
    <row r="779" s="45" customFormat="1" ht="12.75"/>
    <row r="780" s="45" customFormat="1" ht="12.75"/>
    <row r="781" s="45" customFormat="1" ht="12.75"/>
    <row r="782" s="45" customFormat="1" ht="12.75"/>
    <row r="783" s="45" customFormat="1" ht="12.75"/>
    <row r="784" s="45" customFormat="1" ht="12.75"/>
    <row r="785" s="45" customFormat="1" ht="12.75"/>
    <row r="786" s="45" customFormat="1" ht="12.75"/>
    <row r="787" s="45" customFormat="1" ht="12.75"/>
    <row r="788" s="45" customFormat="1" ht="12.75"/>
    <row r="789" s="45" customFormat="1" ht="12.75"/>
    <row r="790" s="45" customFormat="1" ht="12.75"/>
    <row r="791" s="45" customFormat="1" ht="12.75"/>
    <row r="792" s="45" customFormat="1" ht="12.75"/>
    <row r="793" s="45" customFormat="1" ht="12.75"/>
    <row r="794" s="45" customFormat="1" ht="12.75"/>
    <row r="795" s="45" customFormat="1" ht="12.75"/>
    <row r="796" s="45" customFormat="1" ht="12.75"/>
    <row r="797" s="45" customFormat="1" ht="12.75"/>
    <row r="798" s="45" customFormat="1" ht="12.75"/>
    <row r="799" s="45" customFormat="1" ht="12.75"/>
    <row r="800" s="45" customFormat="1" ht="12.75"/>
    <row r="801" s="45" customFormat="1" ht="12.75"/>
    <row r="802" s="45" customFormat="1" ht="12.75"/>
    <row r="803" s="45" customFormat="1" ht="12.75"/>
    <row r="804" s="45" customFormat="1" ht="12.75"/>
    <row r="805" s="45" customFormat="1" ht="12.75"/>
    <row r="806" s="45" customFormat="1" ht="12.75"/>
    <row r="807" s="45" customFormat="1" ht="12.75"/>
    <row r="808" s="45" customFormat="1" ht="12.75"/>
    <row r="809" s="45" customFormat="1" ht="12.75"/>
    <row r="810" s="45" customFormat="1" ht="12.75"/>
    <row r="811" s="45" customFormat="1" ht="12.75"/>
    <row r="812" s="45" customFormat="1" ht="12.75"/>
    <row r="813" s="45" customFormat="1" ht="12.75"/>
    <row r="814" s="45" customFormat="1" ht="12.75"/>
    <row r="815" s="45" customFormat="1" ht="12.75"/>
    <row r="816" s="45" customFormat="1" ht="12.75"/>
    <row r="817" s="45" customFormat="1" ht="12.75"/>
    <row r="818" s="45" customFormat="1" ht="12.75"/>
    <row r="819" s="45" customFormat="1" ht="12.75"/>
    <row r="820" s="45" customFormat="1" ht="12.75"/>
    <row r="821" s="45" customFormat="1" ht="12.75"/>
    <row r="822" s="45" customFormat="1" ht="12.75"/>
    <row r="823" s="45" customFormat="1" ht="12.75"/>
    <row r="824" s="45" customFormat="1" ht="12.75"/>
    <row r="825" s="45" customFormat="1" ht="12.75"/>
    <row r="826" s="45" customFormat="1" ht="12.75"/>
    <row r="827" s="45" customFormat="1" ht="12.75"/>
    <row r="828" s="45" customFormat="1" ht="12.75"/>
    <row r="829" s="45" customFormat="1" ht="12.75"/>
    <row r="830" s="45" customFormat="1" ht="12.75"/>
    <row r="831" s="45" customFormat="1" ht="12.75"/>
    <row r="832" s="45" customFormat="1" ht="12.75"/>
    <row r="833" s="45" customFormat="1" ht="12.75"/>
    <row r="834" s="45" customFormat="1" ht="12.75"/>
    <row r="835" s="45" customFormat="1" ht="12.75"/>
    <row r="836" s="45" customFormat="1" ht="12.75"/>
    <row r="837" s="45" customFormat="1" ht="12.75"/>
    <row r="838" s="45" customFormat="1" ht="12.75"/>
    <row r="839" s="45" customFormat="1" ht="12.75"/>
    <row r="840" s="45" customFormat="1" ht="12.75"/>
    <row r="841" s="45" customFormat="1" ht="12.75"/>
    <row r="842" s="45" customFormat="1" ht="12.75"/>
    <row r="843" s="45" customFormat="1" ht="12.75"/>
    <row r="844" s="45" customFormat="1" ht="12.75"/>
    <row r="845" s="45" customFormat="1" ht="12.75"/>
    <row r="846" s="45" customFormat="1" ht="12.75"/>
    <row r="847" s="45" customFormat="1" ht="12.75"/>
    <row r="848" s="45" customFormat="1" ht="12.75"/>
    <row r="849" s="45" customFormat="1" ht="12.75"/>
    <row r="850" s="45" customFormat="1" ht="12.75"/>
    <row r="851" s="45" customFormat="1" ht="12.75"/>
    <row r="852" s="45" customFormat="1" ht="12.75"/>
    <row r="853" s="45" customFormat="1" ht="12.75"/>
    <row r="854" s="45" customFormat="1" ht="12.75"/>
    <row r="855" s="45" customFormat="1" ht="12.75"/>
    <row r="856" s="45" customFormat="1" ht="12.75"/>
    <row r="857" s="45" customFormat="1" ht="12.75"/>
    <row r="858" s="45" customFormat="1" ht="12.75"/>
    <row r="859" s="45" customFormat="1" ht="12.75"/>
    <row r="860" s="45" customFormat="1" ht="12.75"/>
    <row r="861" s="45" customFormat="1" ht="12.75"/>
    <row r="862" s="45" customFormat="1" ht="12.75"/>
    <row r="863" s="45" customFormat="1" ht="12.75"/>
    <row r="864" s="45" customFormat="1" ht="12.75"/>
    <row r="865" s="45" customFormat="1" ht="12.75"/>
    <row r="866" s="45" customFormat="1" ht="12.75"/>
    <row r="867" s="45" customFormat="1" ht="12.75"/>
    <row r="868" s="45" customFormat="1" ht="12.75"/>
    <row r="869" s="45" customFormat="1" ht="12.75"/>
    <row r="870" s="45" customFormat="1" ht="12.75"/>
    <row r="871" s="45" customFormat="1" ht="12.75"/>
    <row r="872" s="45" customFormat="1" ht="12.75"/>
    <row r="873" s="45" customFormat="1" ht="12.75"/>
    <row r="874" s="45" customFormat="1" ht="12.75"/>
    <row r="875" s="45" customFormat="1" ht="12.75"/>
    <row r="876" s="45" customFormat="1" ht="12.75"/>
    <row r="877" s="45" customFormat="1" ht="12.75"/>
    <row r="878" s="45" customFormat="1" ht="12.75"/>
    <row r="879" s="45" customFormat="1" ht="12.75"/>
    <row r="880" s="45" customFormat="1" ht="12.75"/>
    <row r="881" s="45" customFormat="1" ht="12.75"/>
    <row r="882" s="45" customFormat="1" ht="12.75"/>
    <row r="883" s="45" customFormat="1" ht="12.75"/>
    <row r="884" s="45" customFormat="1" ht="12.75"/>
    <row r="885" s="45" customFormat="1" ht="12.75"/>
    <row r="886" s="45" customFormat="1" ht="12.75"/>
    <row r="887" s="45" customFormat="1" ht="12.75"/>
    <row r="888" s="45" customFormat="1" ht="12.75"/>
    <row r="889" s="45" customFormat="1" ht="12.75"/>
    <row r="890" s="45" customFormat="1" ht="12.75"/>
    <row r="891" s="45" customFormat="1" ht="12.75"/>
    <row r="892" s="45" customFormat="1" ht="12.75"/>
    <row r="893" s="45" customFormat="1" ht="12.75"/>
    <row r="894" s="45" customFormat="1" ht="12.75"/>
    <row r="895" s="45" customFormat="1" ht="12.75"/>
    <row r="896" s="45" customFormat="1" ht="12.75"/>
    <row r="897" s="45" customFormat="1" ht="12.75"/>
    <row r="898" s="45" customFormat="1" ht="12.75"/>
    <row r="899" s="45" customFormat="1" ht="12.75"/>
    <row r="900" s="45" customFormat="1" ht="12.75"/>
    <row r="901" s="45" customFormat="1" ht="12.75"/>
    <row r="902" s="45" customFormat="1" ht="12.75"/>
    <row r="903" s="45" customFormat="1" ht="12.75"/>
    <row r="904" s="45" customFormat="1" ht="12.75"/>
    <row r="905" s="45" customFormat="1" ht="12.75"/>
    <row r="906" s="45" customFormat="1" ht="12.75"/>
    <row r="907" s="45" customFormat="1" ht="12.75"/>
    <row r="908" s="45" customFormat="1" ht="12.75"/>
    <row r="909" s="45" customFormat="1" ht="12.75"/>
    <row r="910" s="45" customFormat="1" ht="12.75"/>
    <row r="911" s="45" customFormat="1" ht="12.75"/>
    <row r="912" s="45" customFormat="1" ht="12.75"/>
    <row r="913" s="45" customFormat="1" ht="12.75"/>
    <row r="914" s="45" customFormat="1" ht="12.75"/>
    <row r="915" s="45" customFormat="1" ht="12.75"/>
    <row r="916" s="45" customFormat="1" ht="12.75"/>
    <row r="917" s="45" customFormat="1" ht="12.75"/>
    <row r="918" s="45" customFormat="1" ht="12.75"/>
    <row r="919" s="45" customFormat="1" ht="12.75"/>
    <row r="920" s="45" customFormat="1" ht="12.75"/>
    <row r="921" s="45" customFormat="1" ht="12.75"/>
    <row r="922" s="45" customFormat="1" ht="12.75"/>
    <row r="923" s="45" customFormat="1" ht="12.75"/>
    <row r="924" s="45" customFormat="1" ht="12.75"/>
    <row r="925" s="45" customFormat="1" ht="12.75"/>
    <row r="926" s="45" customFormat="1" ht="12.75"/>
    <row r="927" s="45" customFormat="1" ht="12.75"/>
    <row r="928" s="45" customFormat="1" ht="12.75"/>
    <row r="929" s="45" customFormat="1" ht="12.75"/>
    <row r="930" s="45" customFormat="1" ht="12.75"/>
    <row r="931" s="45" customFormat="1" ht="12.75"/>
    <row r="932" s="45" customFormat="1" ht="12.75"/>
    <row r="933" s="45" customFormat="1" ht="12.75"/>
    <row r="934" s="45" customFormat="1" ht="12.75"/>
    <row r="935" s="45" customFormat="1" ht="12.75"/>
    <row r="936" s="45" customFormat="1" ht="12.75"/>
    <row r="937" s="45" customFormat="1" ht="12.75"/>
    <row r="938" s="45" customFormat="1" ht="12.75"/>
    <row r="939" s="45" customFormat="1" ht="12.75"/>
    <row r="940" s="45" customFormat="1" ht="12.75"/>
    <row r="941" s="45" customFormat="1" ht="12.75"/>
    <row r="942" s="45" customFormat="1" ht="12.75"/>
    <row r="943" s="45" customFormat="1" ht="12.75"/>
    <row r="944" s="45" customFormat="1" ht="12.75"/>
    <row r="945" s="45" customFormat="1" ht="12.75"/>
    <row r="946" s="45" customFormat="1" ht="12.75"/>
    <row r="947" s="45" customFormat="1" ht="12.75"/>
    <row r="948" s="45" customFormat="1" ht="12.75"/>
    <row r="949" s="45" customFormat="1" ht="12.75"/>
    <row r="950" s="45" customFormat="1" ht="12.75"/>
    <row r="951" s="45" customFormat="1" ht="12.75"/>
    <row r="952" s="45" customFormat="1" ht="12.75"/>
    <row r="953" s="45" customFormat="1" ht="12.75"/>
    <row r="954" s="45" customFormat="1" ht="12.75"/>
    <row r="955" s="45" customFormat="1" ht="12.75"/>
    <row r="956" s="45" customFormat="1" ht="12.75"/>
    <row r="957" s="45" customFormat="1" ht="12.75"/>
    <row r="958" s="45" customFormat="1" ht="12.75"/>
    <row r="959" s="45" customFormat="1" ht="12.75"/>
    <row r="960" s="45" customFormat="1" ht="12.75"/>
    <row r="961" s="45" customFormat="1" ht="12.75"/>
    <row r="962" s="45" customFormat="1" ht="12.75"/>
    <row r="963" s="45" customFormat="1" ht="12.75"/>
    <row r="964" s="45" customFormat="1" ht="12.75"/>
    <row r="965" s="45" customFormat="1" ht="12.75"/>
    <row r="966" s="45" customFormat="1" ht="12.75"/>
    <row r="967" s="45" customFormat="1" ht="12.75"/>
    <row r="968" s="45" customFormat="1" ht="12.75"/>
    <row r="969" s="45" customFormat="1" ht="12.75"/>
    <row r="970" s="45" customFormat="1" ht="12.75"/>
    <row r="971" s="45" customFormat="1" ht="12.75"/>
    <row r="972" s="45" customFormat="1" ht="12.75"/>
    <row r="973" s="45" customFormat="1" ht="12.75"/>
    <row r="974" s="45" customFormat="1" ht="12.75"/>
    <row r="975" s="45" customFormat="1" ht="12.75"/>
    <row r="976" s="45" customFormat="1" ht="12.75"/>
    <row r="977" s="45" customFormat="1" ht="12.75"/>
    <row r="978" s="45" customFormat="1" ht="12.75"/>
    <row r="979" s="45" customFormat="1" ht="12.75"/>
    <row r="980" s="45" customFormat="1" ht="12.75"/>
    <row r="981" s="45" customFormat="1" ht="12.75"/>
    <row r="982" s="45" customFormat="1" ht="12.75"/>
    <row r="983" s="45" customFormat="1" ht="12.75"/>
    <row r="984" s="45" customFormat="1" ht="12.75"/>
    <row r="985" s="45" customFormat="1" ht="12.75"/>
    <row r="986" s="45" customFormat="1" ht="12.75"/>
    <row r="987" s="45" customFormat="1" ht="12.75"/>
    <row r="988" s="45" customFormat="1" ht="12.75"/>
    <row r="989" s="45" customFormat="1" ht="12.75"/>
    <row r="990" s="45" customFormat="1" ht="12.75"/>
    <row r="991" s="45" customFormat="1" ht="12.75"/>
    <row r="992" s="45" customFormat="1" ht="12.75"/>
    <row r="993" s="45" customFormat="1" ht="12.75"/>
    <row r="994" s="45" customFormat="1" ht="12.75"/>
    <row r="995" s="45" customFormat="1" ht="12.75"/>
    <row r="996" s="45" customFormat="1" ht="12.75"/>
    <row r="997" s="45" customFormat="1" ht="12.75"/>
    <row r="998" s="45" customFormat="1" ht="12.75"/>
    <row r="999" s="45" customFormat="1" ht="12.75"/>
    <row r="1000" s="45" customFormat="1" ht="12.75"/>
    <row r="1001" s="45" customFormat="1" ht="12.75"/>
    <row r="1002" s="45" customFormat="1" ht="12.75"/>
    <row r="1003" s="45" customFormat="1" ht="12.75"/>
    <row r="1004" s="45" customFormat="1" ht="12.75"/>
    <row r="1005" s="45" customFormat="1" ht="12.75"/>
    <row r="1006" s="45" customFormat="1" ht="12.75"/>
    <row r="1007" s="45" customFormat="1" ht="12.75"/>
    <row r="1008" s="45" customFormat="1" ht="12.75"/>
    <row r="1009" s="45" customFormat="1" ht="12.75"/>
    <row r="1010" s="45" customFormat="1" ht="12.75"/>
    <row r="1011" s="45" customFormat="1" ht="12.75"/>
    <row r="1012" s="45" customFormat="1" ht="12.75"/>
    <row r="1013" s="45" customFormat="1" ht="12.75"/>
    <row r="1014" s="45" customFormat="1" ht="12.75"/>
    <row r="1015" s="45" customFormat="1" ht="12.75"/>
    <row r="1016" s="45" customFormat="1" ht="12.75"/>
    <row r="1017" s="45" customFormat="1" ht="12.75"/>
    <row r="1018" s="45" customFormat="1" ht="12.75"/>
    <row r="1019" s="45" customFormat="1" ht="12.75"/>
    <row r="1020" s="45" customFormat="1" ht="12.75"/>
    <row r="1021" s="45" customFormat="1" ht="12.75"/>
    <row r="1022" s="45" customFormat="1" ht="12.75"/>
    <row r="1023" s="45" customFormat="1" ht="12.75"/>
    <row r="1024" s="45" customFormat="1" ht="12.75"/>
    <row r="1025" s="45" customFormat="1" ht="12.75"/>
    <row r="1026" s="45" customFormat="1" ht="12.75"/>
    <row r="1027" s="45" customFormat="1" ht="12.75"/>
    <row r="1028" s="45" customFormat="1" ht="12.75"/>
    <row r="1029" s="45" customFormat="1" ht="12.75"/>
    <row r="1030" s="45" customFormat="1" ht="12.75"/>
    <row r="1031" s="45" customFormat="1" ht="12.75"/>
    <row r="1032" s="45" customFormat="1" ht="12.75"/>
    <row r="1033" s="45" customFormat="1" ht="12.75"/>
    <row r="1034" s="45" customFormat="1" ht="12.75"/>
    <row r="1035" s="45" customFormat="1" ht="12.75"/>
    <row r="1036" s="45" customFormat="1" ht="12.75"/>
    <row r="1037" s="45" customFormat="1" ht="12.75"/>
    <row r="1038" s="45" customFormat="1" ht="12.75"/>
    <row r="1039" s="45" customFormat="1" ht="12.75"/>
    <row r="1040" s="45" customFormat="1" ht="12.75"/>
    <row r="1041" s="45" customFormat="1" ht="12.75"/>
    <row r="1042" s="45" customFormat="1" ht="12.75"/>
    <row r="1043" s="45" customFormat="1" ht="12.75"/>
    <row r="1044" s="45" customFormat="1" ht="12.75"/>
    <row r="1045" s="45" customFormat="1" ht="12.75"/>
    <row r="1046" s="45" customFormat="1" ht="12.75"/>
    <row r="1047" s="45" customFormat="1" ht="12.75"/>
    <row r="1048" s="45" customFormat="1" ht="12.75"/>
    <row r="1049" s="45" customFormat="1" ht="12.75"/>
    <row r="1050" s="45" customFormat="1" ht="12.75"/>
    <row r="1051" s="45" customFormat="1" ht="12.75"/>
    <row r="1052" s="45" customFormat="1" ht="12.75"/>
    <row r="1053" s="45" customFormat="1" ht="12.75"/>
    <row r="1054" s="45" customFormat="1" ht="12.75"/>
    <row r="1055" s="45" customFormat="1" ht="12.75"/>
    <row r="1056" s="45" customFormat="1" ht="12.75"/>
    <row r="1057" s="45" customFormat="1" ht="12.75"/>
    <row r="1058" s="45" customFormat="1" ht="12.75"/>
    <row r="1059" s="45" customFormat="1" ht="12.75"/>
    <row r="1060" s="45" customFormat="1" ht="12.75"/>
    <row r="1061" s="45" customFormat="1" ht="12.75"/>
  </sheetData>
  <sheetProtection password="EF65" sheet="1" objects="1" scenarios="1"/>
  <mergeCells count="149">
    <mergeCell ref="A3:C3"/>
    <mergeCell ref="A4:AC4"/>
    <mergeCell ref="X1:AC3"/>
    <mergeCell ref="D1:W1"/>
    <mergeCell ref="D2:W2"/>
    <mergeCell ref="A2:C2"/>
    <mergeCell ref="A1:C1"/>
    <mergeCell ref="G3:N3"/>
    <mergeCell ref="O3:V3"/>
    <mergeCell ref="A61:AC61"/>
    <mergeCell ref="A5:AC5"/>
    <mergeCell ref="W60:AB60"/>
    <mergeCell ref="S57:AC59"/>
    <mergeCell ref="S56:V56"/>
    <mergeCell ref="S60:V60"/>
    <mergeCell ref="A54:AC54"/>
    <mergeCell ref="A56:C56"/>
    <mergeCell ref="E56:I60"/>
    <mergeCell ref="G7:AC7"/>
    <mergeCell ref="K56:R60"/>
    <mergeCell ref="W56:AC56"/>
    <mergeCell ref="A58:B58"/>
    <mergeCell ref="A55:C55"/>
    <mergeCell ref="A57:C57"/>
    <mergeCell ref="U55:AC55"/>
    <mergeCell ref="D55:T55"/>
    <mergeCell ref="B59:D60"/>
    <mergeCell ref="A50:X50"/>
    <mergeCell ref="A51:AC51"/>
    <mergeCell ref="A52:X52"/>
    <mergeCell ref="A53:AC53"/>
    <mergeCell ref="A46:AC46"/>
    <mergeCell ref="A47:AC47"/>
    <mergeCell ref="A49:X49"/>
    <mergeCell ref="A48:W48"/>
    <mergeCell ref="X48:Z48"/>
    <mergeCell ref="Z49:AA49"/>
    <mergeCell ref="A44:G44"/>
    <mergeCell ref="A45:I45"/>
    <mergeCell ref="K45:N45"/>
    <mergeCell ref="K44:O44"/>
    <mergeCell ref="P44:AC44"/>
    <mergeCell ref="P45:AC45"/>
    <mergeCell ref="K43:N43"/>
    <mergeCell ref="K42:U42"/>
    <mergeCell ref="O43:U43"/>
    <mergeCell ref="V42:AC43"/>
    <mergeCell ref="F40:I40"/>
    <mergeCell ref="W40:AC40"/>
    <mergeCell ref="W41:AC41"/>
    <mergeCell ref="A38:V38"/>
    <mergeCell ref="W38:AC38"/>
    <mergeCell ref="A39:V39"/>
    <mergeCell ref="W39:AC39"/>
    <mergeCell ref="A43:I43"/>
    <mergeCell ref="K40:N40"/>
    <mergeCell ref="K41:N41"/>
    <mergeCell ref="P40:U40"/>
    <mergeCell ref="P41:U41"/>
    <mergeCell ref="A42:G42"/>
    <mergeCell ref="A41:D41"/>
    <mergeCell ref="A40:D40"/>
    <mergeCell ref="E40:E41"/>
    <mergeCell ref="F41:I41"/>
    <mergeCell ref="A36:E36"/>
    <mergeCell ref="F36:I36"/>
    <mergeCell ref="J36:AC36"/>
    <mergeCell ref="A37:AC37"/>
    <mergeCell ref="A34:E34"/>
    <mergeCell ref="F34:I34"/>
    <mergeCell ref="J34:AC34"/>
    <mergeCell ref="A35:E35"/>
    <mergeCell ref="F35:I35"/>
    <mergeCell ref="J35:AC35"/>
    <mergeCell ref="A33:E33"/>
    <mergeCell ref="F33:I33"/>
    <mergeCell ref="J33:AC33"/>
    <mergeCell ref="A31:AC31"/>
    <mergeCell ref="A32:E32"/>
    <mergeCell ref="F32:I32"/>
    <mergeCell ref="J32:AC32"/>
    <mergeCell ref="A29:AC29"/>
    <mergeCell ref="F30:I30"/>
    <mergeCell ref="J30:AC30"/>
    <mergeCell ref="A30:E30"/>
    <mergeCell ref="X28:AC28"/>
    <mergeCell ref="Q28:V28"/>
    <mergeCell ref="A28:O28"/>
    <mergeCell ref="A20:C24"/>
    <mergeCell ref="A25:AC25"/>
    <mergeCell ref="A26:AC26"/>
    <mergeCell ref="A27:AC27"/>
    <mergeCell ref="AA23:AC24"/>
    <mergeCell ref="D23:Z23"/>
    <mergeCell ref="D24:Z24"/>
    <mergeCell ref="AA19:AC20"/>
    <mergeCell ref="AA17:AC18"/>
    <mergeCell ref="D21:R21"/>
    <mergeCell ref="S21:S22"/>
    <mergeCell ref="T21:Z21"/>
    <mergeCell ref="AA21:AC22"/>
    <mergeCell ref="D22:R22"/>
    <mergeCell ref="T22:Z22"/>
    <mergeCell ref="T20:Z20"/>
    <mergeCell ref="D19:R19"/>
    <mergeCell ref="D20:R20"/>
    <mergeCell ref="S19:S20"/>
    <mergeCell ref="D18:J18"/>
    <mergeCell ref="L18:R18"/>
    <mergeCell ref="T18:Z18"/>
    <mergeCell ref="C18:C19"/>
    <mergeCell ref="T19:Z19"/>
    <mergeCell ref="S17:S18"/>
    <mergeCell ref="K17:K18"/>
    <mergeCell ref="A16:AC16"/>
    <mergeCell ref="P12:AC13"/>
    <mergeCell ref="A14:C15"/>
    <mergeCell ref="D17:J17"/>
    <mergeCell ref="L17:R17"/>
    <mergeCell ref="T17:Z17"/>
    <mergeCell ref="Q14:V14"/>
    <mergeCell ref="X14:AC14"/>
    <mergeCell ref="X15:AC15"/>
    <mergeCell ref="Q15:V15"/>
    <mergeCell ref="D13:O13"/>
    <mergeCell ref="F15:I15"/>
    <mergeCell ref="K15:N15"/>
    <mergeCell ref="F14:I14"/>
    <mergeCell ref="K14:N14"/>
    <mergeCell ref="O15:P15"/>
    <mergeCell ref="A10:AC10"/>
    <mergeCell ref="A11:AC11"/>
    <mergeCell ref="A12:C12"/>
    <mergeCell ref="D12:O12"/>
    <mergeCell ref="A7:C7"/>
    <mergeCell ref="D7:F7"/>
    <mergeCell ref="A8:F8"/>
    <mergeCell ref="V8:V9"/>
    <mergeCell ref="A9:F9"/>
    <mergeCell ref="H8:H9"/>
    <mergeCell ref="J8:J9"/>
    <mergeCell ref="L8:L9"/>
    <mergeCell ref="X8:X9"/>
    <mergeCell ref="Z8:Z9"/>
    <mergeCell ref="AB8:AB9"/>
    <mergeCell ref="N8:N9"/>
    <mergeCell ref="P8:P9"/>
    <mergeCell ref="R8:R9"/>
    <mergeCell ref="T8:T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8">
      <selection activeCell="A11" sqref="A11:B11"/>
    </sheetView>
  </sheetViews>
  <sheetFormatPr defaultColWidth="9.140625" defaultRowHeight="12.75"/>
  <cols>
    <col min="1" max="1" width="30.8515625" style="43" customWidth="1"/>
    <col min="2" max="2" width="13.140625" style="43" customWidth="1"/>
    <col min="3" max="3" width="13.28125" style="43" customWidth="1"/>
    <col min="4" max="4" width="14.28125" style="43" customWidth="1"/>
    <col min="5" max="5" width="25.421875" style="43" customWidth="1"/>
    <col min="6" max="16384" width="9.140625" style="43" customWidth="1"/>
  </cols>
  <sheetData>
    <row r="1" spans="1:5" ht="12.75">
      <c r="A1" s="1275"/>
      <c r="B1" s="1276"/>
      <c r="C1" s="1277"/>
      <c r="D1" s="1269" t="s">
        <v>554</v>
      </c>
      <c r="E1" s="1270"/>
    </row>
    <row r="2" spans="1:5" ht="30">
      <c r="A2" s="264"/>
      <c r="B2" s="1265" t="s">
        <v>209</v>
      </c>
      <c r="C2" s="1266"/>
      <c r="D2" s="1271"/>
      <c r="E2" s="1272"/>
    </row>
    <row r="3" spans="1:5" ht="12.75">
      <c r="A3" s="265" t="s">
        <v>555</v>
      </c>
      <c r="B3" s="1278" t="s">
        <v>267</v>
      </c>
      <c r="C3" s="1279"/>
      <c r="D3" s="1271"/>
      <c r="E3" s="1272"/>
    </row>
    <row r="4" spans="1:5" ht="12.75">
      <c r="A4" s="265" t="s">
        <v>556</v>
      </c>
      <c r="B4" s="1280"/>
      <c r="C4" s="1279"/>
      <c r="D4" s="1271"/>
      <c r="E4" s="1272"/>
    </row>
    <row r="5" spans="1:5" ht="13.5" thickBot="1">
      <c r="A5" s="265" t="s">
        <v>557</v>
      </c>
      <c r="B5" s="1280"/>
      <c r="C5" s="1279"/>
      <c r="D5" s="1273" t="s">
        <v>558</v>
      </c>
      <c r="E5" s="1274"/>
    </row>
    <row r="6" spans="1:5" ht="12.75">
      <c r="A6" s="1275"/>
      <c r="B6" s="1275"/>
      <c r="C6" s="1275"/>
      <c r="D6" s="1275"/>
      <c r="E6" s="1275"/>
    </row>
    <row r="7" spans="1:5" ht="13.5">
      <c r="A7" s="1267" t="s">
        <v>559</v>
      </c>
      <c r="B7" s="1268"/>
      <c r="C7" s="1268"/>
      <c r="D7" s="1268"/>
      <c r="E7" s="1268"/>
    </row>
    <row r="8" spans="1:5" ht="13.5">
      <c r="A8" s="1267" t="s">
        <v>560</v>
      </c>
      <c r="B8" s="1268"/>
      <c r="C8" s="1268"/>
      <c r="D8" s="1268"/>
      <c r="E8" s="1268"/>
    </row>
    <row r="9" spans="1:5" ht="12.75">
      <c r="A9" s="1275"/>
      <c r="B9" s="1275"/>
      <c r="C9" s="1275"/>
      <c r="D9" s="1275"/>
      <c r="E9" s="1275"/>
    </row>
    <row r="10" spans="1:5" ht="12.75">
      <c r="A10" s="1275"/>
      <c r="B10" s="1275"/>
      <c r="C10" s="1275"/>
      <c r="D10" s="1275"/>
      <c r="E10" s="1275"/>
    </row>
    <row r="11" spans="1:5" ht="15.75" thickBot="1">
      <c r="A11" s="1298" t="s">
        <v>106</v>
      </c>
      <c r="B11" s="1298"/>
      <c r="C11" s="1299" t="s">
        <v>561</v>
      </c>
      <c r="D11" s="1300"/>
      <c r="E11" s="1300"/>
    </row>
    <row r="12" spans="1:5" ht="15" customHeight="1">
      <c r="A12" s="1301" t="s">
        <v>562</v>
      </c>
      <c r="B12" s="1302"/>
      <c r="C12" s="1303" t="s">
        <v>563</v>
      </c>
      <c r="D12" s="1302"/>
      <c r="E12" s="1304"/>
    </row>
    <row r="13" spans="1:5" ht="15" customHeight="1">
      <c r="A13" s="1281" t="str">
        <f>+CONCATENATE(DAP1!B29," ",DAP1!J29,", ",DAP1!B30)</f>
        <v> , </v>
      </c>
      <c r="B13" s="1282"/>
      <c r="C13" s="1282"/>
      <c r="D13" s="1283">
        <f>+DAP1!A6</f>
      </c>
      <c r="E13" s="1284"/>
    </row>
    <row r="14" spans="1:5" ht="15" customHeight="1">
      <c r="A14" s="1335" t="s">
        <v>564</v>
      </c>
      <c r="B14" s="1336"/>
      <c r="C14" s="1336"/>
      <c r="D14" s="374" t="s">
        <v>210</v>
      </c>
      <c r="E14" s="375">
        <f>+DAP1!H33</f>
        <v>0</v>
      </c>
    </row>
    <row r="15" spans="1:5" ht="15" customHeight="1">
      <c r="A15" s="1285" t="str">
        <f>+CONCATENATE(DAP1!B32,", ",DAP1!G32," ",DAP1!L32)</f>
        <v>0,  </v>
      </c>
      <c r="B15" s="1282"/>
      <c r="C15" s="1282"/>
      <c r="D15" s="1282"/>
      <c r="E15" s="1286"/>
    </row>
    <row r="16" spans="1:5" ht="15" customHeight="1">
      <c r="A16" s="145" t="s">
        <v>565</v>
      </c>
      <c r="B16" s="1290">
        <f>+DAP1!B33</f>
        <v>0</v>
      </c>
      <c r="C16" s="1291"/>
      <c r="D16" s="146" t="s">
        <v>566</v>
      </c>
      <c r="E16" s="147">
        <f>+DAP1!F33</f>
        <v>0</v>
      </c>
    </row>
    <row r="17" spans="1:5" ht="15" customHeight="1">
      <c r="A17" s="1258" t="s">
        <v>567</v>
      </c>
      <c r="B17" s="452"/>
      <c r="C17" s="452"/>
      <c r="D17" s="452"/>
      <c r="E17" s="1264"/>
    </row>
    <row r="18" spans="1:5" ht="15" customHeight="1">
      <c r="A18" s="1292"/>
      <c r="B18" s="1293"/>
      <c r="C18" s="1293"/>
      <c r="D18" s="1293"/>
      <c r="E18" s="1294"/>
    </row>
    <row r="19" spans="1:5" ht="15" customHeight="1" thickBot="1">
      <c r="A19" s="376" t="s">
        <v>565</v>
      </c>
      <c r="B19" s="1295"/>
      <c r="C19" s="1296"/>
      <c r="D19" s="377" t="s">
        <v>566</v>
      </c>
      <c r="E19" s="378"/>
    </row>
    <row r="20" spans="1:5" ht="15" customHeight="1">
      <c r="A20" s="1297" t="s">
        <v>568</v>
      </c>
      <c r="B20" s="452"/>
      <c r="C20" s="1287"/>
      <c r="D20" s="1288"/>
      <c r="E20" s="1289"/>
    </row>
    <row r="21" spans="1:5" ht="15" customHeight="1">
      <c r="A21" s="1297" t="s">
        <v>569</v>
      </c>
      <c r="B21" s="452"/>
      <c r="C21" s="1339">
        <v>38807</v>
      </c>
      <c r="D21" s="1288"/>
      <c r="E21" s="1289"/>
    </row>
    <row r="22" spans="1:5" ht="15" customHeight="1" thickBot="1">
      <c r="A22" s="1331" t="s">
        <v>325</v>
      </c>
      <c r="B22" s="1332"/>
      <c r="C22" s="1332"/>
      <c r="D22" s="1321" t="s">
        <v>148</v>
      </c>
      <c r="E22" s="1264"/>
    </row>
    <row r="23" spans="1:5" ht="15" customHeight="1">
      <c r="A23" s="1258" t="s">
        <v>268</v>
      </c>
      <c r="B23" s="452"/>
      <c r="C23" s="148" t="s">
        <v>570</v>
      </c>
      <c r="D23" s="1253"/>
      <c r="E23" s="1264"/>
    </row>
    <row r="24" spans="1:5" ht="15" customHeight="1">
      <c r="A24" s="1258"/>
      <c r="B24" s="452"/>
      <c r="C24" s="1264"/>
      <c r="D24" s="1253" t="s">
        <v>571</v>
      </c>
      <c r="E24" s="1264"/>
    </row>
    <row r="25" spans="1:5" ht="15" customHeight="1" thickBot="1">
      <c r="A25" s="1325" t="s">
        <v>211</v>
      </c>
      <c r="B25" s="1326"/>
      <c r="C25" s="1327"/>
      <c r="D25" s="1337" t="s">
        <v>212</v>
      </c>
      <c r="E25" s="1338"/>
    </row>
    <row r="26" spans="1:5" ht="15" customHeight="1">
      <c r="A26" s="1305" t="s">
        <v>572</v>
      </c>
      <c r="B26" s="1306"/>
      <c r="C26" s="1306"/>
      <c r="D26" s="1306"/>
      <c r="E26" s="1307"/>
    </row>
    <row r="27" spans="1:5" ht="15" customHeight="1">
      <c r="A27" s="1305" t="s">
        <v>573</v>
      </c>
      <c r="B27" s="1306"/>
      <c r="C27" s="1306"/>
      <c r="D27" s="1306"/>
      <c r="E27" s="1307"/>
    </row>
    <row r="28" spans="1:5" ht="15" customHeight="1">
      <c r="A28" s="143" t="s">
        <v>574</v>
      </c>
      <c r="B28" s="108">
        <f>+MAX(0,ZP2!D22)</f>
        <v>0</v>
      </c>
      <c r="C28" s="1333" t="s">
        <v>134</v>
      </c>
      <c r="D28" s="1333"/>
      <c r="E28" s="1334"/>
    </row>
    <row r="29" spans="1:5" ht="15" customHeight="1">
      <c r="A29" s="1308" t="s">
        <v>133</v>
      </c>
      <c r="B29" s="1309"/>
      <c r="C29" s="1309"/>
      <c r="D29" s="1309"/>
      <c r="E29" s="1310"/>
    </row>
    <row r="30" spans="1:5" ht="15" customHeight="1">
      <c r="A30" s="1316" t="s">
        <v>579</v>
      </c>
      <c r="B30" s="1317"/>
      <c r="C30" s="1317"/>
      <c r="D30" s="1317"/>
      <c r="E30" s="1318"/>
    </row>
    <row r="31" spans="1:5" ht="15" customHeight="1">
      <c r="A31" s="1305" t="s">
        <v>575</v>
      </c>
      <c r="B31" s="1306"/>
      <c r="C31" s="1306"/>
      <c r="D31" s="1306"/>
      <c r="E31" s="1307"/>
    </row>
    <row r="32" spans="1:5" ht="15" customHeight="1">
      <c r="A32" s="149" t="s">
        <v>576</v>
      </c>
      <c r="B32" s="1314"/>
      <c r="C32" s="1315"/>
      <c r="D32" s="150" t="s">
        <v>577</v>
      </c>
      <c r="E32" s="151"/>
    </row>
    <row r="33" spans="1:5" ht="15" customHeight="1">
      <c r="A33" s="1316" t="s">
        <v>578</v>
      </c>
      <c r="B33" s="1317"/>
      <c r="C33" s="1317"/>
      <c r="D33" s="1317"/>
      <c r="E33" s="1318"/>
    </row>
    <row r="34" spans="1:5" ht="15" customHeight="1">
      <c r="A34" s="1330" t="s">
        <v>213</v>
      </c>
      <c r="B34" s="1259"/>
      <c r="C34" s="1259"/>
      <c r="D34" s="1259"/>
      <c r="E34" s="1260"/>
    </row>
    <row r="35" spans="1:5" ht="15" customHeight="1">
      <c r="A35" s="1330" t="s">
        <v>214</v>
      </c>
      <c r="B35" s="1259"/>
      <c r="C35" s="1259"/>
      <c r="D35" s="1259"/>
      <c r="E35" s="1260"/>
    </row>
    <row r="36" spans="1:5" ht="15" customHeight="1">
      <c r="A36" s="1249" t="s">
        <v>215</v>
      </c>
      <c r="B36" s="1250"/>
      <c r="C36" s="1328"/>
      <c r="D36" s="1328"/>
      <c r="E36" s="1329"/>
    </row>
    <row r="37" spans="1:5" ht="15" customHeight="1">
      <c r="A37" s="1249" t="s">
        <v>216</v>
      </c>
      <c r="B37" s="1250"/>
      <c r="C37" s="1319"/>
      <c r="D37" s="1319"/>
      <c r="E37" s="1320"/>
    </row>
    <row r="38" spans="1:5" ht="15" customHeight="1">
      <c r="A38" s="1251" t="s">
        <v>217</v>
      </c>
      <c r="B38" s="1252"/>
      <c r="C38" s="1252"/>
      <c r="D38" s="1252"/>
      <c r="E38" s="158"/>
    </row>
    <row r="39" spans="1:5" ht="15" customHeight="1">
      <c r="A39" s="1251" t="s">
        <v>591</v>
      </c>
      <c r="B39" s="1252"/>
      <c r="C39" s="1252"/>
      <c r="D39" s="1252"/>
      <c r="E39" s="158"/>
    </row>
    <row r="40" spans="1:5" ht="15" customHeight="1">
      <c r="A40" s="1253" t="s">
        <v>218</v>
      </c>
      <c r="B40" s="507"/>
      <c r="C40" s="507"/>
      <c r="D40" s="44" t="s">
        <v>592</v>
      </c>
      <c r="E40" s="144"/>
    </row>
    <row r="41" spans="1:5" ht="15" customHeight="1">
      <c r="A41" s="1254" t="s">
        <v>593</v>
      </c>
      <c r="B41" s="1255"/>
      <c r="C41" s="1256"/>
      <c r="D41" s="1256"/>
      <c r="E41" s="1257"/>
    </row>
    <row r="42" spans="1:5" ht="27" customHeight="1">
      <c r="A42" s="1311" t="s">
        <v>350</v>
      </c>
      <c r="B42" s="1312"/>
      <c r="C42" s="1312"/>
      <c r="D42" s="1312"/>
      <c r="E42" s="1313"/>
    </row>
    <row r="43" spans="1:5" ht="13.5" customHeight="1">
      <c r="A43" s="1258"/>
      <c r="B43" s="1259"/>
      <c r="C43" s="1259"/>
      <c r="D43" s="1259"/>
      <c r="E43" s="1260"/>
    </row>
    <row r="44" spans="1:5" ht="13.5" customHeight="1">
      <c r="A44" s="1258"/>
      <c r="B44" s="1259"/>
      <c r="C44" s="1259"/>
      <c r="D44" s="1259"/>
      <c r="E44" s="1260"/>
    </row>
    <row r="45" spans="1:5" ht="13.5" customHeight="1">
      <c r="A45" s="1261" t="s">
        <v>594</v>
      </c>
      <c r="B45" s="1262"/>
      <c r="C45" s="1262"/>
      <c r="D45" s="1263" t="s">
        <v>595</v>
      </c>
      <c r="E45" s="1264"/>
    </row>
    <row r="46" spans="1:5" ht="13.5" customHeight="1" thickBot="1">
      <c r="A46" s="1322" t="str">
        <f>+DAP1!A47</f>
        <v>Formulář zpracovala ASPEKT HM, daňová, účetní a auditorská kancelář, Bělohorská 39, Praha 6-Břevnov, www.aspekthm.cz</v>
      </c>
      <c r="B46" s="1323"/>
      <c r="C46" s="1323"/>
      <c r="D46" s="1323"/>
      <c r="E46" s="1324"/>
    </row>
    <row r="47" spans="1:5" ht="13.5" customHeight="1">
      <c r="A47" s="1248">
        <v>1</v>
      </c>
      <c r="B47" s="1248"/>
      <c r="C47" s="1248"/>
      <c r="D47" s="1248"/>
      <c r="E47" s="1248"/>
    </row>
  </sheetData>
  <sheetProtection password="EF65" sheet="1" objects="1" scenarios="1"/>
  <mergeCells count="59">
    <mergeCell ref="A22:C22"/>
    <mergeCell ref="C28:E28"/>
    <mergeCell ref="A14:C14"/>
    <mergeCell ref="A26:E26"/>
    <mergeCell ref="A24:C24"/>
    <mergeCell ref="D24:E24"/>
    <mergeCell ref="D23:E23"/>
    <mergeCell ref="D25:E25"/>
    <mergeCell ref="A21:B21"/>
    <mergeCell ref="C21:E21"/>
    <mergeCell ref="A23:B23"/>
    <mergeCell ref="D22:E22"/>
    <mergeCell ref="A46:E46"/>
    <mergeCell ref="A9:E9"/>
    <mergeCell ref="A25:C25"/>
    <mergeCell ref="A36:B36"/>
    <mergeCell ref="C36:E36"/>
    <mergeCell ref="A33:E33"/>
    <mergeCell ref="A34:E34"/>
    <mergeCell ref="A35:E35"/>
    <mergeCell ref="A27:E27"/>
    <mergeCell ref="A29:E29"/>
    <mergeCell ref="A42:E42"/>
    <mergeCell ref="B32:C32"/>
    <mergeCell ref="A30:E30"/>
    <mergeCell ref="C37:E37"/>
    <mergeCell ref="A31:E31"/>
    <mergeCell ref="A10:E10"/>
    <mergeCell ref="A11:B11"/>
    <mergeCell ref="C11:E11"/>
    <mergeCell ref="A12:B12"/>
    <mergeCell ref="C12:E12"/>
    <mergeCell ref="A13:C13"/>
    <mergeCell ref="D13:E13"/>
    <mergeCell ref="A15:E15"/>
    <mergeCell ref="C20:E20"/>
    <mergeCell ref="B16:C16"/>
    <mergeCell ref="A18:E18"/>
    <mergeCell ref="B19:C19"/>
    <mergeCell ref="A17:E17"/>
    <mergeCell ref="A20:B20"/>
    <mergeCell ref="B2:C2"/>
    <mergeCell ref="A7:E7"/>
    <mergeCell ref="A8:E8"/>
    <mergeCell ref="D1:E4"/>
    <mergeCell ref="D5:E5"/>
    <mergeCell ref="A1:C1"/>
    <mergeCell ref="B3:C5"/>
    <mergeCell ref="A6:E6"/>
    <mergeCell ref="A47:E47"/>
    <mergeCell ref="A37:B37"/>
    <mergeCell ref="A38:D38"/>
    <mergeCell ref="A39:D39"/>
    <mergeCell ref="A40:C40"/>
    <mergeCell ref="A41:B41"/>
    <mergeCell ref="C41:E41"/>
    <mergeCell ref="A43:E44"/>
    <mergeCell ref="A45:C45"/>
    <mergeCell ref="D45:E4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9">
      <selection activeCell="D5" sqref="D5"/>
    </sheetView>
  </sheetViews>
  <sheetFormatPr defaultColWidth="9.140625" defaultRowHeight="12.75"/>
  <cols>
    <col min="1" max="1" width="5.57421875" style="45" customWidth="1"/>
    <col min="2" max="3" width="27.7109375" style="45" customWidth="1"/>
    <col min="4" max="5" width="17.8515625" style="45" customWidth="1"/>
    <col min="6" max="16384" width="9.140625" style="45" customWidth="1"/>
  </cols>
  <sheetData>
    <row r="1" spans="1:5" ht="19.5" customHeight="1" thickBot="1">
      <c r="A1" s="1359" t="s">
        <v>596</v>
      </c>
      <c r="B1" s="1360"/>
      <c r="C1" s="1361"/>
      <c r="D1" s="46" t="s">
        <v>597</v>
      </c>
      <c r="E1" s="47">
        <f>+ZP1!D13</f>
      </c>
    </row>
    <row r="2" spans="1:5" ht="13.5" thickBot="1">
      <c r="A2" s="1362"/>
      <c r="B2" s="1363"/>
      <c r="C2" s="1363"/>
      <c r="D2" s="1363"/>
      <c r="E2" s="1363"/>
    </row>
    <row r="3" spans="1:5" ht="13.5" customHeight="1">
      <c r="A3" s="1364" t="s">
        <v>598</v>
      </c>
      <c r="B3" s="1366" t="s">
        <v>599</v>
      </c>
      <c r="C3" s="1367"/>
      <c r="D3" s="1370" t="s">
        <v>351</v>
      </c>
      <c r="E3" s="1372" t="s">
        <v>145</v>
      </c>
    </row>
    <row r="4" spans="1:5" ht="13.5" customHeight="1" thickBot="1">
      <c r="A4" s="1365"/>
      <c r="B4" s="1368"/>
      <c r="C4" s="1369"/>
      <c r="D4" s="1371"/>
      <c r="E4" s="1373"/>
    </row>
    <row r="5" spans="1:5" ht="25.5" customHeight="1">
      <c r="A5" s="368">
        <v>1</v>
      </c>
      <c r="B5" s="1340" t="s">
        <v>221</v>
      </c>
      <c r="C5" s="1341"/>
      <c r="D5" s="369">
        <f>+SP1!D42</f>
        <v>0</v>
      </c>
      <c r="E5" s="367"/>
    </row>
    <row r="6" spans="1:5" ht="25.5" customHeight="1">
      <c r="A6" s="82">
        <v>2</v>
      </c>
      <c r="B6" s="1380" t="s">
        <v>222</v>
      </c>
      <c r="C6" s="1381"/>
      <c r="D6" s="379">
        <f>+SP1!D44</f>
        <v>0</v>
      </c>
      <c r="E6" s="380"/>
    </row>
    <row r="7" spans="1:5" ht="25.5" customHeight="1">
      <c r="A7" s="78">
        <v>4</v>
      </c>
      <c r="B7" s="1374" t="s">
        <v>219</v>
      </c>
      <c r="C7" s="1375"/>
      <c r="D7" s="79">
        <v>12</v>
      </c>
      <c r="E7" s="80"/>
    </row>
    <row r="8" spans="1:5" ht="25.5" customHeight="1">
      <c r="A8" s="49">
        <v>5</v>
      </c>
      <c r="B8" s="1376" t="s">
        <v>600</v>
      </c>
      <c r="C8" s="1377"/>
      <c r="D8" s="50">
        <v>12</v>
      </c>
      <c r="E8" s="81"/>
    </row>
    <row r="9" spans="1:5" ht="51" customHeight="1">
      <c r="A9" s="82">
        <v>6</v>
      </c>
      <c r="B9" s="1378" t="s">
        <v>223</v>
      </c>
      <c r="C9" s="1379"/>
      <c r="D9" s="83">
        <v>0</v>
      </c>
      <c r="E9" s="51"/>
    </row>
    <row r="10" spans="1:5" ht="25.5" customHeight="1">
      <c r="A10" s="82">
        <v>9</v>
      </c>
      <c r="B10" s="1382" t="s">
        <v>224</v>
      </c>
      <c r="C10" s="1383"/>
      <c r="D10" s="84">
        <f>8460*D9</f>
        <v>0</v>
      </c>
      <c r="E10" s="51"/>
    </row>
    <row r="11" spans="1:5" ht="25.5" customHeight="1">
      <c r="A11" s="49">
        <v>12</v>
      </c>
      <c r="B11" s="1384" t="s">
        <v>601</v>
      </c>
      <c r="C11" s="1385"/>
      <c r="D11" s="53">
        <f>-D6+D5</f>
        <v>0</v>
      </c>
      <c r="E11" s="48"/>
    </row>
    <row r="12" spans="1:5" ht="18" customHeight="1">
      <c r="A12" s="1342">
        <v>14</v>
      </c>
      <c r="B12" s="1355" t="s">
        <v>225</v>
      </c>
      <c r="C12" s="1356"/>
      <c r="D12" s="1344">
        <f>MAX(MIN(INT(0.45*(D11)+0.99),486000),D10)</f>
        <v>0</v>
      </c>
      <c r="E12" s="1353"/>
    </row>
    <row r="13" spans="1:5" ht="28.5" customHeight="1">
      <c r="A13" s="1343"/>
      <c r="B13" s="1357" t="s">
        <v>589</v>
      </c>
      <c r="C13" s="1358"/>
      <c r="D13" s="1345"/>
      <c r="E13" s="1354"/>
    </row>
    <row r="14" spans="1:5" ht="25.5" customHeight="1">
      <c r="A14" s="82">
        <v>15</v>
      </c>
      <c r="B14" s="220" t="s">
        <v>590</v>
      </c>
      <c r="C14" s="221"/>
      <c r="D14" s="84">
        <f>INT((D12*D8/D7)+0.99)</f>
        <v>0</v>
      </c>
      <c r="E14" s="222"/>
    </row>
    <row r="15" spans="1:5" ht="24" customHeight="1">
      <c r="A15" s="1347">
        <v>16</v>
      </c>
      <c r="B15" s="85" t="s">
        <v>220</v>
      </c>
      <c r="C15" s="54"/>
      <c r="D15" s="1350">
        <f>IF(D14&gt;0,INT(+D14*0.135+0.99),0)</f>
        <v>0</v>
      </c>
      <c r="E15" s="48"/>
    </row>
    <row r="16" spans="1:5" ht="24" customHeight="1">
      <c r="A16" s="1348"/>
      <c r="B16" s="52" t="s">
        <v>602</v>
      </c>
      <c r="C16" s="52"/>
      <c r="D16" s="1351"/>
      <c r="E16" s="48"/>
    </row>
    <row r="17" spans="1:5" ht="24" customHeight="1" thickBot="1">
      <c r="A17" s="1349"/>
      <c r="B17" s="55" t="s">
        <v>603</v>
      </c>
      <c r="C17" s="56"/>
      <c r="D17" s="1352"/>
      <c r="E17" s="57"/>
    </row>
    <row r="18" spans="1:5" ht="19.5" customHeight="1" thickBot="1">
      <c r="A18" s="1359" t="s">
        <v>604</v>
      </c>
      <c r="B18" s="1360"/>
      <c r="C18" s="1360"/>
      <c r="D18" s="1360"/>
      <c r="E18" s="1360"/>
    </row>
    <row r="19" spans="1:5" ht="13.5" customHeight="1">
      <c r="A19" s="1364" t="s">
        <v>598</v>
      </c>
      <c r="B19" s="1366" t="s">
        <v>599</v>
      </c>
      <c r="C19" s="1367"/>
      <c r="D19" s="1370" t="s">
        <v>351</v>
      </c>
      <c r="E19" s="1372" t="s">
        <v>145</v>
      </c>
    </row>
    <row r="20" spans="1:5" ht="13.5" customHeight="1">
      <c r="A20" s="1412"/>
      <c r="B20" s="1413"/>
      <c r="C20" s="1414"/>
      <c r="D20" s="1395"/>
      <c r="E20" s="1396"/>
    </row>
    <row r="21" spans="1:5" ht="39" customHeight="1">
      <c r="A21" s="86">
        <v>41</v>
      </c>
      <c r="B21" s="1378" t="s">
        <v>227</v>
      </c>
      <c r="C21" s="1397"/>
      <c r="D21" s="168">
        <v>0</v>
      </c>
      <c r="E21" s="51"/>
    </row>
    <row r="22" spans="1:5" ht="24" customHeight="1">
      <c r="A22" s="1415">
        <v>43</v>
      </c>
      <c r="B22" s="1418" t="s">
        <v>605</v>
      </c>
      <c r="C22" s="1356"/>
      <c r="D22" s="1344">
        <f>-D15+D21</f>
        <v>0</v>
      </c>
      <c r="E22" s="1353"/>
    </row>
    <row r="23" spans="1:5" ht="24" customHeight="1">
      <c r="A23" s="1416"/>
      <c r="B23" s="58" t="s">
        <v>606</v>
      </c>
      <c r="C23" s="59" t="s">
        <v>607</v>
      </c>
      <c r="D23" s="1351"/>
      <c r="E23" s="1387"/>
    </row>
    <row r="24" spans="1:5" ht="24" customHeight="1" thickBot="1">
      <c r="A24" s="1417"/>
      <c r="B24" s="1398" t="s">
        <v>226</v>
      </c>
      <c r="C24" s="1399"/>
      <c r="D24" s="1352"/>
      <c r="E24" s="1388"/>
    </row>
    <row r="25" spans="1:5" ht="19.5" customHeight="1" thickBot="1">
      <c r="A25" s="1359" t="s">
        <v>608</v>
      </c>
      <c r="B25" s="1360"/>
      <c r="C25" s="1360"/>
      <c r="D25" s="1360"/>
      <c r="E25" s="1360"/>
    </row>
    <row r="26" spans="1:5" ht="13.5" customHeight="1">
      <c r="A26" s="1400">
        <v>51</v>
      </c>
      <c r="B26" s="1403" t="s">
        <v>352</v>
      </c>
      <c r="C26" s="1404"/>
      <c r="D26" s="1407">
        <f>MIN(MAX(CEILING(0.135*0.5*D11/D7,1),1272),5468)</f>
        <v>1272</v>
      </c>
      <c r="E26" s="1386"/>
    </row>
    <row r="27" spans="1:5" ht="13.5" customHeight="1">
      <c r="A27" s="1401"/>
      <c r="B27" s="1405"/>
      <c r="C27" s="1406"/>
      <c r="D27" s="1408"/>
      <c r="E27" s="1387"/>
    </row>
    <row r="28" spans="1:5" ht="13.5" customHeight="1">
      <c r="A28" s="1401"/>
      <c r="B28" s="1410" t="s">
        <v>232</v>
      </c>
      <c r="C28" s="1392"/>
      <c r="D28" s="1408"/>
      <c r="E28" s="1387"/>
    </row>
    <row r="29" spans="1:5" ht="13.5" customHeight="1">
      <c r="A29" s="1401"/>
      <c r="B29" s="42" t="s">
        <v>231</v>
      </c>
      <c r="C29" s="273"/>
      <c r="D29" s="1408"/>
      <c r="E29" s="1387"/>
    </row>
    <row r="30" spans="1:5" ht="13.5" customHeight="1">
      <c r="A30" s="1401"/>
      <c r="B30" s="1410" t="s">
        <v>609</v>
      </c>
      <c r="C30" s="1392"/>
      <c r="D30" s="1408"/>
      <c r="E30" s="1387"/>
    </row>
    <row r="31" spans="1:5" ht="13.5" customHeight="1">
      <c r="A31" s="1401"/>
      <c r="B31" s="1411" t="s">
        <v>603</v>
      </c>
      <c r="C31" s="1392"/>
      <c r="D31" s="1408"/>
      <c r="E31" s="1387"/>
    </row>
    <row r="32" spans="1:5" ht="13.5" customHeight="1">
      <c r="A32" s="1401"/>
      <c r="B32" s="1411" t="s">
        <v>230</v>
      </c>
      <c r="C32" s="1392"/>
      <c r="D32" s="1408"/>
      <c r="E32" s="1387"/>
    </row>
    <row r="33" spans="1:5" ht="25.5" customHeight="1">
      <c r="A33" s="1401"/>
      <c r="B33" s="1389" t="s">
        <v>228</v>
      </c>
      <c r="C33" s="1390"/>
      <c r="D33" s="1408"/>
      <c r="E33" s="1387"/>
    </row>
    <row r="34" spans="1:5" ht="13.5" customHeight="1">
      <c r="A34" s="1401"/>
      <c r="B34" s="1391" t="s">
        <v>229</v>
      </c>
      <c r="C34" s="1392"/>
      <c r="D34" s="1408"/>
      <c r="E34" s="1387"/>
    </row>
    <row r="35" spans="1:5" ht="13.5" customHeight="1" thickBot="1">
      <c r="A35" s="1402"/>
      <c r="B35" s="1393" t="s">
        <v>149</v>
      </c>
      <c r="C35" s="1394"/>
      <c r="D35" s="1409"/>
      <c r="E35" s="1388"/>
    </row>
    <row r="36" spans="1:5" ht="12.75">
      <c r="A36" s="1346">
        <v>2</v>
      </c>
      <c r="B36" s="1346"/>
      <c r="C36" s="1346"/>
      <c r="D36" s="1346"/>
      <c r="E36" s="1346"/>
    </row>
  </sheetData>
  <sheetProtection password="EF65" sheet="1" objects="1" scenarios="1"/>
  <mergeCells count="44">
    <mergeCell ref="A19:A20"/>
    <mergeCell ref="B19:C20"/>
    <mergeCell ref="A22:A24"/>
    <mergeCell ref="B22:C22"/>
    <mergeCell ref="D22:D24"/>
    <mergeCell ref="E22:E24"/>
    <mergeCell ref="B24:C24"/>
    <mergeCell ref="A26:A35"/>
    <mergeCell ref="B26:C27"/>
    <mergeCell ref="D26:D35"/>
    <mergeCell ref="B28:C28"/>
    <mergeCell ref="B30:C30"/>
    <mergeCell ref="B31:C31"/>
    <mergeCell ref="B32:C32"/>
    <mergeCell ref="B10:C10"/>
    <mergeCell ref="B11:C11"/>
    <mergeCell ref="E26:E35"/>
    <mergeCell ref="B33:C33"/>
    <mergeCell ref="B34:C34"/>
    <mergeCell ref="B35:C35"/>
    <mergeCell ref="D19:D20"/>
    <mergeCell ref="A25:E25"/>
    <mergeCell ref="E19:E20"/>
    <mergeCell ref="B21:C21"/>
    <mergeCell ref="B7:C7"/>
    <mergeCell ref="B8:C8"/>
    <mergeCell ref="B9:C9"/>
    <mergeCell ref="B6:C6"/>
    <mergeCell ref="A1:C1"/>
    <mergeCell ref="A2:E2"/>
    <mergeCell ref="A3:A4"/>
    <mergeCell ref="B3:C4"/>
    <mergeCell ref="D3:D4"/>
    <mergeCell ref="E3:E4"/>
    <mergeCell ref="B5:C5"/>
    <mergeCell ref="A12:A13"/>
    <mergeCell ref="D12:D13"/>
    <mergeCell ref="A36:E36"/>
    <mergeCell ref="A15:A17"/>
    <mergeCell ref="D15:D17"/>
    <mergeCell ref="E12:E13"/>
    <mergeCell ref="B12:C12"/>
    <mergeCell ref="B13:C13"/>
    <mergeCell ref="A18:E18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9">
      <selection activeCell="B5" sqref="B5"/>
    </sheetView>
  </sheetViews>
  <sheetFormatPr defaultColWidth="9.140625" defaultRowHeight="12.75"/>
  <cols>
    <col min="1" max="4" width="24.00390625" style="3" customWidth="1"/>
    <col min="5" max="5" width="11.421875" style="41" bestFit="1" customWidth="1"/>
    <col min="6" max="27" width="9.140625" style="41" customWidth="1"/>
    <col min="28" max="16384" width="9.140625" style="3" customWidth="1"/>
  </cols>
  <sheetData>
    <row r="1" spans="1:6" ht="18" customHeight="1">
      <c r="A1" s="1421" t="s">
        <v>233</v>
      </c>
      <c r="B1" s="461"/>
      <c r="C1" s="461"/>
      <c r="D1" s="461"/>
      <c r="E1" s="60"/>
      <c r="F1" s="60"/>
    </row>
    <row r="2" spans="1:6" ht="18" customHeight="1">
      <c r="A2" s="1422"/>
      <c r="B2" s="1422"/>
      <c r="C2" s="1422"/>
      <c r="D2" s="1422"/>
      <c r="E2" s="60"/>
      <c r="F2" s="60"/>
    </row>
    <row r="3" spans="1:6" ht="18" customHeight="1">
      <c r="A3" s="4" t="s">
        <v>143</v>
      </c>
      <c r="B3" s="1423" t="str">
        <f>+ZP1!A13</f>
        <v> , </v>
      </c>
      <c r="C3" s="1424"/>
      <c r="D3" s="1424"/>
      <c r="F3" s="60"/>
    </row>
    <row r="4" spans="1:6" ht="18" customHeight="1">
      <c r="A4" s="1422"/>
      <c r="B4" s="438"/>
      <c r="C4" s="438"/>
      <c r="D4" s="438"/>
      <c r="F4" s="60"/>
    </row>
    <row r="5" spans="1:6" ht="18" customHeight="1">
      <c r="A5" s="4" t="s">
        <v>516</v>
      </c>
      <c r="B5" s="394">
        <f>+DAP3!C30</f>
        <v>0</v>
      </c>
      <c r="C5" s="1422"/>
      <c r="D5" s="1422"/>
      <c r="E5" s="60"/>
      <c r="F5" s="60"/>
    </row>
    <row r="6" spans="1:6" ht="18" customHeight="1" thickBot="1">
      <c r="A6" s="1425"/>
      <c r="B6" s="481"/>
      <c r="C6" s="481"/>
      <c r="D6" s="481"/>
      <c r="E6" s="60"/>
      <c r="F6" s="60"/>
    </row>
    <row r="7" spans="1:6" ht="18" customHeight="1">
      <c r="A7" s="61" t="s">
        <v>517</v>
      </c>
      <c r="B7" s="62" t="s">
        <v>518</v>
      </c>
      <c r="C7" s="62" t="s">
        <v>519</v>
      </c>
      <c r="D7" s="63" t="s">
        <v>520</v>
      </c>
      <c r="E7" s="64"/>
      <c r="F7" s="60"/>
    </row>
    <row r="8" spans="1:6" ht="18" customHeight="1" thickBot="1">
      <c r="A8" s="65"/>
      <c r="B8" s="66" t="s">
        <v>521</v>
      </c>
      <c r="C8" s="66" t="s">
        <v>522</v>
      </c>
      <c r="D8" s="67" t="s">
        <v>522</v>
      </c>
      <c r="E8" s="60"/>
      <c r="F8" s="60"/>
    </row>
    <row r="9" spans="1:6" ht="18" customHeight="1">
      <c r="A9" s="68"/>
      <c r="B9" s="69"/>
      <c r="C9" s="69"/>
      <c r="D9" s="70"/>
      <c r="F9" s="60"/>
    </row>
    <row r="10" spans="1:6" ht="18" customHeight="1">
      <c r="A10" s="71">
        <v>38807</v>
      </c>
      <c r="B10" s="6">
        <f>+DAP3!C42</f>
        <v>0</v>
      </c>
      <c r="C10" s="6">
        <v>0</v>
      </c>
      <c r="D10" s="72">
        <v>0</v>
      </c>
      <c r="F10" s="60"/>
    </row>
    <row r="11" spans="1:6" ht="30.75" customHeight="1">
      <c r="A11" s="73" t="s">
        <v>523</v>
      </c>
      <c r="B11" s="6">
        <v>0</v>
      </c>
      <c r="C11" s="6">
        <v>0</v>
      </c>
      <c r="D11" s="72">
        <f>-ZP2!D22</f>
        <v>0</v>
      </c>
      <c r="F11" s="60"/>
    </row>
    <row r="12" spans="1:6" ht="30.75" customHeight="1">
      <c r="A12" s="73" t="s">
        <v>373</v>
      </c>
      <c r="B12" s="6">
        <v>0</v>
      </c>
      <c r="C12" s="274">
        <f>+SP1!M64</f>
        <v>0</v>
      </c>
      <c r="D12" s="72">
        <v>0</v>
      </c>
      <c r="F12" s="60"/>
    </row>
    <row r="13" spans="1:6" ht="18" customHeight="1">
      <c r="A13" s="71">
        <f>8+A10</f>
        <v>38815</v>
      </c>
      <c r="B13" s="6">
        <v>0</v>
      </c>
      <c r="C13" s="274">
        <f>+SP2!F36</f>
        <v>641</v>
      </c>
      <c r="D13" s="72">
        <f>+ZP2!D26</f>
        <v>1272</v>
      </c>
      <c r="F13" s="60"/>
    </row>
    <row r="14" spans="1:6" ht="18" customHeight="1">
      <c r="A14" s="71">
        <f>22+A13</f>
        <v>38837</v>
      </c>
      <c r="B14" s="6">
        <v>0</v>
      </c>
      <c r="C14" s="274">
        <v>0</v>
      </c>
      <c r="D14" s="72">
        <v>0</v>
      </c>
      <c r="F14" s="60"/>
    </row>
    <row r="15" spans="1:6" ht="18" customHeight="1">
      <c r="A15" s="71">
        <f>+A14+8</f>
        <v>38845</v>
      </c>
      <c r="B15" s="6">
        <v>0</v>
      </c>
      <c r="C15" s="6">
        <f>C13</f>
        <v>641</v>
      </c>
      <c r="D15" s="72">
        <f>D13</f>
        <v>1272</v>
      </c>
      <c r="F15" s="60"/>
    </row>
    <row r="16" spans="1:6" ht="18" customHeight="1">
      <c r="A16" s="71">
        <f>31+A15</f>
        <v>38876</v>
      </c>
      <c r="B16" s="6">
        <v>0</v>
      </c>
      <c r="C16" s="6">
        <f>C15</f>
        <v>641</v>
      </c>
      <c r="D16" s="72">
        <f>D15</f>
        <v>1272</v>
      </c>
      <c r="F16" s="60"/>
    </row>
    <row r="17" spans="1:4" ht="18" customHeight="1">
      <c r="A17" s="71">
        <f>8+A16-1</f>
        <v>38883</v>
      </c>
      <c r="B17" s="6">
        <f>CEILING(+A95*(IF($B$5&gt;150000,$B$5/4,0)+IF($B$5&gt;30000,$B$5*0.4,0)*IF($B$5&lt;150000,1,0)),100)</f>
        <v>0</v>
      </c>
      <c r="C17" s="6">
        <v>0</v>
      </c>
      <c r="D17" s="72">
        <v>0</v>
      </c>
    </row>
    <row r="18" spans="1:4" ht="18" customHeight="1">
      <c r="A18" s="71">
        <f>23+A17</f>
        <v>38906</v>
      </c>
      <c r="B18" s="6">
        <v>0</v>
      </c>
      <c r="C18" s="6">
        <f>C16</f>
        <v>641</v>
      </c>
      <c r="D18" s="72">
        <f>D16</f>
        <v>1272</v>
      </c>
    </row>
    <row r="19" spans="1:4" ht="19.5" customHeight="1">
      <c r="A19" s="71">
        <f>31+A18</f>
        <v>38937</v>
      </c>
      <c r="B19" s="6">
        <v>0</v>
      </c>
      <c r="C19" s="6">
        <f>C18</f>
        <v>641</v>
      </c>
      <c r="D19" s="72">
        <f>D18</f>
        <v>1272</v>
      </c>
    </row>
    <row r="20" spans="1:4" ht="18" customHeight="1">
      <c r="A20" s="71">
        <f>31+A19</f>
        <v>38968</v>
      </c>
      <c r="B20" s="6">
        <v>0</v>
      </c>
      <c r="C20" s="6">
        <f>C19</f>
        <v>641</v>
      </c>
      <c r="D20" s="72">
        <f>D19</f>
        <v>1272</v>
      </c>
    </row>
    <row r="21" spans="1:4" ht="18" customHeight="1">
      <c r="A21" s="71">
        <f>7+A20</f>
        <v>38975</v>
      </c>
      <c r="B21" s="6">
        <f>CEILING(+A95*(IF($B$5&gt;150000,$B$5/4,0)),100)</f>
        <v>0</v>
      </c>
      <c r="C21" s="6">
        <v>0</v>
      </c>
      <c r="D21" s="72">
        <v>0</v>
      </c>
    </row>
    <row r="22" spans="1:4" ht="18" customHeight="1">
      <c r="A22" s="71">
        <f>23+A21</f>
        <v>38998</v>
      </c>
      <c r="B22" s="6">
        <v>0</v>
      </c>
      <c r="C22" s="6">
        <f>C20</f>
        <v>641</v>
      </c>
      <c r="D22" s="72">
        <f>D20</f>
        <v>1272</v>
      </c>
    </row>
    <row r="23" spans="1:4" ht="18" customHeight="1">
      <c r="A23" s="71">
        <f>31+A22</f>
        <v>39029</v>
      </c>
      <c r="B23" s="6">
        <v>0</v>
      </c>
      <c r="C23" s="6">
        <f>C22</f>
        <v>641</v>
      </c>
      <c r="D23" s="72">
        <f>D22</f>
        <v>1272</v>
      </c>
    </row>
    <row r="24" spans="1:4" ht="18" customHeight="1">
      <c r="A24" s="71">
        <f>30+A23</f>
        <v>39059</v>
      </c>
      <c r="B24" s="6">
        <v>0</v>
      </c>
      <c r="C24" s="6">
        <f>C23</f>
        <v>641</v>
      </c>
      <c r="D24" s="72">
        <f>D23</f>
        <v>1272</v>
      </c>
    </row>
    <row r="25" spans="1:4" ht="18" customHeight="1">
      <c r="A25" s="71">
        <f>22+A24+1-16</f>
        <v>39066</v>
      </c>
      <c r="B25" s="6">
        <f>CEILING(+A95*(IF($B$5&gt;150000,$B$5/4,0)+IF($B$5&gt;30000,$B$5*0.4,0)*IF($B$5&lt;150000,1,0)),100)</f>
        <v>0</v>
      </c>
      <c r="C25" s="6">
        <v>0</v>
      </c>
      <c r="D25" s="72">
        <v>0</v>
      </c>
    </row>
    <row r="26" spans="1:4" ht="18" customHeight="1">
      <c r="A26" s="74">
        <f>24+A25</f>
        <v>39090</v>
      </c>
      <c r="B26" s="75">
        <v>0</v>
      </c>
      <c r="C26" s="6">
        <f>C24</f>
        <v>641</v>
      </c>
      <c r="D26" s="72">
        <f>D24</f>
        <v>1272</v>
      </c>
    </row>
    <row r="27" spans="1:4" ht="18" customHeight="1">
      <c r="A27" s="74">
        <f>31+A26</f>
        <v>39121</v>
      </c>
      <c r="B27" s="75">
        <v>0</v>
      </c>
      <c r="C27" s="6">
        <f>C26</f>
        <v>641</v>
      </c>
      <c r="D27" s="72">
        <f>D26</f>
        <v>1272</v>
      </c>
    </row>
    <row r="28" spans="1:4" ht="18" customHeight="1">
      <c r="A28" s="74">
        <f>28+A27</f>
        <v>39149</v>
      </c>
      <c r="B28" s="75">
        <v>0</v>
      </c>
      <c r="C28" s="6">
        <f>C27</f>
        <v>641</v>
      </c>
      <c r="D28" s="72">
        <f>D27</f>
        <v>1272</v>
      </c>
    </row>
    <row r="29" spans="1:4" ht="18" customHeight="1" thickBot="1">
      <c r="A29" s="76">
        <f>7+A28</f>
        <v>39156</v>
      </c>
      <c r="B29" s="14">
        <f>CEILING(+A95*(IF($B$5&gt;150000,$B$5/4,0)),100)</f>
        <v>0</v>
      </c>
      <c r="C29" s="14">
        <v>0</v>
      </c>
      <c r="D29" s="15">
        <v>0</v>
      </c>
    </row>
    <row r="30" spans="1:4" ht="29.25" customHeight="1" thickBot="1">
      <c r="A30" s="1426" t="s">
        <v>418</v>
      </c>
      <c r="B30" s="1427"/>
      <c r="C30" s="1427"/>
      <c r="D30" s="1427"/>
    </row>
    <row r="31" spans="1:4" ht="17.25" customHeight="1" thickBot="1">
      <c r="A31" s="1428" t="s">
        <v>144</v>
      </c>
      <c r="B31" s="1429"/>
      <c r="C31" s="1429"/>
      <c r="D31" s="1429"/>
    </row>
    <row r="32" spans="1:4" ht="18" customHeight="1">
      <c r="A32" s="1419" t="str">
        <f>+DAP1!A47</f>
        <v>Formulář zpracovala ASPEKT HM, daňová, účetní a auditorská kancelář, Bělohorská 39, Praha 6-Břevnov, www.aspekthm.cz</v>
      </c>
      <c r="B32" s="1420"/>
      <c r="C32" s="1420"/>
      <c r="D32" s="1420"/>
    </row>
    <row r="33" spans="1:4" ht="12.75">
      <c r="A33" s="77"/>
      <c r="B33" s="41"/>
      <c r="C33" s="41"/>
      <c r="D33" s="41"/>
    </row>
    <row r="34" spans="1:4" ht="12.75">
      <c r="A34" s="77"/>
      <c r="B34" s="41"/>
      <c r="C34" s="41"/>
      <c r="D34" s="41"/>
    </row>
    <row r="35" spans="1:4" ht="12.75">
      <c r="A35" s="77"/>
      <c r="B35" s="41"/>
      <c r="C35" s="41"/>
      <c r="D35" s="41"/>
    </row>
    <row r="36" spans="1:4" ht="12.75">
      <c r="A36" s="41"/>
      <c r="B36" s="41"/>
      <c r="C36" s="41"/>
      <c r="D36" s="41"/>
    </row>
    <row r="37" spans="1:4" ht="12.75">
      <c r="A37" s="41"/>
      <c r="B37" s="41"/>
      <c r="C37" s="41"/>
      <c r="D37" s="41"/>
    </row>
    <row r="38" spans="1:4" ht="12.75">
      <c r="A38" s="41"/>
      <c r="B38" s="41"/>
      <c r="C38" s="41"/>
      <c r="D38" s="41"/>
    </row>
    <row r="39" spans="1:4" ht="12.75">
      <c r="A39" s="41"/>
      <c r="B39" s="41"/>
      <c r="C39" s="41"/>
      <c r="D39" s="41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2" spans="1:4" ht="12.75">
      <c r="A42" s="41"/>
      <c r="B42" s="41"/>
      <c r="C42" s="41"/>
      <c r="D42" s="41"/>
    </row>
    <row r="43" spans="1:4" ht="12.75">
      <c r="A43" s="41"/>
      <c r="B43" s="41"/>
      <c r="C43" s="41"/>
      <c r="D43" s="41"/>
    </row>
    <row r="44" spans="1:4" ht="12.75">
      <c r="A44" s="41"/>
      <c r="B44" s="41"/>
      <c r="C44" s="41"/>
      <c r="D44" s="41"/>
    </row>
    <row r="45" spans="1:4" ht="12.75">
      <c r="A45" s="41"/>
      <c r="B45" s="41"/>
      <c r="C45" s="41"/>
      <c r="D45" s="41"/>
    </row>
    <row r="46" spans="1:4" ht="12.75">
      <c r="A46" s="41"/>
      <c r="B46" s="41"/>
      <c r="C46" s="41"/>
      <c r="D46" s="41"/>
    </row>
    <row r="47" spans="1:4" ht="12.75">
      <c r="A47" s="41"/>
      <c r="B47" s="41"/>
      <c r="C47" s="41"/>
      <c r="D47" s="41"/>
    </row>
    <row r="48" spans="1:4" ht="12.75">
      <c r="A48" s="41"/>
      <c r="B48" s="41"/>
      <c r="C48" s="41"/>
      <c r="D48" s="41"/>
    </row>
    <row r="49" spans="1:4" ht="12.75">
      <c r="A49" s="41"/>
      <c r="B49" s="41"/>
      <c r="C49" s="41"/>
      <c r="D49" s="41"/>
    </row>
    <row r="50" spans="1:4" ht="12.75">
      <c r="A50" s="41"/>
      <c r="B50" s="41"/>
      <c r="C50" s="41"/>
      <c r="D50" s="41"/>
    </row>
    <row r="51" spans="1:4" ht="12.75">
      <c r="A51" s="41"/>
      <c r="B51" s="41"/>
      <c r="C51" s="41"/>
      <c r="D51" s="41"/>
    </row>
    <row r="52" spans="1:4" ht="12.75">
      <c r="A52" s="41"/>
      <c r="B52" s="41"/>
      <c r="C52" s="41"/>
      <c r="D52" s="41"/>
    </row>
    <row r="53" spans="1:4" ht="12.75">
      <c r="A53" s="41"/>
      <c r="B53" s="41"/>
      <c r="C53" s="41"/>
      <c r="D53" s="41"/>
    </row>
    <row r="54" spans="1:4" ht="12.75">
      <c r="A54" s="41"/>
      <c r="B54" s="41"/>
      <c r="C54" s="41"/>
      <c r="D54" s="41"/>
    </row>
    <row r="55" spans="1:4" ht="12.75">
      <c r="A55" s="41"/>
      <c r="B55" s="41"/>
      <c r="C55" s="41"/>
      <c r="D55" s="41"/>
    </row>
    <row r="56" spans="1:4" ht="12.75">
      <c r="A56" s="41"/>
      <c r="B56" s="41"/>
      <c r="C56" s="41"/>
      <c r="D56" s="41"/>
    </row>
    <row r="57" spans="1:4" ht="12.75">
      <c r="A57" s="41"/>
      <c r="B57" s="41"/>
      <c r="C57" s="41"/>
      <c r="D57" s="41"/>
    </row>
    <row r="58" spans="1:4" ht="12.75">
      <c r="A58" s="41"/>
      <c r="B58" s="41"/>
      <c r="C58" s="41"/>
      <c r="D58" s="41"/>
    </row>
    <row r="59" spans="1:4" ht="12.75">
      <c r="A59" s="41"/>
      <c r="B59" s="41"/>
      <c r="C59" s="41"/>
      <c r="D59" s="41"/>
    </row>
    <row r="60" spans="1:4" ht="12.75">
      <c r="A60" s="41"/>
      <c r="B60" s="41"/>
      <c r="C60" s="41"/>
      <c r="D60" s="41"/>
    </row>
    <row r="61" spans="1:4" ht="12.75">
      <c r="A61" s="41"/>
      <c r="B61" s="41"/>
      <c r="C61" s="41"/>
      <c r="D61" s="41"/>
    </row>
    <row r="62" spans="1:4" ht="12.75">
      <c r="A62" s="41"/>
      <c r="B62" s="41"/>
      <c r="C62" s="41"/>
      <c r="D62" s="41"/>
    </row>
    <row r="63" spans="1:4" ht="12.75">
      <c r="A63" s="41"/>
      <c r="B63" s="41"/>
      <c r="C63" s="41"/>
      <c r="D63" s="41"/>
    </row>
    <row r="64" spans="1:4" ht="12.75">
      <c r="A64" s="41"/>
      <c r="B64" s="41"/>
      <c r="C64" s="41"/>
      <c r="D64" s="41"/>
    </row>
    <row r="65" spans="1:4" ht="12.75">
      <c r="A65" s="41"/>
      <c r="B65" s="41"/>
      <c r="C65" s="41"/>
      <c r="D65" s="41"/>
    </row>
    <row r="66" spans="1:4" ht="12.75">
      <c r="A66" s="41"/>
      <c r="B66" s="41"/>
      <c r="C66" s="41"/>
      <c r="D66" s="41"/>
    </row>
    <row r="67" spans="1:4" ht="12.75">
      <c r="A67" s="41"/>
      <c r="B67" s="41"/>
      <c r="C67" s="41"/>
      <c r="D67" s="41"/>
    </row>
    <row r="68" spans="1:4" ht="12.75">
      <c r="A68" s="41"/>
      <c r="B68" s="41"/>
      <c r="C68" s="41"/>
      <c r="D68" s="41"/>
    </row>
    <row r="69" spans="1:4" ht="12.75">
      <c r="A69" s="41"/>
      <c r="B69" s="41"/>
      <c r="C69" s="41"/>
      <c r="D69" s="41"/>
    </row>
    <row r="70" spans="1:4" ht="12.75">
      <c r="A70" s="41"/>
      <c r="B70" s="41"/>
      <c r="C70" s="41"/>
      <c r="D70" s="41"/>
    </row>
    <row r="71" spans="1:4" ht="12.75">
      <c r="A71" s="41"/>
      <c r="B71" s="41"/>
      <c r="C71" s="41"/>
      <c r="D71" s="41"/>
    </row>
    <row r="72" spans="1:4" ht="12.75">
      <c r="A72" s="41"/>
      <c r="B72" s="41"/>
      <c r="C72" s="41"/>
      <c r="D72" s="41"/>
    </row>
    <row r="73" spans="1:4" ht="12.75">
      <c r="A73" s="41"/>
      <c r="B73" s="41"/>
      <c r="C73" s="41"/>
      <c r="D73" s="41"/>
    </row>
    <row r="74" spans="1:4" ht="12.75">
      <c r="A74" s="41"/>
      <c r="B74" s="41"/>
      <c r="C74" s="41"/>
      <c r="D74" s="41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="41" customFormat="1" ht="12.75"/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>
      <c r="A95" s="41">
        <f>+IF(DAP2!E10&lt;0.5*DAP2!E16,+IF(DAP2!E10/DAP2!E16&gt;0.15,0.5,1),0)</f>
        <v>0</v>
      </c>
    </row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</sheetData>
  <sheetProtection password="EF65" sheet="1" objects="1" scenarios="1"/>
  <mergeCells count="9">
    <mergeCell ref="A32:D32"/>
    <mergeCell ref="A1:D1"/>
    <mergeCell ref="A2:D2"/>
    <mergeCell ref="B3:D3"/>
    <mergeCell ref="A4:D4"/>
    <mergeCell ref="C5:D5"/>
    <mergeCell ref="A6:D6"/>
    <mergeCell ref="A30:D30"/>
    <mergeCell ref="A31:D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9">
      <selection activeCell="A1" sqref="A1:D1"/>
    </sheetView>
  </sheetViews>
  <sheetFormatPr defaultColWidth="9.140625" defaultRowHeight="12.75"/>
  <cols>
    <col min="1" max="4" width="24.00390625" style="3" customWidth="1"/>
    <col min="5" max="5" width="11.421875" style="41" bestFit="1" customWidth="1"/>
    <col min="6" max="27" width="9.140625" style="41" customWidth="1"/>
    <col min="28" max="16384" width="9.140625" style="3" customWidth="1"/>
  </cols>
  <sheetData>
    <row r="1" spans="1:6" ht="18" customHeight="1">
      <c r="A1" s="1421" t="str">
        <f>+Zálohy1!A1</f>
        <v>Platební kalendář daňových povinností 2006-2007</v>
      </c>
      <c r="B1" s="461"/>
      <c r="C1" s="461"/>
      <c r="D1" s="461"/>
      <c r="E1" s="60"/>
      <c r="F1" s="60"/>
    </row>
    <row r="2" spans="1:6" ht="18" customHeight="1">
      <c r="A2" s="1422"/>
      <c r="B2" s="1422"/>
      <c r="C2" s="1422"/>
      <c r="D2" s="1422"/>
      <c r="E2" s="60"/>
      <c r="F2" s="60"/>
    </row>
    <row r="3" spans="1:6" ht="18" customHeight="1">
      <c r="A3" s="4" t="s">
        <v>143</v>
      </c>
      <c r="B3" s="1423" t="str">
        <f>+Zálohy1!B3</f>
        <v> , </v>
      </c>
      <c r="C3" s="1424"/>
      <c r="D3" s="1424"/>
      <c r="F3" s="60"/>
    </row>
    <row r="4" spans="1:6" ht="18" customHeight="1">
      <c r="A4" s="1422"/>
      <c r="B4" s="438"/>
      <c r="C4" s="438"/>
      <c r="D4" s="438"/>
      <c r="F4" s="60"/>
    </row>
    <row r="5" spans="1:6" ht="18" customHeight="1">
      <c r="A5" s="4" t="s">
        <v>516</v>
      </c>
      <c r="B5" s="4">
        <f>+Zálohy1!B5</f>
        <v>0</v>
      </c>
      <c r="C5" s="1422"/>
      <c r="D5" s="1422"/>
      <c r="E5" s="60"/>
      <c r="F5" s="60"/>
    </row>
    <row r="6" spans="1:6" ht="18" customHeight="1" thickBot="1">
      <c r="A6" s="1425"/>
      <c r="B6" s="481"/>
      <c r="C6" s="481"/>
      <c r="D6" s="481"/>
      <c r="E6" s="60"/>
      <c r="F6" s="60"/>
    </row>
    <row r="7" spans="1:6" ht="18" customHeight="1">
      <c r="A7" s="61" t="s">
        <v>517</v>
      </c>
      <c r="B7" s="62" t="s">
        <v>518</v>
      </c>
      <c r="C7" s="62" t="s">
        <v>519</v>
      </c>
      <c r="D7" s="63" t="s">
        <v>520</v>
      </c>
      <c r="E7" s="64"/>
      <c r="F7" s="60"/>
    </row>
    <row r="8" spans="1:6" ht="18" customHeight="1" thickBot="1">
      <c r="A8" s="65"/>
      <c r="B8" s="66" t="s">
        <v>521</v>
      </c>
      <c r="C8" s="66" t="s">
        <v>522</v>
      </c>
      <c r="D8" s="67" t="s">
        <v>522</v>
      </c>
      <c r="E8" s="60"/>
      <c r="F8" s="60"/>
    </row>
    <row r="9" spans="1:6" ht="18" customHeight="1">
      <c r="A9" s="68"/>
      <c r="B9" s="69"/>
      <c r="C9" s="69"/>
      <c r="D9" s="70"/>
      <c r="F9" s="60"/>
    </row>
    <row r="10" spans="1:6" ht="18" customHeight="1">
      <c r="A10" s="71">
        <v>38898</v>
      </c>
      <c r="B10" s="6">
        <f>+Zálohy1!B10</f>
        <v>0</v>
      </c>
      <c r="C10" s="6">
        <v>0</v>
      </c>
      <c r="D10" s="72">
        <v>0</v>
      </c>
      <c r="F10" s="60"/>
    </row>
    <row r="11" spans="1:6" ht="30.75" customHeight="1">
      <c r="A11" s="73" t="s">
        <v>523</v>
      </c>
      <c r="B11" s="6">
        <v>0</v>
      </c>
      <c r="C11" s="6">
        <v>0</v>
      </c>
      <c r="D11" s="72">
        <f>-ZP2!D22</f>
        <v>0</v>
      </c>
      <c r="F11" s="60"/>
    </row>
    <row r="12" spans="1:6" ht="30.75" customHeight="1">
      <c r="A12" s="73" t="s">
        <v>373</v>
      </c>
      <c r="B12" s="6">
        <v>0</v>
      </c>
      <c r="C12" s="6">
        <f>+Zálohy1!C12</f>
        <v>0</v>
      </c>
      <c r="D12" s="72">
        <v>0</v>
      </c>
      <c r="F12" s="60"/>
    </row>
    <row r="13" spans="1:6" ht="18" customHeight="1">
      <c r="A13" s="71">
        <f>8+A10</f>
        <v>38906</v>
      </c>
      <c r="B13" s="6">
        <v>0</v>
      </c>
      <c r="C13" s="6">
        <f>+Zálohy1!C13</f>
        <v>641</v>
      </c>
      <c r="D13" s="72">
        <f>+Zálohy1!D13</f>
        <v>1272</v>
      </c>
      <c r="F13" s="60"/>
    </row>
    <row r="14" spans="1:6" ht="18" customHeight="1">
      <c r="A14" s="71">
        <f>23+A13</f>
        <v>38929</v>
      </c>
      <c r="B14" s="6">
        <v>0</v>
      </c>
      <c r="C14" s="6">
        <f>+Zálohy1!C14</f>
        <v>0</v>
      </c>
      <c r="D14" s="72">
        <v>0</v>
      </c>
      <c r="F14" s="60"/>
    </row>
    <row r="15" spans="1:6" ht="18" customHeight="1">
      <c r="A15" s="71">
        <f>+A14+8</f>
        <v>38937</v>
      </c>
      <c r="B15" s="6">
        <v>0</v>
      </c>
      <c r="C15" s="6">
        <f>C13</f>
        <v>641</v>
      </c>
      <c r="D15" s="72">
        <f>D13</f>
        <v>1272</v>
      </c>
      <c r="F15" s="60"/>
    </row>
    <row r="16" spans="1:6" ht="18" customHeight="1">
      <c r="A16" s="71">
        <f>31+A15</f>
        <v>38968</v>
      </c>
      <c r="B16" s="6">
        <v>0</v>
      </c>
      <c r="C16" s="6">
        <f>C15</f>
        <v>641</v>
      </c>
      <c r="D16" s="72">
        <f>D15</f>
        <v>1272</v>
      </c>
      <c r="F16" s="60"/>
    </row>
    <row r="17" spans="1:4" ht="18" customHeight="1">
      <c r="A17" s="71">
        <f>8+A16-1</f>
        <v>38975</v>
      </c>
      <c r="B17" s="6">
        <f>+Zálohy1!B21</f>
        <v>0</v>
      </c>
      <c r="C17" s="6">
        <v>0</v>
      </c>
      <c r="D17" s="72">
        <v>0</v>
      </c>
    </row>
    <row r="18" spans="1:4" ht="18" customHeight="1">
      <c r="A18" s="71">
        <f>23+A17</f>
        <v>38998</v>
      </c>
      <c r="B18" s="6">
        <v>0</v>
      </c>
      <c r="C18" s="6">
        <f>C16</f>
        <v>641</v>
      </c>
      <c r="D18" s="72">
        <f>D16</f>
        <v>1272</v>
      </c>
    </row>
    <row r="19" spans="1:4" ht="19.5" customHeight="1">
      <c r="A19" s="71">
        <f>31+A18</f>
        <v>39029</v>
      </c>
      <c r="B19" s="6">
        <v>0</v>
      </c>
      <c r="C19" s="6">
        <f>C18</f>
        <v>641</v>
      </c>
      <c r="D19" s="72">
        <f>D18</f>
        <v>1272</v>
      </c>
    </row>
    <row r="20" spans="1:4" ht="18" customHeight="1">
      <c r="A20" s="71">
        <f>30+A19</f>
        <v>39059</v>
      </c>
      <c r="B20" s="6">
        <v>0</v>
      </c>
      <c r="C20" s="6">
        <f>C19</f>
        <v>641</v>
      </c>
      <c r="D20" s="72">
        <f>D19</f>
        <v>1272</v>
      </c>
    </row>
    <row r="21" spans="1:4" ht="18" customHeight="1">
      <c r="A21" s="71">
        <f>7+A20</f>
        <v>39066</v>
      </c>
      <c r="B21" s="6">
        <f>+Zálohy1!B25</f>
        <v>0</v>
      </c>
      <c r="C21" s="6">
        <v>0</v>
      </c>
      <c r="D21" s="72">
        <v>0</v>
      </c>
    </row>
    <row r="22" spans="1:4" ht="18" customHeight="1">
      <c r="A22" s="71">
        <f>24+A21</f>
        <v>39090</v>
      </c>
      <c r="B22" s="6">
        <v>0</v>
      </c>
      <c r="C22" s="6">
        <f>C20</f>
        <v>641</v>
      </c>
      <c r="D22" s="72">
        <f>D20</f>
        <v>1272</v>
      </c>
    </row>
    <row r="23" spans="1:4" ht="18" customHeight="1">
      <c r="A23" s="71">
        <f>31+A22</f>
        <v>39121</v>
      </c>
      <c r="B23" s="6">
        <v>0</v>
      </c>
      <c r="C23" s="6">
        <f>C22</f>
        <v>641</v>
      </c>
      <c r="D23" s="72">
        <f>D22</f>
        <v>1272</v>
      </c>
    </row>
    <row r="24" spans="1:4" ht="18" customHeight="1">
      <c r="A24" s="71">
        <f>28+A23</f>
        <v>39149</v>
      </c>
      <c r="B24" s="6">
        <v>0</v>
      </c>
      <c r="C24" s="6">
        <f>C23</f>
        <v>641</v>
      </c>
      <c r="D24" s="72">
        <f>D23</f>
        <v>1272</v>
      </c>
    </row>
    <row r="25" spans="1:4" ht="18" customHeight="1">
      <c r="A25" s="71">
        <f>22+A24+1-16</f>
        <v>39156</v>
      </c>
      <c r="B25" s="6">
        <f>+B17</f>
        <v>0</v>
      </c>
      <c r="C25" s="6">
        <v>0</v>
      </c>
      <c r="D25" s="72">
        <v>0</v>
      </c>
    </row>
    <row r="26" spans="1:4" ht="18" customHeight="1">
      <c r="A26" s="74">
        <f>24+A25</f>
        <v>39180</v>
      </c>
      <c r="B26" s="75">
        <v>0</v>
      </c>
      <c r="C26" s="6">
        <f>C24</f>
        <v>641</v>
      </c>
      <c r="D26" s="72">
        <f>D24</f>
        <v>1272</v>
      </c>
    </row>
    <row r="27" spans="1:4" ht="18" customHeight="1">
      <c r="A27" s="74">
        <f>30+A26</f>
        <v>39210</v>
      </c>
      <c r="B27" s="75">
        <v>0</v>
      </c>
      <c r="C27" s="6">
        <f>C26</f>
        <v>641</v>
      </c>
      <c r="D27" s="72">
        <f>D26</f>
        <v>1272</v>
      </c>
    </row>
    <row r="28" spans="1:4" ht="18" customHeight="1">
      <c r="A28" s="74">
        <f>31+A27</f>
        <v>39241</v>
      </c>
      <c r="B28" s="75">
        <v>0</v>
      </c>
      <c r="C28" s="6">
        <f>C27</f>
        <v>641</v>
      </c>
      <c r="D28" s="72">
        <f>D27</f>
        <v>1272</v>
      </c>
    </row>
    <row r="29" spans="1:4" ht="18" customHeight="1" thickBot="1">
      <c r="A29" s="76">
        <f>7+A28</f>
        <v>39248</v>
      </c>
      <c r="B29" s="14">
        <f>+B21</f>
        <v>0</v>
      </c>
      <c r="C29" s="14">
        <v>0</v>
      </c>
      <c r="D29" s="15">
        <v>0</v>
      </c>
    </row>
    <row r="30" spans="1:4" ht="29.25" customHeight="1" thickBot="1">
      <c r="A30" s="1426" t="s">
        <v>419</v>
      </c>
      <c r="B30" s="1427"/>
      <c r="C30" s="1427"/>
      <c r="D30" s="1427"/>
    </row>
    <row r="31" spans="1:4" ht="14.25" customHeight="1" thickBot="1">
      <c r="A31" s="1428" t="s">
        <v>144</v>
      </c>
      <c r="B31" s="1429"/>
      <c r="C31" s="1429"/>
      <c r="D31" s="1429"/>
    </row>
    <row r="32" spans="1:4" ht="18" customHeight="1">
      <c r="A32" s="1430" t="str">
        <f>+Zálohy1!A32</f>
        <v>Formulář zpracovala ASPEKT HM, daňová, účetní a auditorská kancelář, Bělohorská 39, Praha 6-Břevnov, www.aspekthm.cz</v>
      </c>
      <c r="B32" s="1431"/>
      <c r="C32" s="1431"/>
      <c r="D32" s="1431"/>
    </row>
    <row r="33" spans="1:4" ht="12.75">
      <c r="A33" s="77"/>
      <c r="B33" s="41"/>
      <c r="C33" s="41"/>
      <c r="D33" s="41"/>
    </row>
    <row r="34" spans="1:4" ht="12.75">
      <c r="A34" s="77"/>
      <c r="B34" s="41"/>
      <c r="C34" s="41"/>
      <c r="D34" s="41"/>
    </row>
    <row r="35" spans="1:4" ht="12.75">
      <c r="A35" s="77"/>
      <c r="B35" s="41"/>
      <c r="C35" s="41"/>
      <c r="D35" s="41"/>
    </row>
    <row r="36" spans="1:4" ht="12.75">
      <c r="A36" s="41"/>
      <c r="B36" s="41"/>
      <c r="C36" s="41"/>
      <c r="D36" s="41"/>
    </row>
    <row r="37" spans="1:4" ht="12.75">
      <c r="A37" s="41"/>
      <c r="B37" s="41"/>
      <c r="C37" s="41"/>
      <c r="D37" s="41"/>
    </row>
    <row r="38" spans="1:4" ht="12.75">
      <c r="A38" s="41"/>
      <c r="B38" s="41"/>
      <c r="C38" s="41"/>
      <c r="D38" s="41"/>
    </row>
    <row r="39" spans="1:4" ht="12.75">
      <c r="A39" s="41"/>
      <c r="B39" s="41"/>
      <c r="C39" s="41"/>
      <c r="D39" s="41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2" spans="1:4" ht="12.75">
      <c r="A42" s="41"/>
      <c r="B42" s="41"/>
      <c r="C42" s="41"/>
      <c r="D42" s="41"/>
    </row>
    <row r="43" spans="1:4" ht="12.75">
      <c r="A43" s="41"/>
      <c r="B43" s="41"/>
      <c r="C43" s="41"/>
      <c r="D43" s="41"/>
    </row>
    <row r="44" spans="1:4" ht="12.75">
      <c r="A44" s="41"/>
      <c r="B44" s="41"/>
      <c r="C44" s="41"/>
      <c r="D44" s="41"/>
    </row>
    <row r="45" spans="1:4" ht="12.75">
      <c r="A45" s="41"/>
      <c r="B45" s="41"/>
      <c r="C45" s="41"/>
      <c r="D45" s="41"/>
    </row>
    <row r="46" spans="1:4" ht="12.75">
      <c r="A46" s="41"/>
      <c r="B46" s="41"/>
      <c r="C46" s="41"/>
      <c r="D46" s="41"/>
    </row>
    <row r="47" spans="1:4" ht="12.75">
      <c r="A47" s="41"/>
      <c r="B47" s="41"/>
      <c r="C47" s="41"/>
      <c r="D47" s="41"/>
    </row>
    <row r="48" spans="1:4" ht="12.75">
      <c r="A48" s="41"/>
      <c r="B48" s="41"/>
      <c r="C48" s="41"/>
      <c r="D48" s="41"/>
    </row>
    <row r="49" spans="1:4" ht="12.75">
      <c r="A49" s="41"/>
      <c r="B49" s="41"/>
      <c r="C49" s="41"/>
      <c r="D49" s="41"/>
    </row>
    <row r="50" spans="1:4" ht="12.75">
      <c r="A50" s="41"/>
      <c r="B50" s="41"/>
      <c r="C50" s="41"/>
      <c r="D50" s="41"/>
    </row>
    <row r="51" spans="1:4" ht="12.75">
      <c r="A51" s="41"/>
      <c r="B51" s="41"/>
      <c r="C51" s="41"/>
      <c r="D51" s="41"/>
    </row>
    <row r="52" spans="1:4" ht="12.75">
      <c r="A52" s="41"/>
      <c r="B52" s="41"/>
      <c r="C52" s="41"/>
      <c r="D52" s="41"/>
    </row>
    <row r="53" spans="1:4" ht="12.75">
      <c r="A53" s="41"/>
      <c r="B53" s="41"/>
      <c r="C53" s="41"/>
      <c r="D53" s="41"/>
    </row>
    <row r="54" spans="1:4" ht="12.75">
      <c r="A54" s="41"/>
      <c r="B54" s="41"/>
      <c r="C54" s="41"/>
      <c r="D54" s="41"/>
    </row>
    <row r="55" spans="1:4" ht="12.75">
      <c r="A55" s="41"/>
      <c r="B55" s="41"/>
      <c r="C55" s="41"/>
      <c r="D55" s="41"/>
    </row>
    <row r="56" spans="1:4" ht="12.75">
      <c r="A56" s="41"/>
      <c r="B56" s="41"/>
      <c r="C56" s="41"/>
      <c r="D56" s="41"/>
    </row>
    <row r="57" spans="1:4" ht="12.75">
      <c r="A57" s="41"/>
      <c r="B57" s="41"/>
      <c r="C57" s="41"/>
      <c r="D57" s="41"/>
    </row>
    <row r="58" spans="1:4" ht="12.75">
      <c r="A58" s="41"/>
      <c r="B58" s="41"/>
      <c r="C58" s="41"/>
      <c r="D58" s="41"/>
    </row>
    <row r="59" spans="1:4" ht="12.75">
      <c r="A59" s="41"/>
      <c r="B59" s="41"/>
      <c r="C59" s="41"/>
      <c r="D59" s="41"/>
    </row>
    <row r="60" spans="1:4" ht="12.75">
      <c r="A60" s="41"/>
      <c r="B60" s="41"/>
      <c r="C60" s="41"/>
      <c r="D60" s="41"/>
    </row>
    <row r="61" spans="1:4" ht="12.75">
      <c r="A61" s="41"/>
      <c r="B61" s="41"/>
      <c r="C61" s="41"/>
      <c r="D61" s="41"/>
    </row>
    <row r="62" spans="1:4" ht="12.75">
      <c r="A62" s="41"/>
      <c r="B62" s="41"/>
      <c r="C62" s="41"/>
      <c r="D62" s="41"/>
    </row>
    <row r="63" spans="1:4" ht="12.75">
      <c r="A63" s="41"/>
      <c r="B63" s="41"/>
      <c r="C63" s="41"/>
      <c r="D63" s="41"/>
    </row>
    <row r="64" spans="1:4" ht="12.75">
      <c r="A64" s="41"/>
      <c r="B64" s="41"/>
      <c r="C64" s="41"/>
      <c r="D64" s="41"/>
    </row>
    <row r="65" spans="1:4" ht="12.75">
      <c r="A65" s="41"/>
      <c r="B65" s="41"/>
      <c r="C65" s="41"/>
      <c r="D65" s="41"/>
    </row>
    <row r="66" spans="1:4" ht="12.75">
      <c r="A66" s="41"/>
      <c r="B66" s="41"/>
      <c r="C66" s="41"/>
      <c r="D66" s="41"/>
    </row>
    <row r="67" spans="1:4" ht="12.75">
      <c r="A67" s="41"/>
      <c r="B67" s="41"/>
      <c r="C67" s="41"/>
      <c r="D67" s="41"/>
    </row>
    <row r="68" spans="1:4" ht="12.75">
      <c r="A68" s="41"/>
      <c r="B68" s="41"/>
      <c r="C68" s="41"/>
      <c r="D68" s="41"/>
    </row>
    <row r="69" spans="1:4" ht="12.75">
      <c r="A69" s="41"/>
      <c r="B69" s="41"/>
      <c r="C69" s="41"/>
      <c r="D69" s="41"/>
    </row>
    <row r="70" spans="1:4" ht="12.75">
      <c r="A70" s="41"/>
      <c r="B70" s="41"/>
      <c r="C70" s="41"/>
      <c r="D70" s="41"/>
    </row>
    <row r="71" spans="1:4" ht="12.75">
      <c r="A71" s="41"/>
      <c r="B71" s="41"/>
      <c r="C71" s="41"/>
      <c r="D71" s="41"/>
    </row>
    <row r="72" spans="1:4" ht="12.75">
      <c r="A72" s="41"/>
      <c r="B72" s="41"/>
      <c r="C72" s="41"/>
      <c r="D72" s="41"/>
    </row>
    <row r="73" spans="1:4" ht="12.75">
      <c r="A73" s="41"/>
      <c r="B73" s="41"/>
      <c r="C73" s="41"/>
      <c r="D73" s="41"/>
    </row>
    <row r="74" spans="1:4" ht="12.75">
      <c r="A74" s="41"/>
      <c r="B74" s="41"/>
      <c r="C74" s="41"/>
      <c r="D74" s="41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="41" customFormat="1" ht="12.75"/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>
      <c r="A95" s="41" t="e">
        <f>+IF(#REF!&lt;0.5*#REF!,+IF(#REF!/#REF!&gt;0.15,0.5,1),0)</f>
        <v>#REF!</v>
      </c>
    </row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</sheetData>
  <sheetProtection password="EF65" sheet="1" objects="1" scenarios="1"/>
  <mergeCells count="9">
    <mergeCell ref="A1:D1"/>
    <mergeCell ref="A2:D2"/>
    <mergeCell ref="B3:D3"/>
    <mergeCell ref="A4:D4"/>
    <mergeCell ref="C5:D5"/>
    <mergeCell ref="A6:D6"/>
    <mergeCell ref="A32:D32"/>
    <mergeCell ref="A30:D30"/>
    <mergeCell ref="A31:D3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34">
      <selection activeCell="E4" sqref="E4:G4"/>
    </sheetView>
  </sheetViews>
  <sheetFormatPr defaultColWidth="9.140625" defaultRowHeight="12.75"/>
  <cols>
    <col min="1" max="1" width="5.00390625" style="0" customWidth="1"/>
    <col min="3" max="3" width="10.57421875" style="0" customWidth="1"/>
    <col min="4" max="4" width="23.28125" style="0" customWidth="1"/>
    <col min="5" max="10" width="7.7109375" style="0" customWidth="1"/>
    <col min="11" max="58" width="9.140625" style="181" customWidth="1"/>
  </cols>
  <sheetData>
    <row r="1" spans="1:10" ht="12.75">
      <c r="A1" s="532" t="s">
        <v>356</v>
      </c>
      <c r="B1" s="533"/>
      <c r="C1" s="533"/>
      <c r="D1" s="533"/>
      <c r="E1" s="533"/>
      <c r="F1" s="533"/>
      <c r="G1" s="534"/>
      <c r="H1" s="534"/>
      <c r="I1" s="534"/>
      <c r="J1" s="534"/>
    </row>
    <row r="2" spans="1:10" ht="13.5" thickBot="1">
      <c r="A2" s="594" t="s">
        <v>5</v>
      </c>
      <c r="B2" s="595"/>
      <c r="C2" s="595"/>
      <c r="D2" s="595"/>
      <c r="E2" s="595"/>
      <c r="F2" s="595"/>
      <c r="G2" s="596"/>
      <c r="H2" s="596"/>
      <c r="I2" s="596"/>
      <c r="J2" s="596"/>
    </row>
    <row r="3" spans="1:10" ht="12" customHeight="1">
      <c r="A3" s="601"/>
      <c r="B3" s="602"/>
      <c r="C3" s="602"/>
      <c r="D3" s="603"/>
      <c r="E3" s="604" t="s">
        <v>184</v>
      </c>
      <c r="F3" s="604"/>
      <c r="G3" s="604"/>
      <c r="H3" s="604" t="s">
        <v>198</v>
      </c>
      <c r="I3" s="604"/>
      <c r="J3" s="605"/>
    </row>
    <row r="4" spans="1:10" ht="18" customHeight="1">
      <c r="A4" s="30">
        <v>31</v>
      </c>
      <c r="B4" s="535" t="s">
        <v>341</v>
      </c>
      <c r="C4" s="538"/>
      <c r="D4" s="539"/>
      <c r="E4" s="573">
        <v>0</v>
      </c>
      <c r="F4" s="574"/>
      <c r="G4" s="575"/>
      <c r="H4" s="545"/>
      <c r="I4" s="546"/>
      <c r="J4" s="547"/>
    </row>
    <row r="5" spans="1:10" ht="18" customHeight="1">
      <c r="A5" s="30">
        <v>32</v>
      </c>
      <c r="B5" s="535" t="s">
        <v>416</v>
      </c>
      <c r="C5" s="538"/>
      <c r="D5" s="539"/>
      <c r="E5" s="573">
        <v>0</v>
      </c>
      <c r="F5" s="574"/>
      <c r="G5" s="575"/>
      <c r="H5" s="545"/>
      <c r="I5" s="546"/>
      <c r="J5" s="547"/>
    </row>
    <row r="6" spans="1:10" ht="18" customHeight="1">
      <c r="A6" s="30">
        <v>33</v>
      </c>
      <c r="B6" s="535" t="s">
        <v>6</v>
      </c>
      <c r="C6" s="536"/>
      <c r="D6" s="537"/>
      <c r="E6" s="573">
        <v>0</v>
      </c>
      <c r="F6" s="574"/>
      <c r="G6" s="575"/>
      <c r="H6" s="545"/>
      <c r="I6" s="546"/>
      <c r="J6" s="547"/>
    </row>
    <row r="7" spans="1:10" ht="18" customHeight="1">
      <c r="A7" s="30">
        <v>34</v>
      </c>
      <c r="B7" s="535" t="s">
        <v>7</v>
      </c>
      <c r="C7" s="538"/>
      <c r="D7" s="539"/>
      <c r="E7" s="566">
        <f>+E4-E5-E6</f>
        <v>0</v>
      </c>
      <c r="F7" s="569"/>
      <c r="G7" s="570"/>
      <c r="H7" s="545"/>
      <c r="I7" s="546"/>
      <c r="J7" s="547"/>
    </row>
    <row r="8" spans="1:10" ht="18" customHeight="1" thickBot="1">
      <c r="A8" s="31">
        <v>35</v>
      </c>
      <c r="B8" s="556" t="s">
        <v>8</v>
      </c>
      <c r="C8" s="557"/>
      <c r="D8" s="558"/>
      <c r="E8" s="606">
        <f>+2Př1!G22</f>
        <v>0</v>
      </c>
      <c r="F8" s="607"/>
      <c r="G8" s="587"/>
      <c r="H8" s="553"/>
      <c r="I8" s="554"/>
      <c r="J8" s="555"/>
    </row>
    <row r="9" spans="1:10" ht="12.75" customHeight="1" thickBot="1">
      <c r="A9" s="594" t="s">
        <v>9</v>
      </c>
      <c r="B9" s="595"/>
      <c r="C9" s="595"/>
      <c r="D9" s="595"/>
      <c r="E9" s="595"/>
      <c r="F9" s="595"/>
      <c r="G9" s="596"/>
      <c r="H9" s="596"/>
      <c r="I9" s="596"/>
      <c r="J9" s="596"/>
    </row>
    <row r="10" spans="1:10" ht="24" customHeight="1">
      <c r="A10" s="279">
        <v>36</v>
      </c>
      <c r="B10" s="579" t="s">
        <v>10</v>
      </c>
      <c r="C10" s="580"/>
      <c r="D10" s="581"/>
      <c r="E10" s="582">
        <f>+E7</f>
        <v>0</v>
      </c>
      <c r="F10" s="583"/>
      <c r="G10" s="584"/>
      <c r="H10" s="562"/>
      <c r="I10" s="563"/>
      <c r="J10" s="564"/>
    </row>
    <row r="11" spans="1:10" ht="36" customHeight="1">
      <c r="A11" s="30">
        <v>37</v>
      </c>
      <c r="B11" s="535" t="s">
        <v>423</v>
      </c>
      <c r="C11" s="538"/>
      <c r="D11" s="539"/>
      <c r="E11" s="566">
        <f>+1Př1!F24</f>
        <v>0</v>
      </c>
      <c r="F11" s="569"/>
      <c r="G11" s="570"/>
      <c r="H11" s="545"/>
      <c r="I11" s="546"/>
      <c r="J11" s="547"/>
    </row>
    <row r="12" spans="1:10" ht="18" customHeight="1">
      <c r="A12" s="30">
        <v>38</v>
      </c>
      <c r="B12" s="535" t="s">
        <v>362</v>
      </c>
      <c r="C12" s="536"/>
      <c r="D12" s="537"/>
      <c r="E12" s="573">
        <f>+ZAV!C31</f>
        <v>0</v>
      </c>
      <c r="F12" s="574"/>
      <c r="G12" s="575"/>
      <c r="H12" s="545"/>
      <c r="I12" s="546"/>
      <c r="J12" s="547"/>
    </row>
    <row r="13" spans="1:10" ht="24" customHeight="1">
      <c r="A13" s="30">
        <v>39</v>
      </c>
      <c r="B13" s="535" t="s">
        <v>11</v>
      </c>
      <c r="C13" s="538"/>
      <c r="D13" s="539"/>
      <c r="E13" s="566">
        <f>+2Př1!G15</f>
        <v>0</v>
      </c>
      <c r="F13" s="569"/>
      <c r="G13" s="570"/>
      <c r="H13" s="545"/>
      <c r="I13" s="546"/>
      <c r="J13" s="547"/>
    </row>
    <row r="14" spans="1:10" ht="24" customHeight="1">
      <c r="A14" s="30">
        <v>40</v>
      </c>
      <c r="B14" s="535" t="s">
        <v>12</v>
      </c>
      <c r="C14" s="536"/>
      <c r="D14" s="537"/>
      <c r="E14" s="566">
        <f>+2Př1!G30</f>
        <v>0</v>
      </c>
      <c r="F14" s="569"/>
      <c r="G14" s="570"/>
      <c r="H14" s="545"/>
      <c r="I14" s="546"/>
      <c r="J14" s="547"/>
    </row>
    <row r="15" spans="1:10" ht="24" customHeight="1">
      <c r="A15" s="30">
        <v>41</v>
      </c>
      <c r="B15" s="535" t="s">
        <v>424</v>
      </c>
      <c r="C15" s="538"/>
      <c r="D15" s="539"/>
      <c r="E15" s="566">
        <f>SUM(E11:E14)</f>
        <v>0</v>
      </c>
      <c r="F15" s="569"/>
      <c r="G15" s="570"/>
      <c r="H15" s="545"/>
      <c r="I15" s="546"/>
      <c r="J15" s="547"/>
    </row>
    <row r="16" spans="1:10" ht="18" customHeight="1">
      <c r="A16" s="30">
        <v>42</v>
      </c>
      <c r="B16" s="571" t="s">
        <v>13</v>
      </c>
      <c r="C16" s="463"/>
      <c r="D16" s="572"/>
      <c r="E16" s="566">
        <f>+IF(E15&gt;0,E15+E10,E10)</f>
        <v>0</v>
      </c>
      <c r="F16" s="569"/>
      <c r="G16" s="570"/>
      <c r="H16" s="545"/>
      <c r="I16" s="546"/>
      <c r="J16" s="547"/>
    </row>
    <row r="17" spans="1:10" ht="19.5" customHeight="1">
      <c r="A17" s="550">
        <v>43</v>
      </c>
      <c r="B17" s="565" t="s">
        <v>379</v>
      </c>
      <c r="C17" s="449"/>
      <c r="D17" s="450"/>
      <c r="E17" s="249" t="s">
        <v>354</v>
      </c>
      <c r="F17" s="545"/>
      <c r="G17" s="559"/>
      <c r="H17" s="249" t="s">
        <v>354</v>
      </c>
      <c r="I17" s="545"/>
      <c r="J17" s="568"/>
    </row>
    <row r="18" spans="1:10" ht="18" customHeight="1">
      <c r="A18" s="551"/>
      <c r="B18" s="455"/>
      <c r="C18" s="455"/>
      <c r="D18" s="456"/>
      <c r="E18" s="250">
        <v>0</v>
      </c>
      <c r="F18" s="566">
        <f>+FLOOR(E18/12*107300,100)</f>
        <v>0</v>
      </c>
      <c r="G18" s="567"/>
      <c r="H18" s="248"/>
      <c r="I18" s="545"/>
      <c r="J18" s="568"/>
    </row>
    <row r="19" spans="1:10" ht="24" customHeight="1">
      <c r="A19" s="30">
        <v>44</v>
      </c>
      <c r="B19" s="535" t="s">
        <v>425</v>
      </c>
      <c r="C19" s="536"/>
      <c r="D19" s="537"/>
      <c r="E19" s="573">
        <v>0</v>
      </c>
      <c r="F19" s="574"/>
      <c r="G19" s="575"/>
      <c r="H19" s="545"/>
      <c r="I19" s="546"/>
      <c r="J19" s="547"/>
    </row>
    <row r="20" spans="1:10" ht="24" customHeight="1" thickBot="1">
      <c r="A20" s="31">
        <v>45</v>
      </c>
      <c r="B20" s="556" t="s">
        <v>426</v>
      </c>
      <c r="C20" s="557"/>
      <c r="D20" s="558"/>
      <c r="E20" s="576">
        <f>IF(OR(EXACT("x",DAP1!J20),(EXACT("X",DAP1!J20))),0,+IF(E16&gt;F18,+E16-E19,F18))</f>
        <v>0</v>
      </c>
      <c r="F20" s="577"/>
      <c r="G20" s="578"/>
      <c r="H20" s="553"/>
      <c r="I20" s="554"/>
      <c r="J20" s="555"/>
    </row>
    <row r="21" spans="1:10" ht="15" customHeight="1">
      <c r="A21" s="588" t="s">
        <v>0</v>
      </c>
      <c r="B21" s="461"/>
      <c r="C21" s="461"/>
      <c r="D21" s="461"/>
      <c r="E21" s="461"/>
      <c r="F21" s="461"/>
      <c r="G21" s="461"/>
      <c r="H21" s="461"/>
      <c r="I21" s="461"/>
      <c r="J21" s="461"/>
    </row>
    <row r="22" spans="1:10" ht="12" customHeight="1" thickBot="1">
      <c r="A22" s="548" t="s">
        <v>427</v>
      </c>
      <c r="B22" s="549"/>
      <c r="C22" s="549"/>
      <c r="D22" s="549"/>
      <c r="E22" s="549"/>
      <c r="F22" s="549"/>
      <c r="G22" s="549"/>
      <c r="H22" s="549"/>
      <c r="I22" s="549"/>
      <c r="J22" s="549"/>
    </row>
    <row r="23" spans="1:10" ht="15" customHeight="1">
      <c r="A23" s="591" t="s">
        <v>342</v>
      </c>
      <c r="B23" s="592"/>
      <c r="C23" s="592"/>
      <c r="D23" s="592"/>
      <c r="E23" s="592"/>
      <c r="F23" s="592"/>
      <c r="G23" s="592"/>
      <c r="H23" s="592"/>
      <c r="I23" s="592"/>
      <c r="J23" s="593"/>
    </row>
    <row r="24" spans="1:10" ht="21.75" customHeight="1">
      <c r="A24" s="552" t="s">
        <v>435</v>
      </c>
      <c r="B24" s="538"/>
      <c r="C24" s="538"/>
      <c r="D24" s="538"/>
      <c r="E24" s="538"/>
      <c r="F24" s="538"/>
      <c r="G24" s="538"/>
      <c r="H24" s="182"/>
      <c r="I24" s="589">
        <v>0</v>
      </c>
      <c r="J24" s="590"/>
    </row>
    <row r="25" spans="1:10" ht="15" customHeight="1">
      <c r="A25" s="514" t="s">
        <v>197</v>
      </c>
      <c r="B25" s="515"/>
      <c r="C25" s="515"/>
      <c r="D25" s="515"/>
      <c r="E25" s="515"/>
      <c r="F25" s="515"/>
      <c r="G25" s="515"/>
      <c r="H25" s="515"/>
      <c r="I25" s="515"/>
      <c r="J25" s="516"/>
    </row>
    <row r="26" spans="1:10" ht="15" customHeight="1" thickBot="1">
      <c r="A26" s="517" t="s">
        <v>353</v>
      </c>
      <c r="B26" s="518"/>
      <c r="C26" s="519"/>
      <c r="D26" s="520"/>
      <c r="E26" s="520"/>
      <c r="F26" s="521"/>
      <c r="G26" s="522" t="s">
        <v>183</v>
      </c>
      <c r="H26" s="523"/>
      <c r="I26" s="524"/>
      <c r="J26" s="525"/>
    </row>
    <row r="27" spans="1:10" ht="9" customHeight="1" thickBot="1">
      <c r="A27" s="599"/>
      <c r="B27" s="600"/>
      <c r="C27" s="600"/>
      <c r="D27" s="600"/>
      <c r="E27" s="600"/>
      <c r="F27" s="600"/>
      <c r="G27" s="600"/>
      <c r="H27" s="600"/>
      <c r="I27" s="600"/>
      <c r="J27" s="600"/>
    </row>
    <row r="28" spans="1:10" ht="22.5" customHeight="1">
      <c r="A28" s="609" t="s">
        <v>105</v>
      </c>
      <c r="B28" s="610"/>
      <c r="C28" s="610"/>
      <c r="D28" s="611"/>
      <c r="E28" s="280" t="s">
        <v>354</v>
      </c>
      <c r="F28" s="542"/>
      <c r="G28" s="543"/>
      <c r="H28" s="280" t="s">
        <v>354</v>
      </c>
      <c r="I28" s="542"/>
      <c r="J28" s="544"/>
    </row>
    <row r="29" spans="1:10" ht="15" customHeight="1">
      <c r="A29" s="104">
        <v>46</v>
      </c>
      <c r="B29" s="526" t="s">
        <v>428</v>
      </c>
      <c r="C29" s="526"/>
      <c r="D29" s="527"/>
      <c r="E29" s="363"/>
      <c r="F29" s="585">
        <f>IF(OR(EXACT("x",DAP1!J20),(EXACT("X",DAP1!J20))),0,38040)</f>
        <v>38040</v>
      </c>
      <c r="G29" s="575"/>
      <c r="H29" s="384"/>
      <c r="I29" s="560"/>
      <c r="J29" s="561"/>
    </row>
    <row r="30" spans="1:10" ht="15" customHeight="1">
      <c r="A30" s="107" t="s">
        <v>14</v>
      </c>
      <c r="B30" s="526" t="s">
        <v>429</v>
      </c>
      <c r="C30" s="526"/>
      <c r="D30" s="527"/>
      <c r="E30" s="223">
        <v>0</v>
      </c>
      <c r="F30" s="540">
        <f>+E30*1810</f>
        <v>0</v>
      </c>
      <c r="G30" s="541"/>
      <c r="H30" s="384"/>
      <c r="I30" s="560"/>
      <c r="J30" s="561"/>
    </row>
    <row r="31" spans="1:10" ht="24" customHeight="1">
      <c r="A31" s="104" t="s">
        <v>15</v>
      </c>
      <c r="B31" s="530" t="s">
        <v>434</v>
      </c>
      <c r="C31" s="530"/>
      <c r="D31" s="531"/>
      <c r="E31" s="223">
        <v>0</v>
      </c>
      <c r="F31" s="540">
        <f>+E31*1810</f>
        <v>0</v>
      </c>
      <c r="G31" s="541"/>
      <c r="H31" s="384"/>
      <c r="I31" s="560"/>
      <c r="J31" s="561"/>
    </row>
    <row r="32" spans="1:10" ht="24" customHeight="1">
      <c r="A32" s="104">
        <v>48</v>
      </c>
      <c r="B32" s="530" t="s">
        <v>430</v>
      </c>
      <c r="C32" s="530"/>
      <c r="D32" s="531"/>
      <c r="E32" s="223">
        <v>0</v>
      </c>
      <c r="F32" s="540">
        <f>+E32*595</f>
        <v>0</v>
      </c>
      <c r="G32" s="541"/>
      <c r="H32" s="384"/>
      <c r="I32" s="560"/>
      <c r="J32" s="561"/>
    </row>
    <row r="33" spans="1:10" ht="21.75" customHeight="1">
      <c r="A33" s="104">
        <v>49</v>
      </c>
      <c r="B33" s="530" t="s">
        <v>431</v>
      </c>
      <c r="C33" s="530"/>
      <c r="D33" s="531"/>
      <c r="E33" s="223">
        <v>0</v>
      </c>
      <c r="F33" s="540">
        <f>+E33*1190</f>
        <v>0</v>
      </c>
      <c r="G33" s="541"/>
      <c r="H33" s="384"/>
      <c r="I33" s="560"/>
      <c r="J33" s="561"/>
    </row>
    <row r="34" spans="1:10" ht="15" customHeight="1">
      <c r="A34" s="104">
        <v>50</v>
      </c>
      <c r="B34" s="530" t="s">
        <v>432</v>
      </c>
      <c r="C34" s="530"/>
      <c r="D34" s="531"/>
      <c r="E34" s="223">
        <v>0</v>
      </c>
      <c r="F34" s="540">
        <f>+E34*4170</f>
        <v>0</v>
      </c>
      <c r="G34" s="541"/>
      <c r="H34" s="384"/>
      <c r="I34" s="560"/>
      <c r="J34" s="561"/>
    </row>
    <row r="35" spans="1:10" ht="15" customHeight="1">
      <c r="A35" s="104">
        <v>51</v>
      </c>
      <c r="B35" s="530" t="s">
        <v>433</v>
      </c>
      <c r="C35" s="530"/>
      <c r="D35" s="531"/>
      <c r="E35" s="223">
        <v>0</v>
      </c>
      <c r="F35" s="540">
        <f>+E35*950</f>
        <v>0</v>
      </c>
      <c r="G35" s="541"/>
      <c r="H35" s="384"/>
      <c r="I35" s="560"/>
      <c r="J35" s="561"/>
    </row>
    <row r="36" spans="1:10" ht="15" customHeight="1">
      <c r="A36" s="104">
        <v>52</v>
      </c>
      <c r="B36" s="526" t="s">
        <v>16</v>
      </c>
      <c r="C36" s="526"/>
      <c r="D36" s="527"/>
      <c r="E36" s="363"/>
      <c r="F36" s="585">
        <v>0</v>
      </c>
      <c r="G36" s="575"/>
      <c r="H36" s="384"/>
      <c r="I36" s="560"/>
      <c r="J36" s="561"/>
    </row>
    <row r="37" spans="1:10" ht="15" customHeight="1">
      <c r="A37" s="104">
        <v>53</v>
      </c>
      <c r="B37" s="526" t="s">
        <v>17</v>
      </c>
      <c r="C37" s="526"/>
      <c r="D37" s="527"/>
      <c r="E37" s="363"/>
      <c r="F37" s="585">
        <v>0</v>
      </c>
      <c r="G37" s="575"/>
      <c r="H37" s="385"/>
      <c r="I37" s="386"/>
      <c r="J37" s="387"/>
    </row>
    <row r="38" spans="1:10" ht="15" customHeight="1">
      <c r="A38" s="104">
        <v>54</v>
      </c>
      <c r="B38" s="526" t="s">
        <v>18</v>
      </c>
      <c r="C38" s="526"/>
      <c r="D38" s="527"/>
      <c r="E38" s="363"/>
      <c r="F38" s="585">
        <v>0</v>
      </c>
      <c r="G38" s="575"/>
      <c r="H38" s="385"/>
      <c r="I38" s="386"/>
      <c r="J38" s="387"/>
    </row>
    <row r="39" spans="1:10" ht="15" customHeight="1">
      <c r="A39" s="104">
        <v>55</v>
      </c>
      <c r="B39" s="526" t="s">
        <v>19</v>
      </c>
      <c r="C39" s="526"/>
      <c r="D39" s="527"/>
      <c r="E39" s="363"/>
      <c r="F39" s="585">
        <v>0</v>
      </c>
      <c r="G39" s="575"/>
      <c r="H39" s="385"/>
      <c r="I39" s="386"/>
      <c r="J39" s="387"/>
    </row>
    <row r="40" spans="1:10" ht="15" customHeight="1">
      <c r="A40" s="104">
        <v>56</v>
      </c>
      <c r="B40" s="526" t="s">
        <v>20</v>
      </c>
      <c r="C40" s="526"/>
      <c r="D40" s="527"/>
      <c r="E40" s="363"/>
      <c r="F40" s="585">
        <v>0</v>
      </c>
      <c r="G40" s="575"/>
      <c r="H40" s="385"/>
      <c r="I40" s="386"/>
      <c r="J40" s="387"/>
    </row>
    <row r="41" spans="1:10" ht="15" customHeight="1">
      <c r="A41" s="104">
        <v>57</v>
      </c>
      <c r="B41" s="526" t="s">
        <v>21</v>
      </c>
      <c r="C41" s="526"/>
      <c r="D41" s="527"/>
      <c r="E41" s="363"/>
      <c r="F41" s="585">
        <v>0</v>
      </c>
      <c r="G41" s="575"/>
      <c r="H41" s="385"/>
      <c r="I41" s="386"/>
      <c r="J41" s="387"/>
    </row>
    <row r="42" spans="1:10" ht="15" customHeight="1">
      <c r="A42" s="104">
        <v>58</v>
      </c>
      <c r="B42" s="526" t="s">
        <v>22</v>
      </c>
      <c r="C42" s="526"/>
      <c r="D42" s="527"/>
      <c r="E42" s="363"/>
      <c r="F42" s="585">
        <v>0</v>
      </c>
      <c r="G42" s="575"/>
      <c r="H42" s="385"/>
      <c r="I42" s="386"/>
      <c r="J42" s="387"/>
    </row>
    <row r="43" spans="1:10" ht="15" customHeight="1" thickBot="1">
      <c r="A43" s="105">
        <v>59</v>
      </c>
      <c r="B43" s="165" t="s">
        <v>23</v>
      </c>
      <c r="C43" s="528"/>
      <c r="D43" s="529"/>
      <c r="E43" s="364"/>
      <c r="F43" s="586">
        <v>0</v>
      </c>
      <c r="G43" s="587"/>
      <c r="H43" s="388"/>
      <c r="I43" s="597"/>
      <c r="J43" s="598"/>
    </row>
    <row r="44" spans="1:10" ht="12" customHeight="1">
      <c r="A44" s="608">
        <v>2</v>
      </c>
      <c r="B44" s="608"/>
      <c r="C44" s="608"/>
      <c r="D44" s="608"/>
      <c r="E44" s="608"/>
      <c r="F44" s="608"/>
      <c r="G44" s="608"/>
      <c r="H44" s="608"/>
      <c r="I44" s="608"/>
      <c r="J44" s="608"/>
    </row>
    <row r="45" spans="1:10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</row>
    <row r="47" spans="1:10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</row>
    <row r="48" spans="1:10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</row>
    <row r="49" spans="1:10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</row>
    <row r="50" spans="1:10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10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</row>
    <row r="52" spans="1:10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</row>
    <row r="53" spans="1:10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</row>
    <row r="54" spans="1:10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</row>
    <row r="55" spans="1:10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</row>
    <row r="56" spans="1:10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</row>
    <row r="57" spans="1:10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</row>
    <row r="58" spans="1:10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</row>
    <row r="59" spans="1:10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</row>
    <row r="60" spans="1:10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</row>
    <row r="61" spans="1:10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</row>
    <row r="62" spans="1:10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</row>
    <row r="63" spans="1:10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</row>
    <row r="64" spans="1:10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</row>
    <row r="65" s="181" customFormat="1" ht="12.75"/>
    <row r="66" s="181" customFormat="1" ht="12.75"/>
    <row r="67" s="181" customFormat="1" ht="12.75"/>
    <row r="68" s="181" customFormat="1" ht="12.75"/>
    <row r="69" s="181" customFormat="1" ht="12.75"/>
    <row r="70" s="181" customFormat="1" ht="12.75"/>
    <row r="71" s="181" customFormat="1" ht="12.75"/>
    <row r="72" s="181" customFormat="1" ht="12.75"/>
    <row r="73" s="181" customFormat="1" ht="12.75"/>
    <row r="74" s="181" customFormat="1" ht="12.75"/>
    <row r="75" s="181" customFormat="1" ht="12.75"/>
    <row r="76" s="181" customFormat="1" ht="12.75"/>
    <row r="77" s="181" customFormat="1" ht="12.75"/>
    <row r="78" s="181" customFormat="1" ht="12.75"/>
    <row r="79" s="181" customFormat="1" ht="12.75"/>
    <row r="80" s="181" customFormat="1" ht="12.75"/>
    <row r="81" s="181" customFormat="1" ht="12.75"/>
    <row r="82" s="181" customFormat="1" ht="12.75"/>
    <row r="83" s="181" customFormat="1" ht="12.75"/>
    <row r="84" s="181" customFormat="1" ht="12.75"/>
    <row r="85" s="181" customFormat="1" ht="12.75"/>
    <row r="86" s="181" customFormat="1" ht="12.75"/>
    <row r="87" s="181" customFormat="1" ht="12.75"/>
    <row r="88" s="181" customFormat="1" ht="12.75"/>
    <row r="89" s="181" customFormat="1" ht="12.75"/>
    <row r="90" s="181" customFormat="1" ht="12.75"/>
    <row r="91" s="181" customFormat="1" ht="12.75"/>
    <row r="92" s="181" customFormat="1" ht="12.75"/>
    <row r="93" s="181" customFormat="1" ht="12.75"/>
    <row r="94" s="181" customFormat="1" ht="12.75"/>
    <row r="95" s="181" customFormat="1" ht="12.75"/>
    <row r="96" s="181" customFormat="1" ht="12.75"/>
    <row r="97" s="181" customFormat="1" ht="12.75"/>
    <row r="98" s="181" customFormat="1" ht="12.75"/>
    <row r="99" s="181" customFormat="1" ht="12.75"/>
    <row r="100" s="181" customFormat="1" ht="12.75"/>
    <row r="101" s="181" customFormat="1" ht="12.75"/>
    <row r="102" s="181" customFormat="1" ht="12.75"/>
    <row r="103" s="181" customFormat="1" ht="12.75"/>
    <row r="104" s="181" customFormat="1" ht="12.75"/>
    <row r="105" s="181" customFormat="1" ht="12.75"/>
    <row r="106" s="181" customFormat="1" ht="12.75"/>
    <row r="107" s="181" customFormat="1" ht="12.75"/>
    <row r="108" s="181" customFormat="1" ht="12.75"/>
    <row r="109" s="181" customFormat="1" ht="12.75"/>
    <row r="110" s="181" customFormat="1" ht="12.75"/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  <row r="122" s="181" customFormat="1" ht="12.75"/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</sheetData>
  <sheetProtection password="EF65" sheet="1" objects="1" scenarios="1"/>
  <mergeCells count="108">
    <mergeCell ref="A9:J9"/>
    <mergeCell ref="A44:J44"/>
    <mergeCell ref="A28:D28"/>
    <mergeCell ref="B37:D37"/>
    <mergeCell ref="F37:G37"/>
    <mergeCell ref="B38:D38"/>
    <mergeCell ref="F38:G38"/>
    <mergeCell ref="B39:D39"/>
    <mergeCell ref="F39:G39"/>
    <mergeCell ref="B40:D40"/>
    <mergeCell ref="B4:D4"/>
    <mergeCell ref="E4:G4"/>
    <mergeCell ref="H4:J4"/>
    <mergeCell ref="E8:G8"/>
    <mergeCell ref="H8:J8"/>
    <mergeCell ref="B8:D8"/>
    <mergeCell ref="E6:G6"/>
    <mergeCell ref="H6:J6"/>
    <mergeCell ref="A3:D3"/>
    <mergeCell ref="E3:G3"/>
    <mergeCell ref="H3:J3"/>
    <mergeCell ref="B7:D7"/>
    <mergeCell ref="E7:G7"/>
    <mergeCell ref="H7:J7"/>
    <mergeCell ref="B5:D5"/>
    <mergeCell ref="E5:G5"/>
    <mergeCell ref="H5:J5"/>
    <mergeCell ref="B6:D6"/>
    <mergeCell ref="A2:J2"/>
    <mergeCell ref="I35:J35"/>
    <mergeCell ref="I36:J36"/>
    <mergeCell ref="I43:J43"/>
    <mergeCell ref="B29:D29"/>
    <mergeCell ref="A27:J27"/>
    <mergeCell ref="I31:J31"/>
    <mergeCell ref="I32:J32"/>
    <mergeCell ref="I33:J33"/>
    <mergeCell ref="I34:J34"/>
    <mergeCell ref="F34:G34"/>
    <mergeCell ref="F35:G35"/>
    <mergeCell ref="F33:G33"/>
    <mergeCell ref="F29:G29"/>
    <mergeCell ref="F30:G30"/>
    <mergeCell ref="E13:G13"/>
    <mergeCell ref="B13:D13"/>
    <mergeCell ref="F36:G36"/>
    <mergeCell ref="F43:G43"/>
    <mergeCell ref="F40:G40"/>
    <mergeCell ref="F41:G41"/>
    <mergeCell ref="F42:G42"/>
    <mergeCell ref="A21:J21"/>
    <mergeCell ref="I24:J24"/>
    <mergeCell ref="A23:J23"/>
    <mergeCell ref="B10:D10"/>
    <mergeCell ref="B11:D11"/>
    <mergeCell ref="B12:D12"/>
    <mergeCell ref="E10:G10"/>
    <mergeCell ref="E11:G11"/>
    <mergeCell ref="E12:G12"/>
    <mergeCell ref="E15:G15"/>
    <mergeCell ref="E16:G16"/>
    <mergeCell ref="E19:G19"/>
    <mergeCell ref="E20:G20"/>
    <mergeCell ref="H10:J10"/>
    <mergeCell ref="B17:D18"/>
    <mergeCell ref="H19:J19"/>
    <mergeCell ref="H11:J11"/>
    <mergeCell ref="F18:G18"/>
    <mergeCell ref="I17:J17"/>
    <mergeCell ref="I18:J18"/>
    <mergeCell ref="E14:G14"/>
    <mergeCell ref="B16:D16"/>
    <mergeCell ref="B19:D19"/>
    <mergeCell ref="H16:J16"/>
    <mergeCell ref="A22:J22"/>
    <mergeCell ref="A17:A18"/>
    <mergeCell ref="B31:D31"/>
    <mergeCell ref="A24:G24"/>
    <mergeCell ref="H20:J20"/>
    <mergeCell ref="B20:D20"/>
    <mergeCell ref="F17:G17"/>
    <mergeCell ref="I29:J29"/>
    <mergeCell ref="I30:J30"/>
    <mergeCell ref="H12:J12"/>
    <mergeCell ref="H13:J13"/>
    <mergeCell ref="H14:J14"/>
    <mergeCell ref="H15:J15"/>
    <mergeCell ref="A1:J1"/>
    <mergeCell ref="B35:D35"/>
    <mergeCell ref="B14:D14"/>
    <mergeCell ref="B15:D15"/>
    <mergeCell ref="B32:D32"/>
    <mergeCell ref="B30:D30"/>
    <mergeCell ref="F31:G31"/>
    <mergeCell ref="F32:G32"/>
    <mergeCell ref="F28:G28"/>
    <mergeCell ref="I28:J28"/>
    <mergeCell ref="B41:D41"/>
    <mergeCell ref="B42:D42"/>
    <mergeCell ref="C43:D43"/>
    <mergeCell ref="B33:D33"/>
    <mergeCell ref="B36:D36"/>
    <mergeCell ref="B34:D34"/>
    <mergeCell ref="A25:J25"/>
    <mergeCell ref="A26:B26"/>
    <mergeCell ref="C26:F26"/>
    <mergeCell ref="G26:H26"/>
    <mergeCell ref="I26:J2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4"/>
  <sheetViews>
    <sheetView workbookViewId="0" topLeftCell="A24">
      <selection activeCell="C1" sqref="C1:D1"/>
    </sheetView>
  </sheetViews>
  <sheetFormatPr defaultColWidth="9.140625" defaultRowHeight="12.75"/>
  <cols>
    <col min="1" max="1" width="4.421875" style="0" bestFit="1" customWidth="1"/>
    <col min="2" max="2" width="47.8515625" style="0" customWidth="1"/>
    <col min="3" max="6" width="10.7109375" style="0" customWidth="1"/>
    <col min="7" max="68" width="9.140625" style="181" customWidth="1"/>
  </cols>
  <sheetData>
    <row r="1" spans="1:6" ht="36" customHeight="1">
      <c r="A1" s="281">
        <v>60</v>
      </c>
      <c r="B1" s="282" t="s">
        <v>24</v>
      </c>
      <c r="C1" s="652">
        <f>+SUM(DAP2!F29:G43)</f>
        <v>38040</v>
      </c>
      <c r="D1" s="653"/>
      <c r="E1" s="648"/>
      <c r="F1" s="649"/>
    </row>
    <row r="2" spans="1:6" ht="36">
      <c r="A2" s="106">
        <v>61</v>
      </c>
      <c r="B2" s="164" t="s">
        <v>436</v>
      </c>
      <c r="C2" s="540">
        <f>IF(OR(EXACT("x",DAP1!J20),(EXACT("X",DAP1!J20))),5Př2!G35,MAX(+DAP2!E20-DAP3!C1,0))</f>
        <v>0</v>
      </c>
      <c r="D2" s="654"/>
      <c r="E2" s="560"/>
      <c r="F2" s="650"/>
    </row>
    <row r="3" spans="1:6" ht="18" customHeight="1">
      <c r="A3" s="104">
        <v>62</v>
      </c>
      <c r="B3" s="163" t="s">
        <v>437</v>
      </c>
      <c r="C3" s="540">
        <f>+FLOOR(C2,100)</f>
        <v>0</v>
      </c>
      <c r="D3" s="655"/>
      <c r="E3" s="560"/>
      <c r="F3" s="650"/>
    </row>
    <row r="4" spans="1:6" ht="18" customHeight="1" thickBot="1">
      <c r="A4" s="105">
        <v>63</v>
      </c>
      <c r="B4" s="165" t="s">
        <v>374</v>
      </c>
      <c r="C4" s="656">
        <f>IF(C3&lt;=109200,C3*0.15,0)+IF(C3&gt;218400,0,1)*IF(C3&gt;109200,16380+0.2*(C3-109200),0)+IF(C3&gt;331200,0,1)*IF(C3&gt;218400,38220+0.25*(C3-218400),0)+IF(C3&gt;331200,66420+0.32*(C3-331200),0)</f>
        <v>0</v>
      </c>
      <c r="D4" s="657"/>
      <c r="E4" s="597"/>
      <c r="F4" s="651"/>
    </row>
    <row r="5" spans="1:6" ht="15" customHeight="1" thickBot="1">
      <c r="A5" s="616" t="s">
        <v>532</v>
      </c>
      <c r="B5" s="617"/>
      <c r="C5" s="617"/>
      <c r="D5" s="617"/>
      <c r="E5" s="618"/>
      <c r="F5" s="618"/>
    </row>
    <row r="6" spans="1:6" ht="24" customHeight="1">
      <c r="A6" s="104">
        <v>64</v>
      </c>
      <c r="B6" s="166" t="s">
        <v>438</v>
      </c>
      <c r="C6" s="612">
        <f>+IF(OR(+3Př2!F12&gt;0,3Př1!F38&gt;0,+3Př2!F10&gt;0),3Př2!F29,C4)</f>
        <v>0</v>
      </c>
      <c r="D6" s="613"/>
      <c r="E6" s="614"/>
      <c r="F6" s="615"/>
    </row>
    <row r="7" spans="1:6" ht="24" customHeight="1">
      <c r="A7" s="104">
        <v>65</v>
      </c>
      <c r="B7" s="166" t="s">
        <v>137</v>
      </c>
      <c r="C7" s="612">
        <v>0</v>
      </c>
      <c r="D7" s="613"/>
      <c r="E7" s="614"/>
      <c r="F7" s="615"/>
    </row>
    <row r="8" spans="1:6" ht="24" customHeight="1">
      <c r="A8" s="106">
        <v>66</v>
      </c>
      <c r="B8" s="164" t="s">
        <v>439</v>
      </c>
      <c r="C8" s="612">
        <f>+C6+C7</f>
        <v>0</v>
      </c>
      <c r="D8" s="613"/>
      <c r="E8" s="614"/>
      <c r="F8" s="615"/>
    </row>
    <row r="9" spans="1:6" ht="24" customHeight="1" thickBot="1">
      <c r="A9" s="105">
        <v>67</v>
      </c>
      <c r="B9" s="167" t="s">
        <v>25</v>
      </c>
      <c r="C9" s="644">
        <f>IF(DAP2!E15&lt;0,-DAP2!E15,0)</f>
        <v>0</v>
      </c>
      <c r="D9" s="645"/>
      <c r="E9" s="646"/>
      <c r="F9" s="647"/>
    </row>
    <row r="10" spans="1:6" ht="15" customHeight="1" thickBot="1">
      <c r="A10" s="638" t="s">
        <v>26</v>
      </c>
      <c r="B10" s="639"/>
      <c r="C10" s="639"/>
      <c r="D10" s="639"/>
      <c r="E10" s="639"/>
      <c r="F10" s="639"/>
    </row>
    <row r="11" spans="1:6" ht="18" customHeight="1">
      <c r="A11" s="30">
        <v>68</v>
      </c>
      <c r="B11" s="184" t="s">
        <v>349</v>
      </c>
      <c r="C11" s="624">
        <v>0</v>
      </c>
      <c r="D11" s="625"/>
      <c r="E11" s="622"/>
      <c r="F11" s="623"/>
    </row>
    <row r="12" spans="1:6" ht="24" customHeight="1">
      <c r="A12" s="30">
        <v>69</v>
      </c>
      <c r="B12" s="184" t="s">
        <v>27</v>
      </c>
      <c r="C12" s="624">
        <v>0</v>
      </c>
      <c r="D12" s="625"/>
      <c r="E12" s="622"/>
      <c r="F12" s="623"/>
    </row>
    <row r="13" spans="1:6" ht="24" customHeight="1">
      <c r="A13" s="30">
        <v>70</v>
      </c>
      <c r="B13" s="184" t="s">
        <v>28</v>
      </c>
      <c r="C13" s="620">
        <f>+C12-C11</f>
        <v>0</v>
      </c>
      <c r="D13" s="621"/>
      <c r="E13" s="622"/>
      <c r="F13" s="623"/>
    </row>
    <row r="14" spans="1:6" ht="18" customHeight="1">
      <c r="A14" s="30">
        <v>71</v>
      </c>
      <c r="B14" s="184" t="s">
        <v>357</v>
      </c>
      <c r="C14" s="624">
        <v>0</v>
      </c>
      <c r="D14" s="625"/>
      <c r="E14" s="622"/>
      <c r="F14" s="623"/>
    </row>
    <row r="15" spans="1:6" ht="24" customHeight="1">
      <c r="A15" s="30">
        <v>72</v>
      </c>
      <c r="B15" s="184" t="s">
        <v>29</v>
      </c>
      <c r="C15" s="624">
        <v>0</v>
      </c>
      <c r="D15" s="625"/>
      <c r="E15" s="622"/>
      <c r="F15" s="623"/>
    </row>
    <row r="16" spans="1:6" ht="24" customHeight="1" thickBot="1">
      <c r="A16" s="31">
        <v>73</v>
      </c>
      <c r="B16" s="185" t="s">
        <v>440</v>
      </c>
      <c r="C16" s="626">
        <f>+C15-C14</f>
        <v>0</v>
      </c>
      <c r="D16" s="627"/>
      <c r="E16" s="628"/>
      <c r="F16" s="629"/>
    </row>
    <row r="17" spans="1:68" s="285" customFormat="1" ht="6" customHeight="1">
      <c r="A17" s="640"/>
      <c r="B17" s="641"/>
      <c r="C17" s="641"/>
      <c r="D17" s="641"/>
      <c r="E17" s="641"/>
      <c r="F17" s="641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</row>
    <row r="18" spans="1:6" ht="15" customHeight="1">
      <c r="A18" s="532" t="s">
        <v>30</v>
      </c>
      <c r="B18" s="507"/>
      <c r="C18" s="507"/>
      <c r="D18" s="507"/>
      <c r="E18" s="507"/>
      <c r="F18" s="507"/>
    </row>
    <row r="19" spans="1:6" ht="12" customHeight="1" thickBot="1">
      <c r="A19" s="642" t="s">
        <v>31</v>
      </c>
      <c r="B19" s="643"/>
      <c r="C19" s="643"/>
      <c r="D19" s="643"/>
      <c r="E19" s="643"/>
      <c r="F19" s="643"/>
    </row>
    <row r="20" spans="1:68" ht="21.75" customHeight="1">
      <c r="A20" s="658"/>
      <c r="B20" s="288" t="s">
        <v>441</v>
      </c>
      <c r="C20" s="665" t="s">
        <v>183</v>
      </c>
      <c r="D20" s="666"/>
      <c r="E20" s="289" t="s">
        <v>354</v>
      </c>
      <c r="F20" s="290" t="s">
        <v>355</v>
      </c>
      <c r="BM20"/>
      <c r="BN20"/>
      <c r="BO20"/>
      <c r="BP20"/>
    </row>
    <row r="21" spans="1:68" ht="12" customHeight="1">
      <c r="A21" s="659"/>
      <c r="B21" s="276">
        <v>1</v>
      </c>
      <c r="C21" s="669">
        <v>2</v>
      </c>
      <c r="D21" s="670"/>
      <c r="E21" s="183">
        <v>3</v>
      </c>
      <c r="F21" s="11">
        <v>4</v>
      </c>
      <c r="BM21"/>
      <c r="BN21"/>
      <c r="BO21"/>
      <c r="BP21"/>
    </row>
    <row r="22" spans="1:68" ht="18" customHeight="1">
      <c r="A22" s="28">
        <v>1</v>
      </c>
      <c r="B22" s="298" t="s">
        <v>173</v>
      </c>
      <c r="C22" s="634"/>
      <c r="D22" s="671"/>
      <c r="E22" s="224"/>
      <c r="F22" s="225"/>
      <c r="BM22"/>
      <c r="BN22"/>
      <c r="BO22"/>
      <c r="BP22"/>
    </row>
    <row r="23" spans="1:68" ht="18" customHeight="1">
      <c r="A23" s="28">
        <v>2</v>
      </c>
      <c r="B23" s="298" t="s">
        <v>173</v>
      </c>
      <c r="C23" s="634"/>
      <c r="D23" s="635"/>
      <c r="E23" s="224"/>
      <c r="F23" s="225"/>
      <c r="BM23"/>
      <c r="BN23"/>
      <c r="BO23"/>
      <c r="BP23"/>
    </row>
    <row r="24" spans="1:68" ht="18" customHeight="1">
      <c r="A24" s="28">
        <v>3</v>
      </c>
      <c r="B24" s="298" t="s">
        <v>173</v>
      </c>
      <c r="C24" s="634"/>
      <c r="D24" s="635"/>
      <c r="E24" s="224"/>
      <c r="F24" s="225"/>
      <c r="BM24"/>
      <c r="BN24"/>
      <c r="BO24"/>
      <c r="BP24"/>
    </row>
    <row r="25" spans="1:68" ht="18" customHeight="1">
      <c r="A25" s="186">
        <v>4</v>
      </c>
      <c r="B25" s="329" t="s">
        <v>173</v>
      </c>
      <c r="C25" s="667"/>
      <c r="D25" s="668"/>
      <c r="E25" s="286"/>
      <c r="F25" s="287"/>
      <c r="BM25"/>
      <c r="BN25"/>
      <c r="BO25"/>
      <c r="BP25"/>
    </row>
    <row r="26" spans="1:6" ht="18" customHeight="1" thickBot="1">
      <c r="A26" s="27"/>
      <c r="B26" s="328" t="s">
        <v>32</v>
      </c>
      <c r="C26" s="636"/>
      <c r="D26" s="637"/>
      <c r="E26" s="291">
        <f>+SUM(E22:E25)</f>
        <v>0</v>
      </c>
      <c r="F26" s="292">
        <f>+SUM(F22:F25)</f>
        <v>0</v>
      </c>
    </row>
    <row r="27" spans="1:6" ht="6" customHeight="1" thickBot="1">
      <c r="A27" s="663"/>
      <c r="B27" s="664"/>
      <c r="C27" s="664"/>
      <c r="D27" s="664"/>
      <c r="E27" s="664"/>
      <c r="F27" s="664"/>
    </row>
    <row r="28" spans="1:6" ht="18" customHeight="1">
      <c r="A28" s="279">
        <v>74</v>
      </c>
      <c r="B28" s="293" t="s">
        <v>33</v>
      </c>
      <c r="C28" s="660">
        <f>+E26*500+F26*500</f>
        <v>0</v>
      </c>
      <c r="D28" s="661"/>
      <c r="E28" s="604"/>
      <c r="F28" s="662"/>
    </row>
    <row r="29" spans="1:6" ht="18" customHeight="1">
      <c r="A29" s="30">
        <v>75</v>
      </c>
      <c r="B29" s="171" t="s">
        <v>34</v>
      </c>
      <c r="C29" s="624">
        <f>+MIN(C28,C8)</f>
        <v>0</v>
      </c>
      <c r="D29" s="625"/>
      <c r="E29" s="622"/>
      <c r="F29" s="623"/>
    </row>
    <row r="30" spans="1:6" ht="18" customHeight="1" thickBot="1">
      <c r="A30" s="31">
        <v>76</v>
      </c>
      <c r="B30" s="294" t="s">
        <v>35</v>
      </c>
      <c r="C30" s="626">
        <f>+C8-C29</f>
        <v>0</v>
      </c>
      <c r="D30" s="627"/>
      <c r="E30" s="628"/>
      <c r="F30" s="629"/>
    </row>
    <row r="31" spans="1:6" ht="6" customHeight="1" thickBot="1">
      <c r="A31" s="663"/>
      <c r="B31" s="664"/>
      <c r="C31" s="664"/>
      <c r="D31" s="664"/>
      <c r="E31" s="664"/>
      <c r="F31" s="664"/>
    </row>
    <row r="32" spans="1:6" ht="18" customHeight="1">
      <c r="A32" s="279">
        <v>77</v>
      </c>
      <c r="B32" s="293" t="s">
        <v>36</v>
      </c>
      <c r="C32" s="660">
        <f>+C28-C29</f>
        <v>0</v>
      </c>
      <c r="D32" s="661"/>
      <c r="E32" s="604"/>
      <c r="F32" s="662"/>
    </row>
    <row r="33" spans="1:6" ht="18" customHeight="1">
      <c r="A33" s="30">
        <v>78</v>
      </c>
      <c r="B33" s="171" t="s">
        <v>37</v>
      </c>
      <c r="C33" s="624">
        <v>0</v>
      </c>
      <c r="D33" s="625"/>
      <c r="E33" s="622"/>
      <c r="F33" s="623"/>
    </row>
    <row r="34" spans="1:6" ht="18" customHeight="1" thickBot="1">
      <c r="A34" s="31">
        <v>79</v>
      </c>
      <c r="B34" s="294" t="s">
        <v>38</v>
      </c>
      <c r="C34" s="626">
        <f>+C32-C33</f>
        <v>0</v>
      </c>
      <c r="D34" s="627"/>
      <c r="E34" s="628"/>
      <c r="F34" s="629"/>
    </row>
    <row r="35" spans="1:6" ht="6" customHeight="1" thickBot="1">
      <c r="A35" s="663"/>
      <c r="B35" s="664"/>
      <c r="C35" s="664"/>
      <c r="D35" s="664"/>
      <c r="E35" s="664"/>
      <c r="F35" s="664"/>
    </row>
    <row r="36" spans="1:6" ht="24" customHeight="1">
      <c r="A36" s="277">
        <v>80</v>
      </c>
      <c r="B36" s="283" t="s">
        <v>39</v>
      </c>
      <c r="C36" s="630">
        <v>0</v>
      </c>
      <c r="D36" s="631"/>
      <c r="E36" s="632"/>
      <c r="F36" s="633"/>
    </row>
    <row r="37" spans="1:6" ht="18" customHeight="1">
      <c r="A37" s="30">
        <v>81</v>
      </c>
      <c r="B37" s="171" t="s">
        <v>119</v>
      </c>
      <c r="C37" s="624">
        <v>0</v>
      </c>
      <c r="D37" s="625"/>
      <c r="E37" s="622"/>
      <c r="F37" s="623"/>
    </row>
    <row r="38" spans="1:6" ht="18" customHeight="1">
      <c r="A38" s="30">
        <v>82</v>
      </c>
      <c r="B38" s="171" t="s">
        <v>141</v>
      </c>
      <c r="C38" s="624">
        <v>0</v>
      </c>
      <c r="D38" s="625"/>
      <c r="E38" s="622"/>
      <c r="F38" s="623"/>
    </row>
    <row r="39" spans="1:6" ht="18" customHeight="1">
      <c r="A39" s="30">
        <v>83</v>
      </c>
      <c r="B39" s="171" t="s">
        <v>152</v>
      </c>
      <c r="C39" s="624">
        <v>0</v>
      </c>
      <c r="D39" s="625"/>
      <c r="E39" s="622"/>
      <c r="F39" s="623"/>
    </row>
    <row r="40" spans="1:6" ht="18" customHeight="1">
      <c r="A40" s="30">
        <v>84</v>
      </c>
      <c r="B40" s="171" t="s">
        <v>40</v>
      </c>
      <c r="C40" s="624">
        <v>0</v>
      </c>
      <c r="D40" s="625"/>
      <c r="E40" s="622"/>
      <c r="F40" s="623"/>
    </row>
    <row r="41" spans="1:6" ht="18" customHeight="1">
      <c r="A41" s="30">
        <v>85</v>
      </c>
      <c r="B41" s="171" t="s">
        <v>153</v>
      </c>
      <c r="C41" s="624">
        <v>0</v>
      </c>
      <c r="D41" s="625"/>
      <c r="E41" s="622"/>
      <c r="F41" s="623"/>
    </row>
    <row r="42" spans="1:6" ht="24" customHeight="1" thickBot="1">
      <c r="A42" s="30">
        <v>86</v>
      </c>
      <c r="B42" s="172" t="s">
        <v>41</v>
      </c>
      <c r="C42" s="620">
        <f>+C30-C34-SUM(C36:D41)</f>
        <v>0</v>
      </c>
      <c r="D42" s="621"/>
      <c r="E42" s="622"/>
      <c r="F42" s="623"/>
    </row>
    <row r="43" spans="1:6" ht="12.75">
      <c r="A43" s="619">
        <v>3</v>
      </c>
      <c r="B43" s="619"/>
      <c r="C43" s="619"/>
      <c r="D43" s="619"/>
      <c r="E43" s="619"/>
      <c r="F43" s="619"/>
    </row>
    <row r="44" spans="1:6" ht="12.75">
      <c r="A44" s="181"/>
      <c r="B44" s="181"/>
      <c r="C44" s="181"/>
      <c r="D44" s="181"/>
      <c r="E44" s="181"/>
      <c r="F44" s="181"/>
    </row>
    <row r="45" spans="1:6" ht="12.75">
      <c r="A45" s="181"/>
      <c r="B45" s="181"/>
      <c r="C45" s="181"/>
      <c r="D45" s="181"/>
      <c r="E45" s="181"/>
      <c r="F45" s="181"/>
    </row>
    <row r="46" spans="1:6" ht="12.75">
      <c r="A46" s="181"/>
      <c r="B46" s="181"/>
      <c r="C46" s="181"/>
      <c r="D46" s="181"/>
      <c r="E46" s="181"/>
      <c r="F46" s="181"/>
    </row>
    <row r="47" spans="1:6" ht="12.75">
      <c r="A47" s="181"/>
      <c r="B47" s="181"/>
      <c r="C47" s="181"/>
      <c r="D47" s="181"/>
      <c r="E47" s="181"/>
      <c r="F47" s="181"/>
    </row>
    <row r="48" spans="1:6" ht="12.75">
      <c r="A48" s="181"/>
      <c r="B48" s="181"/>
      <c r="C48" s="181"/>
      <c r="D48" s="181"/>
      <c r="E48" s="181"/>
      <c r="F48" s="181"/>
    </row>
    <row r="49" spans="1:6" ht="12.75">
      <c r="A49" s="181"/>
      <c r="B49" s="181"/>
      <c r="C49" s="181"/>
      <c r="D49" s="181"/>
      <c r="E49" s="181"/>
      <c r="F49" s="181"/>
    </row>
    <row r="50" spans="1:6" ht="12.75">
      <c r="A50" s="181"/>
      <c r="B50" s="181"/>
      <c r="C50" s="181"/>
      <c r="D50" s="181"/>
      <c r="E50" s="181"/>
      <c r="F50" s="181"/>
    </row>
    <row r="51" spans="1:6" ht="12.75">
      <c r="A51" s="181"/>
      <c r="B51" s="181"/>
      <c r="C51" s="181"/>
      <c r="D51" s="181"/>
      <c r="E51" s="181"/>
      <c r="F51" s="181"/>
    </row>
    <row r="52" spans="1:6" ht="12.75">
      <c r="A52" s="181"/>
      <c r="B52" s="181"/>
      <c r="C52" s="181"/>
      <c r="D52" s="181"/>
      <c r="E52" s="181"/>
      <c r="F52" s="181"/>
    </row>
    <row r="53" spans="1:6" ht="12.75">
      <c r="A53" s="181"/>
      <c r="B53" s="181"/>
      <c r="C53" s="181"/>
      <c r="D53" s="181"/>
      <c r="E53" s="181"/>
      <c r="F53" s="181"/>
    </row>
    <row r="54" spans="1:6" ht="12.75">
      <c r="A54" s="181"/>
      <c r="B54" s="181"/>
      <c r="C54" s="181"/>
      <c r="D54" s="181"/>
      <c r="E54" s="181"/>
      <c r="F54" s="181"/>
    </row>
    <row r="55" spans="1:6" ht="12.75">
      <c r="A55" s="181"/>
      <c r="B55" s="181"/>
      <c r="C55" s="181"/>
      <c r="D55" s="181"/>
      <c r="E55" s="181"/>
      <c r="F55" s="181"/>
    </row>
    <row r="56" spans="1:6" ht="12.75">
      <c r="A56" s="181"/>
      <c r="B56" s="181"/>
      <c r="C56" s="181"/>
      <c r="D56" s="181"/>
      <c r="E56" s="181"/>
      <c r="F56" s="181"/>
    </row>
    <row r="57" spans="1:6" ht="12.75">
      <c r="A57" s="181"/>
      <c r="B57" s="181"/>
      <c r="C57" s="181"/>
      <c r="D57" s="181"/>
      <c r="E57" s="181"/>
      <c r="F57" s="181"/>
    </row>
    <row r="58" spans="1:6" ht="12.75">
      <c r="A58" s="181"/>
      <c r="B58" s="181"/>
      <c r="C58" s="181"/>
      <c r="D58" s="181"/>
      <c r="E58" s="181"/>
      <c r="F58" s="181"/>
    </row>
    <row r="59" spans="1:6" ht="12.75">
      <c r="A59" s="181"/>
      <c r="B59" s="181"/>
      <c r="C59" s="181"/>
      <c r="D59" s="181"/>
      <c r="E59" s="181"/>
      <c r="F59" s="181"/>
    </row>
    <row r="60" spans="1:6" ht="12.75">
      <c r="A60" s="181"/>
      <c r="B60" s="181"/>
      <c r="C60" s="181"/>
      <c r="D60" s="181"/>
      <c r="E60" s="181"/>
      <c r="F60" s="181"/>
    </row>
    <row r="61" spans="1:6" ht="12.75">
      <c r="A61" s="181"/>
      <c r="B61" s="181"/>
      <c r="C61" s="181"/>
      <c r="D61" s="181"/>
      <c r="E61" s="181"/>
      <c r="F61" s="181"/>
    </row>
    <row r="62" spans="1:6" ht="12.75">
      <c r="A62" s="181"/>
      <c r="B62" s="181"/>
      <c r="C62" s="181"/>
      <c r="D62" s="181"/>
      <c r="E62" s="181"/>
      <c r="F62" s="181"/>
    </row>
    <row r="63" spans="1:6" ht="12.75">
      <c r="A63" s="181"/>
      <c r="B63" s="181"/>
      <c r="C63" s="181"/>
      <c r="D63" s="181"/>
      <c r="E63" s="181"/>
      <c r="F63" s="181"/>
    </row>
    <row r="64" spans="1:6" ht="12.75">
      <c r="A64" s="181"/>
      <c r="B64" s="181"/>
      <c r="C64" s="181"/>
      <c r="D64" s="181"/>
      <c r="E64" s="181"/>
      <c r="F64" s="181"/>
    </row>
    <row r="65" s="181" customFormat="1" ht="12.75"/>
    <row r="66" s="181" customFormat="1" ht="12.75"/>
    <row r="67" s="181" customFormat="1" ht="12.75"/>
    <row r="68" s="181" customFormat="1" ht="12.75"/>
    <row r="69" s="181" customFormat="1" ht="12.75"/>
    <row r="70" s="181" customFormat="1" ht="12.75"/>
    <row r="71" s="181" customFormat="1" ht="12.75"/>
    <row r="72" s="181" customFormat="1" ht="12.75"/>
    <row r="73" s="181" customFormat="1" ht="12.75"/>
    <row r="74" s="181" customFormat="1" ht="12.75"/>
    <row r="75" s="181" customFormat="1" ht="12.75"/>
    <row r="76" s="181" customFormat="1" ht="12.75"/>
    <row r="77" s="181" customFormat="1" ht="12.75"/>
    <row r="78" s="181" customFormat="1" ht="12.75"/>
    <row r="79" s="181" customFormat="1" ht="12.75"/>
    <row r="80" s="181" customFormat="1" ht="12.75"/>
    <row r="81" s="181" customFormat="1" ht="12.75"/>
    <row r="82" s="181" customFormat="1" ht="12.75"/>
    <row r="83" s="181" customFormat="1" ht="12.75"/>
    <row r="84" s="181" customFormat="1" ht="12.75"/>
    <row r="85" s="181" customFormat="1" ht="12.75"/>
  </sheetData>
  <sheetProtection password="EF65" sheet="1" objects="1" scenarios="1"/>
  <mergeCells count="71">
    <mergeCell ref="C34:D34"/>
    <mergeCell ref="E34:F34"/>
    <mergeCell ref="A35:F35"/>
    <mergeCell ref="C40:D40"/>
    <mergeCell ref="E40:F40"/>
    <mergeCell ref="C37:D37"/>
    <mergeCell ref="E37:F37"/>
    <mergeCell ref="E39:F39"/>
    <mergeCell ref="E38:F38"/>
    <mergeCell ref="A31:F31"/>
    <mergeCell ref="C32:D32"/>
    <mergeCell ref="E32:F32"/>
    <mergeCell ref="C33:D33"/>
    <mergeCell ref="E33:F33"/>
    <mergeCell ref="A20:A21"/>
    <mergeCell ref="C28:D28"/>
    <mergeCell ref="E28:F28"/>
    <mergeCell ref="A27:F27"/>
    <mergeCell ref="C20:D20"/>
    <mergeCell ref="C24:D24"/>
    <mergeCell ref="C25:D25"/>
    <mergeCell ref="C21:D21"/>
    <mergeCell ref="C22:D22"/>
    <mergeCell ref="C1:D1"/>
    <mergeCell ref="C2:D2"/>
    <mergeCell ref="C3:D3"/>
    <mergeCell ref="C4:D4"/>
    <mergeCell ref="E1:F1"/>
    <mergeCell ref="E2:F2"/>
    <mergeCell ref="E3:F3"/>
    <mergeCell ref="E4:F4"/>
    <mergeCell ref="E7:F7"/>
    <mergeCell ref="C9:D9"/>
    <mergeCell ref="E9:F9"/>
    <mergeCell ref="C8:D8"/>
    <mergeCell ref="E8:F8"/>
    <mergeCell ref="C7:D7"/>
    <mergeCell ref="C11:D11"/>
    <mergeCell ref="E11:F11"/>
    <mergeCell ref="C12:D12"/>
    <mergeCell ref="E12:F12"/>
    <mergeCell ref="A10:F10"/>
    <mergeCell ref="A17:F17"/>
    <mergeCell ref="A18:F18"/>
    <mergeCell ref="A19:F19"/>
    <mergeCell ref="C13:D13"/>
    <mergeCell ref="E13:F13"/>
    <mergeCell ref="C14:D14"/>
    <mergeCell ref="E14:F14"/>
    <mergeCell ref="C15:D15"/>
    <mergeCell ref="E15:F15"/>
    <mergeCell ref="C16:D16"/>
    <mergeCell ref="E16:F16"/>
    <mergeCell ref="C36:D36"/>
    <mergeCell ref="E36:F36"/>
    <mergeCell ref="C23:D23"/>
    <mergeCell ref="C26:D26"/>
    <mergeCell ref="C29:D29"/>
    <mergeCell ref="E29:F29"/>
    <mergeCell ref="C30:D30"/>
    <mergeCell ref="E30:F30"/>
    <mergeCell ref="C6:D6"/>
    <mergeCell ref="E6:F6"/>
    <mergeCell ref="A5:F5"/>
    <mergeCell ref="A43:F43"/>
    <mergeCell ref="C42:D42"/>
    <mergeCell ref="E42:F42"/>
    <mergeCell ref="C39:D39"/>
    <mergeCell ref="C41:D41"/>
    <mergeCell ref="E41:F41"/>
    <mergeCell ref="C38:D38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Zeros="0" workbookViewId="0" topLeftCell="A31">
      <selection activeCell="K4" sqref="K4"/>
    </sheetView>
  </sheetViews>
  <sheetFormatPr defaultColWidth="9.140625" defaultRowHeight="12.75"/>
  <cols>
    <col min="1" max="1" width="11.140625" style="33" customWidth="1"/>
    <col min="2" max="2" width="28.00390625" style="33" customWidth="1"/>
    <col min="3" max="3" width="3.421875" style="33" customWidth="1"/>
    <col min="4" max="4" width="10.57421875" style="33" customWidth="1"/>
    <col min="5" max="5" width="5.140625" style="33" customWidth="1"/>
    <col min="6" max="6" width="2.28125" style="33" customWidth="1"/>
    <col min="7" max="7" width="10.00390625" style="33" customWidth="1"/>
    <col min="8" max="11" width="6.7109375" style="33" customWidth="1"/>
    <col min="12" max="16384" width="9.140625" style="32" customWidth="1"/>
  </cols>
  <sheetData>
    <row r="1" spans="1:11" ht="12.75">
      <c r="A1" s="707" t="s">
        <v>154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</row>
    <row r="2" spans="1:11" ht="24" customHeight="1" thickBot="1">
      <c r="A2" s="709" t="s">
        <v>138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</row>
    <row r="3" spans="1:11" ht="16.5" customHeight="1">
      <c r="A3" s="710" t="s">
        <v>164</v>
      </c>
      <c r="B3" s="610"/>
      <c r="C3" s="610"/>
      <c r="D3" s="610"/>
      <c r="E3" s="610"/>
      <c r="F3" s="610"/>
      <c r="G3" s="610"/>
      <c r="H3" s="610"/>
      <c r="I3" s="402"/>
      <c r="J3" s="403"/>
      <c r="K3" s="217"/>
    </row>
    <row r="4" spans="1:11" ht="16.5" customHeight="1">
      <c r="A4" s="690" t="s">
        <v>168</v>
      </c>
      <c r="B4" s="691"/>
      <c r="C4" s="691"/>
      <c r="D4" s="691"/>
      <c r="E4" s="691"/>
      <c r="F4" s="691"/>
      <c r="G4" s="691"/>
      <c r="H4" s="691"/>
      <c r="I4" s="463"/>
      <c r="J4" s="572"/>
      <c r="K4" s="227"/>
    </row>
    <row r="5" spans="1:11" ht="16.5" customHeight="1">
      <c r="A5" s="690" t="s">
        <v>43</v>
      </c>
      <c r="B5" s="691"/>
      <c r="C5" s="691"/>
      <c r="D5" s="691"/>
      <c r="E5" s="691"/>
      <c r="F5" s="691"/>
      <c r="G5" s="691"/>
      <c r="H5" s="691"/>
      <c r="I5" s="463"/>
      <c r="J5" s="572"/>
      <c r="K5" s="227"/>
    </row>
    <row r="6" spans="1:11" ht="24" customHeight="1">
      <c r="A6" s="690" t="s">
        <v>442</v>
      </c>
      <c r="B6" s="691"/>
      <c r="C6" s="691"/>
      <c r="D6" s="691"/>
      <c r="E6" s="691"/>
      <c r="F6" s="691"/>
      <c r="G6" s="691"/>
      <c r="H6" s="691"/>
      <c r="I6" s="463"/>
      <c r="J6" s="572"/>
      <c r="K6" s="227"/>
    </row>
    <row r="7" spans="1:11" ht="16.5" customHeight="1">
      <c r="A7" s="690" t="s">
        <v>42</v>
      </c>
      <c r="B7" s="691"/>
      <c r="C7" s="691"/>
      <c r="D7" s="691"/>
      <c r="E7" s="691"/>
      <c r="F7" s="691"/>
      <c r="G7" s="691"/>
      <c r="H7" s="691"/>
      <c r="I7" s="463"/>
      <c r="J7" s="572"/>
      <c r="K7" s="227"/>
    </row>
    <row r="8" spans="1:11" ht="16.5" customHeight="1">
      <c r="A8" s="690" t="s">
        <v>443</v>
      </c>
      <c r="B8" s="691"/>
      <c r="C8" s="691"/>
      <c r="D8" s="691"/>
      <c r="E8" s="691"/>
      <c r="F8" s="691"/>
      <c r="G8" s="691"/>
      <c r="H8" s="691"/>
      <c r="I8" s="463"/>
      <c r="J8" s="572"/>
      <c r="K8" s="227"/>
    </row>
    <row r="9" spans="1:11" ht="16.5" customHeight="1">
      <c r="A9" s="690" t="s">
        <v>380</v>
      </c>
      <c r="B9" s="691"/>
      <c r="C9" s="691"/>
      <c r="D9" s="691"/>
      <c r="E9" s="691"/>
      <c r="F9" s="691"/>
      <c r="G9" s="691"/>
      <c r="H9" s="691"/>
      <c r="I9" s="463"/>
      <c r="J9" s="572"/>
      <c r="K9" s="227"/>
    </row>
    <row r="10" spans="1:11" ht="24" customHeight="1">
      <c r="A10" s="690" t="s">
        <v>444</v>
      </c>
      <c r="B10" s="691"/>
      <c r="C10" s="691"/>
      <c r="D10" s="691"/>
      <c r="E10" s="691"/>
      <c r="F10" s="691"/>
      <c r="G10" s="691"/>
      <c r="H10" s="691"/>
      <c r="I10" s="463"/>
      <c r="J10" s="572"/>
      <c r="K10" s="227"/>
    </row>
    <row r="11" spans="1:11" ht="16.5" customHeight="1">
      <c r="A11" s="690" t="s">
        <v>236</v>
      </c>
      <c r="B11" s="691"/>
      <c r="C11" s="691"/>
      <c r="D11" s="691"/>
      <c r="E11" s="691"/>
      <c r="F11" s="691"/>
      <c r="G11" s="691"/>
      <c r="H11" s="691"/>
      <c r="I11" s="463"/>
      <c r="J11" s="572"/>
      <c r="K11" s="227"/>
    </row>
    <row r="12" spans="1:11" ht="16.5" customHeight="1">
      <c r="A12" s="690" t="s">
        <v>116</v>
      </c>
      <c r="B12" s="691"/>
      <c r="C12" s="691"/>
      <c r="D12" s="691"/>
      <c r="E12" s="691"/>
      <c r="F12" s="691"/>
      <c r="G12" s="691"/>
      <c r="H12" s="691"/>
      <c r="I12" s="463"/>
      <c r="J12" s="572"/>
      <c r="K12" s="227"/>
    </row>
    <row r="13" spans="1:11" ht="16.5" customHeight="1">
      <c r="A13" s="690" t="s">
        <v>139</v>
      </c>
      <c r="B13" s="691"/>
      <c r="C13" s="691"/>
      <c r="D13" s="691"/>
      <c r="E13" s="691"/>
      <c r="F13" s="691"/>
      <c r="G13" s="691"/>
      <c r="H13" s="691"/>
      <c r="I13" s="463"/>
      <c r="J13" s="572"/>
      <c r="K13" s="227"/>
    </row>
    <row r="14" spans="1:11" ht="16.5" customHeight="1">
      <c r="A14" s="690" t="s">
        <v>169</v>
      </c>
      <c r="B14" s="691"/>
      <c r="C14" s="691"/>
      <c r="D14" s="691"/>
      <c r="E14" s="691"/>
      <c r="F14" s="691"/>
      <c r="G14" s="691"/>
      <c r="H14" s="691"/>
      <c r="I14" s="463"/>
      <c r="J14" s="572"/>
      <c r="K14" s="227"/>
    </row>
    <row r="15" spans="1:11" ht="16.5" customHeight="1" thickBot="1">
      <c r="A15" s="704" t="s">
        <v>170</v>
      </c>
      <c r="B15" s="705"/>
      <c r="C15" s="705"/>
      <c r="D15" s="705"/>
      <c r="E15" s="705"/>
      <c r="F15" s="705"/>
      <c r="G15" s="705"/>
      <c r="H15" s="705"/>
      <c r="I15" s="418"/>
      <c r="J15" s="706"/>
      <c r="K15" s="226">
        <f>SUM(K4:K14)</f>
        <v>0</v>
      </c>
    </row>
    <row r="16" spans="1:11" ht="9" customHeight="1" thickBot="1">
      <c r="A16" s="742"/>
      <c r="B16" s="742"/>
      <c r="C16" s="742"/>
      <c r="D16" s="742"/>
      <c r="E16" s="742"/>
      <c r="F16" s="742"/>
      <c r="G16" s="742"/>
      <c r="H16" s="742"/>
      <c r="I16" s="742"/>
      <c r="J16" s="742"/>
      <c r="K16" s="742"/>
    </row>
    <row r="17" spans="1:11" ht="9" customHeight="1">
      <c r="A17" s="711"/>
      <c r="B17" s="438"/>
      <c r="C17" s="438"/>
      <c r="D17" s="438"/>
      <c r="E17" s="438"/>
      <c r="F17" s="438"/>
      <c r="G17" s="438"/>
      <c r="H17" s="438"/>
      <c r="I17" s="438"/>
      <c r="J17" s="438"/>
      <c r="K17" s="438"/>
    </row>
    <row r="18" spans="1:11" ht="15" customHeight="1">
      <c r="A18" s="736" t="s">
        <v>127</v>
      </c>
      <c r="B18" s="737"/>
      <c r="C18" s="737"/>
      <c r="D18" s="737"/>
      <c r="E18" s="737"/>
      <c r="F18" s="737"/>
      <c r="G18" s="737"/>
      <c r="H18" s="737"/>
      <c r="I18" s="737"/>
      <c r="J18" s="737"/>
      <c r="K18" s="737"/>
    </row>
    <row r="19" spans="1:11" ht="9" customHeight="1" thickBot="1">
      <c r="A19" s="743"/>
      <c r="B19" s="438"/>
      <c r="C19" s="438"/>
      <c r="D19" s="438"/>
      <c r="E19" s="438"/>
      <c r="F19" s="438"/>
      <c r="G19" s="438"/>
      <c r="H19" s="438"/>
      <c r="I19" s="438"/>
      <c r="J19" s="438"/>
      <c r="K19" s="438"/>
    </row>
    <row r="20" spans="1:11" ht="24" customHeight="1" thickBot="1">
      <c r="A20" s="187" t="s">
        <v>188</v>
      </c>
      <c r="B20" s="192" t="s">
        <v>157</v>
      </c>
      <c r="C20" s="188"/>
      <c r="D20" s="7">
        <v>2006</v>
      </c>
      <c r="E20" s="692"/>
      <c r="F20" s="693"/>
      <c r="G20" s="714"/>
      <c r="H20" s="715"/>
      <c r="I20" s="716"/>
      <c r="J20" s="716"/>
      <c r="K20" s="717"/>
    </row>
    <row r="21" spans="1:11" ht="8.25" customHeight="1">
      <c r="A21" s="532"/>
      <c r="B21" s="703"/>
      <c r="C21" s="703"/>
      <c r="D21" s="703"/>
      <c r="E21" s="703"/>
      <c r="F21" s="703"/>
      <c r="G21" s="712" t="s">
        <v>237</v>
      </c>
      <c r="H21" s="713"/>
      <c r="I21" s="713"/>
      <c r="J21" s="713"/>
      <c r="K21" s="713"/>
    </row>
    <row r="22" spans="1:11" ht="15" customHeight="1" thickBot="1">
      <c r="A22" s="532" t="s">
        <v>140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</row>
    <row r="23" spans="1:11" ht="24" customHeight="1">
      <c r="A23" s="389" t="s">
        <v>235</v>
      </c>
      <c r="B23" s="701"/>
      <c r="C23" s="701"/>
      <c r="D23" s="702"/>
      <c r="E23" s="392" t="s">
        <v>155</v>
      </c>
      <c r="F23" s="701"/>
      <c r="G23" s="702"/>
      <c r="H23" s="697" t="s">
        <v>156</v>
      </c>
      <c r="I23" s="698"/>
      <c r="J23" s="699"/>
      <c r="K23" s="700"/>
    </row>
    <row r="24" spans="1:11" ht="25.5" customHeight="1" thickBot="1">
      <c r="A24" s="390" t="s">
        <v>130</v>
      </c>
      <c r="B24" s="271"/>
      <c r="C24" s="391" t="s">
        <v>129</v>
      </c>
      <c r="D24" s="270"/>
      <c r="E24" s="393" t="s">
        <v>131</v>
      </c>
      <c r="F24" s="694"/>
      <c r="G24" s="695"/>
      <c r="H24" s="696"/>
      <c r="I24" s="739" t="s">
        <v>158</v>
      </c>
      <c r="J24" s="740"/>
      <c r="K24" s="189"/>
    </row>
    <row r="25" spans="1:11" ht="9.75" customHeight="1">
      <c r="A25" s="711"/>
      <c r="B25" s="438"/>
      <c r="C25" s="438"/>
      <c r="D25" s="438"/>
      <c r="E25" s="438"/>
      <c r="F25" s="438"/>
      <c r="G25" s="438"/>
      <c r="H25" s="438"/>
      <c r="I25" s="438"/>
      <c r="J25" s="438"/>
      <c r="K25" s="438"/>
    </row>
    <row r="26" spans="1:11" s="269" customFormat="1" ht="18" customHeight="1">
      <c r="A26" s="751" t="s">
        <v>128</v>
      </c>
      <c r="B26" s="752"/>
      <c r="C26" s="752"/>
      <c r="D26" s="752"/>
      <c r="E26" s="752"/>
      <c r="F26" s="752"/>
      <c r="G26" s="753"/>
      <c r="H26" s="748"/>
      <c r="I26" s="749"/>
      <c r="J26" s="750"/>
      <c r="K26" s="268"/>
    </row>
    <row r="27" spans="1:11" ht="9.75" customHeight="1">
      <c r="A27" s="711"/>
      <c r="B27" s="438"/>
      <c r="C27" s="438"/>
      <c r="D27" s="438"/>
      <c r="E27" s="438"/>
      <c r="F27" s="438"/>
      <c r="G27" s="438"/>
      <c r="H27" s="438"/>
      <c r="I27" s="438"/>
      <c r="J27" s="438"/>
      <c r="K27" s="438"/>
    </row>
    <row r="28" spans="1:11" ht="15" customHeight="1">
      <c r="A28" s="532" t="s">
        <v>514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</row>
    <row r="29" spans="1:11" s="37" customFormat="1" ht="15" customHeight="1">
      <c r="A29" s="35" t="s">
        <v>445</v>
      </c>
      <c r="B29" s="35"/>
      <c r="C29" s="216"/>
      <c r="D29" s="35" t="s">
        <v>159</v>
      </c>
      <c r="E29" s="35"/>
      <c r="F29" s="216"/>
      <c r="G29" s="35" t="s">
        <v>446</v>
      </c>
      <c r="H29" s="35"/>
      <c r="I29" s="36"/>
      <c r="J29" s="36"/>
      <c r="K29" s="36"/>
    </row>
    <row r="30" spans="1:11" s="37" customFormat="1" ht="15" customHeight="1">
      <c r="A30" s="35" t="s">
        <v>447</v>
      </c>
      <c r="B30" s="35"/>
      <c r="C30" s="35"/>
      <c r="D30" s="679"/>
      <c r="E30" s="680"/>
      <c r="F30" s="681"/>
      <c r="G30" s="677" t="s">
        <v>199</v>
      </c>
      <c r="H30" s="678"/>
      <c r="I30" s="679"/>
      <c r="J30" s="680"/>
      <c r="K30" s="681"/>
    </row>
    <row r="31" spans="1:11" s="37" customFormat="1" ht="9" customHeight="1">
      <c r="A31" s="35"/>
      <c r="B31" s="35"/>
      <c r="C31" s="35"/>
      <c r="D31" s="35"/>
      <c r="E31" s="35"/>
      <c r="F31" s="190"/>
      <c r="G31" s="38"/>
      <c r="H31" s="38"/>
      <c r="I31" s="190"/>
      <c r="J31" s="190"/>
      <c r="K31" s="190"/>
    </row>
    <row r="32" spans="1:11" s="37" customFormat="1" ht="15" customHeight="1">
      <c r="A32" s="35"/>
      <c r="B32" s="35"/>
      <c r="C32" s="35"/>
      <c r="D32" s="34"/>
      <c r="E32" s="34"/>
      <c r="F32" s="39"/>
      <c r="G32" s="40"/>
      <c r="H32" s="191" t="s">
        <v>234</v>
      </c>
      <c r="I32" s="679"/>
      <c r="J32" s="680"/>
      <c r="K32" s="681"/>
    </row>
    <row r="33" spans="1:11" s="37" customFormat="1" ht="9" customHeight="1" thickBot="1">
      <c r="A33" s="35"/>
      <c r="B33" s="35"/>
      <c r="C33" s="35"/>
      <c r="D33" s="35"/>
      <c r="E33" s="35"/>
      <c r="F33" s="190"/>
      <c r="G33" s="38"/>
      <c r="H33" s="38"/>
      <c r="I33" s="190"/>
      <c r="J33" s="190"/>
      <c r="K33" s="190"/>
    </row>
    <row r="34" spans="1:11" s="37" customFormat="1" ht="15" customHeight="1">
      <c r="A34" s="682" t="s">
        <v>160</v>
      </c>
      <c r="B34" s="683"/>
      <c r="C34" s="683"/>
      <c r="D34" s="683"/>
      <c r="E34" s="683"/>
      <c r="F34" s="683"/>
      <c r="G34" s="683"/>
      <c r="H34" s="683"/>
      <c r="I34" s="683"/>
      <c r="J34" s="683"/>
      <c r="K34" s="684"/>
    </row>
    <row r="35" spans="1:11" s="37" customFormat="1" ht="15" customHeight="1">
      <c r="A35" s="685" t="s">
        <v>450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7"/>
    </row>
    <row r="36" spans="1:11" s="37" customFormat="1" ht="15" customHeight="1">
      <c r="A36" s="685" t="s">
        <v>448</v>
      </c>
      <c r="B36" s="438"/>
      <c r="C36" s="246"/>
      <c r="D36" s="688">
        <f>MAX(-DAP3!C42,0)-H40</f>
        <v>0</v>
      </c>
      <c r="E36" s="688"/>
      <c r="F36" s="688"/>
      <c r="G36" s="688"/>
      <c r="H36" s="688"/>
      <c r="I36" s="688"/>
      <c r="J36" s="689"/>
      <c r="K36" s="247" t="s">
        <v>343</v>
      </c>
    </row>
    <row r="37" spans="1:11" s="37" customFormat="1" ht="15" customHeight="1">
      <c r="A37" s="685" t="s">
        <v>344</v>
      </c>
      <c r="B37" s="438"/>
      <c r="C37" s="246"/>
      <c r="D37" s="738" t="str">
        <f>IF(D36=0," ",+CONCATENATE(DAP1!G32," ",DAP1!L32,", ",DAP1!B32))</f>
        <v> </v>
      </c>
      <c r="E37" s="738"/>
      <c r="F37" s="738"/>
      <c r="G37" s="738"/>
      <c r="H37" s="738"/>
      <c r="I37" s="738"/>
      <c r="J37" s="738"/>
      <c r="K37" s="247"/>
    </row>
    <row r="38" spans="1:11" s="37" customFormat="1" ht="15" customHeight="1">
      <c r="A38" s="245" t="s">
        <v>345</v>
      </c>
      <c r="B38" s="246"/>
      <c r="C38" s="246"/>
      <c r="D38" s="741"/>
      <c r="E38" s="741"/>
      <c r="F38" s="246" t="s">
        <v>346</v>
      </c>
      <c r="G38" s="735"/>
      <c r="H38" s="735"/>
      <c r="I38" s="735"/>
      <c r="J38" s="735"/>
      <c r="K38" s="247"/>
    </row>
    <row r="39" spans="1:11" s="37" customFormat="1" ht="15" customHeight="1">
      <c r="A39" s="245" t="s">
        <v>347</v>
      </c>
      <c r="B39" s="734"/>
      <c r="C39" s="734"/>
      <c r="D39" s="734"/>
      <c r="E39" s="686" t="s">
        <v>348</v>
      </c>
      <c r="F39" s="686"/>
      <c r="G39" s="686"/>
      <c r="H39" s="735"/>
      <c r="I39" s="735"/>
      <c r="J39" s="735"/>
      <c r="K39" s="247"/>
    </row>
    <row r="40" spans="1:11" s="37" customFormat="1" ht="15" customHeight="1">
      <c r="A40" s="685" t="s">
        <v>449</v>
      </c>
      <c r="B40" s="534"/>
      <c r="C40" s="534"/>
      <c r="D40" s="534"/>
      <c r="E40" s="534"/>
      <c r="F40" s="534"/>
      <c r="G40" s="534"/>
      <c r="H40" s="741"/>
      <c r="I40" s="741"/>
      <c r="J40" s="741"/>
      <c r="K40" s="247" t="s">
        <v>343</v>
      </c>
    </row>
    <row r="41" spans="1:11" s="37" customFormat="1" ht="15" customHeight="1">
      <c r="A41" s="685" t="s">
        <v>44</v>
      </c>
      <c r="B41" s="534"/>
      <c r="C41" s="534"/>
      <c r="D41" s="744">
        <f>+DAP1!A2</f>
        <v>0</v>
      </c>
      <c r="E41" s="745"/>
      <c r="F41" s="246"/>
      <c r="G41" s="295" t="s">
        <v>45</v>
      </c>
      <c r="H41" s="735"/>
      <c r="I41" s="735"/>
      <c r="J41" s="735"/>
      <c r="K41" s="247"/>
    </row>
    <row r="42" spans="1:11" s="37" customFormat="1" ht="15" customHeight="1">
      <c r="A42" s="685" t="s">
        <v>46</v>
      </c>
      <c r="B42" s="534"/>
      <c r="C42" s="534"/>
      <c r="D42" s="734">
        <f>+DAP2!I26</f>
        <v>0</v>
      </c>
      <c r="E42" s="745"/>
      <c r="F42" s="246"/>
      <c r="G42" s="746"/>
      <c r="H42" s="534"/>
      <c r="I42" s="534"/>
      <c r="J42" s="534"/>
      <c r="K42" s="747"/>
    </row>
    <row r="43" spans="1:11" s="37" customFormat="1" ht="15" customHeight="1" thickBot="1">
      <c r="A43" s="722" t="s">
        <v>177</v>
      </c>
      <c r="B43" s="723"/>
      <c r="C43" s="723"/>
      <c r="D43" s="723"/>
      <c r="E43" s="723"/>
      <c r="F43" s="723"/>
      <c r="G43" s="723"/>
      <c r="H43" s="723"/>
      <c r="I43" s="723"/>
      <c r="J43" s="723"/>
      <c r="K43" s="724"/>
    </row>
    <row r="44" spans="1:11" s="37" customFormat="1" ht="15" customHeight="1">
      <c r="A44" s="532" t="s">
        <v>514</v>
      </c>
      <c r="B44" s="533"/>
      <c r="C44" s="533"/>
      <c r="D44" s="533"/>
      <c r="E44" s="533"/>
      <c r="F44" s="533"/>
      <c r="G44" s="533"/>
      <c r="H44" s="533"/>
      <c r="I44" s="533"/>
      <c r="J44" s="533"/>
      <c r="K44" s="533"/>
    </row>
    <row r="45" spans="1:11" s="37" customFormat="1" ht="13.5" customHeight="1">
      <c r="A45" s="733"/>
      <c r="B45" s="438"/>
      <c r="C45" s="438"/>
      <c r="D45" s="438"/>
      <c r="E45" s="438"/>
      <c r="F45" s="453"/>
      <c r="G45" s="725" t="s">
        <v>515</v>
      </c>
      <c r="H45" s="726"/>
      <c r="I45" s="726"/>
      <c r="J45" s="726"/>
      <c r="K45" s="727"/>
    </row>
    <row r="46" spans="1:11" s="37" customFormat="1" ht="13.5" customHeight="1">
      <c r="A46" s="438"/>
      <c r="B46" s="438"/>
      <c r="C46" s="438"/>
      <c r="D46" s="438"/>
      <c r="E46" s="438"/>
      <c r="F46" s="453"/>
      <c r="G46" s="728"/>
      <c r="H46" s="703"/>
      <c r="I46" s="703"/>
      <c r="J46" s="703"/>
      <c r="K46" s="729"/>
    </row>
    <row r="47" spans="1:11" s="37" customFormat="1" ht="13.5" customHeight="1">
      <c r="A47" s="438"/>
      <c r="B47" s="438"/>
      <c r="C47" s="438"/>
      <c r="D47" s="438"/>
      <c r="E47" s="438"/>
      <c r="F47" s="453"/>
      <c r="G47" s="728"/>
      <c r="H47" s="703"/>
      <c r="I47" s="703"/>
      <c r="J47" s="703"/>
      <c r="K47" s="729"/>
    </row>
    <row r="48" spans="1:11" s="37" customFormat="1" ht="13.5" customHeight="1">
      <c r="A48" s="438"/>
      <c r="B48" s="438"/>
      <c r="C48" s="438"/>
      <c r="D48" s="438"/>
      <c r="E48" s="438"/>
      <c r="F48" s="453"/>
      <c r="G48" s="730"/>
      <c r="H48" s="731"/>
      <c r="I48" s="731"/>
      <c r="J48" s="731"/>
      <c r="K48" s="732"/>
    </row>
    <row r="49" spans="1:11" s="37" customFormat="1" ht="9.75" customHeight="1">
      <c r="A49" s="720" t="s">
        <v>163</v>
      </c>
      <c r="B49" s="721"/>
      <c r="C49" s="721"/>
      <c r="D49" s="721"/>
      <c r="E49" s="721"/>
      <c r="F49" s="721"/>
      <c r="G49" s="721"/>
      <c r="H49" s="721"/>
      <c r="I49" s="721"/>
      <c r="J49" s="721"/>
      <c r="K49" s="721"/>
    </row>
    <row r="50" spans="1:11" s="37" customFormat="1" ht="19.5" customHeight="1">
      <c r="A50" s="718" t="s">
        <v>451</v>
      </c>
      <c r="B50" s="719"/>
      <c r="C50" s="719"/>
      <c r="D50" s="719"/>
      <c r="E50" s="719"/>
      <c r="F50" s="719"/>
      <c r="G50" s="719"/>
      <c r="H50" s="719"/>
      <c r="I50" s="719"/>
      <c r="J50" s="719"/>
      <c r="K50" s="719"/>
    </row>
    <row r="51" spans="1:11" ht="12.75">
      <c r="A51" s="674" t="str">
        <f>+DAP1!A47:L47</f>
        <v>Formulář zpracovala ASPEKT HM, daňová, účetní a auditorská kancelář, Bělohorská 39, Praha 6-Břevnov, www.aspekthm.cz</v>
      </c>
      <c r="B51" s="675"/>
      <c r="C51" s="675"/>
      <c r="D51" s="675"/>
      <c r="E51" s="675"/>
      <c r="F51" s="675"/>
      <c r="G51" s="675"/>
      <c r="H51" s="675"/>
      <c r="I51" s="675"/>
      <c r="J51" s="675"/>
      <c r="K51" s="676"/>
    </row>
    <row r="52" spans="1:11" ht="12.75">
      <c r="A52" s="672">
        <v>4</v>
      </c>
      <c r="B52" s="672"/>
      <c r="C52" s="672"/>
      <c r="D52" s="672"/>
      <c r="E52" s="672"/>
      <c r="F52" s="672"/>
      <c r="G52" s="672"/>
      <c r="H52" s="672"/>
      <c r="I52" s="672"/>
      <c r="J52" s="672"/>
      <c r="K52" s="673"/>
    </row>
  </sheetData>
  <sheetProtection password="EF65" sheet="1" objects="1" scenarios="1"/>
  <mergeCells count="66">
    <mergeCell ref="D38:E38"/>
    <mergeCell ref="A27:K27"/>
    <mergeCell ref="H26:J26"/>
    <mergeCell ref="A26:G26"/>
    <mergeCell ref="D41:E41"/>
    <mergeCell ref="H41:J41"/>
    <mergeCell ref="A42:C42"/>
    <mergeCell ref="D42:E42"/>
    <mergeCell ref="G42:K42"/>
    <mergeCell ref="A41:C41"/>
    <mergeCell ref="A8:J8"/>
    <mergeCell ref="A40:G40"/>
    <mergeCell ref="H40:J40"/>
    <mergeCell ref="G38:J38"/>
    <mergeCell ref="A16:K16"/>
    <mergeCell ref="A10:J10"/>
    <mergeCell ref="A22:K22"/>
    <mergeCell ref="B23:D23"/>
    <mergeCell ref="A19:K19"/>
    <mergeCell ref="A17:K17"/>
    <mergeCell ref="A7:J7"/>
    <mergeCell ref="A9:J9"/>
    <mergeCell ref="B39:D39"/>
    <mergeCell ref="E39:G39"/>
    <mergeCell ref="H39:J39"/>
    <mergeCell ref="A18:K18"/>
    <mergeCell ref="A28:K28"/>
    <mergeCell ref="A37:B37"/>
    <mergeCell ref="D37:J37"/>
    <mergeCell ref="I24:J24"/>
    <mergeCell ref="A50:K50"/>
    <mergeCell ref="A49:K49"/>
    <mergeCell ref="A43:K43"/>
    <mergeCell ref="A44:K44"/>
    <mergeCell ref="G45:K48"/>
    <mergeCell ref="A45:F48"/>
    <mergeCell ref="A11:J11"/>
    <mergeCell ref="A13:J13"/>
    <mergeCell ref="A12:J12"/>
    <mergeCell ref="A25:K25"/>
    <mergeCell ref="G21:K21"/>
    <mergeCell ref="G20:K20"/>
    <mergeCell ref="A1:K1"/>
    <mergeCell ref="A2:K2"/>
    <mergeCell ref="A3:J3"/>
    <mergeCell ref="A4:J4"/>
    <mergeCell ref="A5:J5"/>
    <mergeCell ref="A6:J6"/>
    <mergeCell ref="E20:F20"/>
    <mergeCell ref="F24:H24"/>
    <mergeCell ref="H23:I23"/>
    <mergeCell ref="J23:K23"/>
    <mergeCell ref="F23:G23"/>
    <mergeCell ref="A21:F21"/>
    <mergeCell ref="A14:J14"/>
    <mergeCell ref="A15:J15"/>
    <mergeCell ref="A52:K52"/>
    <mergeCell ref="A51:K51"/>
    <mergeCell ref="G30:H30"/>
    <mergeCell ref="D30:F30"/>
    <mergeCell ref="I30:K30"/>
    <mergeCell ref="I32:K32"/>
    <mergeCell ref="A34:K34"/>
    <mergeCell ref="A36:B36"/>
    <mergeCell ref="A35:K35"/>
    <mergeCell ref="D36:J3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4">
      <selection activeCell="C30" sqref="C30"/>
    </sheetView>
  </sheetViews>
  <sheetFormatPr defaultColWidth="9.140625" defaultRowHeight="12.75"/>
  <cols>
    <col min="1" max="1" width="37.140625" style="111" customWidth="1"/>
    <col min="2" max="3" width="29.8515625" style="111" customWidth="1"/>
    <col min="4" max="16384" width="9.140625" style="111" customWidth="1"/>
  </cols>
  <sheetData>
    <row r="1" spans="1:5" ht="17.25">
      <c r="A1" s="758" t="s">
        <v>381</v>
      </c>
      <c r="B1" s="758"/>
      <c r="C1" s="758"/>
      <c r="D1" s="112"/>
      <c r="E1" s="112"/>
    </row>
    <row r="2" spans="1:5" ht="15">
      <c r="A2" s="759" t="s">
        <v>452</v>
      </c>
      <c r="B2" s="759"/>
      <c r="C2" s="759"/>
      <c r="D2" s="112"/>
      <c r="E2" s="112"/>
    </row>
    <row r="3" spans="1:5" ht="12.75">
      <c r="A3" s="760"/>
      <c r="B3" s="760"/>
      <c r="C3" s="760"/>
      <c r="D3" s="112"/>
      <c r="E3" s="112"/>
    </row>
    <row r="4" spans="1:5" ht="15.75" thickBot="1">
      <c r="A4" s="113" t="s">
        <v>615</v>
      </c>
      <c r="B4" s="755" t="str">
        <f>+CONCATENATE(DAP1!B30," ",DAP1!J29," ",DAP1!B29)</f>
        <v>  </v>
      </c>
      <c r="C4" s="756"/>
      <c r="D4" s="112"/>
      <c r="E4" s="112"/>
    </row>
    <row r="5" spans="1:5" ht="15.75" customHeight="1" thickBot="1">
      <c r="A5" s="114" t="s">
        <v>616</v>
      </c>
      <c r="B5" s="115" t="s">
        <v>617</v>
      </c>
      <c r="C5" s="116" t="s">
        <v>618</v>
      </c>
      <c r="D5" s="112"/>
      <c r="E5" s="112"/>
    </row>
    <row r="6" spans="1:5" ht="15.75" customHeight="1">
      <c r="A6" s="117" t="s">
        <v>619</v>
      </c>
      <c r="B6" s="118">
        <v>0</v>
      </c>
      <c r="C6" s="119">
        <v>0</v>
      </c>
      <c r="D6" s="112"/>
      <c r="E6" s="112"/>
    </row>
    <row r="7" spans="1:5" ht="15.75" customHeight="1">
      <c r="A7" s="120" t="s">
        <v>113</v>
      </c>
      <c r="B7" s="121">
        <v>0</v>
      </c>
      <c r="C7" s="122">
        <v>0</v>
      </c>
      <c r="D7" s="112"/>
      <c r="E7" s="112"/>
    </row>
    <row r="8" spans="1:5" ht="15.75" customHeight="1">
      <c r="A8" s="120" t="s">
        <v>542</v>
      </c>
      <c r="B8" s="121">
        <v>0</v>
      </c>
      <c r="C8" s="122">
        <v>0</v>
      </c>
      <c r="D8" s="112"/>
      <c r="E8" s="112"/>
    </row>
    <row r="9" spans="1:5" ht="15.75" customHeight="1">
      <c r="A9" s="120" t="s">
        <v>543</v>
      </c>
      <c r="B9" s="121">
        <v>0</v>
      </c>
      <c r="C9" s="122">
        <v>0</v>
      </c>
      <c r="D9" s="112"/>
      <c r="E9" s="112"/>
    </row>
    <row r="10" spans="1:5" ht="15.75" customHeight="1">
      <c r="A10" s="120" t="s">
        <v>114</v>
      </c>
      <c r="B10" s="121">
        <v>0</v>
      </c>
      <c r="C10" s="122">
        <v>0</v>
      </c>
      <c r="D10" s="112"/>
      <c r="E10" s="112"/>
    </row>
    <row r="11" spans="1:5" ht="15.75" customHeight="1">
      <c r="A11" s="120" t="s">
        <v>174</v>
      </c>
      <c r="B11" s="121">
        <v>0</v>
      </c>
      <c r="C11" s="122">
        <v>0</v>
      </c>
      <c r="D11" s="112"/>
      <c r="E11" s="112"/>
    </row>
    <row r="12" spans="1:5" ht="15.75" customHeight="1">
      <c r="A12" s="120" t="s">
        <v>178</v>
      </c>
      <c r="B12" s="121">
        <v>0</v>
      </c>
      <c r="C12" s="122">
        <v>0</v>
      </c>
      <c r="D12" s="112"/>
      <c r="E12" s="112"/>
    </row>
    <row r="13" spans="1:5" ht="15.75" customHeight="1">
      <c r="A13" s="120" t="s">
        <v>179</v>
      </c>
      <c r="B13" s="121">
        <v>0</v>
      </c>
      <c r="C13" s="122">
        <v>0</v>
      </c>
      <c r="D13" s="112"/>
      <c r="E13" s="112"/>
    </row>
    <row r="14" spans="1:5" ht="15.75" customHeight="1">
      <c r="A14" s="120" t="s">
        <v>620</v>
      </c>
      <c r="B14" s="121">
        <v>0</v>
      </c>
      <c r="C14" s="122">
        <v>0</v>
      </c>
      <c r="D14" s="112"/>
      <c r="E14" s="112"/>
    </row>
    <row r="15" spans="1:5" ht="15.75" customHeight="1">
      <c r="A15" s="123" t="s">
        <v>621</v>
      </c>
      <c r="B15" s="124">
        <f>SUM(B6:B14)</f>
        <v>0</v>
      </c>
      <c r="C15" s="125">
        <f>SUM(C6:C14)</f>
        <v>0</v>
      </c>
      <c r="D15" s="112"/>
      <c r="E15" s="112"/>
    </row>
    <row r="16" spans="1:5" ht="15.75" customHeight="1" thickBot="1">
      <c r="A16" s="126" t="s">
        <v>622</v>
      </c>
      <c r="B16" s="127">
        <f>SUM(B6:B15)</f>
        <v>0</v>
      </c>
      <c r="C16" s="128">
        <f>SUM(C6:C15)</f>
        <v>0</v>
      </c>
      <c r="D16" s="112"/>
      <c r="E16" s="112"/>
    </row>
    <row r="17" spans="1:5" ht="15.75" customHeight="1" thickBot="1">
      <c r="A17" s="129" t="s">
        <v>623</v>
      </c>
      <c r="B17" s="130"/>
      <c r="C17" s="131"/>
      <c r="D17" s="112"/>
      <c r="E17" s="112"/>
    </row>
    <row r="18" spans="1:5" ht="15.75" customHeight="1">
      <c r="A18" s="117" t="s">
        <v>364</v>
      </c>
      <c r="B18" s="118">
        <v>0</v>
      </c>
      <c r="C18" s="119">
        <v>0</v>
      </c>
      <c r="D18" s="112"/>
      <c r="E18" s="112"/>
    </row>
    <row r="19" spans="1:5" ht="15.75" customHeight="1">
      <c r="A19" s="120" t="s">
        <v>180</v>
      </c>
      <c r="B19" s="121">
        <v>0</v>
      </c>
      <c r="C19" s="122">
        <v>0</v>
      </c>
      <c r="D19" s="112"/>
      <c r="E19" s="112"/>
    </row>
    <row r="20" spans="1:5" ht="15.75" customHeight="1">
      <c r="A20" s="120" t="s">
        <v>624</v>
      </c>
      <c r="B20" s="121">
        <v>0</v>
      </c>
      <c r="C20" s="122">
        <v>0</v>
      </c>
      <c r="D20" s="112"/>
      <c r="E20" s="112"/>
    </row>
    <row r="21" spans="1:5" ht="15.75" customHeight="1">
      <c r="A21" s="120" t="s">
        <v>544</v>
      </c>
      <c r="B21" s="121">
        <v>0</v>
      </c>
      <c r="C21" s="122">
        <v>0</v>
      </c>
      <c r="D21" s="112"/>
      <c r="E21" s="112"/>
    </row>
    <row r="22" spans="1:5" ht="15.75" customHeight="1">
      <c r="A22" s="123" t="s">
        <v>625</v>
      </c>
      <c r="B22" s="124">
        <f>SUM(B18:B21)</f>
        <v>0</v>
      </c>
      <c r="C22" s="125">
        <f>SUM(C18:C21)</f>
        <v>0</v>
      </c>
      <c r="D22" s="112"/>
      <c r="E22" s="112"/>
    </row>
    <row r="23" spans="1:5" ht="15.75" customHeight="1">
      <c r="A23" s="123" t="s">
        <v>626</v>
      </c>
      <c r="B23" s="124">
        <f>B15-B22</f>
        <v>0</v>
      </c>
      <c r="C23" s="125">
        <f>C15-C22</f>
        <v>0</v>
      </c>
      <c r="D23" s="112"/>
      <c r="E23" s="112"/>
    </row>
    <row r="24" spans="1:5" ht="15.75" customHeight="1" thickBot="1">
      <c r="A24" s="126" t="s">
        <v>622</v>
      </c>
      <c r="B24" s="127">
        <f>SUM(B18:B23)</f>
        <v>0</v>
      </c>
      <c r="C24" s="128">
        <f>SUM(C18:C23)</f>
        <v>0</v>
      </c>
      <c r="D24" s="112"/>
      <c r="E24" s="112"/>
    </row>
    <row r="25" spans="1:5" ht="15.75" customHeight="1">
      <c r="A25" s="761"/>
      <c r="B25" s="446"/>
      <c r="C25" s="446"/>
      <c r="D25" s="112"/>
      <c r="E25" s="112"/>
    </row>
    <row r="26" spans="1:5" ht="15.75" customHeight="1" thickBot="1">
      <c r="A26" s="757" t="s">
        <v>627</v>
      </c>
      <c r="B26" s="481"/>
      <c r="C26" s="481"/>
      <c r="D26" s="112"/>
      <c r="E26" s="112"/>
    </row>
    <row r="27" spans="1:3" ht="15.75" customHeight="1" thickBot="1">
      <c r="A27" s="114" t="s">
        <v>181</v>
      </c>
      <c r="B27" s="132"/>
      <c r="C27" s="133" t="s">
        <v>618</v>
      </c>
    </row>
    <row r="28" spans="1:3" ht="15.75" customHeight="1">
      <c r="A28" s="117" t="s">
        <v>628</v>
      </c>
      <c r="B28" s="134"/>
      <c r="C28" s="135">
        <v>0</v>
      </c>
    </row>
    <row r="29" spans="1:3" ht="15.75" customHeight="1">
      <c r="A29" s="120" t="s">
        <v>629</v>
      </c>
      <c r="B29" s="136"/>
      <c r="C29" s="137">
        <v>0</v>
      </c>
    </row>
    <row r="30" spans="1:3" ht="15.75" customHeight="1">
      <c r="A30" s="120" t="s">
        <v>630</v>
      </c>
      <c r="B30" s="136"/>
      <c r="C30" s="137">
        <v>0</v>
      </c>
    </row>
    <row r="31" spans="1:3" ht="15.75" customHeight="1">
      <c r="A31" s="142" t="s">
        <v>640</v>
      </c>
      <c r="B31" s="136"/>
      <c r="C31" s="137">
        <v>0</v>
      </c>
    </row>
    <row r="32" spans="1:3" ht="15.75" customHeight="1">
      <c r="A32" s="120" t="s">
        <v>631</v>
      </c>
      <c r="B32" s="136"/>
      <c r="C32" s="137">
        <v>0</v>
      </c>
    </row>
    <row r="33" spans="1:3" ht="15.75" customHeight="1">
      <c r="A33" s="153" t="s">
        <v>632</v>
      </c>
      <c r="B33" s="152"/>
      <c r="C33" s="154">
        <f>+C28+C29+C30+C32</f>
        <v>0</v>
      </c>
    </row>
    <row r="34" spans="1:3" ht="15.75" customHeight="1" thickBot="1">
      <c r="A34" s="126" t="s">
        <v>622</v>
      </c>
      <c r="B34" s="138"/>
      <c r="C34" s="139">
        <f>SUM(C28:C32)</f>
        <v>0</v>
      </c>
    </row>
    <row r="35" spans="1:3" ht="15.75" customHeight="1" thickBot="1">
      <c r="A35" s="129" t="s">
        <v>182</v>
      </c>
      <c r="B35" s="140"/>
      <c r="C35" s="141"/>
    </row>
    <row r="36" spans="1:3" ht="15.75" customHeight="1">
      <c r="A36" s="117" t="s">
        <v>633</v>
      </c>
      <c r="B36" s="134"/>
      <c r="C36" s="135">
        <v>0</v>
      </c>
    </row>
    <row r="37" spans="1:3" ht="15.75" customHeight="1">
      <c r="A37" s="120" t="s">
        <v>634</v>
      </c>
      <c r="B37" s="136"/>
      <c r="C37" s="137">
        <v>0</v>
      </c>
    </row>
    <row r="38" spans="1:3" ht="15.75" customHeight="1">
      <c r="A38" s="120" t="s">
        <v>635</v>
      </c>
      <c r="B38" s="136"/>
      <c r="C38" s="137">
        <v>0</v>
      </c>
    </row>
    <row r="39" spans="1:3" ht="15.75" customHeight="1">
      <c r="A39" s="120" t="s">
        <v>636</v>
      </c>
      <c r="B39" s="136"/>
      <c r="C39" s="137">
        <v>0</v>
      </c>
    </row>
    <row r="40" spans="1:3" ht="15.75" customHeight="1">
      <c r="A40" s="120" t="s">
        <v>637</v>
      </c>
      <c r="B40" s="136"/>
      <c r="C40" s="137">
        <v>0</v>
      </c>
    </row>
    <row r="41" spans="1:3" ht="15.75" customHeight="1">
      <c r="A41" s="120" t="s">
        <v>638</v>
      </c>
      <c r="B41" s="136"/>
      <c r="C41" s="137">
        <v>0</v>
      </c>
    </row>
    <row r="42" spans="1:3" ht="15.75" customHeight="1">
      <c r="A42" s="142" t="s">
        <v>641</v>
      </c>
      <c r="B42" s="136"/>
      <c r="C42" s="137">
        <v>0</v>
      </c>
    </row>
    <row r="43" spans="1:3" ht="15.75" customHeight="1">
      <c r="A43" s="142" t="s">
        <v>365</v>
      </c>
      <c r="B43" s="136"/>
      <c r="C43" s="137">
        <v>0</v>
      </c>
    </row>
    <row r="44" spans="1:3" ht="15.75" customHeight="1">
      <c r="A44" s="142" t="s">
        <v>363</v>
      </c>
      <c r="B44" s="136"/>
      <c r="C44" s="137">
        <v>0</v>
      </c>
    </row>
    <row r="45" spans="1:3" ht="15.75" customHeight="1">
      <c r="A45" s="153" t="s">
        <v>639</v>
      </c>
      <c r="B45" s="152"/>
      <c r="C45" s="154">
        <f>+SUM(C36:C41)</f>
        <v>0</v>
      </c>
    </row>
    <row r="46" spans="1:3" ht="15.75" customHeight="1">
      <c r="A46" s="153" t="s">
        <v>142</v>
      </c>
      <c r="B46" s="152"/>
      <c r="C46" s="154">
        <f>+C33-C45</f>
        <v>0</v>
      </c>
    </row>
    <row r="47" spans="1:3" ht="15.75" customHeight="1" thickBot="1">
      <c r="A47" s="126" t="s">
        <v>622</v>
      </c>
      <c r="B47" s="138"/>
      <c r="C47" s="139">
        <f>SUM(C36:C44)</f>
        <v>0</v>
      </c>
    </row>
    <row r="48" spans="1:3" ht="12.75">
      <c r="A48" s="754" t="str">
        <f>+DAP1!A47:L47</f>
        <v>Formulář zpracovala ASPEKT HM, daňová, účetní a auditorská kancelář, Bělohorská 39, Praha 6-Břevnov, www.aspekthm.cz</v>
      </c>
      <c r="B48" s="641"/>
      <c r="C48" s="641"/>
    </row>
  </sheetData>
  <sheetProtection password="EF65" sheet="1" objects="1" scenarios="1"/>
  <mergeCells count="7">
    <mergeCell ref="A48:C48"/>
    <mergeCell ref="B4:C4"/>
    <mergeCell ref="A26:C26"/>
    <mergeCell ref="A1:C1"/>
    <mergeCell ref="A2:C2"/>
    <mergeCell ref="A3:C3"/>
    <mergeCell ref="A25:C2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workbookViewId="0" topLeftCell="A19">
      <selection activeCell="F12" sqref="F12:H12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4" width="8.7109375" style="1" customWidth="1"/>
    <col min="5" max="5" width="9.421875" style="1" customWidth="1"/>
    <col min="6" max="6" width="7.7109375" style="1" customWidth="1"/>
    <col min="7" max="8" width="8.7109375" style="1" customWidth="1"/>
    <col min="9" max="9" width="15.7109375" style="1" customWidth="1"/>
    <col min="10" max="10" width="8.7109375" style="1" customWidth="1"/>
    <col min="11" max="49" width="9.140625" style="3" customWidth="1"/>
    <col min="50" max="16384" width="9.140625" style="1" customWidth="1"/>
  </cols>
  <sheetData>
    <row r="1" spans="1:10" ht="18" customHeight="1" thickBot="1">
      <c r="A1" s="812" t="s">
        <v>529</v>
      </c>
      <c r="B1" s="813"/>
      <c r="C1" s="813"/>
      <c r="D1" s="813"/>
      <c r="E1" s="813"/>
      <c r="F1" s="813"/>
      <c r="G1" s="814"/>
      <c r="H1" s="195" t="s">
        <v>183</v>
      </c>
      <c r="I1" s="791">
        <f>DAP1!A6</f>
      </c>
      <c r="J1" s="792"/>
    </row>
    <row r="2" spans="1:10" ht="26.25" customHeight="1">
      <c r="A2" s="776" t="s">
        <v>47</v>
      </c>
      <c r="B2" s="776"/>
      <c r="C2" s="776"/>
      <c r="D2" s="776"/>
      <c r="E2" s="776"/>
      <c r="F2" s="776"/>
      <c r="G2" s="438"/>
      <c r="H2" s="777"/>
      <c r="I2" s="777"/>
      <c r="J2" s="777"/>
    </row>
    <row r="3" spans="1:10" ht="36" customHeight="1">
      <c r="A3" s="795" t="s">
        <v>57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ht="15.75" customHeight="1">
      <c r="A4" s="815" t="s">
        <v>535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0" ht="15.75" customHeight="1">
      <c r="A5" s="816" t="s">
        <v>536</v>
      </c>
      <c r="B5" s="817"/>
      <c r="C5" s="817"/>
      <c r="D5" s="817"/>
      <c r="E5" s="817"/>
      <c r="F5" s="817"/>
      <c r="G5" s="817"/>
      <c r="H5" s="817"/>
      <c r="I5" s="817"/>
      <c r="J5" s="817"/>
    </row>
    <row r="6" spans="1:10" ht="9.75" customHeight="1">
      <c r="A6" s="818" t="s">
        <v>417</v>
      </c>
      <c r="B6" s="819"/>
      <c r="C6" s="819"/>
      <c r="D6" s="819"/>
      <c r="E6" s="819"/>
      <c r="F6" s="819"/>
      <c r="G6" s="819"/>
      <c r="H6" s="819"/>
      <c r="I6" s="819"/>
      <c r="J6" s="819"/>
    </row>
    <row r="7" spans="1:10" ht="9.75" customHeight="1" thickBot="1">
      <c r="A7" s="818"/>
      <c r="B7" s="819"/>
      <c r="C7" s="819"/>
      <c r="D7" s="819"/>
      <c r="E7" s="819"/>
      <c r="F7" s="819"/>
      <c r="G7" s="819"/>
      <c r="H7" s="819"/>
      <c r="I7" s="819"/>
      <c r="J7" s="819"/>
    </row>
    <row r="8" spans="1:49" s="254" customFormat="1" ht="36.75" thickBot="1">
      <c r="A8" s="793" t="s">
        <v>382</v>
      </c>
      <c r="B8" s="792"/>
      <c r="C8" s="228"/>
      <c r="D8" s="251"/>
      <c r="E8" s="793" t="s">
        <v>383</v>
      </c>
      <c r="F8" s="797"/>
      <c r="G8" s="228"/>
      <c r="H8" s="251"/>
      <c r="I8" s="252" t="s">
        <v>534</v>
      </c>
      <c r="J8" s="228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</row>
    <row r="9" spans="1:10" ht="12.75" customHeight="1" thickBot="1">
      <c r="A9" s="778"/>
      <c r="B9" s="778"/>
      <c r="C9" s="778"/>
      <c r="D9" s="778"/>
      <c r="E9" s="778"/>
      <c r="F9" s="778"/>
      <c r="G9" s="778"/>
      <c r="H9" s="778"/>
      <c r="I9" s="778"/>
      <c r="J9" s="778"/>
    </row>
    <row r="10" spans="1:10" ht="12.75">
      <c r="A10" s="798"/>
      <c r="B10" s="446"/>
      <c r="C10" s="446"/>
      <c r="D10" s="446"/>
      <c r="E10" s="799"/>
      <c r="F10" s="801" t="s">
        <v>411</v>
      </c>
      <c r="G10" s="402"/>
      <c r="H10" s="402"/>
      <c r="I10" s="402"/>
      <c r="J10" s="649"/>
    </row>
    <row r="11" spans="1:10" ht="12.75">
      <c r="A11" s="800"/>
      <c r="B11" s="455"/>
      <c r="C11" s="455"/>
      <c r="D11" s="455"/>
      <c r="E11" s="456"/>
      <c r="F11" s="802" t="s">
        <v>184</v>
      </c>
      <c r="G11" s="803"/>
      <c r="H11" s="804"/>
      <c r="I11" s="782" t="s">
        <v>198</v>
      </c>
      <c r="J11" s="783"/>
    </row>
    <row r="12" spans="1:10" ht="18" customHeight="1">
      <c r="A12" s="9">
        <v>101</v>
      </c>
      <c r="B12" s="469" t="s">
        <v>453</v>
      </c>
      <c r="C12" s="469"/>
      <c r="D12" s="469"/>
      <c r="E12" s="794"/>
      <c r="F12" s="779">
        <f>+CEILING(ZAV!C33,1)-ZAV!C31</f>
        <v>0</v>
      </c>
      <c r="G12" s="780"/>
      <c r="H12" s="781"/>
      <c r="I12" s="774"/>
      <c r="J12" s="775"/>
    </row>
    <row r="13" spans="1:10" ht="18" customHeight="1">
      <c r="A13" s="9">
        <v>102</v>
      </c>
      <c r="B13" s="469" t="s">
        <v>454</v>
      </c>
      <c r="C13" s="469"/>
      <c r="D13" s="469"/>
      <c r="E13" s="794"/>
      <c r="F13" s="779">
        <f>+FLOOR(ZAV!C45,1)</f>
        <v>0</v>
      </c>
      <c r="G13" s="780"/>
      <c r="H13" s="781"/>
      <c r="I13" s="774"/>
      <c r="J13" s="775"/>
    </row>
    <row r="14" spans="1:10" ht="18" customHeight="1">
      <c r="A14" s="9">
        <v>103</v>
      </c>
      <c r="B14" s="469" t="s">
        <v>358</v>
      </c>
      <c r="C14" s="469"/>
      <c r="D14" s="469"/>
      <c r="E14" s="794"/>
      <c r="F14" s="779">
        <v>0</v>
      </c>
      <c r="G14" s="780"/>
      <c r="H14" s="781"/>
      <c r="I14" s="774"/>
      <c r="J14" s="775"/>
    </row>
    <row r="15" spans="1:10" ht="24" customHeight="1">
      <c r="A15" s="186">
        <v>104</v>
      </c>
      <c r="B15" s="807" t="s">
        <v>455</v>
      </c>
      <c r="C15" s="536"/>
      <c r="D15" s="536"/>
      <c r="E15" s="537"/>
      <c r="F15" s="779">
        <f>+F12-F13-F14</f>
        <v>0</v>
      </c>
      <c r="G15" s="780"/>
      <c r="H15" s="781"/>
      <c r="I15" s="774"/>
      <c r="J15" s="775"/>
    </row>
    <row r="16" spans="1:10" ht="45" customHeight="1">
      <c r="A16" s="25">
        <v>105</v>
      </c>
      <c r="B16" s="808" t="s">
        <v>456</v>
      </c>
      <c r="C16" s="808"/>
      <c r="D16" s="808"/>
      <c r="E16" s="809"/>
      <c r="F16" s="771">
        <f>+SUM(1Př2!F17:G20)</f>
        <v>0</v>
      </c>
      <c r="G16" s="772"/>
      <c r="H16" s="773"/>
      <c r="I16" s="774"/>
      <c r="J16" s="775"/>
    </row>
    <row r="17" spans="1:10" ht="45" customHeight="1">
      <c r="A17" s="194">
        <v>106</v>
      </c>
      <c r="B17" s="808" t="s">
        <v>457</v>
      </c>
      <c r="C17" s="808"/>
      <c r="D17" s="808"/>
      <c r="E17" s="809"/>
      <c r="F17" s="771">
        <f>+SUM(1Př2!F23:G26)</f>
        <v>0</v>
      </c>
      <c r="G17" s="772"/>
      <c r="H17" s="773"/>
      <c r="I17" s="774"/>
      <c r="J17" s="775"/>
    </row>
    <row r="18" spans="1:10" ht="36" customHeight="1">
      <c r="A18" s="25">
        <v>107</v>
      </c>
      <c r="B18" s="808" t="s">
        <v>384</v>
      </c>
      <c r="C18" s="538"/>
      <c r="D18" s="538"/>
      <c r="E18" s="539"/>
      <c r="F18" s="573">
        <v>0</v>
      </c>
      <c r="G18" s="786"/>
      <c r="H18" s="787"/>
      <c r="I18" s="774"/>
      <c r="J18" s="775"/>
    </row>
    <row r="19" spans="1:49" s="2" customFormat="1" ht="36" customHeight="1">
      <c r="A19" s="25">
        <v>108</v>
      </c>
      <c r="B19" s="805" t="s">
        <v>385</v>
      </c>
      <c r="C19" s="691"/>
      <c r="D19" s="691"/>
      <c r="E19" s="806"/>
      <c r="F19" s="573">
        <v>0</v>
      </c>
      <c r="G19" s="786"/>
      <c r="H19" s="787"/>
      <c r="I19" s="774"/>
      <c r="J19" s="77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2" customFormat="1" ht="36" customHeight="1">
      <c r="A20" s="25">
        <v>109</v>
      </c>
      <c r="B20" s="805" t="s">
        <v>386</v>
      </c>
      <c r="C20" s="691"/>
      <c r="D20" s="691"/>
      <c r="E20" s="806"/>
      <c r="F20" s="573">
        <v>0</v>
      </c>
      <c r="G20" s="786"/>
      <c r="H20" s="787"/>
      <c r="I20" s="774"/>
      <c r="J20" s="775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2" customFormat="1" ht="36" customHeight="1">
      <c r="A21" s="25">
        <v>110</v>
      </c>
      <c r="B21" s="805" t="s">
        <v>387</v>
      </c>
      <c r="C21" s="691"/>
      <c r="D21" s="691"/>
      <c r="E21" s="806"/>
      <c r="F21" s="573">
        <v>0</v>
      </c>
      <c r="G21" s="786"/>
      <c r="H21" s="787"/>
      <c r="I21" s="774"/>
      <c r="J21" s="77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s="2" customFormat="1" ht="36" customHeight="1">
      <c r="A22" s="25">
        <v>111</v>
      </c>
      <c r="B22" s="805" t="s">
        <v>150</v>
      </c>
      <c r="C22" s="691"/>
      <c r="D22" s="691"/>
      <c r="E22" s="806"/>
      <c r="F22" s="573">
        <v>0</v>
      </c>
      <c r="G22" s="786"/>
      <c r="H22" s="787"/>
      <c r="I22" s="774"/>
      <c r="J22" s="77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2" customFormat="1" ht="36" customHeight="1">
      <c r="A23" s="25">
        <v>112</v>
      </c>
      <c r="B23" s="805" t="s">
        <v>323</v>
      </c>
      <c r="C23" s="691"/>
      <c r="D23" s="691"/>
      <c r="E23" s="806"/>
      <c r="F23" s="573">
        <v>0</v>
      </c>
      <c r="G23" s="786"/>
      <c r="H23" s="787"/>
      <c r="I23" s="774"/>
      <c r="J23" s="775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2" customFormat="1" ht="24" customHeight="1" thickBot="1">
      <c r="A24" s="26">
        <v>113</v>
      </c>
      <c r="B24" s="810" t="s">
        <v>324</v>
      </c>
      <c r="C24" s="705"/>
      <c r="D24" s="705"/>
      <c r="E24" s="811"/>
      <c r="F24" s="788">
        <f>+F15+F16-F17-F18+F19+F20-F21-F22+F23</f>
        <v>0</v>
      </c>
      <c r="G24" s="789"/>
      <c r="H24" s="790"/>
      <c r="I24" s="784"/>
      <c r="J24" s="78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2" customFormat="1" ht="18" customHeight="1">
      <c r="A25" s="816" t="s">
        <v>458</v>
      </c>
      <c r="B25" s="817"/>
      <c r="C25" s="817"/>
      <c r="D25" s="817"/>
      <c r="E25" s="817"/>
      <c r="F25" s="817"/>
      <c r="G25" s="817"/>
      <c r="H25" s="817"/>
      <c r="I25" s="817"/>
      <c r="J25" s="81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2" customFormat="1" ht="12.75" customHeight="1">
      <c r="A26" s="820" t="s">
        <v>537</v>
      </c>
      <c r="B26" s="821"/>
      <c r="C26" s="821"/>
      <c r="D26" s="821"/>
      <c r="E26" s="821"/>
      <c r="F26" s="821"/>
      <c r="G26" s="821"/>
      <c r="H26" s="821"/>
      <c r="I26" s="821"/>
      <c r="J26" s="82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2" customFormat="1" ht="12" customHeight="1" thickBot="1">
      <c r="A27" s="822" t="s">
        <v>388</v>
      </c>
      <c r="B27" s="452"/>
      <c r="C27" s="438"/>
      <c r="D27" s="438"/>
      <c r="E27" s="822" t="s">
        <v>189</v>
      </c>
      <c r="F27" s="823"/>
      <c r="G27" s="438"/>
      <c r="H27" s="438"/>
      <c r="I27" s="824" t="s">
        <v>190</v>
      </c>
      <c r="J27" s="48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s="2" customFormat="1" ht="23.25" customHeight="1" thickBot="1">
      <c r="A28" s="830">
        <v>0</v>
      </c>
      <c r="B28" s="838"/>
      <c r="C28" s="832"/>
      <c r="D28" s="255"/>
      <c r="E28" s="830">
        <f>+CEILING(ZAV!C42,1)</f>
        <v>0</v>
      </c>
      <c r="F28" s="831"/>
      <c r="G28" s="832"/>
      <c r="H28" s="255"/>
      <c r="I28" s="830">
        <v>0</v>
      </c>
      <c r="J28" s="833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2" customFormat="1" ht="12" customHeight="1">
      <c r="A29" s="820" t="s">
        <v>389</v>
      </c>
      <c r="B29" s="821"/>
      <c r="C29" s="821"/>
      <c r="D29" s="821"/>
      <c r="E29" s="821"/>
      <c r="F29" s="821"/>
      <c r="G29" s="821"/>
      <c r="H29" s="821"/>
      <c r="I29" s="821"/>
      <c r="J29" s="82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s="2" customFormat="1" ht="10.5" customHeight="1" thickBot="1">
      <c r="A30" s="824" t="s">
        <v>538</v>
      </c>
      <c r="B30" s="481"/>
      <c r="C30" s="481"/>
      <c r="D30" s="481"/>
      <c r="E30" s="481"/>
      <c r="F30" s="481"/>
      <c r="G30" s="481"/>
      <c r="H30" s="481"/>
      <c r="I30" s="839" t="s">
        <v>390</v>
      </c>
      <c r="J30" s="83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s="2" customFormat="1" ht="23.25" customHeight="1">
      <c r="A31" s="834"/>
      <c r="B31" s="835"/>
      <c r="C31" s="835"/>
      <c r="D31" s="835"/>
      <c r="E31" s="835"/>
      <c r="F31" s="835"/>
      <c r="G31" s="835"/>
      <c r="H31" s="835"/>
      <c r="I31" s="836"/>
      <c r="J31" s="83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s="2" customFormat="1" ht="23.25" customHeight="1" thickBot="1">
      <c r="A32" s="825"/>
      <c r="B32" s="826"/>
      <c r="C32" s="826"/>
      <c r="D32" s="826"/>
      <c r="E32" s="826"/>
      <c r="F32" s="826"/>
      <c r="G32" s="826"/>
      <c r="H32" s="826"/>
      <c r="I32" s="827"/>
      <c r="J32" s="82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2" customFormat="1" ht="10.5" customHeight="1">
      <c r="A33" s="820" t="s">
        <v>459</v>
      </c>
      <c r="B33" s="821"/>
      <c r="C33" s="821"/>
      <c r="D33" s="821"/>
      <c r="E33" s="821"/>
      <c r="F33" s="821"/>
      <c r="G33" s="821"/>
      <c r="H33" s="821"/>
      <c r="I33" s="821"/>
      <c r="J33" s="82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7" s="2" customFormat="1" ht="10.5" customHeight="1" thickBot="1">
      <c r="A34" s="824" t="s">
        <v>539</v>
      </c>
      <c r="B34" s="481"/>
      <c r="C34" s="829" t="s">
        <v>526</v>
      </c>
      <c r="D34" s="829"/>
      <c r="E34" s="829" t="s">
        <v>527</v>
      </c>
      <c r="F34" s="829"/>
      <c r="G34" s="824" t="s">
        <v>528</v>
      </c>
      <c r="H34" s="481"/>
      <c r="I34" s="824" t="s">
        <v>48</v>
      </c>
      <c r="J34" s="48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s="2" customFormat="1" ht="18" customHeight="1" thickBot="1">
      <c r="A35" s="763"/>
      <c r="B35" s="764"/>
      <c r="C35" s="768"/>
      <c r="D35" s="769"/>
      <c r="E35" s="768"/>
      <c r="F35" s="769"/>
      <c r="G35" s="765"/>
      <c r="H35" s="766"/>
      <c r="I35" s="765"/>
      <c r="J35" s="76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9" s="2" customFormat="1" ht="13.5" customHeight="1">
      <c r="A36" s="767" t="str">
        <f>+DAP1!A47</f>
        <v>Formulář zpracovala ASPEKT HM, daňová, účetní a auditorská kancelář, Bělohorská 39, Praha 6-Břevnov, www.aspekthm.cz</v>
      </c>
      <c r="B36" s="767"/>
      <c r="C36" s="767"/>
      <c r="D36" s="767"/>
      <c r="E36" s="767"/>
      <c r="F36" s="767"/>
      <c r="G36" s="767"/>
      <c r="H36" s="767"/>
      <c r="I36" s="767"/>
      <c r="J36" s="76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2" customFormat="1" ht="9" customHeight="1">
      <c r="A37" s="770" t="s">
        <v>58</v>
      </c>
      <c r="B37" s="770"/>
      <c r="C37" s="770"/>
      <c r="D37" s="770"/>
      <c r="E37" s="770"/>
      <c r="F37" s="770"/>
      <c r="G37" s="770"/>
      <c r="H37" s="770"/>
      <c r="I37" s="770"/>
      <c r="J37" s="77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10" ht="13.5" customHeight="1">
      <c r="A38" s="762" t="s">
        <v>530</v>
      </c>
      <c r="B38" s="762"/>
      <c r="C38" s="762"/>
      <c r="D38" s="762"/>
      <c r="E38" s="762"/>
      <c r="F38" s="762"/>
      <c r="G38" s="762"/>
      <c r="H38" s="762"/>
      <c r="I38" s="762"/>
      <c r="J38" s="762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</sheetData>
  <sheetProtection password="EF65" sheet="1" objects="1" scenarios="1"/>
  <mergeCells count="84">
    <mergeCell ref="E28:G28"/>
    <mergeCell ref="I28:J28"/>
    <mergeCell ref="A31:H31"/>
    <mergeCell ref="I31:J31"/>
    <mergeCell ref="A29:J29"/>
    <mergeCell ref="A28:C28"/>
    <mergeCell ref="A30:H30"/>
    <mergeCell ref="I30:J30"/>
    <mergeCell ref="G34:H34"/>
    <mergeCell ref="A32:H32"/>
    <mergeCell ref="I32:J32"/>
    <mergeCell ref="A33:J33"/>
    <mergeCell ref="A34:B34"/>
    <mergeCell ref="I34:J34"/>
    <mergeCell ref="E34:F34"/>
    <mergeCell ref="C34:D34"/>
    <mergeCell ref="A25:J25"/>
    <mergeCell ref="A26:J26"/>
    <mergeCell ref="A27:D27"/>
    <mergeCell ref="E27:H27"/>
    <mergeCell ref="I27:J27"/>
    <mergeCell ref="B22:E22"/>
    <mergeCell ref="B23:E23"/>
    <mergeCell ref="B24:E24"/>
    <mergeCell ref="A1:G1"/>
    <mergeCell ref="A4:J4"/>
    <mergeCell ref="A5:J5"/>
    <mergeCell ref="A7:J7"/>
    <mergeCell ref="A6:J6"/>
    <mergeCell ref="B18:E18"/>
    <mergeCell ref="B19:E19"/>
    <mergeCell ref="B20:E20"/>
    <mergeCell ref="B21:E21"/>
    <mergeCell ref="B14:E14"/>
    <mergeCell ref="B15:E15"/>
    <mergeCell ref="B16:E16"/>
    <mergeCell ref="B17:E17"/>
    <mergeCell ref="I1:J1"/>
    <mergeCell ref="A8:B8"/>
    <mergeCell ref="B12:E12"/>
    <mergeCell ref="B13:E13"/>
    <mergeCell ref="A3:J3"/>
    <mergeCell ref="F13:H13"/>
    <mergeCell ref="E8:F8"/>
    <mergeCell ref="A10:E11"/>
    <mergeCell ref="F10:J10"/>
    <mergeCell ref="F11:H11"/>
    <mergeCell ref="F22:H22"/>
    <mergeCell ref="F23:H23"/>
    <mergeCell ref="F24:H24"/>
    <mergeCell ref="F14:H14"/>
    <mergeCell ref="F15:H15"/>
    <mergeCell ref="F16:H16"/>
    <mergeCell ref="F18:H18"/>
    <mergeCell ref="F19:H19"/>
    <mergeCell ref="F20:H20"/>
    <mergeCell ref="F21:H21"/>
    <mergeCell ref="I24:J24"/>
    <mergeCell ref="I18:J18"/>
    <mergeCell ref="I19:J19"/>
    <mergeCell ref="I20:J20"/>
    <mergeCell ref="I21:J21"/>
    <mergeCell ref="I12:J12"/>
    <mergeCell ref="I13:J13"/>
    <mergeCell ref="I22:J22"/>
    <mergeCell ref="I23:J23"/>
    <mergeCell ref="F17:H17"/>
    <mergeCell ref="I15:J15"/>
    <mergeCell ref="I16:J16"/>
    <mergeCell ref="A2:G2"/>
    <mergeCell ref="H2:J2"/>
    <mergeCell ref="I17:J17"/>
    <mergeCell ref="A9:J9"/>
    <mergeCell ref="F12:H12"/>
    <mergeCell ref="I14:J14"/>
    <mergeCell ref="I11:J11"/>
    <mergeCell ref="A38:J38"/>
    <mergeCell ref="A35:B35"/>
    <mergeCell ref="G35:H35"/>
    <mergeCell ref="A36:J36"/>
    <mergeCell ref="C35:D35"/>
    <mergeCell ref="E35:F35"/>
    <mergeCell ref="I35:J35"/>
    <mergeCell ref="A37:J3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workbookViewId="0" topLeftCell="A34">
      <selection activeCell="B13" sqref="B13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8.7109375" style="0" customWidth="1"/>
    <col min="4" max="4" width="15.7109375" style="0" customWidth="1"/>
    <col min="5" max="7" width="17.140625" style="0" customWidth="1"/>
    <col min="8" max="56" width="9.140625" style="181" customWidth="1"/>
  </cols>
  <sheetData>
    <row r="1" spans="1:7" ht="12.75">
      <c r="A1" s="883" t="s">
        <v>391</v>
      </c>
      <c r="B1" s="703"/>
      <c r="C1" s="703"/>
      <c r="D1" s="703"/>
      <c r="E1" s="703"/>
      <c r="F1" s="703"/>
      <c r="G1" s="703"/>
    </row>
    <row r="2" spans="1:7" ht="12.75" customHeight="1" thickBot="1">
      <c r="A2" s="881" t="s">
        <v>499</v>
      </c>
      <c r="B2" s="882"/>
      <c r="C2" s="882"/>
      <c r="D2" s="882"/>
      <c r="E2" s="882"/>
      <c r="F2" s="882"/>
      <c r="G2" s="882"/>
    </row>
    <row r="3" spans="1:7" ht="21">
      <c r="A3" s="880"/>
      <c r="B3" s="402"/>
      <c r="C3" s="402"/>
      <c r="D3" s="402"/>
      <c r="E3" s="403"/>
      <c r="F3" s="197" t="s">
        <v>541</v>
      </c>
      <c r="G3" s="198" t="s">
        <v>540</v>
      </c>
    </row>
    <row r="4" spans="1:7" ht="18" customHeight="1">
      <c r="A4" s="104" t="s">
        <v>165</v>
      </c>
      <c r="B4" s="876" t="s">
        <v>619</v>
      </c>
      <c r="C4" s="876"/>
      <c r="D4" s="876"/>
      <c r="E4" s="877"/>
      <c r="F4" s="159">
        <f>+ZAV!B6</f>
        <v>0</v>
      </c>
      <c r="G4" s="196">
        <f>+ZAV!C6</f>
        <v>0</v>
      </c>
    </row>
    <row r="5" spans="1:7" ht="18" customHeight="1">
      <c r="A5" s="104" t="s">
        <v>166</v>
      </c>
      <c r="B5" s="876" t="s">
        <v>500</v>
      </c>
      <c r="C5" s="876"/>
      <c r="D5" s="876"/>
      <c r="E5" s="877"/>
      <c r="F5" s="159">
        <f>+ZAV!B8</f>
        <v>0</v>
      </c>
      <c r="G5" s="196">
        <f>+ZAV!C8</f>
        <v>0</v>
      </c>
    </row>
    <row r="6" spans="1:7" ht="18" customHeight="1">
      <c r="A6" s="104" t="s">
        <v>167</v>
      </c>
      <c r="B6" s="876" t="s">
        <v>392</v>
      </c>
      <c r="C6" s="876"/>
      <c r="D6" s="876"/>
      <c r="E6" s="877"/>
      <c r="F6" s="159">
        <f>+ZAV!B9</f>
        <v>0</v>
      </c>
      <c r="G6" s="196">
        <f>+ZAV!C9</f>
        <v>0</v>
      </c>
    </row>
    <row r="7" spans="1:7" ht="18" customHeight="1">
      <c r="A7" s="104" t="s">
        <v>549</v>
      </c>
      <c r="B7" s="876" t="s">
        <v>174</v>
      </c>
      <c r="C7" s="876"/>
      <c r="D7" s="876"/>
      <c r="E7" s="877"/>
      <c r="F7" s="159">
        <f>+ZAV!B11</f>
        <v>0</v>
      </c>
      <c r="G7" s="196">
        <f>+ZAV!C11</f>
        <v>0</v>
      </c>
    </row>
    <row r="8" spans="1:7" ht="18" customHeight="1">
      <c r="A8" s="104" t="s">
        <v>115</v>
      </c>
      <c r="B8" s="876" t="s">
        <v>393</v>
      </c>
      <c r="C8" s="876"/>
      <c r="D8" s="876"/>
      <c r="E8" s="877"/>
      <c r="F8" s="159">
        <f>+ZAV!B12+ZAV!B13</f>
        <v>0</v>
      </c>
      <c r="G8" s="196">
        <f>+ZAV!C12+ZAV!C13</f>
        <v>0</v>
      </c>
    </row>
    <row r="9" spans="1:7" ht="18" customHeight="1">
      <c r="A9" s="104" t="s">
        <v>548</v>
      </c>
      <c r="B9" s="876" t="s">
        <v>394</v>
      </c>
      <c r="C9" s="876"/>
      <c r="D9" s="876"/>
      <c r="E9" s="877"/>
      <c r="F9" s="159">
        <f>+ZAV!B14+ZAV!B10+ZAV!B7</f>
        <v>0</v>
      </c>
      <c r="G9" s="196">
        <f>+ZAV!C14+ZAV!C10+ZAV!C7</f>
        <v>0</v>
      </c>
    </row>
    <row r="10" spans="1:7" ht="18" customHeight="1">
      <c r="A10" s="104" t="s">
        <v>547</v>
      </c>
      <c r="B10" s="876" t="s">
        <v>395</v>
      </c>
      <c r="C10" s="876"/>
      <c r="D10" s="876"/>
      <c r="E10" s="877"/>
      <c r="F10" s="159">
        <f>+ZAV!B18+ZAV!B19</f>
        <v>0</v>
      </c>
      <c r="G10" s="196">
        <f>+ZAV!C18+ZAV!C19</f>
        <v>0</v>
      </c>
    </row>
    <row r="11" spans="1:7" ht="18" customHeight="1" thickBot="1">
      <c r="A11" s="105" t="s">
        <v>546</v>
      </c>
      <c r="B11" s="887" t="s">
        <v>544</v>
      </c>
      <c r="C11" s="887"/>
      <c r="D11" s="887"/>
      <c r="E11" s="518"/>
      <c r="F11" s="160">
        <f>+ZAV!B21</f>
        <v>0</v>
      </c>
      <c r="G11" s="229">
        <f>+ZAV!C21</f>
        <v>0</v>
      </c>
    </row>
    <row r="12" spans="1:7" ht="9" customHeight="1" thickBot="1">
      <c r="A12" s="883"/>
      <c r="B12" s="703"/>
      <c r="C12" s="703"/>
      <c r="D12" s="703"/>
      <c r="E12" s="703"/>
      <c r="F12" s="703"/>
      <c r="G12" s="703"/>
    </row>
    <row r="13" spans="1:7" ht="18" customHeight="1" thickBot="1">
      <c r="A13" s="199" t="s">
        <v>545</v>
      </c>
      <c r="B13" s="256" t="s">
        <v>635</v>
      </c>
      <c r="C13" s="884"/>
      <c r="D13" s="885"/>
      <c r="E13" s="886"/>
      <c r="F13" s="703"/>
      <c r="G13" s="703"/>
    </row>
    <row r="14" spans="1:7" ht="15" customHeight="1">
      <c r="A14" s="840" t="s">
        <v>396</v>
      </c>
      <c r="B14" s="841"/>
      <c r="C14" s="841"/>
      <c r="D14" s="841"/>
      <c r="E14" s="841"/>
      <c r="F14" s="841"/>
      <c r="G14" s="841"/>
    </row>
    <row r="15" spans="1:7" ht="13.5" thickBot="1">
      <c r="A15" s="853" t="s">
        <v>49</v>
      </c>
      <c r="B15" s="854"/>
      <c r="C15" s="854"/>
      <c r="D15" s="854"/>
      <c r="E15" s="854"/>
      <c r="F15" s="854"/>
      <c r="G15" s="854"/>
    </row>
    <row r="16" spans="1:7" ht="24" customHeight="1">
      <c r="A16" s="203" t="s">
        <v>339</v>
      </c>
      <c r="B16" s="848" t="s">
        <v>50</v>
      </c>
      <c r="C16" s="849"/>
      <c r="D16" s="849"/>
      <c r="E16" s="850"/>
      <c r="F16" s="851" t="s">
        <v>338</v>
      </c>
      <c r="G16" s="852"/>
    </row>
    <row r="17" spans="1:7" ht="18" customHeight="1">
      <c r="A17" s="102" t="s">
        <v>165</v>
      </c>
      <c r="B17" s="844"/>
      <c r="C17" s="844"/>
      <c r="D17" s="844"/>
      <c r="E17" s="844"/>
      <c r="F17" s="842"/>
      <c r="G17" s="843"/>
    </row>
    <row r="18" spans="1:7" ht="18" customHeight="1">
      <c r="A18" s="102" t="s">
        <v>166</v>
      </c>
      <c r="B18" s="844"/>
      <c r="C18" s="844"/>
      <c r="D18" s="844"/>
      <c r="E18" s="844"/>
      <c r="F18" s="842"/>
      <c r="G18" s="843"/>
    </row>
    <row r="19" spans="1:7" ht="18" customHeight="1">
      <c r="A19" s="102" t="s">
        <v>167</v>
      </c>
      <c r="B19" s="844"/>
      <c r="C19" s="844"/>
      <c r="D19" s="844"/>
      <c r="E19" s="844"/>
      <c r="F19" s="842"/>
      <c r="G19" s="843"/>
    </row>
    <row r="20" spans="1:7" ht="18" customHeight="1" thickBot="1">
      <c r="A20" s="103" t="s">
        <v>549</v>
      </c>
      <c r="B20" s="845"/>
      <c r="C20" s="845"/>
      <c r="D20" s="845"/>
      <c r="E20" s="845"/>
      <c r="F20" s="846"/>
      <c r="G20" s="847"/>
    </row>
    <row r="21" spans="1:7" ht="13.5" thickBot="1">
      <c r="A21" s="853"/>
      <c r="B21" s="854"/>
      <c r="C21" s="854"/>
      <c r="D21" s="854"/>
      <c r="E21" s="854"/>
      <c r="F21" s="854"/>
      <c r="G21" s="854"/>
    </row>
    <row r="22" spans="1:7" ht="24.75" customHeight="1">
      <c r="A22" s="203" t="s">
        <v>339</v>
      </c>
      <c r="B22" s="848" t="s">
        <v>51</v>
      </c>
      <c r="C22" s="849"/>
      <c r="D22" s="849"/>
      <c r="E22" s="850"/>
      <c r="F22" s="851" t="s">
        <v>338</v>
      </c>
      <c r="G22" s="852"/>
    </row>
    <row r="23" spans="1:7" ht="18" customHeight="1">
      <c r="A23" s="102" t="s">
        <v>165</v>
      </c>
      <c r="B23" s="844"/>
      <c r="C23" s="844"/>
      <c r="D23" s="844"/>
      <c r="E23" s="844"/>
      <c r="F23" s="842"/>
      <c r="G23" s="843"/>
    </row>
    <row r="24" spans="1:7" ht="18" customHeight="1">
      <c r="A24" s="102" t="s">
        <v>166</v>
      </c>
      <c r="B24" s="844"/>
      <c r="C24" s="844"/>
      <c r="D24" s="844"/>
      <c r="E24" s="844"/>
      <c r="F24" s="842"/>
      <c r="G24" s="843"/>
    </row>
    <row r="25" spans="1:7" ht="18" customHeight="1">
      <c r="A25" s="102" t="s">
        <v>167</v>
      </c>
      <c r="B25" s="844"/>
      <c r="C25" s="844"/>
      <c r="D25" s="844"/>
      <c r="E25" s="844"/>
      <c r="F25" s="842"/>
      <c r="G25" s="843"/>
    </row>
    <row r="26" spans="1:7" ht="18" customHeight="1" thickBot="1">
      <c r="A26" s="103" t="s">
        <v>549</v>
      </c>
      <c r="B26" s="845"/>
      <c r="C26" s="845"/>
      <c r="D26" s="845"/>
      <c r="E26" s="845"/>
      <c r="F26" s="846"/>
      <c r="G26" s="847"/>
    </row>
    <row r="27" spans="1:7" ht="13.5" thickBot="1">
      <c r="A27" s="853" t="s">
        <v>550</v>
      </c>
      <c r="B27" s="854"/>
      <c r="C27" s="854"/>
      <c r="D27" s="854"/>
      <c r="E27" s="854"/>
      <c r="F27" s="854"/>
      <c r="G27" s="854"/>
    </row>
    <row r="28" spans="1:7" ht="12.75">
      <c r="A28" s="857" t="s">
        <v>501</v>
      </c>
      <c r="B28" s="858"/>
      <c r="C28" s="858"/>
      <c r="D28" s="858"/>
      <c r="E28" s="858"/>
      <c r="F28" s="858"/>
      <c r="G28" s="859"/>
    </row>
    <row r="29" spans="1:7" ht="12.75">
      <c r="A29" s="218"/>
      <c r="B29" s="87" t="s">
        <v>109</v>
      </c>
      <c r="C29" s="860" t="s">
        <v>110</v>
      </c>
      <c r="D29" s="860"/>
      <c r="E29" s="87" t="s">
        <v>185</v>
      </c>
      <c r="F29" s="87" t="s">
        <v>111</v>
      </c>
      <c r="G29" s="88" t="s">
        <v>112</v>
      </c>
    </row>
    <row r="30" spans="1:7" ht="18" customHeight="1">
      <c r="A30" s="89">
        <v>1</v>
      </c>
      <c r="B30" s="231"/>
      <c r="C30" s="855"/>
      <c r="D30" s="855"/>
      <c r="E30" s="91"/>
      <c r="F30" s="94"/>
      <c r="G30" s="93"/>
    </row>
    <row r="31" spans="1:7" ht="18" customHeight="1">
      <c r="A31" s="89">
        <v>2</v>
      </c>
      <c r="B31" s="92"/>
      <c r="C31" s="855"/>
      <c r="D31" s="855"/>
      <c r="E31" s="232"/>
      <c r="F31" s="233"/>
      <c r="G31" s="234"/>
    </row>
    <row r="32" spans="1:7" ht="18" customHeight="1" thickBot="1">
      <c r="A32" s="90">
        <v>3</v>
      </c>
      <c r="B32" s="235"/>
      <c r="C32" s="856"/>
      <c r="D32" s="856"/>
      <c r="E32" s="235"/>
      <c r="F32" s="95"/>
      <c r="G32" s="96"/>
    </row>
    <row r="33" spans="1:7" ht="13.5" thickBot="1">
      <c r="A33" s="861" t="s">
        <v>502</v>
      </c>
      <c r="B33" s="862"/>
      <c r="C33" s="862"/>
      <c r="D33" s="862"/>
      <c r="E33" s="862"/>
      <c r="F33" s="862"/>
      <c r="G33" s="862"/>
    </row>
    <row r="34" spans="1:7" ht="12.75">
      <c r="A34" s="863" t="s">
        <v>503</v>
      </c>
      <c r="B34" s="864"/>
      <c r="C34" s="864"/>
      <c r="D34" s="864"/>
      <c r="E34" s="864"/>
      <c r="F34" s="864"/>
      <c r="G34" s="865"/>
    </row>
    <row r="35" spans="1:7" ht="24" customHeight="1">
      <c r="A35" s="219"/>
      <c r="B35" s="866" t="s">
        <v>109</v>
      </c>
      <c r="C35" s="867"/>
      <c r="D35" s="866" t="s">
        <v>110</v>
      </c>
      <c r="E35" s="867"/>
      <c r="F35" s="97" t="s">
        <v>185</v>
      </c>
      <c r="G35" s="98" t="s">
        <v>551</v>
      </c>
    </row>
    <row r="36" spans="1:7" ht="18" customHeight="1">
      <c r="A36" s="89">
        <v>1</v>
      </c>
      <c r="B36" s="868"/>
      <c r="C36" s="869"/>
      <c r="D36" s="868"/>
      <c r="E36" s="869"/>
      <c r="F36" s="12"/>
      <c r="G36" s="93"/>
    </row>
    <row r="37" spans="1:7" ht="18" customHeight="1" thickBot="1">
      <c r="A37" s="90">
        <v>2</v>
      </c>
      <c r="B37" s="870"/>
      <c r="C37" s="871"/>
      <c r="D37" s="870"/>
      <c r="E37" s="871"/>
      <c r="F37" s="13"/>
      <c r="G37" s="96"/>
    </row>
    <row r="38" spans="1:56" s="200" customFormat="1" ht="12" thickBot="1">
      <c r="A38" s="861" t="s">
        <v>397</v>
      </c>
      <c r="B38" s="862"/>
      <c r="C38" s="862"/>
      <c r="D38" s="862"/>
      <c r="E38" s="862"/>
      <c r="F38" s="862"/>
      <c r="G38" s="862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</row>
    <row r="39" spans="1:7" ht="12.75">
      <c r="A39" s="863" t="s">
        <v>504</v>
      </c>
      <c r="B39" s="864"/>
      <c r="C39" s="864"/>
      <c r="D39" s="864"/>
      <c r="E39" s="864"/>
      <c r="F39" s="864"/>
      <c r="G39" s="865"/>
    </row>
    <row r="40" spans="1:7" ht="24" customHeight="1">
      <c r="A40" s="219"/>
      <c r="B40" s="866" t="s">
        <v>109</v>
      </c>
      <c r="C40" s="867"/>
      <c r="D40" s="866" t="s">
        <v>110</v>
      </c>
      <c r="E40" s="867"/>
      <c r="F40" s="97" t="s">
        <v>185</v>
      </c>
      <c r="G40" s="98" t="s">
        <v>551</v>
      </c>
    </row>
    <row r="41" spans="1:7" ht="18" customHeight="1" thickBot="1">
      <c r="A41" s="90">
        <v>1</v>
      </c>
      <c r="B41" s="870"/>
      <c r="C41" s="871"/>
      <c r="D41" s="870"/>
      <c r="E41" s="871"/>
      <c r="F41" s="13"/>
      <c r="G41" s="96"/>
    </row>
    <row r="42" spans="1:7" ht="13.5" thickBot="1">
      <c r="A42" s="878" t="s">
        <v>552</v>
      </c>
      <c r="B42" s="879"/>
      <c r="C42" s="879"/>
      <c r="D42" s="879"/>
      <c r="E42" s="879"/>
      <c r="F42" s="879"/>
      <c r="G42" s="879"/>
    </row>
    <row r="43" spans="1:7" ht="12.75">
      <c r="A43" s="872" t="s">
        <v>553</v>
      </c>
      <c r="B43" s="873"/>
      <c r="C43" s="873"/>
      <c r="D43" s="873"/>
      <c r="E43" s="873"/>
      <c r="F43" s="99" t="s">
        <v>185</v>
      </c>
      <c r="G43" s="100" t="s">
        <v>186</v>
      </c>
    </row>
    <row r="44" spans="1:7" ht="13.5" thickBot="1">
      <c r="A44" s="874"/>
      <c r="B44" s="875"/>
      <c r="C44" s="875"/>
      <c r="D44" s="875"/>
      <c r="E44" s="875"/>
      <c r="F44" s="230"/>
      <c r="G44" s="101"/>
    </row>
    <row r="45" spans="1:7" ht="9" customHeight="1">
      <c r="A45" s="204" t="s">
        <v>505</v>
      </c>
      <c r="B45" s="205"/>
      <c r="C45" s="205"/>
      <c r="D45" s="205"/>
      <c r="E45" s="205"/>
      <c r="F45" s="205"/>
      <c r="G45" s="205"/>
    </row>
    <row r="46" spans="1:7" ht="9" customHeight="1">
      <c r="A46" s="204" t="s">
        <v>337</v>
      </c>
      <c r="B46" s="205"/>
      <c r="C46" s="205"/>
      <c r="D46" s="205"/>
      <c r="E46" s="205"/>
      <c r="F46" s="205"/>
      <c r="G46" s="205"/>
    </row>
    <row r="47" spans="1:10" ht="12.75">
      <c r="A47" s="762" t="s">
        <v>531</v>
      </c>
      <c r="B47" s="762"/>
      <c r="C47" s="762"/>
      <c r="D47" s="762"/>
      <c r="E47" s="762"/>
      <c r="F47" s="762"/>
      <c r="G47" s="762"/>
      <c r="H47" s="202"/>
      <c r="I47" s="202"/>
      <c r="J47" s="202"/>
    </row>
    <row r="48" spans="1:7" ht="12.75">
      <c r="A48" s="181"/>
      <c r="B48" s="181"/>
      <c r="C48" s="181"/>
      <c r="D48" s="181"/>
      <c r="E48" s="181"/>
      <c r="F48" s="181"/>
      <c r="G48" s="181"/>
    </row>
    <row r="49" spans="1:7" ht="12.75">
      <c r="A49" s="181"/>
      <c r="B49" s="181"/>
      <c r="C49" s="181"/>
      <c r="D49" s="181"/>
      <c r="E49" s="181"/>
      <c r="F49" s="181"/>
      <c r="G49" s="181"/>
    </row>
    <row r="50" spans="1:7" ht="12.75">
      <c r="A50" s="181"/>
      <c r="B50" s="181"/>
      <c r="C50" s="181"/>
      <c r="D50" s="181"/>
      <c r="E50" s="181"/>
      <c r="F50" s="181"/>
      <c r="G50" s="181"/>
    </row>
    <row r="51" spans="1:7" ht="12.75">
      <c r="A51" s="181"/>
      <c r="B51" s="181"/>
      <c r="C51" s="181"/>
      <c r="D51" s="181"/>
      <c r="E51" s="181"/>
      <c r="F51" s="181"/>
      <c r="G51" s="181"/>
    </row>
    <row r="52" spans="1:7" ht="12.75">
      <c r="A52" s="181"/>
      <c r="B52" s="181"/>
      <c r="C52" s="181"/>
      <c r="D52" s="181"/>
      <c r="E52" s="181"/>
      <c r="F52" s="181"/>
      <c r="G52" s="181"/>
    </row>
    <row r="53" spans="1:7" ht="12.75">
      <c r="A53" s="181"/>
      <c r="B53" s="181"/>
      <c r="C53" s="181"/>
      <c r="D53" s="181"/>
      <c r="E53" s="181"/>
      <c r="F53" s="181"/>
      <c r="G53" s="181"/>
    </row>
    <row r="54" spans="1:7" ht="12.75">
      <c r="A54" s="181"/>
      <c r="B54" s="181"/>
      <c r="C54" s="181"/>
      <c r="D54" s="181"/>
      <c r="E54" s="181"/>
      <c r="F54" s="181"/>
      <c r="G54" s="181"/>
    </row>
    <row r="55" spans="1:7" ht="12.75">
      <c r="A55" s="181"/>
      <c r="B55" s="181"/>
      <c r="C55" s="181"/>
      <c r="D55" s="181"/>
      <c r="E55" s="181"/>
      <c r="F55" s="181"/>
      <c r="G55" s="181"/>
    </row>
    <row r="56" spans="1:7" ht="12.75">
      <c r="A56" s="181"/>
      <c r="B56" s="181"/>
      <c r="C56" s="181"/>
      <c r="D56" s="181"/>
      <c r="E56" s="181"/>
      <c r="F56" s="181"/>
      <c r="G56" s="181"/>
    </row>
    <row r="57" spans="1:7" ht="12.75">
      <c r="A57" s="181"/>
      <c r="B57" s="181"/>
      <c r="C57" s="181"/>
      <c r="D57" s="181"/>
      <c r="E57" s="181"/>
      <c r="F57" s="181"/>
      <c r="G57" s="181"/>
    </row>
    <row r="58" spans="1:7" ht="12.75">
      <c r="A58" s="181"/>
      <c r="B58" s="181"/>
      <c r="C58" s="181"/>
      <c r="D58" s="181"/>
      <c r="E58" s="181"/>
      <c r="F58" s="181"/>
      <c r="G58" s="181"/>
    </row>
    <row r="59" spans="1:7" ht="12.75">
      <c r="A59" s="181"/>
      <c r="B59" s="181"/>
      <c r="C59" s="181"/>
      <c r="D59" s="181"/>
      <c r="E59" s="181"/>
      <c r="F59" s="181"/>
      <c r="G59" s="181"/>
    </row>
    <row r="60" spans="1:7" ht="12.75">
      <c r="A60" s="181"/>
      <c r="B60" s="181"/>
      <c r="C60" s="181"/>
      <c r="D60" s="181"/>
      <c r="E60" s="181"/>
      <c r="F60" s="181"/>
      <c r="G60" s="181"/>
    </row>
    <row r="61" spans="1:7" ht="12.75">
      <c r="A61" s="181"/>
      <c r="B61" s="181"/>
      <c r="C61" s="181"/>
      <c r="D61" s="181"/>
      <c r="E61" s="181"/>
      <c r="F61" s="181"/>
      <c r="G61" s="181"/>
    </row>
    <row r="62" spans="1:7" ht="12.75">
      <c r="A62" s="181"/>
      <c r="B62" s="181"/>
      <c r="C62" s="181"/>
      <c r="D62" s="181"/>
      <c r="E62" s="181"/>
      <c r="F62" s="181"/>
      <c r="G62" s="181"/>
    </row>
    <row r="63" spans="1:7" ht="12.75">
      <c r="A63" s="181"/>
      <c r="B63" s="181"/>
      <c r="C63" s="181"/>
      <c r="D63" s="181"/>
      <c r="E63" s="181"/>
      <c r="F63" s="181"/>
      <c r="G63" s="181"/>
    </row>
    <row r="64" spans="1:7" ht="12.75">
      <c r="A64" s="181"/>
      <c r="B64" s="181"/>
      <c r="C64" s="181"/>
      <c r="D64" s="181"/>
      <c r="E64" s="181"/>
      <c r="F64" s="181"/>
      <c r="G64" s="181"/>
    </row>
    <row r="65" s="181" customFormat="1" ht="12.75"/>
    <row r="66" s="181" customFormat="1" ht="12.75"/>
    <row r="67" s="181" customFormat="1" ht="12.75"/>
    <row r="68" s="181" customFormat="1" ht="12.75"/>
    <row r="69" s="181" customFormat="1" ht="12.75"/>
    <row r="70" s="181" customFormat="1" ht="12.75"/>
    <row r="71" s="181" customFormat="1" ht="12.75"/>
    <row r="72" s="181" customFormat="1" ht="12.75"/>
    <row r="73" s="181" customFormat="1" ht="12.75"/>
    <row r="74" s="181" customFormat="1" ht="12.75"/>
    <row r="75" s="181" customFormat="1" ht="12.75"/>
    <row r="76" s="181" customFormat="1" ht="12.75"/>
    <row r="77" s="181" customFormat="1" ht="12.75"/>
    <row r="78" s="181" customFormat="1" ht="12.75"/>
    <row r="79" s="181" customFormat="1" ht="12.75"/>
    <row r="80" s="181" customFormat="1" ht="12.75"/>
    <row r="81" s="181" customFormat="1" ht="12.75"/>
    <row r="82" s="181" customFormat="1" ht="12.75"/>
    <row r="83" s="181" customFormat="1" ht="12.75"/>
    <row r="84" s="181" customFormat="1" ht="12.75"/>
    <row r="85" s="181" customFormat="1" ht="12.75"/>
    <row r="86" s="181" customFormat="1" ht="12.75"/>
    <row r="87" s="181" customFormat="1" ht="12.75"/>
    <row r="88" s="181" customFormat="1" ht="12.75"/>
    <row r="89" s="181" customFormat="1" ht="12.75"/>
    <row r="90" s="181" customFormat="1" ht="12.75"/>
    <row r="91" s="181" customFormat="1" ht="12.75"/>
    <row r="92" s="181" customFormat="1" ht="12.75"/>
    <row r="93" s="181" customFormat="1" ht="12.75"/>
    <row r="94" s="181" customFormat="1" ht="12.75"/>
    <row r="95" s="181" customFormat="1" ht="12.75"/>
    <row r="96" s="181" customFormat="1" ht="12.75"/>
    <row r="97" s="181" customFormat="1" ht="12.75"/>
    <row r="98" s="181" customFormat="1" ht="12.75"/>
    <row r="99" s="181" customFormat="1" ht="12.75"/>
    <row r="100" s="181" customFormat="1" ht="12.75"/>
    <row r="101" s="181" customFormat="1" ht="12.75"/>
    <row r="102" s="181" customFormat="1" ht="12.75"/>
    <row r="103" s="181" customFormat="1" ht="12.75"/>
    <row r="104" s="181" customFormat="1" ht="12.75"/>
    <row r="105" s="181" customFormat="1" ht="12.75"/>
    <row r="106" s="181" customFormat="1" ht="12.75"/>
    <row r="107" s="181" customFormat="1" ht="12.75"/>
    <row r="108" s="181" customFormat="1" ht="12.75"/>
    <row r="109" s="181" customFormat="1" ht="12.75"/>
    <row r="110" s="181" customFormat="1" ht="12.75"/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  <row r="122" s="181" customFormat="1" ht="12.75"/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</sheetData>
  <sheetProtection password="EF65" sheet="1" objects="1" scenarios="1"/>
  <mergeCells count="60">
    <mergeCell ref="A3:E3"/>
    <mergeCell ref="A2:G2"/>
    <mergeCell ref="A1:G1"/>
    <mergeCell ref="C13:D13"/>
    <mergeCell ref="A12:G12"/>
    <mergeCell ref="E13:G13"/>
    <mergeCell ref="B9:E9"/>
    <mergeCell ref="B11:E11"/>
    <mergeCell ref="A43:E44"/>
    <mergeCell ref="B4:E4"/>
    <mergeCell ref="B5:E5"/>
    <mergeCell ref="B6:E6"/>
    <mergeCell ref="B7:E7"/>
    <mergeCell ref="B8:E8"/>
    <mergeCell ref="B10:E10"/>
    <mergeCell ref="B41:C41"/>
    <mergeCell ref="D41:E41"/>
    <mergeCell ref="A42:G42"/>
    <mergeCell ref="A38:G38"/>
    <mergeCell ref="A39:G39"/>
    <mergeCell ref="B40:C40"/>
    <mergeCell ref="D40:E40"/>
    <mergeCell ref="B36:C36"/>
    <mergeCell ref="D36:E36"/>
    <mergeCell ref="B37:C37"/>
    <mergeCell ref="D37:E37"/>
    <mergeCell ref="A33:G33"/>
    <mergeCell ref="A34:G34"/>
    <mergeCell ref="B35:C35"/>
    <mergeCell ref="D35:E35"/>
    <mergeCell ref="C30:D30"/>
    <mergeCell ref="C31:D31"/>
    <mergeCell ref="C32:D32"/>
    <mergeCell ref="A27:G27"/>
    <mergeCell ref="A28:G28"/>
    <mergeCell ref="C29:D29"/>
    <mergeCell ref="B16:E16"/>
    <mergeCell ref="F16:G16"/>
    <mergeCell ref="A21:G21"/>
    <mergeCell ref="A47:G47"/>
    <mergeCell ref="B19:E19"/>
    <mergeCell ref="F19:G19"/>
    <mergeCell ref="B26:E26"/>
    <mergeCell ref="F26:G26"/>
    <mergeCell ref="B25:E25"/>
    <mergeCell ref="F25:G25"/>
    <mergeCell ref="B17:E17"/>
    <mergeCell ref="F17:G17"/>
    <mergeCell ref="B18:E18"/>
    <mergeCell ref="F18:G18"/>
    <mergeCell ref="A14:G14"/>
    <mergeCell ref="F23:G23"/>
    <mergeCell ref="B24:E24"/>
    <mergeCell ref="F24:G24"/>
    <mergeCell ref="B20:E20"/>
    <mergeCell ref="F20:G20"/>
    <mergeCell ref="B22:E22"/>
    <mergeCell ref="F22:G22"/>
    <mergeCell ref="B23:E23"/>
    <mergeCell ref="A15:G15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6"/>
  <sheetViews>
    <sheetView workbookViewId="0" topLeftCell="A20">
      <selection activeCell="G12" sqref="G12:H1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18.7109375" style="0" customWidth="1"/>
    <col min="4" max="5" width="8.28125" style="0" customWidth="1"/>
    <col min="6" max="6" width="3.7109375" style="0" customWidth="1"/>
    <col min="7" max="7" width="12.7109375" style="0" customWidth="1"/>
    <col min="8" max="8" width="5.7109375" style="0" customWidth="1"/>
    <col min="9" max="9" width="14.7109375" style="0" customWidth="1"/>
    <col min="10" max="10" width="5.7109375" style="0" customWidth="1"/>
    <col min="11" max="59" width="9.140625" style="181" customWidth="1"/>
  </cols>
  <sheetData>
    <row r="1" spans="1:10" ht="18" customHeight="1" thickBot="1">
      <c r="A1" s="812" t="s">
        <v>340</v>
      </c>
      <c r="B1" s="813"/>
      <c r="C1" s="813"/>
      <c r="D1" s="813"/>
      <c r="E1" s="813"/>
      <c r="F1" s="813"/>
      <c r="G1" s="905" t="s">
        <v>183</v>
      </c>
      <c r="H1" s="434"/>
      <c r="I1" s="791">
        <f>DAP1!A6</f>
      </c>
      <c r="J1" s="792"/>
    </row>
    <row r="2" spans="1:10" ht="24" customHeight="1">
      <c r="A2" s="776" t="s">
        <v>47</v>
      </c>
      <c r="B2" s="776"/>
      <c r="C2" s="776"/>
      <c r="D2" s="776"/>
      <c r="E2" s="776"/>
      <c r="F2" s="776"/>
      <c r="G2" s="438"/>
      <c r="H2" s="703"/>
      <c r="I2" s="703"/>
      <c r="J2" s="703"/>
    </row>
    <row r="3" spans="1:10" ht="36" customHeight="1">
      <c r="A3" s="795" t="s">
        <v>57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ht="30" customHeight="1">
      <c r="A4" s="888" t="s">
        <v>52</v>
      </c>
      <c r="B4" s="889"/>
      <c r="C4" s="889"/>
      <c r="D4" s="889"/>
      <c r="E4" s="889"/>
      <c r="F4" s="889"/>
      <c r="G4" s="889"/>
      <c r="H4" s="889"/>
      <c r="I4" s="889"/>
      <c r="J4" s="889"/>
    </row>
    <row r="5" spans="1:10" ht="12.75">
      <c r="A5" s="816" t="s">
        <v>506</v>
      </c>
      <c r="B5" s="817"/>
      <c r="C5" s="817"/>
      <c r="D5" s="817"/>
      <c r="E5" s="817"/>
      <c r="F5" s="817"/>
      <c r="G5" s="817"/>
      <c r="H5" s="817"/>
      <c r="I5" s="817"/>
      <c r="J5" s="817"/>
    </row>
    <row r="6" spans="1:10" ht="13.5" thickBot="1">
      <c r="A6" s="903" t="s">
        <v>507</v>
      </c>
      <c r="B6" s="904"/>
      <c r="C6" s="904"/>
      <c r="D6" s="904"/>
      <c r="E6" s="904"/>
      <c r="F6" s="904"/>
      <c r="G6" s="904"/>
      <c r="H6" s="904"/>
      <c r="I6" s="904"/>
      <c r="J6" s="904"/>
    </row>
    <row r="7" spans="1:10" ht="24" customHeight="1" thickBot="1">
      <c r="A7" s="906" t="s">
        <v>53</v>
      </c>
      <c r="B7" s="907"/>
      <c r="C7" s="907"/>
      <c r="D7" s="236"/>
      <c r="E7" s="206"/>
      <c r="F7" s="898" t="s">
        <v>54</v>
      </c>
      <c r="G7" s="899"/>
      <c r="H7" s="899"/>
      <c r="I7" s="899"/>
      <c r="J7" s="236"/>
    </row>
    <row r="8" spans="1:10" ht="12.75" customHeight="1" thickBot="1">
      <c r="A8" s="900"/>
      <c r="B8" s="901"/>
      <c r="C8" s="901"/>
      <c r="D8" s="901"/>
      <c r="E8" s="901"/>
      <c r="F8" s="901"/>
      <c r="G8" s="901"/>
      <c r="H8" s="901"/>
      <c r="I8" s="901"/>
      <c r="J8" s="901"/>
    </row>
    <row r="9" spans="1:10" ht="12" customHeight="1">
      <c r="A9" s="902"/>
      <c r="B9" s="731"/>
      <c r="C9" s="731"/>
      <c r="D9" s="731"/>
      <c r="E9" s="731"/>
      <c r="F9" s="732"/>
      <c r="G9" s="893" t="s">
        <v>184</v>
      </c>
      <c r="H9" s="894"/>
      <c r="I9" s="893" t="s">
        <v>198</v>
      </c>
      <c r="J9" s="895"/>
    </row>
    <row r="10" spans="1:10" ht="24" customHeight="1">
      <c r="A10" s="28">
        <v>201</v>
      </c>
      <c r="B10" s="571" t="s">
        <v>412</v>
      </c>
      <c r="C10" s="571"/>
      <c r="D10" s="571"/>
      <c r="E10" s="571"/>
      <c r="F10" s="911"/>
      <c r="G10" s="573">
        <v>0</v>
      </c>
      <c r="H10" s="908"/>
      <c r="I10" s="679"/>
      <c r="J10" s="909"/>
    </row>
    <row r="11" spans="1:10" ht="24" customHeight="1">
      <c r="A11" s="28">
        <v>202</v>
      </c>
      <c r="B11" s="571" t="s">
        <v>413</v>
      </c>
      <c r="C11" s="571"/>
      <c r="D11" s="571"/>
      <c r="E11" s="571"/>
      <c r="F11" s="911"/>
      <c r="G11" s="573">
        <f>+ROUND(G10*0.3,0)</f>
        <v>0</v>
      </c>
      <c r="H11" s="908"/>
      <c r="I11" s="679"/>
      <c r="J11" s="909"/>
    </row>
    <row r="12" spans="1:10" ht="31.5" customHeight="1">
      <c r="A12" s="28">
        <v>203</v>
      </c>
      <c r="B12" s="535" t="s">
        <v>55</v>
      </c>
      <c r="C12" s="535"/>
      <c r="D12" s="535"/>
      <c r="E12" s="535"/>
      <c r="F12" s="912"/>
      <c r="G12" s="566">
        <f>+G10-G11</f>
        <v>0</v>
      </c>
      <c r="H12" s="910"/>
      <c r="I12" s="679"/>
      <c r="J12" s="909"/>
    </row>
    <row r="13" spans="1:10" ht="31.5" customHeight="1">
      <c r="A13" s="28">
        <v>204</v>
      </c>
      <c r="B13" s="535" t="s">
        <v>508</v>
      </c>
      <c r="C13" s="535"/>
      <c r="D13" s="535"/>
      <c r="E13" s="535"/>
      <c r="F13" s="912"/>
      <c r="G13" s="573">
        <v>0</v>
      </c>
      <c r="H13" s="908"/>
      <c r="I13" s="679"/>
      <c r="J13" s="909"/>
    </row>
    <row r="14" spans="1:10" ht="31.5" customHeight="1">
      <c r="A14" s="28">
        <v>205</v>
      </c>
      <c r="B14" s="535" t="s">
        <v>509</v>
      </c>
      <c r="C14" s="535"/>
      <c r="D14" s="535"/>
      <c r="E14" s="535"/>
      <c r="F14" s="912"/>
      <c r="G14" s="573">
        <v>0</v>
      </c>
      <c r="H14" s="908"/>
      <c r="I14" s="679"/>
      <c r="J14" s="909"/>
    </row>
    <row r="15" spans="1:10" ht="31.5" customHeight="1" thickBot="1">
      <c r="A15" s="27">
        <v>206</v>
      </c>
      <c r="B15" s="556" t="s">
        <v>161</v>
      </c>
      <c r="C15" s="556"/>
      <c r="D15" s="556"/>
      <c r="E15" s="556"/>
      <c r="F15" s="915"/>
      <c r="G15" s="576">
        <f>+G12+G13-G14</f>
        <v>0</v>
      </c>
      <c r="H15" s="916"/>
      <c r="I15" s="923"/>
      <c r="J15" s="924"/>
    </row>
    <row r="16" spans="1:10" ht="12.75">
      <c r="A16" s="816"/>
      <c r="B16" s="817"/>
      <c r="C16" s="817"/>
      <c r="D16" s="817"/>
      <c r="E16" s="817"/>
      <c r="F16" s="817"/>
      <c r="G16" s="817"/>
      <c r="H16" s="817"/>
      <c r="I16" s="817"/>
      <c r="J16" s="817"/>
    </row>
    <row r="17" spans="1:10" ht="12.75">
      <c r="A17" s="816" t="s">
        <v>510</v>
      </c>
      <c r="B17" s="817"/>
      <c r="C17" s="817"/>
      <c r="D17" s="817"/>
      <c r="E17" s="817"/>
      <c r="F17" s="817"/>
      <c r="G17" s="817"/>
      <c r="H17" s="817"/>
      <c r="I17" s="817"/>
      <c r="J17" s="817"/>
    </row>
    <row r="18" spans="1:10" ht="13.5" thickBot="1">
      <c r="A18" s="903" t="s">
        <v>417</v>
      </c>
      <c r="B18" s="904"/>
      <c r="C18" s="904"/>
      <c r="D18" s="904"/>
      <c r="E18" s="904"/>
      <c r="F18" s="904"/>
      <c r="G18" s="904"/>
      <c r="H18" s="904"/>
      <c r="I18" s="904"/>
      <c r="J18" s="904"/>
    </row>
    <row r="19" spans="1:10" ht="24" customHeight="1">
      <c r="A19" s="937" t="s">
        <v>187</v>
      </c>
      <c r="B19" s="402"/>
      <c r="C19" s="403"/>
      <c r="D19" s="665" t="s">
        <v>181</v>
      </c>
      <c r="E19" s="666"/>
      <c r="F19" s="665" t="s">
        <v>182</v>
      </c>
      <c r="G19" s="666"/>
      <c r="H19" s="928" t="s">
        <v>511</v>
      </c>
      <c r="I19" s="929"/>
      <c r="J19" s="296" t="s">
        <v>108</v>
      </c>
    </row>
    <row r="20" spans="1:10" ht="12.75">
      <c r="A20" s="938">
        <v>1</v>
      </c>
      <c r="B20" s="463"/>
      <c r="C20" s="572"/>
      <c r="D20" s="669">
        <v>2</v>
      </c>
      <c r="E20" s="670"/>
      <c r="F20" s="669">
        <v>3</v>
      </c>
      <c r="G20" s="670"/>
      <c r="H20" s="669">
        <v>4</v>
      </c>
      <c r="I20" s="930"/>
      <c r="J20" s="11">
        <v>5</v>
      </c>
    </row>
    <row r="21" spans="1:10" ht="24" customHeight="1">
      <c r="A21" s="28">
        <v>1</v>
      </c>
      <c r="B21" s="940"/>
      <c r="C21" s="502"/>
      <c r="D21" s="919">
        <v>0</v>
      </c>
      <c r="E21" s="920"/>
      <c r="F21" s="919">
        <v>0</v>
      </c>
      <c r="G21" s="920"/>
      <c r="H21" s="921">
        <f>+MAX(0,D21-F21)</f>
        <v>0</v>
      </c>
      <c r="I21" s="922"/>
      <c r="J21" s="237"/>
    </row>
    <row r="22" spans="1:10" ht="24" customHeight="1">
      <c r="A22" s="28">
        <v>2</v>
      </c>
      <c r="B22" s="940"/>
      <c r="C22" s="502"/>
      <c r="D22" s="919">
        <v>0</v>
      </c>
      <c r="E22" s="920"/>
      <c r="F22" s="919">
        <v>0</v>
      </c>
      <c r="G22" s="920"/>
      <c r="H22" s="921">
        <f>+MAX(0,D22-F22)</f>
        <v>0</v>
      </c>
      <c r="I22" s="922"/>
      <c r="J22" s="237"/>
    </row>
    <row r="23" spans="1:10" ht="24" customHeight="1">
      <c r="A23" s="28">
        <v>3</v>
      </c>
      <c r="B23" s="940"/>
      <c r="C23" s="502"/>
      <c r="D23" s="919">
        <v>0</v>
      </c>
      <c r="E23" s="920"/>
      <c r="F23" s="919">
        <v>0</v>
      </c>
      <c r="G23" s="920"/>
      <c r="H23" s="921">
        <f>+MAX(0,D23-F23)</f>
        <v>0</v>
      </c>
      <c r="I23" s="922"/>
      <c r="J23" s="237"/>
    </row>
    <row r="24" spans="1:10" ht="24" customHeight="1">
      <c r="A24" s="28">
        <v>4</v>
      </c>
      <c r="B24" s="940"/>
      <c r="C24" s="502"/>
      <c r="D24" s="919">
        <v>0</v>
      </c>
      <c r="E24" s="920"/>
      <c r="F24" s="919">
        <v>0</v>
      </c>
      <c r="G24" s="920"/>
      <c r="H24" s="921">
        <f>+MAX(0,D24-F24)</f>
        <v>0</v>
      </c>
      <c r="I24" s="922"/>
      <c r="J24" s="237"/>
    </row>
    <row r="25" spans="1:10" ht="24" customHeight="1" thickBot="1">
      <c r="A25" s="517" t="s">
        <v>151</v>
      </c>
      <c r="B25" s="939"/>
      <c r="C25" s="518"/>
      <c r="D25" s="935"/>
      <c r="E25" s="936"/>
      <c r="F25" s="935"/>
      <c r="G25" s="936"/>
      <c r="H25" s="933">
        <f>SUM(H21:H24)</f>
        <v>0</v>
      </c>
      <c r="I25" s="934"/>
      <c r="J25" s="29" t="s">
        <v>173</v>
      </c>
    </row>
    <row r="26" spans="1:10" ht="13.5" thickBot="1">
      <c r="A26" s="926"/>
      <c r="B26" s="446"/>
      <c r="C26" s="446"/>
      <c r="D26" s="446"/>
      <c r="E26" s="446"/>
      <c r="F26" s="446"/>
      <c r="G26" s="446"/>
      <c r="H26" s="446"/>
      <c r="I26" s="446"/>
      <c r="J26" s="446"/>
    </row>
    <row r="27" spans="1:10" ht="12.75">
      <c r="A27" s="880"/>
      <c r="B27" s="563"/>
      <c r="C27" s="563"/>
      <c r="D27" s="563"/>
      <c r="E27" s="563"/>
      <c r="F27" s="927"/>
      <c r="G27" s="801" t="s">
        <v>184</v>
      </c>
      <c r="H27" s="931"/>
      <c r="I27" s="801" t="s">
        <v>198</v>
      </c>
      <c r="J27" s="932"/>
    </row>
    <row r="28" spans="1:10" ht="24" customHeight="1">
      <c r="A28" s="28">
        <v>207</v>
      </c>
      <c r="B28" s="913" t="s">
        <v>610</v>
      </c>
      <c r="C28" s="913"/>
      <c r="D28" s="913"/>
      <c r="E28" s="913"/>
      <c r="F28" s="914"/>
      <c r="G28" s="771">
        <f>+SUM(D21:E24)</f>
        <v>0</v>
      </c>
      <c r="H28" s="570"/>
      <c r="I28" s="774"/>
      <c r="J28" s="650"/>
    </row>
    <row r="29" spans="1:10" ht="24" customHeight="1">
      <c r="A29" s="28">
        <v>208</v>
      </c>
      <c r="B29" s="913" t="s">
        <v>512</v>
      </c>
      <c r="C29" s="913"/>
      <c r="D29" s="913"/>
      <c r="E29" s="913"/>
      <c r="F29" s="914"/>
      <c r="G29" s="771">
        <f>+G28-H25</f>
        <v>0</v>
      </c>
      <c r="H29" s="570"/>
      <c r="I29" s="774"/>
      <c r="J29" s="650"/>
    </row>
    <row r="30" spans="1:59" s="214" customFormat="1" ht="24" customHeight="1" thickBot="1">
      <c r="A30" s="27">
        <v>209</v>
      </c>
      <c r="B30" s="917" t="s">
        <v>162</v>
      </c>
      <c r="C30" s="917"/>
      <c r="D30" s="917"/>
      <c r="E30" s="917"/>
      <c r="F30" s="918"/>
      <c r="G30" s="925">
        <f>+G28-G29</f>
        <v>0</v>
      </c>
      <c r="H30" s="578"/>
      <c r="I30" s="784"/>
      <c r="J30" s="651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</row>
    <row r="31" spans="1:10" ht="10.5" customHeight="1">
      <c r="A31" s="890" t="s">
        <v>60</v>
      </c>
      <c r="B31" s="777"/>
      <c r="C31" s="777"/>
      <c r="D31" s="777"/>
      <c r="E31" s="777"/>
      <c r="F31" s="777"/>
      <c r="G31" s="777"/>
      <c r="H31" s="777"/>
      <c r="I31" s="777"/>
      <c r="J31" s="777"/>
    </row>
    <row r="32" spans="1:10" ht="30" customHeight="1">
      <c r="A32" s="891" t="s">
        <v>513</v>
      </c>
      <c r="B32" s="892"/>
      <c r="C32" s="892"/>
      <c r="D32" s="892"/>
      <c r="E32" s="892"/>
      <c r="F32" s="892"/>
      <c r="G32" s="892"/>
      <c r="H32" s="892"/>
      <c r="I32" s="892"/>
      <c r="J32" s="892"/>
    </row>
    <row r="33" spans="1:10" ht="12.75" customHeight="1">
      <c r="A33" s="896" t="str">
        <f>+DAP1!A47</f>
        <v>Formulář zpracovala ASPEKT HM, daňová, účetní a auditorská kancelář, Bělohorská 39, Praha 6-Břevnov, www.aspekthm.cz</v>
      </c>
      <c r="B33" s="897"/>
      <c r="C33" s="897"/>
      <c r="D33" s="897"/>
      <c r="E33" s="897"/>
      <c r="F33" s="897"/>
      <c r="G33" s="897"/>
      <c r="H33" s="897"/>
      <c r="I33" s="897"/>
      <c r="J33" s="897"/>
    </row>
    <row r="34" spans="1:10" ht="12.75" customHeight="1">
      <c r="A34" s="770" t="s">
        <v>59</v>
      </c>
      <c r="B34" s="770"/>
      <c r="C34" s="770"/>
      <c r="D34" s="770"/>
      <c r="E34" s="770"/>
      <c r="F34" s="770"/>
      <c r="G34" s="770"/>
      <c r="H34" s="770"/>
      <c r="I34" s="770"/>
      <c r="J34" s="770"/>
    </row>
    <row r="35" spans="1:10" ht="12" customHeight="1">
      <c r="A35" s="762" t="s">
        <v>530</v>
      </c>
      <c r="B35" s="762"/>
      <c r="C35" s="762"/>
      <c r="D35" s="762"/>
      <c r="E35" s="762"/>
      <c r="F35" s="762"/>
      <c r="G35" s="762"/>
      <c r="H35" s="438"/>
      <c r="I35" s="438"/>
      <c r="J35" s="438"/>
    </row>
    <row r="36" spans="1:10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</row>
    <row r="37" spans="1:10" ht="12.75">
      <c r="A37" s="181"/>
      <c r="B37" s="181"/>
      <c r="C37" s="181"/>
      <c r="D37" s="181"/>
      <c r="E37" s="181"/>
      <c r="F37" s="181"/>
      <c r="G37" s="181"/>
      <c r="H37" s="181"/>
      <c r="I37" s="181"/>
      <c r="J37" s="181"/>
    </row>
    <row r="38" spans="1:10" ht="12.75">
      <c r="A38" s="181"/>
      <c r="B38" s="181"/>
      <c r="C38" s="181"/>
      <c r="D38" s="181"/>
      <c r="E38" s="181"/>
      <c r="F38" s="181"/>
      <c r="G38" s="181"/>
      <c r="H38" s="181"/>
      <c r="I38" s="181"/>
      <c r="J38" s="181"/>
    </row>
    <row r="39" spans="1:10" ht="12.75">
      <c r="A39" s="181"/>
      <c r="B39" s="181"/>
      <c r="C39" s="181"/>
      <c r="D39" s="181"/>
      <c r="E39" s="181"/>
      <c r="F39" s="181"/>
      <c r="G39" s="181"/>
      <c r="H39" s="181"/>
      <c r="I39" s="181"/>
      <c r="J39" s="181"/>
    </row>
    <row r="40" spans="1:10" ht="12.75">
      <c r="A40" s="181"/>
      <c r="B40" s="181"/>
      <c r="C40" s="181"/>
      <c r="D40" s="181"/>
      <c r="E40" s="181"/>
      <c r="F40" s="181"/>
      <c r="G40" s="181"/>
      <c r="H40" s="181"/>
      <c r="I40" s="181"/>
      <c r="J40" s="181"/>
    </row>
    <row r="41" spans="1:10" ht="12.75">
      <c r="A41" s="181"/>
      <c r="B41" s="181"/>
      <c r="C41" s="181"/>
      <c r="D41" s="181"/>
      <c r="E41" s="181"/>
      <c r="F41" s="181"/>
      <c r="G41" s="181"/>
      <c r="H41" s="181"/>
      <c r="I41" s="181"/>
      <c r="J41" s="181"/>
    </row>
    <row r="42" spans="1:10" ht="12.75">
      <c r="A42" s="181"/>
      <c r="B42" s="181"/>
      <c r="C42" s="181"/>
      <c r="D42" s="181"/>
      <c r="E42" s="181"/>
      <c r="F42" s="181"/>
      <c r="G42" s="181"/>
      <c r="H42" s="181"/>
      <c r="I42" s="181"/>
      <c r="J42" s="181"/>
    </row>
    <row r="43" spans="1:10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</row>
    <row r="44" spans="1:10" ht="12.75">
      <c r="A44" s="181"/>
      <c r="B44" s="181"/>
      <c r="C44" s="181"/>
      <c r="D44" s="181"/>
      <c r="E44" s="181"/>
      <c r="F44" s="181"/>
      <c r="G44" s="181"/>
      <c r="H44" s="181"/>
      <c r="I44" s="181"/>
      <c r="J44" s="181"/>
    </row>
    <row r="45" spans="1:10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</row>
    <row r="47" spans="1:10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</row>
    <row r="48" spans="1:10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</row>
    <row r="49" spans="1:10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</row>
    <row r="50" spans="1:10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10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</row>
    <row r="52" spans="1:10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</row>
    <row r="53" spans="1:10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</row>
    <row r="54" spans="1:10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</row>
    <row r="55" spans="1:10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</row>
    <row r="56" spans="1:10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</row>
    <row r="57" spans="1:10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</row>
    <row r="58" spans="1:10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</row>
    <row r="59" spans="1:10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</row>
    <row r="60" spans="1:10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</row>
    <row r="61" spans="1:10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</row>
    <row r="62" spans="1:10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</row>
    <row r="63" spans="1:10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</row>
    <row r="64" spans="1:10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</row>
    <row r="65" spans="1:10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</row>
    <row r="66" spans="1:10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</row>
    <row r="67" spans="1:10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</row>
    <row r="68" spans="1:10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</row>
    <row r="69" spans="1:10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</row>
    <row r="70" spans="1:10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</row>
    <row r="71" spans="1:10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</row>
    <row r="72" spans="1:10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</row>
    <row r="73" spans="1:10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</row>
    <row r="74" spans="1:10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</row>
    <row r="75" spans="1:10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  <row r="77" spans="1:10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</row>
    <row r="78" spans="1:10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</row>
    <row r="79" spans="1:10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</row>
    <row r="80" spans="1:10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</row>
    <row r="81" spans="1:10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</row>
    <row r="82" spans="1:10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</row>
    <row r="83" spans="1:10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</row>
    <row r="84" spans="1:10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</row>
    <row r="85" spans="1:10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</row>
    <row r="86" spans="1:10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</row>
    <row r="87" spans="1:10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</row>
    <row r="88" spans="1:10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</row>
    <row r="89" spans="1:10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</row>
    <row r="90" spans="1:10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</row>
    <row r="91" spans="1:10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</row>
    <row r="92" spans="1:10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</row>
    <row r="93" spans="1:10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</row>
    <row r="94" spans="1:10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</row>
    <row r="95" spans="1:10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</row>
    <row r="96" spans="1:10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</row>
    <row r="97" s="181" customFormat="1" ht="12.75"/>
    <row r="98" s="181" customFormat="1" ht="12.75"/>
    <row r="99" s="181" customFormat="1" ht="12.75"/>
    <row r="100" s="181" customFormat="1" ht="12.75"/>
    <row r="101" s="181" customFormat="1" ht="12.75"/>
    <row r="102" s="181" customFormat="1" ht="12.75"/>
    <row r="103" s="181" customFormat="1" ht="12.75"/>
    <row r="104" s="181" customFormat="1" ht="12.75"/>
    <row r="105" s="181" customFormat="1" ht="12.75"/>
    <row r="106" s="181" customFormat="1" ht="12.75"/>
    <row r="107" s="181" customFormat="1" ht="12.75"/>
    <row r="108" s="181" customFormat="1" ht="12.75"/>
    <row r="109" s="181" customFormat="1" ht="12.75"/>
    <row r="110" s="181" customFormat="1" ht="12.75"/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  <row r="122" s="181" customFormat="1" ht="12.75"/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</sheetData>
  <sheetProtection password="EF65" sheet="1" objects="1" scenarios="1"/>
  <mergeCells count="82">
    <mergeCell ref="A34:J34"/>
    <mergeCell ref="A19:C19"/>
    <mergeCell ref="A20:C20"/>
    <mergeCell ref="D19:E19"/>
    <mergeCell ref="D20:E20"/>
    <mergeCell ref="A25:C25"/>
    <mergeCell ref="B21:C21"/>
    <mergeCell ref="B22:C22"/>
    <mergeCell ref="B23:C23"/>
    <mergeCell ref="B24:C24"/>
    <mergeCell ref="D23:E23"/>
    <mergeCell ref="D24:E24"/>
    <mergeCell ref="H25:I25"/>
    <mergeCell ref="F25:G25"/>
    <mergeCell ref="D25:E25"/>
    <mergeCell ref="H23:I23"/>
    <mergeCell ref="H24:I24"/>
    <mergeCell ref="H22:I22"/>
    <mergeCell ref="G27:H27"/>
    <mergeCell ref="I27:J27"/>
    <mergeCell ref="F21:G21"/>
    <mergeCell ref="F22:G22"/>
    <mergeCell ref="F23:G23"/>
    <mergeCell ref="F24:G24"/>
    <mergeCell ref="I15:J15"/>
    <mergeCell ref="G29:H29"/>
    <mergeCell ref="I29:J29"/>
    <mergeCell ref="G30:H30"/>
    <mergeCell ref="I30:J30"/>
    <mergeCell ref="A26:J26"/>
    <mergeCell ref="B28:F28"/>
    <mergeCell ref="A27:F27"/>
    <mergeCell ref="H19:I19"/>
    <mergeCell ref="H20:I20"/>
    <mergeCell ref="B30:F30"/>
    <mergeCell ref="A17:J17"/>
    <mergeCell ref="A18:J18"/>
    <mergeCell ref="D21:E21"/>
    <mergeCell ref="D22:E22"/>
    <mergeCell ref="G28:H28"/>
    <mergeCell ref="I28:J28"/>
    <mergeCell ref="F19:G19"/>
    <mergeCell ref="F20:G20"/>
    <mergeCell ref="H21:I21"/>
    <mergeCell ref="B11:F11"/>
    <mergeCell ref="B12:F12"/>
    <mergeCell ref="B13:F13"/>
    <mergeCell ref="B29:F29"/>
    <mergeCell ref="B14:F14"/>
    <mergeCell ref="B15:F15"/>
    <mergeCell ref="A16:J16"/>
    <mergeCell ref="G14:H14"/>
    <mergeCell ref="I14:J14"/>
    <mergeCell ref="G15:H15"/>
    <mergeCell ref="A7:C7"/>
    <mergeCell ref="G10:H10"/>
    <mergeCell ref="I10:J10"/>
    <mergeCell ref="G13:H13"/>
    <mergeCell ref="I13:J13"/>
    <mergeCell ref="G11:H11"/>
    <mergeCell ref="I11:J11"/>
    <mergeCell ref="G12:H12"/>
    <mergeCell ref="I12:J12"/>
    <mergeCell ref="B10:F10"/>
    <mergeCell ref="A5:J5"/>
    <mergeCell ref="A6:J6"/>
    <mergeCell ref="I1:J1"/>
    <mergeCell ref="G1:H1"/>
    <mergeCell ref="A1:F1"/>
    <mergeCell ref="A2:G2"/>
    <mergeCell ref="H2:J2"/>
    <mergeCell ref="A3:J3"/>
    <mergeCell ref="A35:J35"/>
    <mergeCell ref="A4:J4"/>
    <mergeCell ref="A31:J31"/>
    <mergeCell ref="A32:J32"/>
    <mergeCell ref="G9:H9"/>
    <mergeCell ref="I9:J9"/>
    <mergeCell ref="A33:J33"/>
    <mergeCell ref="F7:I7"/>
    <mergeCell ref="A8:J8"/>
    <mergeCell ref="A9:F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workbookViewId="0" topLeftCell="A28">
      <selection activeCell="A19" sqref="A19"/>
    </sheetView>
  </sheetViews>
  <sheetFormatPr defaultColWidth="9.140625" defaultRowHeight="12.75"/>
  <cols>
    <col min="1" max="1" width="5.7109375" style="0" customWidth="1"/>
    <col min="2" max="5" width="12.7109375" style="0" customWidth="1"/>
    <col min="6" max="9" width="10.7109375" style="0" customWidth="1"/>
    <col min="10" max="50" width="9.140625" style="181" customWidth="1"/>
  </cols>
  <sheetData>
    <row r="1" spans="1:9" ht="15.75" thickBot="1">
      <c r="A1" s="812" t="s">
        <v>107</v>
      </c>
      <c r="B1" s="813"/>
      <c r="C1" s="813"/>
      <c r="D1" s="813"/>
      <c r="E1" s="813"/>
      <c r="F1" s="905" t="s">
        <v>183</v>
      </c>
      <c r="G1" s="994"/>
      <c r="H1" s="992">
        <f>+1Př1!I1</f>
      </c>
      <c r="I1" s="993"/>
    </row>
    <row r="2" spans="1:9" ht="24" customHeight="1">
      <c r="A2" s="776" t="s">
        <v>61</v>
      </c>
      <c r="B2" s="776"/>
      <c r="C2" s="776"/>
      <c r="D2" s="776"/>
      <c r="E2" s="776"/>
      <c r="F2" s="776"/>
      <c r="G2" s="278"/>
      <c r="H2" s="278"/>
      <c r="I2" s="170"/>
    </row>
    <row r="3" spans="1:9" ht="35.25" customHeight="1">
      <c r="A3" s="795" t="s">
        <v>57</v>
      </c>
      <c r="B3" s="443"/>
      <c r="C3" s="443"/>
      <c r="D3" s="443"/>
      <c r="E3" s="443"/>
      <c r="F3" s="443"/>
      <c r="G3" s="443"/>
      <c r="H3" s="443"/>
      <c r="I3" s="443"/>
    </row>
    <row r="4" spans="1:9" ht="24" customHeight="1">
      <c r="A4" s="955" t="s">
        <v>238</v>
      </c>
      <c r="B4" s="956"/>
      <c r="C4" s="956"/>
      <c r="D4" s="956"/>
      <c r="E4" s="956"/>
      <c r="F4" s="956"/>
      <c r="G4" s="956"/>
      <c r="H4" s="956"/>
      <c r="I4" s="956"/>
    </row>
    <row r="5" spans="1:50" s="208" customFormat="1" ht="13.5" thickBot="1">
      <c r="A5" s="957" t="s">
        <v>239</v>
      </c>
      <c r="B5" s="958"/>
      <c r="C5" s="958"/>
      <c r="D5" s="958"/>
      <c r="E5" s="958"/>
      <c r="F5" s="958"/>
      <c r="G5" s="958"/>
      <c r="H5" s="958"/>
      <c r="I5" s="481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</row>
    <row r="6" spans="1:47" s="208" customFormat="1" ht="12" customHeight="1">
      <c r="A6" s="950"/>
      <c r="B6" s="446"/>
      <c r="C6" s="446"/>
      <c r="D6" s="446"/>
      <c r="E6" s="799"/>
      <c r="F6" s="947" t="s">
        <v>411</v>
      </c>
      <c r="G6" s="948"/>
      <c r="H6" s="948"/>
      <c r="I6" s="949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</row>
    <row r="7" spans="1:50" ht="12" customHeight="1">
      <c r="A7" s="800"/>
      <c r="B7" s="455"/>
      <c r="C7" s="455"/>
      <c r="D7" s="455"/>
      <c r="E7" s="456"/>
      <c r="F7" s="941" t="s">
        <v>184</v>
      </c>
      <c r="G7" s="942"/>
      <c r="H7" s="941" t="s">
        <v>198</v>
      </c>
      <c r="I7" s="980"/>
      <c r="AV7"/>
      <c r="AW7"/>
      <c r="AX7"/>
    </row>
    <row r="8" spans="1:9" ht="33" customHeight="1">
      <c r="A8" s="211">
        <v>301</v>
      </c>
      <c r="B8" s="943" t="s">
        <v>240</v>
      </c>
      <c r="C8" s="943"/>
      <c r="D8" s="943"/>
      <c r="E8" s="944"/>
      <c r="F8" s="978">
        <f>ROUND(IF(+1Př1!F22&gt;0,MAX(0.15,+DAP3!C4/DAP2!E16),0),4)</f>
        <v>0</v>
      </c>
      <c r="G8" s="975"/>
      <c r="H8" s="981"/>
      <c r="I8" s="982"/>
    </row>
    <row r="9" spans="1:9" ht="21.75" customHeight="1" thickBot="1">
      <c r="A9" s="106">
        <v>302</v>
      </c>
      <c r="B9" s="945" t="s">
        <v>132</v>
      </c>
      <c r="C9" s="945"/>
      <c r="D9" s="945"/>
      <c r="E9" s="946"/>
      <c r="F9" s="586">
        <v>0</v>
      </c>
      <c r="G9" s="523"/>
      <c r="H9" s="983"/>
      <c r="I9" s="984"/>
    </row>
    <row r="10" spans="1:9" ht="21.75" customHeight="1" thickBot="1">
      <c r="A10" s="199">
        <v>303</v>
      </c>
      <c r="B10" s="951" t="s">
        <v>611</v>
      </c>
      <c r="C10" s="951"/>
      <c r="D10" s="951"/>
      <c r="E10" s="952"/>
      <c r="F10" s="979">
        <f>+ROUND(F9*F8,0)</f>
        <v>0</v>
      </c>
      <c r="G10" s="977"/>
      <c r="H10" s="985"/>
      <c r="I10" s="986"/>
    </row>
    <row r="11" spans="1:9" ht="9" customHeight="1" thickBot="1">
      <c r="A11" s="953"/>
      <c r="B11" s="954"/>
      <c r="C11" s="954"/>
      <c r="D11" s="954"/>
      <c r="E11" s="954"/>
      <c r="F11" s="954"/>
      <c r="G11" s="728"/>
      <c r="H11" s="728"/>
      <c r="I11" s="728"/>
    </row>
    <row r="12" spans="1:9" ht="12" customHeight="1">
      <c r="A12" s="950"/>
      <c r="B12" s="446"/>
      <c r="C12" s="446"/>
      <c r="D12" s="446"/>
      <c r="E12" s="799"/>
      <c r="F12" s="947" t="s">
        <v>411</v>
      </c>
      <c r="G12" s="948"/>
      <c r="H12" s="948"/>
      <c r="I12" s="949"/>
    </row>
    <row r="13" spans="1:9" ht="12" customHeight="1">
      <c r="A13" s="800"/>
      <c r="B13" s="455"/>
      <c r="C13" s="455"/>
      <c r="D13" s="455"/>
      <c r="E13" s="456"/>
      <c r="F13" s="941" t="s">
        <v>184</v>
      </c>
      <c r="G13" s="942"/>
      <c r="H13" s="941" t="s">
        <v>198</v>
      </c>
      <c r="I13" s="980"/>
    </row>
    <row r="14" spans="1:9" ht="33" customHeight="1">
      <c r="A14" s="104">
        <v>304</v>
      </c>
      <c r="B14" s="943" t="s">
        <v>524</v>
      </c>
      <c r="C14" s="943"/>
      <c r="D14" s="943"/>
      <c r="E14" s="944"/>
      <c r="F14" s="585">
        <v>0</v>
      </c>
      <c r="G14" s="975"/>
      <c r="H14" s="987"/>
      <c r="I14" s="982"/>
    </row>
    <row r="15" spans="1:9" ht="21.75" customHeight="1">
      <c r="A15" s="104">
        <v>305</v>
      </c>
      <c r="B15" s="943" t="s">
        <v>525</v>
      </c>
      <c r="C15" s="943"/>
      <c r="D15" s="943"/>
      <c r="E15" s="944"/>
      <c r="F15" s="585">
        <v>0</v>
      </c>
      <c r="G15" s="975"/>
      <c r="H15" s="987"/>
      <c r="I15" s="982"/>
    </row>
    <row r="16" spans="1:9" ht="21.75" customHeight="1">
      <c r="A16" s="104">
        <v>306</v>
      </c>
      <c r="B16" s="943" t="s">
        <v>241</v>
      </c>
      <c r="C16" s="943"/>
      <c r="D16" s="943"/>
      <c r="E16" s="944"/>
      <c r="F16" s="988">
        <f>+IF(F9=0,0,ROUND(F14/F9*100,0))</f>
        <v>0</v>
      </c>
      <c r="G16" s="975"/>
      <c r="H16" s="987"/>
      <c r="I16" s="982"/>
    </row>
    <row r="17" spans="1:9" ht="21.75" customHeight="1">
      <c r="A17" s="104">
        <v>307</v>
      </c>
      <c r="B17" s="943" t="s">
        <v>612</v>
      </c>
      <c r="C17" s="943"/>
      <c r="D17" s="943"/>
      <c r="E17" s="944"/>
      <c r="F17" s="988">
        <f>+ROUND(F10*F16/100,0)</f>
        <v>0</v>
      </c>
      <c r="G17" s="975"/>
      <c r="H17" s="987"/>
      <c r="I17" s="982"/>
    </row>
    <row r="18" spans="1:9" ht="21.75" customHeight="1">
      <c r="A18" s="104">
        <v>308</v>
      </c>
      <c r="B18" s="943" t="s">
        <v>405</v>
      </c>
      <c r="C18" s="943"/>
      <c r="D18" s="943"/>
      <c r="E18" s="944"/>
      <c r="F18" s="540">
        <f>+MIN(F17,F15)</f>
        <v>0</v>
      </c>
      <c r="G18" s="975"/>
      <c r="H18" s="987"/>
      <c r="I18" s="982"/>
    </row>
    <row r="19" spans="1:9" ht="21.75" customHeight="1" thickBot="1">
      <c r="A19" s="106">
        <v>309</v>
      </c>
      <c r="B19" s="945" t="s">
        <v>613</v>
      </c>
      <c r="C19" s="945"/>
      <c r="D19" s="945"/>
      <c r="E19" s="946"/>
      <c r="F19" s="656">
        <f>MAX(+F15-F18,0)</f>
        <v>0</v>
      </c>
      <c r="G19" s="523"/>
      <c r="H19" s="987"/>
      <c r="I19" s="982"/>
    </row>
    <row r="20" spans="1:9" ht="33" customHeight="1" thickBot="1">
      <c r="A20" s="199">
        <v>310</v>
      </c>
      <c r="B20" s="951" t="s">
        <v>242</v>
      </c>
      <c r="C20" s="951"/>
      <c r="D20" s="951"/>
      <c r="E20" s="952"/>
      <c r="F20" s="976">
        <f>+IF(F14+F15&gt;0,ROUND(MAX(0,F10-F18),0),0)</f>
        <v>0</v>
      </c>
      <c r="G20" s="977"/>
      <c r="H20" s="995"/>
      <c r="I20" s="986"/>
    </row>
    <row r="21" spans="1:9" ht="15" customHeight="1">
      <c r="A21" s="961" t="s">
        <v>614</v>
      </c>
      <c r="B21" s="962"/>
      <c r="C21" s="962"/>
      <c r="D21" s="962"/>
      <c r="E21" s="962"/>
      <c r="F21" s="962"/>
      <c r="G21" s="962"/>
      <c r="H21" s="962"/>
      <c r="I21" s="962"/>
    </row>
    <row r="22" spans="1:9" ht="36" customHeight="1">
      <c r="A22" s="971" t="s">
        <v>243</v>
      </c>
      <c r="B22" s="443"/>
      <c r="C22" s="443"/>
      <c r="D22" s="443"/>
      <c r="E22" s="443"/>
      <c r="F22" s="443"/>
      <c r="G22" s="443"/>
      <c r="H22" s="443"/>
      <c r="I22" s="443"/>
    </row>
    <row r="23" spans="1:9" ht="12" customHeight="1" thickBot="1">
      <c r="A23" s="971" t="s">
        <v>244</v>
      </c>
      <c r="B23" s="443"/>
      <c r="C23" s="443"/>
      <c r="D23" s="443"/>
      <c r="E23" s="443"/>
      <c r="F23" s="443"/>
      <c r="G23" s="443"/>
      <c r="H23" s="443"/>
      <c r="I23" s="443"/>
    </row>
    <row r="24" spans="1:9" ht="21" customHeight="1">
      <c r="A24" s="972"/>
      <c r="B24" s="973"/>
      <c r="C24" s="973"/>
      <c r="D24" s="973"/>
      <c r="E24" s="973"/>
      <c r="F24" s="300" t="s">
        <v>184</v>
      </c>
      <c r="G24" s="300" t="s">
        <v>198</v>
      </c>
      <c r="H24" s="300" t="s">
        <v>67</v>
      </c>
      <c r="I24" s="301" t="s">
        <v>198</v>
      </c>
    </row>
    <row r="25" spans="1:9" ht="15.75" customHeight="1">
      <c r="A25" s="302">
        <v>1</v>
      </c>
      <c r="B25" s="974" t="s">
        <v>63</v>
      </c>
      <c r="C25" s="974"/>
      <c r="D25" s="974"/>
      <c r="E25" s="974"/>
      <c r="F25" s="303"/>
      <c r="G25" s="304"/>
      <c r="H25" s="303"/>
      <c r="I25" s="305"/>
    </row>
    <row r="26" spans="1:9" ht="15.75" customHeight="1">
      <c r="A26" s="302">
        <v>2</v>
      </c>
      <c r="B26" s="974" t="s">
        <v>62</v>
      </c>
      <c r="C26" s="974"/>
      <c r="D26" s="974"/>
      <c r="E26" s="974"/>
      <c r="F26" s="303"/>
      <c r="G26" s="304"/>
      <c r="H26" s="303"/>
      <c r="I26" s="305"/>
    </row>
    <row r="27" spans="1:9" ht="15.75" customHeight="1">
      <c r="A27" s="302">
        <v>3</v>
      </c>
      <c r="B27" s="974" t="s">
        <v>64</v>
      </c>
      <c r="C27" s="974"/>
      <c r="D27" s="974"/>
      <c r="E27" s="974"/>
      <c r="F27" s="306"/>
      <c r="G27" s="304"/>
      <c r="H27" s="306"/>
      <c r="I27" s="305"/>
    </row>
    <row r="28" spans="1:9" ht="15.75" customHeight="1">
      <c r="A28" s="302">
        <v>4</v>
      </c>
      <c r="B28" s="974" t="s">
        <v>65</v>
      </c>
      <c r="C28" s="974"/>
      <c r="D28" s="974"/>
      <c r="E28" s="974"/>
      <c r="F28" s="306"/>
      <c r="G28" s="304"/>
      <c r="H28" s="306"/>
      <c r="I28" s="305"/>
    </row>
    <row r="29" spans="1:9" ht="15.75" customHeight="1" thickBot="1">
      <c r="A29" s="307">
        <v>5</v>
      </c>
      <c r="B29" s="989" t="s">
        <v>66</v>
      </c>
      <c r="C29" s="989"/>
      <c r="D29" s="989"/>
      <c r="E29" s="989"/>
      <c r="F29" s="308"/>
      <c r="G29" s="309"/>
      <c r="H29" s="308"/>
      <c r="I29" s="310"/>
    </row>
    <row r="30" spans="1:9" ht="9" customHeight="1" thickBot="1">
      <c r="A30" s="990"/>
      <c r="B30" s="991"/>
      <c r="C30" s="991"/>
      <c r="D30" s="991"/>
      <c r="E30" s="991"/>
      <c r="F30" s="991"/>
      <c r="G30" s="991"/>
      <c r="H30" s="991"/>
      <c r="I30" s="991"/>
    </row>
    <row r="31" spans="1:9" ht="12" customHeight="1">
      <c r="A31" s="950"/>
      <c r="B31" s="446"/>
      <c r="C31" s="446"/>
      <c r="D31" s="446"/>
      <c r="E31" s="799"/>
      <c r="F31" s="947" t="s">
        <v>411</v>
      </c>
      <c r="G31" s="948"/>
      <c r="H31" s="948"/>
      <c r="I31" s="949"/>
    </row>
    <row r="32" spans="1:9" ht="12" customHeight="1">
      <c r="A32" s="800"/>
      <c r="B32" s="455"/>
      <c r="C32" s="455"/>
      <c r="D32" s="455"/>
      <c r="E32" s="456"/>
      <c r="F32" s="941" t="s">
        <v>184</v>
      </c>
      <c r="G32" s="942"/>
      <c r="H32" s="941" t="s">
        <v>198</v>
      </c>
      <c r="I32" s="980"/>
    </row>
    <row r="33" spans="1:9" ht="21.75" customHeight="1">
      <c r="A33" s="104">
        <v>311</v>
      </c>
      <c r="B33" s="963" t="s">
        <v>245</v>
      </c>
      <c r="C33" s="964"/>
      <c r="D33" s="964"/>
      <c r="E33" s="964"/>
      <c r="F33" s="998">
        <f>+IF(F34&gt;0,+DAP2!E10+DAP2!E15,0)</f>
        <v>0</v>
      </c>
      <c r="G33" s="975"/>
      <c r="H33" s="941"/>
      <c r="I33" s="980"/>
    </row>
    <row r="34" spans="1:9" ht="21.75" customHeight="1">
      <c r="A34" s="104">
        <v>312</v>
      </c>
      <c r="B34" s="963" t="s">
        <v>246</v>
      </c>
      <c r="C34" s="964"/>
      <c r="D34" s="964"/>
      <c r="E34" s="964"/>
      <c r="F34" s="998">
        <v>0</v>
      </c>
      <c r="G34" s="975"/>
      <c r="H34" s="941"/>
      <c r="I34" s="980"/>
    </row>
    <row r="35" spans="1:9" ht="15.75" customHeight="1">
      <c r="A35" s="104">
        <v>313</v>
      </c>
      <c r="B35" s="963" t="s">
        <v>146</v>
      </c>
      <c r="C35" s="964"/>
      <c r="D35" s="964"/>
      <c r="E35" s="964"/>
      <c r="F35" s="998">
        <f>+F33-F34</f>
        <v>0</v>
      </c>
      <c r="G35" s="975"/>
      <c r="H35" s="941"/>
      <c r="I35" s="980"/>
    </row>
    <row r="36" spans="1:9" ht="33" customHeight="1">
      <c r="A36" s="104">
        <v>314</v>
      </c>
      <c r="B36" s="963" t="s">
        <v>247</v>
      </c>
      <c r="C36" s="964"/>
      <c r="D36" s="964"/>
      <c r="E36" s="964"/>
      <c r="F36" s="998">
        <f>IF(F34&gt;0,+F35-DAP2!E19,0)</f>
        <v>0</v>
      </c>
      <c r="G36" s="975"/>
      <c r="H36" s="941"/>
      <c r="I36" s="980"/>
    </row>
    <row r="37" spans="1:9" ht="21.75" customHeight="1" thickBot="1">
      <c r="A37" s="106">
        <v>315</v>
      </c>
      <c r="B37" s="967" t="s">
        <v>248</v>
      </c>
      <c r="C37" s="968"/>
      <c r="D37" s="968"/>
      <c r="E37" s="968"/>
      <c r="F37" s="999">
        <f>IF(F34&gt;0,ROUND(100*DAP3!C4/DAP2!E20,2),0)</f>
        <v>0</v>
      </c>
      <c r="G37" s="523"/>
      <c r="H37" s="1001"/>
      <c r="I37" s="1002"/>
    </row>
    <row r="38" spans="1:9" ht="21.75" customHeight="1" thickBot="1">
      <c r="A38" s="199">
        <v>316</v>
      </c>
      <c r="B38" s="969" t="s">
        <v>1</v>
      </c>
      <c r="C38" s="970"/>
      <c r="D38" s="970"/>
      <c r="E38" s="970"/>
      <c r="F38" s="1000">
        <f>+ROUND(F36*F37/100,0)</f>
        <v>0</v>
      </c>
      <c r="G38" s="977"/>
      <c r="H38" s="996"/>
      <c r="I38" s="997"/>
    </row>
    <row r="39" spans="1:9" ht="12.75" customHeight="1">
      <c r="A39" s="965" t="str">
        <f>+DAP1!A47</f>
        <v>Formulář zpracovala ASPEKT HM, daňová, účetní a auditorská kancelář, Bělohorská 39, Praha 6-Břevnov, www.aspekthm.cz</v>
      </c>
      <c r="B39" s="966"/>
      <c r="C39" s="966"/>
      <c r="D39" s="966"/>
      <c r="E39" s="966"/>
      <c r="F39" s="966"/>
      <c r="G39" s="966"/>
      <c r="H39" s="966"/>
      <c r="I39" s="966"/>
    </row>
    <row r="40" spans="1:9" ht="12.75" customHeight="1">
      <c r="A40" s="959" t="s">
        <v>530</v>
      </c>
      <c r="B40" s="959"/>
      <c r="C40" s="959"/>
      <c r="D40" s="959"/>
      <c r="E40" s="960"/>
      <c r="F40" s="960"/>
      <c r="G40" s="960"/>
      <c r="H40" s="960"/>
      <c r="I40" s="960"/>
    </row>
    <row r="41" spans="51:76" s="181" customFormat="1" ht="12.75"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51:76" s="181" customFormat="1" ht="12.75"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51:76" s="181" customFormat="1" ht="12.75"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="181" customFormat="1" ht="12.75"/>
    <row r="45" s="181" customFormat="1" ht="12.75"/>
    <row r="46" s="181" customFormat="1" ht="12.75"/>
    <row r="47" s="181" customFormat="1" ht="12.75"/>
    <row r="48" s="181" customFormat="1" ht="12.75"/>
    <row r="49" s="181" customFormat="1" ht="12.75"/>
    <row r="50" s="181" customFormat="1" ht="12.75"/>
    <row r="51" s="181" customFormat="1" ht="12.75"/>
    <row r="52" s="181" customFormat="1" ht="12.75"/>
    <row r="53" s="181" customFormat="1" ht="12.75"/>
    <row r="54" s="181" customFormat="1" ht="12.75"/>
    <row r="55" s="181" customFormat="1" ht="12.75"/>
    <row r="56" s="181" customFormat="1" ht="12.75"/>
    <row r="57" s="181" customFormat="1" ht="12.75"/>
    <row r="58" s="181" customFormat="1" ht="12.75"/>
    <row r="59" s="181" customFormat="1" ht="12.75"/>
    <row r="60" s="181" customFormat="1" ht="12.75"/>
    <row r="61" s="181" customFormat="1" ht="12.75"/>
    <row r="62" s="181" customFormat="1" ht="12.75"/>
    <row r="63" s="181" customFormat="1" ht="12.75"/>
    <row r="64" s="181" customFormat="1" ht="12.75"/>
    <row r="65" s="181" customFormat="1" ht="12.75"/>
    <row r="66" s="181" customFormat="1" ht="12.75"/>
    <row r="67" s="181" customFormat="1" ht="12.75"/>
    <row r="68" s="181" customFormat="1" ht="12.75"/>
    <row r="69" s="181" customFormat="1" ht="12.75"/>
    <row r="70" s="181" customFormat="1" ht="12.75"/>
    <row r="71" s="181" customFormat="1" ht="12.75"/>
    <row r="72" s="181" customFormat="1" ht="12.75"/>
    <row r="73" s="181" customFormat="1" ht="12.75"/>
    <row r="74" s="181" customFormat="1" ht="12.75"/>
    <row r="75" s="181" customFormat="1" ht="12.75"/>
    <row r="76" s="181" customFormat="1" ht="12.75"/>
    <row r="77" s="181" customFormat="1" ht="12.75"/>
    <row r="78" s="181" customFormat="1" ht="12.75"/>
    <row r="79" s="181" customFormat="1" ht="12.75"/>
    <row r="80" s="181" customFormat="1" ht="12.75"/>
    <row r="81" s="181" customFormat="1" ht="12.75"/>
    <row r="82" s="181" customFormat="1" ht="12.75"/>
    <row r="83" s="181" customFormat="1" ht="12.75"/>
    <row r="84" s="181" customFormat="1" ht="12.75"/>
    <row r="85" s="181" customFormat="1" ht="12.75"/>
    <row r="86" s="181" customFormat="1" ht="12.75"/>
    <row r="87" s="181" customFormat="1" ht="12.75"/>
    <row r="88" s="181" customFormat="1" ht="12.75"/>
    <row r="89" s="181" customFormat="1" ht="12.75"/>
    <row r="90" s="181" customFormat="1" ht="12.75"/>
    <row r="91" s="181" customFormat="1" ht="12.75"/>
    <row r="92" s="181" customFormat="1" ht="12.75"/>
    <row r="93" s="181" customFormat="1" ht="12.75"/>
    <row r="94" s="181" customFormat="1" ht="12.75"/>
    <row r="95" s="181" customFormat="1" ht="12.75"/>
    <row r="96" s="181" customFormat="1" ht="12.75"/>
    <row r="97" s="181" customFormat="1" ht="12.75"/>
    <row r="98" s="181" customFormat="1" ht="12.75"/>
    <row r="99" s="181" customFormat="1" ht="12.75"/>
    <row r="100" s="181" customFormat="1" ht="12.75"/>
    <row r="101" s="181" customFormat="1" ht="12.75"/>
    <row r="102" s="181" customFormat="1" ht="12.75"/>
    <row r="103" s="181" customFormat="1" ht="12.75"/>
    <row r="104" s="181" customFormat="1" ht="12.75"/>
    <row r="105" s="181" customFormat="1" ht="12.75"/>
    <row r="106" s="181" customFormat="1" ht="12.75"/>
    <row r="107" s="181" customFormat="1" ht="12.75"/>
    <row r="108" s="181" customFormat="1" ht="12.75"/>
    <row r="109" s="181" customFormat="1" ht="12.75"/>
    <row r="110" s="181" customFormat="1" ht="12.75"/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  <row r="122" s="181" customFormat="1" ht="12.75"/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  <row r="290" s="181" customFormat="1" ht="12.75"/>
    <row r="291" s="181" customFormat="1" ht="12.75"/>
    <row r="292" s="181" customFormat="1" ht="12.75"/>
    <row r="293" s="181" customFormat="1" ht="12.75"/>
    <row r="294" s="181" customFormat="1" ht="12.75"/>
    <row r="295" s="181" customFormat="1" ht="12.75"/>
    <row r="296" s="181" customFormat="1" ht="12.75"/>
    <row r="297" s="181" customFormat="1" ht="12.75"/>
    <row r="298" s="181" customFormat="1" ht="12.75"/>
    <row r="299" s="181" customFormat="1" ht="12.75"/>
    <row r="300" s="181" customFormat="1" ht="12.75"/>
    <row r="301" s="181" customFormat="1" ht="12.75"/>
    <row r="302" s="181" customFormat="1" ht="12.75"/>
    <row r="303" s="181" customFormat="1" ht="12.75"/>
    <row r="304" s="181" customFormat="1" ht="12.75"/>
    <row r="305" s="181" customFormat="1" ht="12.75"/>
    <row r="306" s="181" customFormat="1" ht="12.75"/>
    <row r="307" s="181" customFormat="1" ht="12.75"/>
    <row r="308" s="181" customFormat="1" ht="12.75"/>
    <row r="309" s="181" customFormat="1" ht="12.75"/>
    <row r="310" s="181" customFormat="1" ht="12.75"/>
    <row r="311" s="181" customFormat="1" ht="12.75"/>
    <row r="312" s="181" customFormat="1" ht="12.75"/>
    <row r="313" s="181" customFormat="1" ht="12.75"/>
    <row r="314" s="181" customFormat="1" ht="12.75"/>
    <row r="315" s="181" customFormat="1" ht="12.75"/>
    <row r="316" s="181" customFormat="1" ht="12.75"/>
    <row r="317" s="181" customFormat="1" ht="12.75"/>
    <row r="318" s="181" customFormat="1" ht="12.75"/>
    <row r="319" s="181" customFormat="1" ht="12.75"/>
    <row r="320" s="181" customFormat="1" ht="12.75"/>
    <row r="321" s="181" customFormat="1" ht="12.75"/>
    <row r="322" s="181" customFormat="1" ht="12.75"/>
    <row r="323" s="181" customFormat="1" ht="12.75"/>
    <row r="324" s="181" customFormat="1" ht="12.75"/>
    <row r="325" s="181" customFormat="1" ht="12.75"/>
    <row r="326" s="181" customFormat="1" ht="12.75"/>
    <row r="327" s="181" customFormat="1" ht="12.75"/>
    <row r="328" s="181" customFormat="1" ht="12.75"/>
    <row r="329" s="181" customFormat="1" ht="12.75"/>
    <row r="330" s="181" customFormat="1" ht="12.75"/>
    <row r="331" s="181" customFormat="1" ht="12.75"/>
    <row r="332" s="181" customFormat="1" ht="12.75"/>
    <row r="333" s="181" customFormat="1" ht="12.75"/>
    <row r="334" s="181" customFormat="1" ht="12.75"/>
    <row r="335" s="181" customFormat="1" ht="12.75"/>
    <row r="336" s="181" customFormat="1" ht="12.75"/>
    <row r="337" s="181" customFormat="1" ht="12.75"/>
    <row r="338" s="181" customFormat="1" ht="12.75"/>
    <row r="339" s="181" customFormat="1" ht="12.75"/>
    <row r="340" s="181" customFormat="1" ht="12.75"/>
    <row r="341" s="181" customFormat="1" ht="12.75"/>
    <row r="342" s="181" customFormat="1" ht="12.75"/>
    <row r="343" s="181" customFormat="1" ht="12.75"/>
    <row r="344" s="181" customFormat="1" ht="12.75"/>
    <row r="345" s="181" customFormat="1" ht="12.75"/>
    <row r="346" s="181" customFormat="1" ht="12.75"/>
    <row r="347" s="181" customFormat="1" ht="12.75"/>
    <row r="348" s="181" customFormat="1" ht="12.75"/>
    <row r="349" s="181" customFormat="1" ht="12.75"/>
    <row r="350" s="181" customFormat="1" ht="12.75"/>
    <row r="351" s="181" customFormat="1" ht="12.75"/>
    <row r="352" s="181" customFormat="1" ht="12.75"/>
    <row r="353" s="181" customFormat="1" ht="12.75"/>
    <row r="354" s="181" customFormat="1" ht="12.75"/>
    <row r="355" s="181" customFormat="1" ht="12.75"/>
    <row r="356" s="181" customFormat="1" ht="12.75"/>
    <row r="357" s="181" customFormat="1" ht="12.75"/>
    <row r="358" s="181" customFormat="1" ht="12.75"/>
    <row r="359" s="181" customFormat="1" ht="12.75"/>
    <row r="360" s="181" customFormat="1" ht="12.75"/>
    <row r="361" s="181" customFormat="1" ht="12.75"/>
    <row r="362" s="181" customFormat="1" ht="12.75"/>
    <row r="363" s="181" customFormat="1" ht="12.75"/>
    <row r="364" s="181" customFormat="1" ht="12.75"/>
    <row r="365" s="181" customFormat="1" ht="12.75"/>
    <row r="366" s="181" customFormat="1" ht="12.75"/>
    <row r="367" s="181" customFormat="1" ht="12.75"/>
    <row r="368" s="181" customFormat="1" ht="12.75"/>
    <row r="369" s="181" customFormat="1" ht="12.75"/>
    <row r="370" s="181" customFormat="1" ht="12.75"/>
    <row r="371" s="181" customFormat="1" ht="12.75"/>
    <row r="372" s="181" customFormat="1" ht="12.75"/>
    <row r="373" s="181" customFormat="1" ht="12.75"/>
    <row r="374" s="181" customFormat="1" ht="12.75"/>
    <row r="375" s="181" customFormat="1" ht="12.75"/>
    <row r="376" s="181" customFormat="1" ht="12.75"/>
    <row r="377" s="181" customFormat="1" ht="12.75"/>
    <row r="378" s="181" customFormat="1" ht="12.75"/>
    <row r="379" s="181" customFormat="1" ht="12.75"/>
    <row r="380" s="181" customFormat="1" ht="12.75"/>
    <row r="381" s="181" customFormat="1" ht="12.75"/>
    <row r="382" s="181" customFormat="1" ht="12.75"/>
    <row r="383" s="181" customFormat="1" ht="12.75"/>
    <row r="384" s="181" customFormat="1" ht="12.75"/>
    <row r="385" s="181" customFormat="1" ht="12.75"/>
    <row r="386" s="181" customFormat="1" ht="12.75"/>
    <row r="387" s="181" customFormat="1" ht="12.75"/>
    <row r="388" s="181" customFormat="1" ht="12.75"/>
    <row r="389" s="181" customFormat="1" ht="12.75"/>
    <row r="390" s="181" customFormat="1" ht="12.75"/>
    <row r="391" s="181" customFormat="1" ht="12.75"/>
    <row r="392" s="181" customFormat="1" ht="12.75"/>
    <row r="393" s="181" customFormat="1" ht="12.75"/>
    <row r="394" s="181" customFormat="1" ht="12.75"/>
    <row r="395" s="181" customFormat="1" ht="12.75"/>
    <row r="396" s="181" customFormat="1" ht="12.75"/>
    <row r="397" s="181" customFormat="1" ht="12.75"/>
    <row r="398" s="181" customFormat="1" ht="12.75"/>
    <row r="399" s="181" customFormat="1" ht="12.75"/>
    <row r="400" s="181" customFormat="1" ht="12.75"/>
    <row r="401" s="181" customFormat="1" ht="12.75"/>
    <row r="402" s="181" customFormat="1" ht="12.75"/>
    <row r="403" s="181" customFormat="1" ht="12.75"/>
    <row r="404" s="181" customFormat="1" ht="12.75"/>
    <row r="405" s="181" customFormat="1" ht="12.75"/>
    <row r="406" s="181" customFormat="1" ht="12.75"/>
    <row r="407" s="181" customFormat="1" ht="12.75"/>
    <row r="408" s="181" customFormat="1" ht="12.75"/>
    <row r="409" s="181" customFormat="1" ht="12.75"/>
    <row r="410" s="181" customFormat="1" ht="12.75"/>
    <row r="411" s="181" customFormat="1" ht="12.75"/>
    <row r="412" s="181" customFormat="1" ht="12.75"/>
    <row r="413" s="181" customFormat="1" ht="12.75"/>
    <row r="414" s="181" customFormat="1" ht="12.75"/>
    <row r="415" s="181" customFormat="1" ht="12.75"/>
    <row r="416" s="181" customFormat="1" ht="12.75"/>
    <row r="417" s="181" customFormat="1" ht="12.75"/>
    <row r="418" s="181" customFormat="1" ht="12.75"/>
    <row r="419" s="181" customFormat="1" ht="12.75"/>
    <row r="420" s="181" customFormat="1" ht="12.75"/>
    <row r="421" s="181" customFormat="1" ht="12.75"/>
    <row r="422" s="181" customFormat="1" ht="12.75"/>
    <row r="423" s="181" customFormat="1" ht="12.75"/>
    <row r="424" s="181" customFormat="1" ht="12.75"/>
    <row r="425" s="181" customFormat="1" ht="12.75"/>
    <row r="426" s="181" customFormat="1" ht="12.75"/>
    <row r="427" s="181" customFormat="1" ht="12.75"/>
    <row r="428" s="181" customFormat="1" ht="12.75"/>
    <row r="429" s="181" customFormat="1" ht="12.75"/>
    <row r="430" s="181" customFormat="1" ht="12.75"/>
    <row r="431" s="181" customFormat="1" ht="12.75"/>
    <row r="432" s="181" customFormat="1" ht="12.75"/>
    <row r="433" s="181" customFormat="1" ht="12.75"/>
    <row r="434" s="181" customFormat="1" ht="12.75"/>
    <row r="435" s="181" customFormat="1" ht="12.75"/>
    <row r="436" s="181" customFormat="1" ht="12.75"/>
    <row r="437" s="181" customFormat="1" ht="12.75"/>
    <row r="438" s="181" customFormat="1" ht="12.75"/>
    <row r="439" s="181" customFormat="1" ht="12.75"/>
    <row r="440" s="181" customFormat="1" ht="12.75"/>
    <row r="441" s="181" customFormat="1" ht="12.75"/>
    <row r="442" s="181" customFormat="1" ht="12.75"/>
    <row r="443" s="181" customFormat="1" ht="12.75"/>
    <row r="444" s="181" customFormat="1" ht="12.75"/>
    <row r="445" s="181" customFormat="1" ht="12.75"/>
    <row r="446" s="181" customFormat="1" ht="12.75"/>
    <row r="447" s="181" customFormat="1" ht="12.75"/>
    <row r="448" s="181" customFormat="1" ht="12.75"/>
    <row r="449" s="181" customFormat="1" ht="12.75"/>
    <row r="450" s="181" customFormat="1" ht="12.75"/>
    <row r="451" s="181" customFormat="1" ht="12.75"/>
    <row r="452" s="181" customFormat="1" ht="12.75"/>
    <row r="453" s="181" customFormat="1" ht="12.75"/>
    <row r="454" s="181" customFormat="1" ht="12.75"/>
    <row r="455" s="181" customFormat="1" ht="12.75"/>
    <row r="456" s="181" customFormat="1" ht="12.75"/>
    <row r="457" s="181" customFormat="1" ht="12.75"/>
    <row r="458" s="181" customFormat="1" ht="12.75"/>
    <row r="459" s="181" customFormat="1" ht="12.75"/>
    <row r="460" s="181" customFormat="1" ht="12.75"/>
    <row r="461" s="181" customFormat="1" ht="12.75"/>
    <row r="462" s="181" customFormat="1" ht="12.75"/>
    <row r="463" s="181" customFormat="1" ht="12.75"/>
    <row r="464" s="181" customFormat="1" ht="12.75"/>
    <row r="465" s="181" customFormat="1" ht="12.75"/>
    <row r="466" s="181" customFormat="1" ht="12.75"/>
    <row r="467" s="181" customFormat="1" ht="12.75"/>
    <row r="468" s="181" customFormat="1" ht="12.75"/>
    <row r="469" s="181" customFormat="1" ht="12.75"/>
    <row r="470" s="181" customFormat="1" ht="12.75"/>
    <row r="471" s="181" customFormat="1" ht="12.75"/>
    <row r="472" s="181" customFormat="1" ht="12.75"/>
    <row r="473" s="181" customFormat="1" ht="12.75"/>
    <row r="474" s="181" customFormat="1" ht="12.75"/>
    <row r="475" s="181" customFormat="1" ht="12.75"/>
    <row r="476" s="181" customFormat="1" ht="12.75"/>
    <row r="477" s="181" customFormat="1" ht="12.75"/>
    <row r="478" s="181" customFormat="1" ht="12.75"/>
    <row r="479" s="181" customFormat="1" ht="12.75"/>
    <row r="480" s="181" customFormat="1" ht="12.75"/>
    <row r="481" s="181" customFormat="1" ht="12.75"/>
    <row r="482" s="181" customFormat="1" ht="12.75"/>
    <row r="483" s="181" customFormat="1" ht="12.75"/>
    <row r="484" s="181" customFormat="1" ht="12.75"/>
    <row r="485" s="181" customFormat="1" ht="12.75"/>
    <row r="486" s="181" customFormat="1" ht="12.75"/>
    <row r="487" s="181" customFormat="1" ht="12.75"/>
    <row r="488" s="181" customFormat="1" ht="12.75"/>
    <row r="489" s="181" customFormat="1" ht="12.75"/>
    <row r="490" s="181" customFormat="1" ht="12.75"/>
    <row r="491" s="181" customFormat="1" ht="12.75"/>
    <row r="492" s="181" customFormat="1" ht="12.75"/>
    <row r="493" s="181" customFormat="1" ht="12.75"/>
    <row r="494" s="181" customFormat="1" ht="12.75"/>
    <row r="495" s="181" customFormat="1" ht="12.75"/>
    <row r="496" s="181" customFormat="1" ht="12.75"/>
    <row r="497" s="181" customFormat="1" ht="12.75"/>
    <row r="498" s="181" customFormat="1" ht="12.75"/>
    <row r="499" s="181" customFormat="1" ht="12.75"/>
    <row r="500" s="181" customFormat="1" ht="12.75"/>
    <row r="501" s="181" customFormat="1" ht="12.75"/>
    <row r="502" s="181" customFormat="1" ht="12.75"/>
    <row r="503" s="181" customFormat="1" ht="12.75"/>
    <row r="504" s="181" customFormat="1" ht="12.75"/>
    <row r="505" s="181" customFormat="1" ht="12.75"/>
    <row r="506" s="181" customFormat="1" ht="12.75"/>
    <row r="507" s="181" customFormat="1" ht="12.75"/>
    <row r="508" s="181" customFormat="1" ht="12.75"/>
    <row r="509" s="181" customFormat="1" ht="12.75"/>
    <row r="510" s="181" customFormat="1" ht="12.75"/>
    <row r="511" s="181" customFormat="1" ht="12.75"/>
    <row r="512" s="181" customFormat="1" ht="12.75"/>
    <row r="513" s="181" customFormat="1" ht="12.75"/>
    <row r="514" s="181" customFormat="1" ht="12.75"/>
    <row r="515" s="181" customFormat="1" ht="12.75"/>
    <row r="516" s="181" customFormat="1" ht="12.75"/>
    <row r="517" s="181" customFormat="1" ht="12.75"/>
    <row r="518" s="181" customFormat="1" ht="12.75"/>
    <row r="519" s="181" customFormat="1" ht="12.75"/>
    <row r="520" s="181" customFormat="1" ht="12.75"/>
    <row r="521" s="181" customFormat="1" ht="12.75"/>
    <row r="522" s="181" customFormat="1" ht="12.75"/>
    <row r="523" s="181" customFormat="1" ht="12.75"/>
    <row r="524" s="181" customFormat="1" ht="12.75"/>
    <row r="525" s="181" customFormat="1" ht="12.75"/>
    <row r="526" s="181" customFormat="1" ht="12.75"/>
    <row r="527" s="181" customFormat="1" ht="12.75"/>
    <row r="528" s="181" customFormat="1" ht="12.75"/>
    <row r="529" s="181" customFormat="1" ht="12.75"/>
    <row r="530" s="181" customFormat="1" ht="12.75"/>
    <row r="531" s="181" customFormat="1" ht="12.75"/>
    <row r="532" s="181" customFormat="1" ht="12.75"/>
    <row r="533" s="181" customFormat="1" ht="12.75"/>
    <row r="534" s="181" customFormat="1" ht="12.75"/>
    <row r="535" s="181" customFormat="1" ht="12.75"/>
    <row r="536" s="181" customFormat="1" ht="12.75"/>
    <row r="537" s="181" customFormat="1" ht="12.75"/>
    <row r="538" s="181" customFormat="1" ht="12.75"/>
    <row r="539" s="181" customFormat="1" ht="12.75"/>
    <row r="540" s="181" customFormat="1" ht="12.75"/>
    <row r="541" s="181" customFormat="1" ht="12.75"/>
    <row r="542" s="181" customFormat="1" ht="12.75"/>
    <row r="543" s="181" customFormat="1" ht="12.75"/>
    <row r="544" s="181" customFormat="1" ht="12.75"/>
    <row r="545" s="181" customFormat="1" ht="12.75"/>
    <row r="546" s="181" customFormat="1" ht="12.75"/>
    <row r="547" s="181" customFormat="1" ht="12.75"/>
    <row r="548" s="181" customFormat="1" ht="12.75"/>
    <row r="549" s="181" customFormat="1" ht="12.75"/>
    <row r="550" s="181" customFormat="1" ht="12.75"/>
    <row r="551" s="181" customFormat="1" ht="12.75"/>
    <row r="552" s="181" customFormat="1" ht="12.75"/>
    <row r="553" s="181" customFormat="1" ht="12.75"/>
    <row r="554" s="181" customFormat="1" ht="12.75"/>
    <row r="555" s="181" customFormat="1" ht="12.75"/>
    <row r="556" s="181" customFormat="1" ht="12.75"/>
    <row r="557" s="181" customFormat="1" ht="12.75"/>
    <row r="558" s="181" customFormat="1" ht="12.75"/>
    <row r="559" s="181" customFormat="1" ht="12.75"/>
    <row r="560" s="181" customFormat="1" ht="12.75"/>
    <row r="561" s="181" customFormat="1" ht="12.75"/>
    <row r="562" s="181" customFormat="1" ht="12.75"/>
    <row r="563" s="181" customFormat="1" ht="12.75"/>
    <row r="564" s="181" customFormat="1" ht="12.75"/>
    <row r="565" s="181" customFormat="1" ht="12.75"/>
    <row r="566" s="181" customFormat="1" ht="12.75"/>
    <row r="567" s="181" customFormat="1" ht="12.75"/>
    <row r="568" s="181" customFormat="1" ht="12.75"/>
    <row r="569" s="181" customFormat="1" ht="12.75"/>
    <row r="570" s="181" customFormat="1" ht="12.75"/>
    <row r="571" s="181" customFormat="1" ht="12.75"/>
    <row r="572" s="181" customFormat="1" ht="12.75"/>
    <row r="573" s="181" customFormat="1" ht="12.75"/>
    <row r="574" s="181" customFormat="1" ht="12.75"/>
    <row r="575" s="181" customFormat="1" ht="12.75"/>
    <row r="576" s="181" customFormat="1" ht="12.75"/>
    <row r="577" s="181" customFormat="1" ht="12.75"/>
    <row r="578" s="181" customFormat="1" ht="12.75"/>
    <row r="579" s="181" customFormat="1" ht="12.75"/>
    <row r="580" s="181" customFormat="1" ht="12.75"/>
    <row r="581" s="181" customFormat="1" ht="12.75"/>
    <row r="582" s="181" customFormat="1" ht="12.75"/>
    <row r="583" s="181" customFormat="1" ht="12.75"/>
    <row r="584" s="181" customFormat="1" ht="12.75"/>
    <row r="585" s="181" customFormat="1" ht="12.75"/>
    <row r="586" s="181" customFormat="1" ht="12.75"/>
    <row r="587" s="181" customFormat="1" ht="12.75"/>
    <row r="588" s="181" customFormat="1" ht="12.75"/>
    <row r="589" s="181" customFormat="1" ht="12.75"/>
    <row r="590" s="181" customFormat="1" ht="12.75"/>
    <row r="591" s="181" customFormat="1" ht="12.75"/>
    <row r="592" s="181" customFormat="1" ht="12.75"/>
    <row r="593" s="181" customFormat="1" ht="12.75"/>
    <row r="594" s="181" customFormat="1" ht="12.75"/>
    <row r="595" s="181" customFormat="1" ht="12.75"/>
    <row r="596" s="181" customFormat="1" ht="12.75"/>
    <row r="597" s="181" customFormat="1" ht="12.75"/>
    <row r="598" s="181" customFormat="1" ht="12.75"/>
    <row r="599" s="181" customFormat="1" ht="12.75"/>
    <row r="600" s="181" customFormat="1" ht="12.75"/>
    <row r="601" s="181" customFormat="1" ht="12.75"/>
    <row r="602" s="181" customFormat="1" ht="12.75"/>
    <row r="603" s="181" customFormat="1" ht="12.75"/>
    <row r="604" s="181" customFormat="1" ht="12.75"/>
    <row r="605" s="181" customFormat="1" ht="12.75"/>
    <row r="606" s="181" customFormat="1" ht="12.75"/>
    <row r="607" s="181" customFormat="1" ht="12.75"/>
    <row r="608" s="181" customFormat="1" ht="12.75"/>
    <row r="609" s="181" customFormat="1" ht="12.75"/>
    <row r="610" s="181" customFormat="1" ht="12.75"/>
    <row r="611" s="181" customFormat="1" ht="12.75"/>
    <row r="612" s="181" customFormat="1" ht="12.75"/>
    <row r="613" s="181" customFormat="1" ht="12.75"/>
    <row r="614" s="181" customFormat="1" ht="12.75"/>
    <row r="615" s="181" customFormat="1" ht="12.75"/>
    <row r="616" s="181" customFormat="1" ht="12.75"/>
    <row r="617" s="181" customFormat="1" ht="12.75"/>
    <row r="618" s="181" customFormat="1" ht="12.75"/>
    <row r="619" s="181" customFormat="1" ht="12.75"/>
    <row r="620" s="181" customFormat="1" ht="12.75"/>
    <row r="621" s="181" customFormat="1" ht="12.75"/>
    <row r="622" s="181" customFormat="1" ht="12.75"/>
    <row r="623" s="181" customFormat="1" ht="12.75"/>
    <row r="624" s="181" customFormat="1" ht="12.75"/>
    <row r="625" s="181" customFormat="1" ht="12.75"/>
    <row r="626" s="181" customFormat="1" ht="12.75"/>
    <row r="627" s="181" customFormat="1" ht="12.75"/>
    <row r="628" s="181" customFormat="1" ht="12.75"/>
    <row r="629" s="181" customFormat="1" ht="12.75"/>
    <row r="630" s="181" customFormat="1" ht="12.75"/>
    <row r="631" s="181" customFormat="1" ht="12.75"/>
    <row r="632" s="181" customFormat="1" ht="12.75"/>
    <row r="633" s="181" customFormat="1" ht="12.75"/>
    <row r="634" s="181" customFormat="1" ht="12.75"/>
    <row r="635" s="181" customFormat="1" ht="12.75"/>
    <row r="636" s="181" customFormat="1" ht="12.75"/>
    <row r="637" s="181" customFormat="1" ht="12.75"/>
    <row r="638" s="181" customFormat="1" ht="12.75"/>
    <row r="639" s="181" customFormat="1" ht="12.75"/>
    <row r="640" s="181" customFormat="1" ht="12.75"/>
    <row r="641" s="181" customFormat="1" ht="12.75"/>
    <row r="642" s="181" customFormat="1" ht="12.75"/>
    <row r="643" s="181" customFormat="1" ht="12.75"/>
    <row r="644" s="181" customFormat="1" ht="12.75"/>
    <row r="645" s="181" customFormat="1" ht="12.75"/>
    <row r="646" s="181" customFormat="1" ht="12.75"/>
    <row r="647" s="181" customFormat="1" ht="12.75"/>
    <row r="648" s="181" customFormat="1" ht="12.75"/>
    <row r="649" s="181" customFormat="1" ht="12.75"/>
    <row r="650" s="181" customFormat="1" ht="12.75"/>
    <row r="651" s="181" customFormat="1" ht="12.75"/>
    <row r="652" s="181" customFormat="1" ht="12.75"/>
    <row r="653" s="181" customFormat="1" ht="12.75"/>
    <row r="654" s="181" customFormat="1" ht="12.75"/>
    <row r="655" s="181" customFormat="1" ht="12.75"/>
    <row r="656" s="181" customFormat="1" ht="12.75"/>
    <row r="657" s="181" customFormat="1" ht="12.75"/>
    <row r="658" s="181" customFormat="1" ht="12.75"/>
    <row r="659" s="181" customFormat="1" ht="12.75"/>
    <row r="660" s="181" customFormat="1" ht="12.75"/>
    <row r="661" s="181" customFormat="1" ht="12.75"/>
    <row r="662" s="181" customFormat="1" ht="12.75"/>
    <row r="663" s="181" customFormat="1" ht="12.75"/>
    <row r="664" s="181" customFormat="1" ht="12.75"/>
    <row r="665" s="181" customFormat="1" ht="12.75"/>
    <row r="666" s="181" customFormat="1" ht="12.75"/>
    <row r="667" s="181" customFormat="1" ht="12.75"/>
    <row r="668" s="181" customFormat="1" ht="12.75"/>
    <row r="669" s="181" customFormat="1" ht="12.75"/>
    <row r="670" s="181" customFormat="1" ht="12.75"/>
    <row r="671" s="181" customFormat="1" ht="12.75"/>
    <row r="672" s="181" customFormat="1" ht="12.75"/>
    <row r="673" s="181" customFormat="1" ht="12.75"/>
    <row r="674" s="181" customFormat="1" ht="12.75"/>
    <row r="675" s="181" customFormat="1" ht="12.75"/>
    <row r="676" s="181" customFormat="1" ht="12.75"/>
    <row r="677" s="181" customFormat="1" ht="12.75"/>
    <row r="678" s="181" customFormat="1" ht="12.75"/>
    <row r="679" s="181" customFormat="1" ht="12.75"/>
    <row r="680" s="181" customFormat="1" ht="12.75"/>
    <row r="681" s="181" customFormat="1" ht="12.75"/>
    <row r="682" s="181" customFormat="1" ht="12.75"/>
    <row r="683" s="181" customFormat="1" ht="12.75"/>
    <row r="684" s="181" customFormat="1" ht="12.75"/>
    <row r="685" s="181" customFormat="1" ht="12.75"/>
    <row r="686" s="181" customFormat="1" ht="12.75"/>
    <row r="687" s="181" customFormat="1" ht="12.75"/>
    <row r="688" s="181" customFormat="1" ht="12.75"/>
    <row r="689" s="181" customFormat="1" ht="12.75"/>
    <row r="690" s="181" customFormat="1" ht="12.75"/>
    <row r="691" s="181" customFormat="1" ht="12.75"/>
    <row r="692" s="181" customFormat="1" ht="12.75"/>
    <row r="693" s="181" customFormat="1" ht="12.75"/>
    <row r="694" s="181" customFormat="1" ht="12.75"/>
    <row r="695" s="181" customFormat="1" ht="12.75"/>
    <row r="696" s="181" customFormat="1" ht="12.75"/>
    <row r="697" s="181" customFormat="1" ht="12.75"/>
    <row r="698" s="181" customFormat="1" ht="12.75"/>
    <row r="699" s="181" customFormat="1" ht="12.75"/>
    <row r="700" s="181" customFormat="1" ht="12.75"/>
    <row r="701" s="181" customFormat="1" ht="12.75"/>
    <row r="702" s="181" customFormat="1" ht="12.75"/>
    <row r="703" s="181" customFormat="1" ht="12.75"/>
    <row r="704" s="181" customFormat="1" ht="12.75"/>
    <row r="705" s="181" customFormat="1" ht="12.75"/>
    <row r="706" s="181" customFormat="1" ht="12.75"/>
    <row r="707" s="181" customFormat="1" ht="12.75"/>
    <row r="708" s="181" customFormat="1" ht="12.75"/>
    <row r="709" s="181" customFormat="1" ht="12.75"/>
    <row r="710" s="181" customFormat="1" ht="12.75"/>
    <row r="711" s="181" customFormat="1" ht="12.75"/>
    <row r="712" s="181" customFormat="1" ht="12.75"/>
    <row r="713" s="181" customFormat="1" ht="12.75"/>
    <row r="714" s="181" customFormat="1" ht="12.75"/>
    <row r="715" s="181" customFormat="1" ht="12.75"/>
    <row r="716" s="181" customFormat="1" ht="12.75"/>
    <row r="717" s="181" customFormat="1" ht="12.75"/>
    <row r="718" s="181" customFormat="1" ht="12.75"/>
    <row r="719" s="181" customFormat="1" ht="12.75"/>
    <row r="720" s="181" customFormat="1" ht="12.75"/>
    <row r="721" s="181" customFormat="1" ht="12.75"/>
    <row r="722" s="181" customFormat="1" ht="12.75"/>
    <row r="723" s="181" customFormat="1" ht="12.75"/>
    <row r="724" s="181" customFormat="1" ht="12.75"/>
    <row r="725" s="181" customFormat="1" ht="12.75"/>
    <row r="726" s="181" customFormat="1" ht="12.75"/>
    <row r="727" s="181" customFormat="1" ht="12.75"/>
    <row r="728" s="181" customFormat="1" ht="12.75"/>
    <row r="729" s="181" customFormat="1" ht="12.75"/>
    <row r="730" s="181" customFormat="1" ht="12.75"/>
    <row r="731" s="181" customFormat="1" ht="12.75"/>
    <row r="732" s="181" customFormat="1" ht="12.75"/>
    <row r="733" s="181" customFormat="1" ht="12.75"/>
    <row r="734" s="181" customFormat="1" ht="12.75"/>
    <row r="735" s="181" customFormat="1" ht="12.75"/>
    <row r="736" s="181" customFormat="1" ht="12.75"/>
    <row r="737" s="181" customFormat="1" ht="12.75"/>
    <row r="738" s="181" customFormat="1" ht="12.75"/>
    <row r="739" s="181" customFormat="1" ht="12.75"/>
    <row r="740" s="181" customFormat="1" ht="12.75"/>
    <row r="741" s="181" customFormat="1" ht="12.75"/>
    <row r="742" s="181" customFormat="1" ht="12.75"/>
    <row r="743" s="181" customFormat="1" ht="12.75"/>
    <row r="744" s="181" customFormat="1" ht="12.75"/>
    <row r="745" s="181" customFormat="1" ht="12.75"/>
    <row r="746" s="181" customFormat="1" ht="12.75"/>
    <row r="747" s="181" customFormat="1" ht="12.75"/>
    <row r="748" s="181" customFormat="1" ht="12.75"/>
    <row r="749" s="181" customFormat="1" ht="12.75"/>
    <row r="750" s="181" customFormat="1" ht="12.75"/>
    <row r="751" s="181" customFormat="1" ht="12.75"/>
    <row r="752" s="181" customFormat="1" ht="12.75"/>
    <row r="753" s="181" customFormat="1" ht="12.75"/>
    <row r="754" s="181" customFormat="1" ht="12.75"/>
    <row r="755" s="181" customFormat="1" ht="12.75"/>
    <row r="756" s="181" customFormat="1" ht="12.75"/>
    <row r="757" s="181" customFormat="1" ht="12.75"/>
    <row r="758" s="181" customFormat="1" ht="12.75"/>
    <row r="759" s="181" customFormat="1" ht="12.75"/>
    <row r="760" s="181" customFormat="1" ht="12.75"/>
    <row r="761" s="181" customFormat="1" ht="12.75"/>
    <row r="762" s="181" customFormat="1" ht="12.75"/>
    <row r="763" s="181" customFormat="1" ht="12.75"/>
    <row r="764" s="181" customFormat="1" ht="12.75"/>
    <row r="765" s="181" customFormat="1" ht="12.75"/>
    <row r="766" s="181" customFormat="1" ht="12.75"/>
    <row r="767" s="181" customFormat="1" ht="12.75"/>
    <row r="768" s="181" customFormat="1" ht="12.75"/>
    <row r="769" s="181" customFormat="1" ht="12.75"/>
    <row r="770" s="181" customFormat="1" ht="12.75"/>
    <row r="771" s="181" customFormat="1" ht="12.75"/>
    <row r="772" s="181" customFormat="1" ht="12.75"/>
    <row r="773" s="181" customFormat="1" ht="12.75"/>
    <row r="774" s="181" customFormat="1" ht="12.75"/>
    <row r="775" s="181" customFormat="1" ht="12.75"/>
    <row r="776" s="181" customFormat="1" ht="12.75"/>
    <row r="777" s="181" customFormat="1" ht="12.75"/>
    <row r="778" s="181" customFormat="1" ht="12.75"/>
    <row r="779" s="181" customFormat="1" ht="12.75"/>
    <row r="780" s="181" customFormat="1" ht="12.75"/>
    <row r="781" s="181" customFormat="1" ht="12.75"/>
    <row r="782" s="181" customFormat="1" ht="12.75"/>
    <row r="783" s="181" customFormat="1" ht="12.75"/>
    <row r="784" s="181" customFormat="1" ht="12.75"/>
    <row r="785" s="181" customFormat="1" ht="12.75"/>
    <row r="786" s="181" customFormat="1" ht="12.75"/>
    <row r="787" s="181" customFormat="1" ht="12.75"/>
    <row r="788" s="181" customFormat="1" ht="12.75"/>
    <row r="789" s="181" customFormat="1" ht="12.75"/>
    <row r="790" s="181" customFormat="1" ht="12.75"/>
    <row r="791" s="181" customFormat="1" ht="12.75"/>
    <row r="792" s="181" customFormat="1" ht="12.75"/>
    <row r="793" s="181" customFormat="1" ht="12.75"/>
    <row r="794" s="181" customFormat="1" ht="12.75"/>
    <row r="795" s="181" customFormat="1" ht="12.75"/>
    <row r="796" s="181" customFormat="1" ht="12.75"/>
    <row r="797" s="181" customFormat="1" ht="12.75"/>
    <row r="798" s="181" customFormat="1" ht="12.75"/>
    <row r="799" s="181" customFormat="1" ht="12.75"/>
    <row r="800" s="181" customFormat="1" ht="12.75"/>
    <row r="801" s="181" customFormat="1" ht="12.75"/>
    <row r="802" s="181" customFormat="1" ht="12.75"/>
    <row r="803" s="181" customFormat="1" ht="12.75"/>
    <row r="804" s="181" customFormat="1" ht="12.75"/>
    <row r="805" s="181" customFormat="1" ht="12.75"/>
    <row r="806" s="181" customFormat="1" ht="12.75"/>
    <row r="807" s="181" customFormat="1" ht="12.75"/>
    <row r="808" s="181" customFormat="1" ht="12.75"/>
    <row r="809" s="181" customFormat="1" ht="12.75"/>
    <row r="810" s="181" customFormat="1" ht="12.75"/>
    <row r="811" s="181" customFormat="1" ht="12.75"/>
    <row r="812" s="181" customFormat="1" ht="12.75"/>
    <row r="813" s="181" customFormat="1" ht="12.75"/>
    <row r="814" s="181" customFormat="1" ht="12.75"/>
    <row r="815" s="181" customFormat="1" ht="12.75"/>
    <row r="816" s="181" customFormat="1" ht="12.75"/>
    <row r="817" s="181" customFormat="1" ht="12.75"/>
    <row r="818" s="181" customFormat="1" ht="12.75"/>
    <row r="819" s="181" customFormat="1" ht="12.75"/>
    <row r="820" s="181" customFormat="1" ht="12.75"/>
    <row r="821" s="181" customFormat="1" ht="12.75"/>
    <row r="822" s="181" customFormat="1" ht="12.75"/>
    <row r="823" s="181" customFormat="1" ht="12.75"/>
    <row r="824" s="181" customFormat="1" ht="12.75"/>
    <row r="825" s="181" customFormat="1" ht="12.75"/>
    <row r="826" s="181" customFormat="1" ht="12.75"/>
    <row r="827" s="181" customFormat="1" ht="12.75"/>
    <row r="828" s="181" customFormat="1" ht="12.75"/>
    <row r="829" s="181" customFormat="1" ht="12.75"/>
    <row r="830" s="181" customFormat="1" ht="12.75"/>
    <row r="831" s="181" customFormat="1" ht="12.75"/>
    <row r="832" s="181" customFormat="1" ht="12.75"/>
    <row r="833" s="181" customFormat="1" ht="12.75"/>
    <row r="834" s="181" customFormat="1" ht="12.75"/>
    <row r="835" s="181" customFormat="1" ht="12.75"/>
    <row r="836" s="181" customFormat="1" ht="12.75"/>
    <row r="837" s="181" customFormat="1" ht="12.75"/>
    <row r="838" s="181" customFormat="1" ht="12.75"/>
    <row r="839" s="181" customFormat="1" ht="12.75"/>
    <row r="840" s="181" customFormat="1" ht="12.75"/>
    <row r="841" s="181" customFormat="1" ht="12.75"/>
    <row r="842" s="181" customFormat="1" ht="12.75"/>
    <row r="843" s="181" customFormat="1" ht="12.75"/>
    <row r="844" s="181" customFormat="1" ht="12.75"/>
    <row r="845" s="181" customFormat="1" ht="12.75"/>
    <row r="846" s="181" customFormat="1" ht="12.75"/>
    <row r="847" s="181" customFormat="1" ht="12.75"/>
    <row r="848" s="181" customFormat="1" ht="12.75"/>
    <row r="849" s="181" customFormat="1" ht="12.75"/>
    <row r="850" s="181" customFormat="1" ht="12.75"/>
    <row r="851" s="181" customFormat="1" ht="12.75"/>
    <row r="852" s="181" customFormat="1" ht="12.75"/>
    <row r="853" s="181" customFormat="1" ht="12.75"/>
    <row r="854" s="181" customFormat="1" ht="12.75"/>
    <row r="855" s="181" customFormat="1" ht="12.75"/>
    <row r="856" s="181" customFormat="1" ht="12.75"/>
    <row r="857" s="181" customFormat="1" ht="12.75"/>
    <row r="858" s="181" customFormat="1" ht="12.75"/>
    <row r="859" s="181" customFormat="1" ht="12.75"/>
    <row r="860" s="181" customFormat="1" ht="12.75"/>
    <row r="861" s="181" customFormat="1" ht="12.75"/>
    <row r="862" s="181" customFormat="1" ht="12.75"/>
    <row r="863" s="181" customFormat="1" ht="12.75"/>
    <row r="864" s="181" customFormat="1" ht="12.75"/>
    <row r="865" s="181" customFormat="1" ht="12.75"/>
    <row r="866" s="181" customFormat="1" ht="12.75"/>
    <row r="867" s="181" customFormat="1" ht="12.75"/>
    <row r="868" s="181" customFormat="1" ht="12.75"/>
    <row r="869" s="181" customFormat="1" ht="12.75"/>
    <row r="870" s="181" customFormat="1" ht="12.75"/>
    <row r="871" s="181" customFormat="1" ht="12.75"/>
    <row r="872" s="181" customFormat="1" ht="12.75"/>
    <row r="873" s="181" customFormat="1" ht="12.75"/>
    <row r="874" s="181" customFormat="1" ht="12.75"/>
    <row r="875" s="181" customFormat="1" ht="12.75"/>
    <row r="876" s="181" customFormat="1" ht="12.75"/>
    <row r="877" s="181" customFormat="1" ht="12.75"/>
    <row r="878" s="181" customFormat="1" ht="12.75"/>
    <row r="879" s="181" customFormat="1" ht="12.75"/>
    <row r="880" s="181" customFormat="1" ht="12.75"/>
    <row r="881" s="181" customFormat="1" ht="12.75"/>
    <row r="882" s="181" customFormat="1" ht="12.75"/>
    <row r="883" s="181" customFormat="1" ht="12.75"/>
    <row r="884" s="181" customFormat="1" ht="12.75"/>
    <row r="885" s="181" customFormat="1" ht="12.75"/>
    <row r="886" s="181" customFormat="1" ht="12.75"/>
    <row r="887" s="181" customFormat="1" ht="12.75"/>
    <row r="888" s="181" customFormat="1" ht="12.75"/>
    <row r="889" s="181" customFormat="1" ht="12.75"/>
    <row r="890" s="181" customFormat="1" ht="12.75"/>
    <row r="891" s="181" customFormat="1" ht="12.75"/>
    <row r="892" s="181" customFormat="1" ht="12.75"/>
    <row r="893" s="181" customFormat="1" ht="12.75"/>
    <row r="894" s="181" customFormat="1" ht="12.75"/>
    <row r="895" s="181" customFormat="1" ht="12.75"/>
    <row r="896" s="181" customFormat="1" ht="12.75"/>
    <row r="897" s="181" customFormat="1" ht="12.75"/>
    <row r="898" s="181" customFormat="1" ht="12.75"/>
    <row r="899" s="181" customFormat="1" ht="12.75"/>
    <row r="900" s="181" customFormat="1" ht="12.75"/>
    <row r="901" s="181" customFormat="1" ht="12.75"/>
    <row r="902" s="181" customFormat="1" ht="12.75"/>
    <row r="903" s="181" customFormat="1" ht="12.75"/>
    <row r="904" s="181" customFormat="1" ht="12.75"/>
    <row r="905" s="181" customFormat="1" ht="12.75"/>
    <row r="906" s="181" customFormat="1" ht="12.75"/>
    <row r="907" s="181" customFormat="1" ht="12.75"/>
    <row r="908" s="181" customFormat="1" ht="12.75"/>
    <row r="909" s="181" customFormat="1" ht="12.75"/>
    <row r="910" s="181" customFormat="1" ht="12.75"/>
    <row r="911" s="181" customFormat="1" ht="12.75"/>
    <row r="912" s="181" customFormat="1" ht="12.75"/>
    <row r="913" s="181" customFormat="1" ht="12.75"/>
    <row r="914" s="181" customFormat="1" ht="12.75"/>
    <row r="915" s="181" customFormat="1" ht="12.75"/>
    <row r="916" s="181" customFormat="1" ht="12.75"/>
    <row r="917" s="181" customFormat="1" ht="12.75"/>
    <row r="918" s="181" customFormat="1" ht="12.75"/>
    <row r="919" s="181" customFormat="1" ht="12.75"/>
    <row r="920" s="181" customFormat="1" ht="12.75"/>
    <row r="921" s="181" customFormat="1" ht="12.75"/>
    <row r="922" s="181" customFormat="1" ht="12.75"/>
    <row r="923" s="181" customFormat="1" ht="12.75"/>
    <row r="924" s="181" customFormat="1" ht="12.75"/>
    <row r="925" s="181" customFormat="1" ht="12.75"/>
    <row r="926" s="181" customFormat="1" ht="12.75"/>
    <row r="927" s="181" customFormat="1" ht="12.75"/>
    <row r="928" s="181" customFormat="1" ht="12.75"/>
    <row r="929" s="181" customFormat="1" ht="12.75"/>
    <row r="930" s="181" customFormat="1" ht="12.75"/>
    <row r="931" s="181" customFormat="1" ht="12.75"/>
    <row r="932" s="181" customFormat="1" ht="12.75"/>
    <row r="933" s="181" customFormat="1" ht="12.75"/>
    <row r="934" s="181" customFormat="1" ht="12.75"/>
    <row r="935" s="181" customFormat="1" ht="12.75"/>
    <row r="936" s="181" customFormat="1" ht="12.75"/>
    <row r="937" s="181" customFormat="1" ht="12.75"/>
    <row r="938" s="181" customFormat="1" ht="12.75"/>
    <row r="939" s="181" customFormat="1" ht="12.75"/>
    <row r="940" s="181" customFormat="1" ht="12.75"/>
    <row r="941" s="181" customFormat="1" ht="12.75"/>
    <row r="942" s="181" customFormat="1" ht="12.75"/>
    <row r="943" s="181" customFormat="1" ht="12.75"/>
    <row r="944" s="181" customFormat="1" ht="12.75"/>
    <row r="945" s="181" customFormat="1" ht="12.75"/>
    <row r="946" s="181" customFormat="1" ht="12.75"/>
    <row r="947" s="181" customFormat="1" ht="12.75"/>
    <row r="948" s="181" customFormat="1" ht="12.75"/>
    <row r="949" s="181" customFormat="1" ht="12.75"/>
    <row r="950" s="181" customFormat="1" ht="12.75"/>
    <row r="951" s="181" customFormat="1" ht="12.75"/>
    <row r="952" s="181" customFormat="1" ht="12.75"/>
    <row r="953" s="181" customFormat="1" ht="12.75"/>
    <row r="954" s="181" customFormat="1" ht="12.75"/>
    <row r="955" s="181" customFormat="1" ht="12.75"/>
    <row r="956" s="181" customFormat="1" ht="12.75"/>
    <row r="957" s="181" customFormat="1" ht="12.75"/>
    <row r="958" s="181" customFormat="1" ht="12.75"/>
    <row r="959" s="181" customFormat="1" ht="12.75"/>
    <row r="960" s="181" customFormat="1" ht="12.75"/>
    <row r="961" s="181" customFormat="1" ht="12.75"/>
    <row r="962" s="181" customFormat="1" ht="12.75"/>
    <row r="963" s="181" customFormat="1" ht="12.75"/>
    <row r="964" s="181" customFormat="1" ht="12.75"/>
    <row r="965" s="181" customFormat="1" ht="12.75"/>
    <row r="966" s="181" customFormat="1" ht="12.75"/>
    <row r="967" s="181" customFormat="1" ht="12.75"/>
    <row r="968" s="181" customFormat="1" ht="12.75"/>
    <row r="969" s="181" customFormat="1" ht="12.75"/>
    <row r="970" s="181" customFormat="1" ht="12.75"/>
    <row r="971" s="181" customFormat="1" ht="12.75"/>
    <row r="972" s="181" customFormat="1" ht="12.75"/>
    <row r="973" s="181" customFormat="1" ht="12.75"/>
    <row r="974" s="181" customFormat="1" ht="12.75"/>
    <row r="975" s="181" customFormat="1" ht="12.75"/>
    <row r="976" s="181" customFormat="1" ht="12.75"/>
    <row r="977" s="181" customFormat="1" ht="12.75"/>
    <row r="978" s="181" customFormat="1" ht="12.75"/>
    <row r="979" s="181" customFormat="1" ht="12.75"/>
    <row r="980" s="181" customFormat="1" ht="12.75"/>
    <row r="981" s="181" customFormat="1" ht="12.75"/>
    <row r="982" s="181" customFormat="1" ht="12.75"/>
    <row r="983" s="181" customFormat="1" ht="12.75"/>
    <row r="984" s="181" customFormat="1" ht="12.75"/>
    <row r="985" s="181" customFormat="1" ht="12.75"/>
    <row r="986" s="181" customFormat="1" ht="12.75"/>
    <row r="987" s="181" customFormat="1" ht="12.75"/>
    <row r="988" s="181" customFormat="1" ht="12.75"/>
    <row r="989" s="181" customFormat="1" ht="12.75"/>
    <row r="990" s="181" customFormat="1" ht="12.75"/>
    <row r="991" s="181" customFormat="1" ht="12.75"/>
    <row r="992" s="181" customFormat="1" ht="12.75"/>
    <row r="993" s="181" customFormat="1" ht="12.75"/>
    <row r="994" s="181" customFormat="1" ht="12.75"/>
    <row r="995" s="181" customFormat="1" ht="12.75"/>
    <row r="996" s="181" customFormat="1" ht="12.75"/>
    <row r="997" s="181" customFormat="1" ht="12.75"/>
    <row r="998" s="181" customFormat="1" ht="12.75"/>
    <row r="999" s="181" customFormat="1" ht="12.75"/>
    <row r="1000" s="181" customFormat="1" ht="12.75"/>
    <row r="1001" s="181" customFormat="1" ht="12.75"/>
    <row r="1002" s="181" customFormat="1" ht="12.75"/>
    <row r="1003" s="181" customFormat="1" ht="12.75"/>
    <row r="1004" s="181" customFormat="1" ht="12.75"/>
    <row r="1005" s="181" customFormat="1" ht="12.75"/>
    <row r="1006" s="181" customFormat="1" ht="12.75"/>
    <row r="1007" s="181" customFormat="1" ht="12.75"/>
    <row r="1008" s="181" customFormat="1" ht="12.75"/>
    <row r="1009" s="181" customFormat="1" ht="12.75"/>
    <row r="1010" s="181" customFormat="1" ht="12.75"/>
    <row r="1011" s="181" customFormat="1" ht="12.75"/>
    <row r="1012" s="181" customFormat="1" ht="12.75"/>
    <row r="1013" s="181" customFormat="1" ht="12.75"/>
    <row r="1014" s="181" customFormat="1" ht="12.75"/>
    <row r="1015" s="181" customFormat="1" ht="12.75"/>
    <row r="1016" s="181" customFormat="1" ht="12.75"/>
    <row r="1017" s="181" customFormat="1" ht="12.75"/>
    <row r="1018" s="181" customFormat="1" ht="12.75"/>
    <row r="1019" s="181" customFormat="1" ht="12.75"/>
    <row r="1020" s="181" customFormat="1" ht="12.75"/>
    <row r="1021" s="181" customFormat="1" ht="12.75"/>
    <row r="1022" s="181" customFormat="1" ht="12.75"/>
    <row r="1023" s="181" customFormat="1" ht="12.75"/>
    <row r="1024" s="181" customFormat="1" ht="12.75"/>
    <row r="1025" s="181" customFormat="1" ht="12.75"/>
    <row r="1026" s="181" customFormat="1" ht="12.75"/>
    <row r="1027" s="181" customFormat="1" ht="12.75"/>
    <row r="1028" s="181" customFormat="1" ht="12.75"/>
    <row r="1029" s="181" customFormat="1" ht="12.75"/>
    <row r="1030" s="181" customFormat="1" ht="12.75"/>
    <row r="1031" s="181" customFormat="1" ht="12.75"/>
    <row r="1032" s="181" customFormat="1" ht="12.75"/>
    <row r="1033" s="181" customFormat="1" ht="12.75"/>
    <row r="1034" s="181" customFormat="1" ht="12.75"/>
    <row r="1035" s="181" customFormat="1" ht="12.75"/>
    <row r="1036" s="181" customFormat="1" ht="12.75"/>
    <row r="1037" s="181" customFormat="1" ht="12.75"/>
    <row r="1038" s="181" customFormat="1" ht="12.75"/>
    <row r="1039" s="181" customFormat="1" ht="12.75"/>
    <row r="1040" s="181" customFormat="1" ht="12.75"/>
    <row r="1041" s="181" customFormat="1" ht="12.75"/>
    <row r="1042" s="181" customFormat="1" ht="12.75"/>
    <row r="1043" s="181" customFormat="1" ht="12.75"/>
    <row r="1044" s="181" customFormat="1" ht="12.75"/>
    <row r="1045" s="181" customFormat="1" ht="12.75"/>
    <row r="1046" s="181" customFormat="1" ht="12.75"/>
    <row r="1047" s="181" customFormat="1" ht="12.75"/>
    <row r="1048" s="181" customFormat="1" ht="12.75"/>
    <row r="1049" s="181" customFormat="1" ht="12.75"/>
    <row r="1050" s="181" customFormat="1" ht="12.75"/>
    <row r="1051" s="181" customFormat="1" ht="12.75"/>
    <row r="1052" s="181" customFormat="1" ht="12.75"/>
    <row r="1053" s="181" customFormat="1" ht="12.75"/>
    <row r="1054" s="181" customFormat="1" ht="12.75"/>
    <row r="1055" s="181" customFormat="1" ht="12.75"/>
    <row r="1056" s="181" customFormat="1" ht="12.75"/>
    <row r="1057" s="181" customFormat="1" ht="12.75"/>
    <row r="1058" s="181" customFormat="1" ht="12.75"/>
    <row r="1059" s="181" customFormat="1" ht="12.75"/>
    <row r="1060" s="181" customFormat="1" ht="12.75"/>
    <row r="1061" s="181" customFormat="1" ht="12.75"/>
    <row r="1062" s="181" customFormat="1" ht="12.75"/>
    <row r="1063" s="181" customFormat="1" ht="12.75"/>
    <row r="1064" s="181" customFormat="1" ht="12.75"/>
    <row r="1065" s="181" customFormat="1" ht="12.75"/>
    <row r="1066" s="181" customFormat="1" ht="12.75"/>
    <row r="1067" s="181" customFormat="1" ht="12.75"/>
    <row r="1068" s="181" customFormat="1" ht="12.75"/>
    <row r="1069" s="181" customFormat="1" ht="12.75"/>
    <row r="1070" s="181" customFormat="1" ht="12.75"/>
    <row r="1071" s="181" customFormat="1" ht="12.75"/>
    <row r="1072" s="181" customFormat="1" ht="12.75"/>
    <row r="1073" s="181" customFormat="1" ht="12.75"/>
    <row r="1074" s="181" customFormat="1" ht="12.75"/>
    <row r="1075" s="181" customFormat="1" ht="12.75"/>
    <row r="1076" s="181" customFormat="1" ht="12.75"/>
    <row r="1077" s="181" customFormat="1" ht="12.75"/>
    <row r="1078" s="181" customFormat="1" ht="12.75"/>
    <row r="1079" s="181" customFormat="1" ht="12.75"/>
    <row r="1080" s="181" customFormat="1" ht="12.75"/>
    <row r="1081" s="181" customFormat="1" ht="12.75"/>
    <row r="1082" s="181" customFormat="1" ht="12.75"/>
    <row r="1083" s="181" customFormat="1" ht="12.75"/>
    <row r="1084" s="181" customFormat="1" ht="12.75"/>
    <row r="1085" s="181" customFormat="1" ht="12.75"/>
    <row r="1086" s="181" customFormat="1" ht="12.75"/>
    <row r="1087" s="181" customFormat="1" ht="12.75"/>
    <row r="1088" s="181" customFormat="1" ht="12.75"/>
    <row r="1089" s="181" customFormat="1" ht="12.75"/>
    <row r="1090" s="181" customFormat="1" ht="12.75"/>
    <row r="1091" s="181" customFormat="1" ht="12.75"/>
    <row r="1092" s="181" customFormat="1" ht="12.75"/>
    <row r="1093" s="181" customFormat="1" ht="12.75"/>
    <row r="1094" s="181" customFormat="1" ht="12.75"/>
    <row r="1095" s="181" customFormat="1" ht="12.75"/>
    <row r="1096" s="181" customFormat="1" ht="12.75"/>
    <row r="1097" s="181" customFormat="1" ht="12.75"/>
    <row r="1098" s="181" customFormat="1" ht="12.75"/>
    <row r="1099" s="181" customFormat="1" ht="12.75"/>
    <row r="1100" s="181" customFormat="1" ht="12.75"/>
    <row r="1101" s="181" customFormat="1" ht="12.75"/>
    <row r="1102" s="181" customFormat="1" ht="12.75"/>
    <row r="1103" s="181" customFormat="1" ht="12.75"/>
    <row r="1104" s="181" customFormat="1" ht="12.75"/>
    <row r="1105" s="181" customFormat="1" ht="12.75"/>
    <row r="1106" s="181" customFormat="1" ht="12.75"/>
    <row r="1107" s="181" customFormat="1" ht="12.75"/>
    <row r="1108" s="181" customFormat="1" ht="12.75"/>
    <row r="1109" s="181" customFormat="1" ht="12.75"/>
    <row r="1110" s="181" customFormat="1" ht="12.75"/>
    <row r="1111" s="181" customFormat="1" ht="12.75"/>
    <row r="1112" s="181" customFormat="1" ht="12.75"/>
    <row r="1113" s="181" customFormat="1" ht="12.75"/>
    <row r="1114" s="181" customFormat="1" ht="12.75"/>
    <row r="1115" s="181" customFormat="1" ht="12.75"/>
    <row r="1116" s="181" customFormat="1" ht="12.75"/>
    <row r="1117" s="181" customFormat="1" ht="12.75"/>
    <row r="1118" s="181" customFormat="1" ht="12.75"/>
    <row r="1119" s="181" customFormat="1" ht="12.75"/>
    <row r="1120" s="181" customFormat="1" ht="12.75"/>
    <row r="1121" s="181" customFormat="1" ht="12.75"/>
    <row r="1122" s="181" customFormat="1" ht="12.75"/>
    <row r="1123" s="181" customFormat="1" ht="12.75"/>
    <row r="1124" s="181" customFormat="1" ht="12.75"/>
    <row r="1125" s="181" customFormat="1" ht="12.75"/>
    <row r="1126" s="181" customFormat="1" ht="12.75"/>
    <row r="1127" s="181" customFormat="1" ht="12.75"/>
    <row r="1128" s="181" customFormat="1" ht="12.75"/>
    <row r="1129" s="181" customFormat="1" ht="12.75"/>
    <row r="1130" s="181" customFormat="1" ht="12.75"/>
    <row r="1131" s="181" customFormat="1" ht="12.75"/>
    <row r="1132" s="181" customFormat="1" ht="12.75"/>
    <row r="1133" s="181" customFormat="1" ht="12.75"/>
    <row r="1134" s="181" customFormat="1" ht="12.75"/>
    <row r="1135" s="181" customFormat="1" ht="12.75"/>
    <row r="1136" s="181" customFormat="1" ht="12.75"/>
    <row r="1137" s="181" customFormat="1" ht="12.75"/>
    <row r="1138" s="181" customFormat="1" ht="12.75"/>
    <row r="1139" s="181" customFormat="1" ht="12.75"/>
    <row r="1140" s="181" customFormat="1" ht="12.75"/>
    <row r="1141" s="181" customFormat="1" ht="12.75"/>
    <row r="1142" s="181" customFormat="1" ht="12.75"/>
    <row r="1143" s="181" customFormat="1" ht="12.75"/>
    <row r="1144" s="181" customFormat="1" ht="12.75"/>
    <row r="1145" s="181" customFormat="1" ht="12.75"/>
    <row r="1146" s="181" customFormat="1" ht="12.75"/>
    <row r="1147" s="181" customFormat="1" ht="12.75"/>
    <row r="1148" s="181" customFormat="1" ht="12.75"/>
    <row r="1149" s="181" customFormat="1" ht="12.75"/>
    <row r="1150" s="181" customFormat="1" ht="12.75"/>
    <row r="1151" s="181" customFormat="1" ht="12.75"/>
    <row r="1152" s="181" customFormat="1" ht="12.75"/>
    <row r="1153" s="181" customFormat="1" ht="12.75"/>
    <row r="1154" s="181" customFormat="1" ht="12.75"/>
    <row r="1155" s="181" customFormat="1" ht="12.75"/>
    <row r="1156" s="181" customFormat="1" ht="12.75"/>
    <row r="1157" s="181" customFormat="1" ht="12.75"/>
    <row r="1158" s="181" customFormat="1" ht="12.75"/>
    <row r="1159" s="181" customFormat="1" ht="12.75"/>
    <row r="1160" s="181" customFormat="1" ht="12.75"/>
    <row r="1161" s="181" customFormat="1" ht="12.75"/>
    <row r="1162" s="181" customFormat="1" ht="12.75"/>
    <row r="1163" s="181" customFormat="1" ht="12.75"/>
    <row r="1164" s="181" customFormat="1" ht="12.75"/>
    <row r="1165" s="181" customFormat="1" ht="12.75"/>
    <row r="1166" s="181" customFormat="1" ht="12.75"/>
    <row r="1167" s="181" customFormat="1" ht="12.75"/>
    <row r="1168" s="181" customFormat="1" ht="12.75"/>
    <row r="1169" s="181" customFormat="1" ht="12.75"/>
    <row r="1170" s="181" customFormat="1" ht="12.75"/>
    <row r="1171" s="181" customFormat="1" ht="12.75"/>
    <row r="1172" s="181" customFormat="1" ht="12.75"/>
    <row r="1173" s="181" customFormat="1" ht="12.75"/>
    <row r="1174" s="181" customFormat="1" ht="12.75"/>
    <row r="1175" s="181" customFormat="1" ht="12.75"/>
    <row r="1176" s="181" customFormat="1" ht="12.75"/>
    <row r="1177" s="181" customFormat="1" ht="12.75"/>
    <row r="1178" s="181" customFormat="1" ht="12.75"/>
    <row r="1179" s="181" customFormat="1" ht="12.75"/>
    <row r="1180" s="181" customFormat="1" ht="12.75"/>
    <row r="1181" s="181" customFormat="1" ht="12.75"/>
    <row r="1182" s="181" customFormat="1" ht="12.75"/>
    <row r="1183" s="181" customFormat="1" ht="12.75"/>
    <row r="1184" s="181" customFormat="1" ht="12.75"/>
    <row r="1185" s="181" customFormat="1" ht="12.75"/>
    <row r="1186" s="181" customFormat="1" ht="12.75"/>
    <row r="1187" s="181" customFormat="1" ht="12.75"/>
    <row r="1188" s="181" customFormat="1" ht="12.75"/>
    <row r="1189" s="181" customFormat="1" ht="12.75"/>
    <row r="1190" s="181" customFormat="1" ht="12.75"/>
    <row r="1191" s="181" customFormat="1" ht="12.75"/>
    <row r="1192" s="181" customFormat="1" ht="12.75"/>
    <row r="1193" s="181" customFormat="1" ht="12.75"/>
    <row r="1194" s="181" customFormat="1" ht="12.75"/>
    <row r="1195" s="181" customFormat="1" ht="12.75"/>
    <row r="1196" s="181" customFormat="1" ht="12.75"/>
    <row r="1197" s="181" customFormat="1" ht="12.75"/>
    <row r="1198" s="181" customFormat="1" ht="12.75"/>
    <row r="1199" s="181" customFormat="1" ht="12.75"/>
    <row r="1200" s="181" customFormat="1" ht="12.75"/>
    <row r="1201" s="181" customFormat="1" ht="12.75"/>
    <row r="1202" s="181" customFormat="1" ht="12.75"/>
    <row r="1203" s="181" customFormat="1" ht="12.75"/>
    <row r="1204" s="181" customFormat="1" ht="12.75"/>
    <row r="1205" s="181" customFormat="1" ht="12.75"/>
    <row r="1206" s="181" customFormat="1" ht="12.75"/>
    <row r="1207" s="181" customFormat="1" ht="12.75"/>
    <row r="1208" s="181" customFormat="1" ht="12.75"/>
    <row r="1209" s="181" customFormat="1" ht="12.75"/>
    <row r="1210" s="181" customFormat="1" ht="12.75"/>
    <row r="1211" s="181" customFormat="1" ht="12.75"/>
    <row r="1212" s="181" customFormat="1" ht="12.75"/>
    <row r="1213" s="181" customFormat="1" ht="12.75"/>
    <row r="1214" s="181" customFormat="1" ht="12.75"/>
    <row r="1215" s="181" customFormat="1" ht="12.75"/>
    <row r="1216" s="181" customFormat="1" ht="12.75"/>
    <row r="1217" s="181" customFormat="1" ht="12.75"/>
    <row r="1218" s="181" customFormat="1" ht="12.75"/>
    <row r="1219" s="181" customFormat="1" ht="12.75"/>
    <row r="1220" s="181" customFormat="1" ht="12.75"/>
    <row r="1221" s="181" customFormat="1" ht="12.75"/>
    <row r="1222" s="181" customFormat="1" ht="12.75"/>
    <row r="1223" s="181" customFormat="1" ht="12.75"/>
    <row r="1224" s="181" customFormat="1" ht="12.75"/>
    <row r="1225" s="181" customFormat="1" ht="12.75"/>
    <row r="1226" s="181" customFormat="1" ht="12.75"/>
    <row r="1227" s="181" customFormat="1" ht="12.75"/>
    <row r="1228" s="181" customFormat="1" ht="12.75"/>
    <row r="1229" s="181" customFormat="1" ht="12.75"/>
    <row r="1230" s="181" customFormat="1" ht="12.75"/>
    <row r="1231" s="181" customFormat="1" ht="12.75"/>
    <row r="1232" s="181" customFormat="1" ht="12.75"/>
    <row r="1233" s="181" customFormat="1" ht="12.75"/>
    <row r="1234" s="181" customFormat="1" ht="12.75"/>
    <row r="1235" s="181" customFormat="1" ht="12.75"/>
    <row r="1236" s="181" customFormat="1" ht="12.75"/>
    <row r="1237" s="181" customFormat="1" ht="12.75"/>
    <row r="1238" s="181" customFormat="1" ht="12.75"/>
    <row r="1239" s="181" customFormat="1" ht="12.75"/>
    <row r="1240" s="181" customFormat="1" ht="12.75"/>
    <row r="1241" s="181" customFormat="1" ht="12.75"/>
    <row r="1242" s="181" customFormat="1" ht="12.75"/>
    <row r="1243" s="181" customFormat="1" ht="12.75"/>
    <row r="1244" s="181" customFormat="1" ht="12.75"/>
    <row r="1245" s="181" customFormat="1" ht="12.75"/>
    <row r="1246" s="181" customFormat="1" ht="12.75"/>
    <row r="1247" s="181" customFormat="1" ht="12.75"/>
    <row r="1248" s="181" customFormat="1" ht="12.75"/>
    <row r="1249" s="181" customFormat="1" ht="12.75"/>
    <row r="1250" s="181" customFormat="1" ht="12.75"/>
    <row r="1251" s="181" customFormat="1" ht="12.75"/>
    <row r="1252" s="181" customFormat="1" ht="12.75"/>
    <row r="1253" s="181" customFormat="1" ht="12.75"/>
    <row r="1254" s="181" customFormat="1" ht="12.75"/>
    <row r="1255" s="181" customFormat="1" ht="12.75"/>
    <row r="1256" s="181" customFormat="1" ht="12.75"/>
    <row r="1257" s="181" customFormat="1" ht="12.75"/>
    <row r="1258" s="181" customFormat="1" ht="12.75"/>
    <row r="1259" s="181" customFormat="1" ht="12.75"/>
    <row r="1260" s="181" customFormat="1" ht="12.75"/>
    <row r="1261" s="181" customFormat="1" ht="12.75"/>
    <row r="1262" s="181" customFormat="1" ht="12.75"/>
    <row r="1263" s="181" customFormat="1" ht="12.75"/>
    <row r="1264" s="181" customFormat="1" ht="12.75"/>
    <row r="1265" s="181" customFormat="1" ht="12.75"/>
    <row r="1266" s="181" customFormat="1" ht="12.75"/>
    <row r="1267" s="181" customFormat="1" ht="12.75"/>
    <row r="1268" s="181" customFormat="1" ht="12.75"/>
    <row r="1269" s="181" customFormat="1" ht="12.75"/>
    <row r="1270" s="181" customFormat="1" ht="12.75"/>
    <row r="1271" s="181" customFormat="1" ht="12.75"/>
    <row r="1272" s="181" customFormat="1" ht="12.75"/>
    <row r="1273" s="181" customFormat="1" ht="12.75"/>
    <row r="1274" s="181" customFormat="1" ht="12.75"/>
    <row r="1275" s="181" customFormat="1" ht="12.75"/>
    <row r="1276" s="181" customFormat="1" ht="12.75"/>
    <row r="1277" s="181" customFormat="1" ht="12.75"/>
    <row r="1278" s="181" customFormat="1" ht="12.75"/>
    <row r="1279" s="181" customFormat="1" ht="12.75"/>
    <row r="1280" s="181" customFormat="1" ht="12.75"/>
    <row r="1281" s="181" customFormat="1" ht="12.75"/>
    <row r="1282" s="181" customFormat="1" ht="12.75"/>
    <row r="1283" s="181" customFormat="1" ht="12.75"/>
    <row r="1284" s="181" customFormat="1" ht="12.75"/>
    <row r="1285" s="181" customFormat="1" ht="12.75"/>
    <row r="1286" s="181" customFormat="1" ht="12.75"/>
    <row r="1287" s="181" customFormat="1" ht="12.75"/>
    <row r="1288" s="181" customFormat="1" ht="12.75"/>
    <row r="1289" s="181" customFormat="1" ht="12.75"/>
    <row r="1290" s="181" customFormat="1" ht="12.75"/>
    <row r="1291" s="181" customFormat="1" ht="12.75"/>
    <row r="1292" s="181" customFormat="1" ht="12.75"/>
    <row r="1293" s="181" customFormat="1" ht="12.75"/>
    <row r="1294" s="181" customFormat="1" ht="12.75"/>
    <row r="1295" s="181" customFormat="1" ht="12.75"/>
    <row r="1296" s="181" customFormat="1" ht="12.75"/>
    <row r="1297" s="181" customFormat="1" ht="12.75"/>
    <row r="1298" s="181" customFormat="1" ht="12.75"/>
    <row r="1299" s="181" customFormat="1" ht="12.75"/>
    <row r="1300" s="181" customFormat="1" ht="12.75"/>
    <row r="1301" s="181" customFormat="1" ht="12.75"/>
    <row r="1302" s="181" customFormat="1" ht="12.75"/>
    <row r="1303" s="181" customFormat="1" ht="12.75"/>
    <row r="1304" s="181" customFormat="1" ht="12.75"/>
    <row r="1305" s="181" customFormat="1" ht="12.75"/>
    <row r="1306" s="181" customFormat="1" ht="12.75"/>
    <row r="1307" s="181" customFormat="1" ht="12.75"/>
    <row r="1308" s="181" customFormat="1" ht="12.75"/>
    <row r="1309" s="181" customFormat="1" ht="12.75"/>
    <row r="1310" s="181" customFormat="1" ht="12.75"/>
    <row r="1311" s="181" customFormat="1" ht="12.75"/>
    <row r="1312" s="181" customFormat="1" ht="12.75"/>
    <row r="1313" s="181" customFormat="1" ht="12.75"/>
    <row r="1314" s="181" customFormat="1" ht="12.75"/>
    <row r="1315" s="181" customFormat="1" ht="12.75"/>
    <row r="1316" s="181" customFormat="1" ht="12.75"/>
    <row r="1317" s="181" customFormat="1" ht="12.75"/>
    <row r="1318" s="181" customFormat="1" ht="12.75"/>
    <row r="1319" s="181" customFormat="1" ht="12.75"/>
    <row r="1320" s="181" customFormat="1" ht="12.75"/>
    <row r="1321" s="181" customFormat="1" ht="12.75"/>
    <row r="1322" s="181" customFormat="1" ht="12.75"/>
    <row r="1323" s="181" customFormat="1" ht="12.75"/>
    <row r="1324" s="181" customFormat="1" ht="12.75"/>
    <row r="1325" s="181" customFormat="1" ht="12.75"/>
    <row r="1326" s="181" customFormat="1" ht="12.75"/>
    <row r="1327" s="181" customFormat="1" ht="12.75"/>
    <row r="1328" s="181" customFormat="1" ht="12.75"/>
    <row r="1329" s="181" customFormat="1" ht="12.75"/>
    <row r="1330" s="181" customFormat="1" ht="12.75"/>
    <row r="1331" s="181" customFormat="1" ht="12.75"/>
    <row r="1332" s="181" customFormat="1" ht="12.75"/>
    <row r="1333" s="181" customFormat="1" ht="12.75"/>
    <row r="1334" s="181" customFormat="1" ht="12.75"/>
    <row r="1335" s="181" customFormat="1" ht="12.75"/>
    <row r="1336" s="181" customFormat="1" ht="12.75"/>
    <row r="1337" s="181" customFormat="1" ht="12.75"/>
    <row r="1338" s="181" customFormat="1" ht="12.75"/>
    <row r="1339" s="181" customFormat="1" ht="12.75"/>
    <row r="1340" s="181" customFormat="1" ht="12.75"/>
    <row r="1341" s="181" customFormat="1" ht="12.75"/>
    <row r="1342" s="181" customFormat="1" ht="12.75"/>
    <row r="1343" s="181" customFormat="1" ht="12.75"/>
    <row r="1344" s="181" customFormat="1" ht="12.75"/>
    <row r="1345" s="181" customFormat="1" ht="12.75"/>
    <row r="1346" s="181" customFormat="1" ht="12.75"/>
    <row r="1347" s="181" customFormat="1" ht="12.75"/>
    <row r="1348" s="181" customFormat="1" ht="12.75"/>
    <row r="1349" s="181" customFormat="1" ht="12.75"/>
    <row r="1350" s="181" customFormat="1" ht="12.75"/>
    <row r="1351" s="181" customFormat="1" ht="12.75"/>
    <row r="1352" s="181" customFormat="1" ht="12.75"/>
    <row r="1353" s="181" customFormat="1" ht="12.75"/>
    <row r="1354" s="181" customFormat="1" ht="12.75"/>
    <row r="1355" s="181" customFormat="1" ht="12.75"/>
    <row r="1356" s="181" customFormat="1" ht="12.75"/>
    <row r="1357" s="181" customFormat="1" ht="12.75"/>
    <row r="1358" s="181" customFormat="1" ht="12.75"/>
    <row r="1359" s="181" customFormat="1" ht="12.75"/>
    <row r="1360" s="181" customFormat="1" ht="12.75"/>
    <row r="1361" s="181" customFormat="1" ht="12.75"/>
    <row r="1362" s="181" customFormat="1" ht="12.75"/>
    <row r="1363" s="181" customFormat="1" ht="12.75"/>
    <row r="1364" s="181" customFormat="1" ht="12.75"/>
    <row r="1365" s="181" customFormat="1" ht="12.75"/>
    <row r="1366" s="181" customFormat="1" ht="12.75"/>
    <row r="1367" s="181" customFormat="1" ht="12.75"/>
    <row r="1368" s="181" customFormat="1" ht="12.75"/>
    <row r="1369" s="181" customFormat="1" ht="12.75"/>
    <row r="1370" s="181" customFormat="1" ht="12.75"/>
    <row r="1371" s="181" customFormat="1" ht="12.75"/>
    <row r="1372" s="181" customFormat="1" ht="12.75"/>
    <row r="1373" s="181" customFormat="1" ht="12.75"/>
    <row r="1374" s="181" customFormat="1" ht="12.75"/>
    <row r="1375" s="181" customFormat="1" ht="12.75"/>
    <row r="1376" s="181" customFormat="1" ht="12.75"/>
    <row r="1377" s="181" customFormat="1" ht="12.75"/>
    <row r="1378" s="181" customFormat="1" ht="12.75"/>
    <row r="1379" s="181" customFormat="1" ht="12.75"/>
    <row r="1380" s="181" customFormat="1" ht="12.75"/>
    <row r="1381" s="181" customFormat="1" ht="12.75"/>
    <row r="1382" s="181" customFormat="1" ht="12.75"/>
    <row r="1383" s="181" customFormat="1" ht="12.75"/>
    <row r="1384" s="181" customFormat="1" ht="12.75"/>
    <row r="1385" s="181" customFormat="1" ht="12.75"/>
    <row r="1386" s="181" customFormat="1" ht="12.75"/>
    <row r="1387" s="181" customFormat="1" ht="12.75"/>
    <row r="1388" s="181" customFormat="1" ht="12.75"/>
    <row r="1389" s="181" customFormat="1" ht="12.75"/>
    <row r="1390" s="181" customFormat="1" ht="12.75"/>
    <row r="1391" s="181" customFormat="1" ht="12.75"/>
    <row r="1392" s="181" customFormat="1" ht="12.75"/>
    <row r="1393" s="181" customFormat="1" ht="12.75"/>
    <row r="1394" s="181" customFormat="1" ht="12.75"/>
    <row r="1395" s="181" customFormat="1" ht="12.75"/>
    <row r="1396" s="181" customFormat="1" ht="12.75"/>
    <row r="1397" s="181" customFormat="1" ht="12.75"/>
    <row r="1398" s="181" customFormat="1" ht="12.75"/>
    <row r="1399" s="181" customFormat="1" ht="12.75"/>
    <row r="1400" s="181" customFormat="1" ht="12.75"/>
    <row r="1401" s="181" customFormat="1" ht="12.75"/>
    <row r="1402" s="181" customFormat="1" ht="12.75"/>
    <row r="1403" s="181" customFormat="1" ht="12.75"/>
    <row r="1404" s="181" customFormat="1" ht="12.75"/>
    <row r="1405" s="181" customFormat="1" ht="12.75"/>
    <row r="1406" s="181" customFormat="1" ht="12.75"/>
    <row r="1407" s="181" customFormat="1" ht="12.75"/>
    <row r="1408" s="181" customFormat="1" ht="12.75"/>
    <row r="1409" s="181" customFormat="1" ht="12.75"/>
    <row r="1410" s="181" customFormat="1" ht="12.75"/>
    <row r="1411" s="181" customFormat="1" ht="12.75"/>
    <row r="1412" s="181" customFormat="1" ht="12.75"/>
    <row r="1413" s="181" customFormat="1" ht="12.75"/>
    <row r="1414" s="181" customFormat="1" ht="12.75"/>
    <row r="1415" s="181" customFormat="1" ht="12.75"/>
    <row r="1416" s="181" customFormat="1" ht="12.75"/>
    <row r="1417" s="181" customFormat="1" ht="12.75"/>
    <row r="1418" s="181" customFormat="1" ht="12.75"/>
    <row r="1419" s="181" customFormat="1" ht="12.75"/>
    <row r="1420" s="181" customFormat="1" ht="12.75"/>
    <row r="1421" s="181" customFormat="1" ht="12.75"/>
    <row r="1422" s="181" customFormat="1" ht="12.75"/>
    <row r="1423" s="181" customFormat="1" ht="12.75"/>
    <row r="1424" s="181" customFormat="1" ht="12.75"/>
    <row r="1425" s="181" customFormat="1" ht="12.75"/>
    <row r="1426" s="181" customFormat="1" ht="12.75"/>
    <row r="1427" s="181" customFormat="1" ht="12.75"/>
    <row r="1428" s="181" customFormat="1" ht="12.75"/>
    <row r="1429" s="181" customFormat="1" ht="12.75"/>
    <row r="1430" s="181" customFormat="1" ht="12.75"/>
    <row r="1431" s="181" customFormat="1" ht="12.75"/>
    <row r="1432" s="181" customFormat="1" ht="12.75"/>
    <row r="1433" s="181" customFormat="1" ht="12.75"/>
    <row r="1434" s="181" customFormat="1" ht="12.75"/>
    <row r="1435" s="181" customFormat="1" ht="12.75"/>
    <row r="1436" s="181" customFormat="1" ht="12.75"/>
    <row r="1437" s="181" customFormat="1" ht="12.75"/>
    <row r="1438" s="181" customFormat="1" ht="12.75"/>
    <row r="1439" s="181" customFormat="1" ht="12.75"/>
    <row r="1440" s="181" customFormat="1" ht="12.75"/>
    <row r="1441" s="181" customFormat="1" ht="12.75"/>
    <row r="1442" s="181" customFormat="1" ht="12.75"/>
    <row r="1443" s="181" customFormat="1" ht="12.75"/>
    <row r="1444" s="181" customFormat="1" ht="12.75"/>
    <row r="1445" s="181" customFormat="1" ht="12.75"/>
    <row r="1446" s="181" customFormat="1" ht="12.75"/>
    <row r="1447" s="181" customFormat="1" ht="12.75"/>
    <row r="1448" s="181" customFormat="1" ht="12.75"/>
    <row r="1449" s="181" customFormat="1" ht="12.75"/>
    <row r="1450" s="181" customFormat="1" ht="12.75"/>
    <row r="1451" s="181" customFormat="1" ht="12.75"/>
    <row r="1452" s="181" customFormat="1" ht="12.75"/>
    <row r="1453" s="181" customFormat="1" ht="12.75"/>
    <row r="1454" s="181" customFormat="1" ht="12.75"/>
    <row r="1455" s="181" customFormat="1" ht="12.75"/>
    <row r="1456" s="181" customFormat="1" ht="12.75"/>
    <row r="1457" s="181" customFormat="1" ht="12.75"/>
    <row r="1458" s="181" customFormat="1" ht="12.75"/>
    <row r="1459" s="181" customFormat="1" ht="12.75"/>
    <row r="1460" s="181" customFormat="1" ht="12.75"/>
    <row r="1461" s="181" customFormat="1" ht="12.75"/>
    <row r="1462" s="181" customFormat="1" ht="12.75"/>
    <row r="1463" s="181" customFormat="1" ht="12.75"/>
    <row r="1464" s="181" customFormat="1" ht="12.75"/>
    <row r="1465" s="181" customFormat="1" ht="12.75"/>
    <row r="1466" s="181" customFormat="1" ht="12.75"/>
    <row r="1467" s="181" customFormat="1" ht="12.75"/>
    <row r="1468" s="181" customFormat="1" ht="12.75"/>
    <row r="1469" s="181" customFormat="1" ht="12.75"/>
    <row r="1470" s="181" customFormat="1" ht="12.75"/>
    <row r="1471" s="181" customFormat="1" ht="12.75"/>
    <row r="1472" s="181" customFormat="1" ht="12.75"/>
    <row r="1473" s="181" customFormat="1" ht="12.75"/>
    <row r="1474" s="181" customFormat="1" ht="12.75"/>
    <row r="1475" s="181" customFormat="1" ht="12.75"/>
    <row r="1476" s="181" customFormat="1" ht="12.75"/>
    <row r="1477" s="181" customFormat="1" ht="12.75"/>
    <row r="1478" s="181" customFormat="1" ht="12.75"/>
    <row r="1479" s="181" customFormat="1" ht="12.75"/>
    <row r="1480" s="181" customFormat="1" ht="12.75"/>
    <row r="1481" s="181" customFormat="1" ht="12.75"/>
    <row r="1482" s="181" customFormat="1" ht="12.75"/>
    <row r="1483" s="181" customFormat="1" ht="12.75"/>
    <row r="1484" s="181" customFormat="1" ht="12.75"/>
    <row r="1485" s="181" customFormat="1" ht="12.75"/>
    <row r="1486" s="181" customFormat="1" ht="12.75"/>
    <row r="1487" s="181" customFormat="1" ht="12.75"/>
    <row r="1488" s="181" customFormat="1" ht="12.75"/>
    <row r="1489" s="181" customFormat="1" ht="12.75"/>
    <row r="1490" s="181" customFormat="1" ht="12.75"/>
    <row r="1491" s="181" customFormat="1" ht="12.75"/>
    <row r="1492" s="181" customFormat="1" ht="12.75"/>
    <row r="1493" s="181" customFormat="1" ht="12.75"/>
    <row r="1494" s="181" customFormat="1" ht="12.75"/>
    <row r="1495" s="181" customFormat="1" ht="12.75"/>
    <row r="1496" s="181" customFormat="1" ht="12.75"/>
    <row r="1497" s="181" customFormat="1" ht="12.75"/>
    <row r="1498" s="181" customFormat="1" ht="12.75"/>
    <row r="1499" s="181" customFormat="1" ht="12.75"/>
    <row r="1500" s="181" customFormat="1" ht="12.75"/>
    <row r="1501" s="181" customFormat="1" ht="12.75"/>
    <row r="1502" s="181" customFormat="1" ht="12.75"/>
    <row r="1503" s="181" customFormat="1" ht="12.75"/>
    <row r="1504" s="181" customFormat="1" ht="12.75"/>
    <row r="1505" s="181" customFormat="1" ht="12.75"/>
    <row r="1506" s="181" customFormat="1" ht="12.75"/>
    <row r="1507" s="181" customFormat="1" ht="12.75"/>
    <row r="1508" s="181" customFormat="1" ht="12.75"/>
    <row r="1509" s="181" customFormat="1" ht="12.75"/>
    <row r="1510" s="181" customFormat="1" ht="12.75"/>
    <row r="1511" s="181" customFormat="1" ht="12.75"/>
    <row r="1512" s="181" customFormat="1" ht="12.75"/>
    <row r="1513" s="181" customFormat="1" ht="12.75"/>
    <row r="1514" s="181" customFormat="1" ht="12.75"/>
    <row r="1515" s="181" customFormat="1" ht="12.75"/>
    <row r="1516" s="181" customFormat="1" ht="12.75"/>
    <row r="1517" s="181" customFormat="1" ht="12.75"/>
    <row r="1518" s="181" customFormat="1" ht="12.75"/>
    <row r="1519" s="181" customFormat="1" ht="12.75"/>
    <row r="1520" s="181" customFormat="1" ht="12.75"/>
    <row r="1521" s="181" customFormat="1" ht="12.75"/>
    <row r="1522" s="181" customFormat="1" ht="12.75"/>
    <row r="1523" s="181" customFormat="1" ht="12.75"/>
    <row r="1524" s="181" customFormat="1" ht="12.75"/>
    <row r="1525" s="181" customFormat="1" ht="12.75"/>
    <row r="1526" s="181" customFormat="1" ht="12.75"/>
    <row r="1527" s="181" customFormat="1" ht="12.75"/>
    <row r="1528" s="181" customFormat="1" ht="12.75"/>
    <row r="1529" s="181" customFormat="1" ht="12.75"/>
    <row r="1530" s="181" customFormat="1" ht="12.75"/>
    <row r="1531" s="181" customFormat="1" ht="12.75"/>
    <row r="1532" s="181" customFormat="1" ht="12.75"/>
    <row r="1533" s="181" customFormat="1" ht="12.75"/>
    <row r="1534" s="181" customFormat="1" ht="12.75"/>
    <row r="1535" s="181" customFormat="1" ht="12.75"/>
    <row r="1536" s="181" customFormat="1" ht="12.75"/>
    <row r="1537" s="181" customFormat="1" ht="12.75"/>
    <row r="1538" s="181" customFormat="1" ht="12.75"/>
    <row r="1539" s="181" customFormat="1" ht="12.75"/>
    <row r="1540" s="181" customFormat="1" ht="12.75"/>
    <row r="1541" s="181" customFormat="1" ht="12.75"/>
    <row r="1542" s="181" customFormat="1" ht="12.75"/>
    <row r="1543" s="181" customFormat="1" ht="12.75"/>
    <row r="1544" s="181" customFormat="1" ht="12.75"/>
    <row r="1545" s="181" customFormat="1" ht="12.75"/>
    <row r="1546" s="181" customFormat="1" ht="12.75"/>
    <row r="1547" s="181" customFormat="1" ht="12.75"/>
    <row r="1548" s="181" customFormat="1" ht="12.75"/>
    <row r="1549" s="181" customFormat="1" ht="12.75"/>
    <row r="1550" s="181" customFormat="1" ht="12.75"/>
    <row r="1551" s="181" customFormat="1" ht="12.75"/>
    <row r="1552" s="181" customFormat="1" ht="12.75"/>
    <row r="1553" s="181" customFormat="1" ht="12.75"/>
    <row r="1554" s="181" customFormat="1" ht="12.75"/>
    <row r="1555" s="181" customFormat="1" ht="12.75"/>
    <row r="1556" s="181" customFormat="1" ht="12.75"/>
    <row r="1557" s="181" customFormat="1" ht="12.75"/>
    <row r="1558" s="181" customFormat="1" ht="12.75"/>
    <row r="1559" s="181" customFormat="1" ht="12.75"/>
    <row r="1560" s="181" customFormat="1" ht="12.75"/>
    <row r="1561" s="181" customFormat="1" ht="12.75"/>
    <row r="1562" s="181" customFormat="1" ht="12.75"/>
    <row r="1563" s="181" customFormat="1" ht="12.75"/>
    <row r="1564" s="181" customFormat="1" ht="12.75"/>
    <row r="1565" s="181" customFormat="1" ht="12.75"/>
    <row r="1566" s="181" customFormat="1" ht="12.75"/>
    <row r="1567" s="181" customFormat="1" ht="12.75"/>
    <row r="1568" s="181" customFormat="1" ht="12.75"/>
    <row r="1569" s="181" customFormat="1" ht="12.75"/>
    <row r="1570" s="181" customFormat="1" ht="12.75"/>
    <row r="1571" s="181" customFormat="1" ht="12.75"/>
    <row r="1572" s="181" customFormat="1" ht="12.75"/>
    <row r="1573" s="181" customFormat="1" ht="12.75"/>
    <row r="1574" s="181" customFormat="1" ht="12.75"/>
    <row r="1575" s="181" customFormat="1" ht="12.75"/>
    <row r="1576" s="181" customFormat="1" ht="12.75"/>
    <row r="1577" s="181" customFormat="1" ht="12.75"/>
    <row r="1578" s="181" customFormat="1" ht="12.75"/>
    <row r="1579" s="181" customFormat="1" ht="12.75"/>
    <row r="1580" s="181" customFormat="1" ht="12.75"/>
    <row r="1581" s="181" customFormat="1" ht="12.75"/>
    <row r="1582" s="181" customFormat="1" ht="12.75"/>
    <row r="1583" s="181" customFormat="1" ht="12.75"/>
    <row r="1584" s="181" customFormat="1" ht="12.75"/>
    <row r="1585" s="181" customFormat="1" ht="12.75"/>
    <row r="1586" s="181" customFormat="1" ht="12.75"/>
    <row r="1587" s="181" customFormat="1" ht="12.75"/>
    <row r="1588" s="181" customFormat="1" ht="12.75"/>
    <row r="1589" s="181" customFormat="1" ht="12.75"/>
    <row r="1590" s="181" customFormat="1" ht="12.75"/>
    <row r="1591" s="181" customFormat="1" ht="12.75"/>
    <row r="1592" s="181" customFormat="1" ht="12.75"/>
    <row r="1593" s="181" customFormat="1" ht="12.75"/>
    <row r="1594" s="181" customFormat="1" ht="12.75"/>
    <row r="1595" s="181" customFormat="1" ht="12.75"/>
    <row r="1596" s="181" customFormat="1" ht="12.75"/>
    <row r="1597" s="181" customFormat="1" ht="12.75"/>
    <row r="1598" s="181" customFormat="1" ht="12.75"/>
    <row r="1599" s="181" customFormat="1" ht="12.75"/>
    <row r="1600" s="181" customFormat="1" ht="12.75"/>
    <row r="1601" s="181" customFormat="1" ht="12.75"/>
    <row r="1602" s="181" customFormat="1" ht="12.75"/>
    <row r="1603" s="181" customFormat="1" ht="12.75"/>
    <row r="1604" s="181" customFormat="1" ht="12.75"/>
    <row r="1605" s="181" customFormat="1" ht="12.75"/>
    <row r="1606" s="181" customFormat="1" ht="12.75"/>
    <row r="1607" s="181" customFormat="1" ht="12.75"/>
    <row r="1608" s="181" customFormat="1" ht="12.75"/>
    <row r="1609" s="181" customFormat="1" ht="12.75"/>
    <row r="1610" s="181" customFormat="1" ht="12.75"/>
    <row r="1611" s="181" customFormat="1" ht="12.75"/>
    <row r="1612" s="181" customFormat="1" ht="12.75"/>
    <row r="1613" s="181" customFormat="1" ht="12.75"/>
    <row r="1614" s="181" customFormat="1" ht="12.75"/>
    <row r="1615" s="181" customFormat="1" ht="12.75"/>
    <row r="1616" s="181" customFormat="1" ht="12.75"/>
    <row r="1617" s="181" customFormat="1" ht="12.75"/>
    <row r="1618" s="181" customFormat="1" ht="12.75"/>
    <row r="1619" s="181" customFormat="1" ht="12.75"/>
    <row r="1620" s="181" customFormat="1" ht="12.75"/>
    <row r="1621" s="181" customFormat="1" ht="12.75"/>
    <row r="1622" s="181" customFormat="1" ht="12.75"/>
    <row r="1623" s="181" customFormat="1" ht="12.75"/>
    <row r="1624" s="181" customFormat="1" ht="12.75"/>
    <row r="1625" s="181" customFormat="1" ht="12.75"/>
    <row r="1626" s="181" customFormat="1" ht="12.75"/>
    <row r="1627" s="181" customFormat="1" ht="12.75"/>
    <row r="1628" s="181" customFormat="1" ht="12.75"/>
    <row r="1629" s="181" customFormat="1" ht="12.75"/>
    <row r="1630" s="181" customFormat="1" ht="12.75"/>
    <row r="1631" s="181" customFormat="1" ht="12.75"/>
    <row r="1632" s="181" customFormat="1" ht="12.75"/>
    <row r="1633" s="181" customFormat="1" ht="12.75"/>
    <row r="1634" s="181" customFormat="1" ht="12.75"/>
    <row r="1635" s="181" customFormat="1" ht="12.75"/>
    <row r="1636" s="181" customFormat="1" ht="12.75"/>
    <row r="1637" s="181" customFormat="1" ht="12.75"/>
    <row r="1638" s="181" customFormat="1" ht="12.75"/>
    <row r="1639" s="181" customFormat="1" ht="12.75"/>
    <row r="1640" s="181" customFormat="1" ht="12.75"/>
    <row r="1641" s="181" customFormat="1" ht="12.75"/>
    <row r="1642" s="181" customFormat="1" ht="12.75"/>
    <row r="1643" s="181" customFormat="1" ht="12.75"/>
    <row r="1644" s="181" customFormat="1" ht="12.75"/>
    <row r="1645" s="181" customFormat="1" ht="12.75"/>
    <row r="1646" s="181" customFormat="1" ht="12.75"/>
    <row r="1647" s="181" customFormat="1" ht="12.75"/>
    <row r="1648" s="181" customFormat="1" ht="12.75"/>
    <row r="1649" s="181" customFormat="1" ht="12.75"/>
    <row r="1650" s="181" customFormat="1" ht="12.75"/>
    <row r="1651" s="181" customFormat="1" ht="12.75"/>
    <row r="1652" s="181" customFormat="1" ht="12.75"/>
    <row r="1653" s="181" customFormat="1" ht="12.75"/>
    <row r="1654" s="181" customFormat="1" ht="12.75"/>
    <row r="1655" s="181" customFormat="1" ht="12.75"/>
    <row r="1656" s="181" customFormat="1" ht="12.75"/>
    <row r="1657" s="181" customFormat="1" ht="12.75"/>
    <row r="1658" s="181" customFormat="1" ht="12.75"/>
    <row r="1659" s="181" customFormat="1" ht="12.75"/>
    <row r="1660" s="181" customFormat="1" ht="12.75"/>
    <row r="1661" s="181" customFormat="1" ht="12.75"/>
    <row r="1662" s="181" customFormat="1" ht="12.75"/>
    <row r="1663" s="181" customFormat="1" ht="12.75"/>
    <row r="1664" s="181" customFormat="1" ht="12.75"/>
    <row r="1665" s="181" customFormat="1" ht="12.75"/>
    <row r="1666" s="181" customFormat="1" ht="12.75"/>
    <row r="1667" s="181" customFormat="1" ht="12.75"/>
    <row r="1668" s="181" customFormat="1" ht="12.75"/>
    <row r="1669" s="181" customFormat="1" ht="12.75"/>
    <row r="1670" s="181" customFormat="1" ht="12.75"/>
    <row r="1671" s="181" customFormat="1" ht="12.75"/>
    <row r="1672" s="181" customFormat="1" ht="12.75"/>
    <row r="1673" s="181" customFormat="1" ht="12.75"/>
    <row r="1674" s="181" customFormat="1" ht="12.75"/>
    <row r="1675" s="181" customFormat="1" ht="12.75"/>
    <row r="1676" s="181" customFormat="1" ht="12.75"/>
    <row r="1677" s="181" customFormat="1" ht="12.75"/>
    <row r="1678" s="181" customFormat="1" ht="12.75"/>
    <row r="1679" s="181" customFormat="1" ht="12.75"/>
    <row r="1680" s="181" customFormat="1" ht="12.75"/>
    <row r="1681" s="181" customFormat="1" ht="12.75"/>
    <row r="1682" s="181" customFormat="1" ht="12.75"/>
    <row r="1683" s="181" customFormat="1" ht="12.75"/>
    <row r="1684" s="181" customFormat="1" ht="12.75"/>
    <row r="1685" s="181" customFormat="1" ht="12.75"/>
    <row r="1686" s="181" customFormat="1" ht="12.75"/>
    <row r="1687" s="181" customFormat="1" ht="12.75"/>
    <row r="1688" s="181" customFormat="1" ht="12.75"/>
    <row r="1689" s="181" customFormat="1" ht="12.75"/>
    <row r="1690" s="181" customFormat="1" ht="12.75"/>
    <row r="1691" s="181" customFormat="1" ht="12.75"/>
    <row r="1692" s="181" customFormat="1" ht="12.75"/>
    <row r="1693" s="181" customFormat="1" ht="12.75"/>
    <row r="1694" s="181" customFormat="1" ht="12.75"/>
    <row r="1695" s="181" customFormat="1" ht="12.75"/>
    <row r="1696" s="181" customFormat="1" ht="12.75"/>
    <row r="1697" s="181" customFormat="1" ht="12.75"/>
    <row r="1698" s="181" customFormat="1" ht="12.75"/>
    <row r="1699" s="181" customFormat="1" ht="12.75"/>
    <row r="1700" s="181" customFormat="1" ht="12.75"/>
    <row r="1701" s="181" customFormat="1" ht="12.75"/>
    <row r="1702" s="181" customFormat="1" ht="12.75"/>
    <row r="1703" s="181" customFormat="1" ht="12.75"/>
    <row r="1704" s="181" customFormat="1" ht="12.75"/>
    <row r="1705" s="181" customFormat="1" ht="12.75"/>
    <row r="1706" s="181" customFormat="1" ht="12.75"/>
    <row r="1707" s="181" customFormat="1" ht="12.75"/>
    <row r="1708" s="181" customFormat="1" ht="12.75"/>
    <row r="1709" s="181" customFormat="1" ht="12.75"/>
    <row r="1710" s="181" customFormat="1" ht="12.75"/>
    <row r="1711" s="181" customFormat="1" ht="12.75"/>
    <row r="1712" s="181" customFormat="1" ht="12.75"/>
    <row r="1713" s="181" customFormat="1" ht="12.75"/>
    <row r="1714" s="181" customFormat="1" ht="12.75"/>
    <row r="1715" s="181" customFormat="1" ht="12.75"/>
    <row r="1716" s="181" customFormat="1" ht="12.75"/>
    <row r="1717" s="181" customFormat="1" ht="12.75"/>
    <row r="1718" s="181" customFormat="1" ht="12.75"/>
    <row r="1719" s="181" customFormat="1" ht="12.75"/>
    <row r="1720" s="181" customFormat="1" ht="12.75"/>
    <row r="1721" s="181" customFormat="1" ht="12.75"/>
    <row r="1722" s="181" customFormat="1" ht="12.75"/>
    <row r="1723" s="181" customFormat="1" ht="12.75"/>
    <row r="1724" s="181" customFormat="1" ht="12.75"/>
    <row r="1725" s="181" customFormat="1" ht="12.75"/>
    <row r="1726" s="181" customFormat="1" ht="12.75"/>
    <row r="1727" s="181" customFormat="1" ht="12.75"/>
    <row r="1728" s="181" customFormat="1" ht="12.75"/>
    <row r="1729" s="181" customFormat="1" ht="12.75"/>
    <row r="1730" s="181" customFormat="1" ht="12.75"/>
    <row r="1731" s="181" customFormat="1" ht="12.75"/>
    <row r="1732" s="181" customFormat="1" ht="12.75"/>
    <row r="1733" s="181" customFormat="1" ht="12.75"/>
    <row r="1734" s="181" customFormat="1" ht="12.75"/>
    <row r="1735" s="181" customFormat="1" ht="12.75"/>
    <row r="1736" s="181" customFormat="1" ht="12.75"/>
    <row r="1737" s="181" customFormat="1" ht="12.75"/>
    <row r="1738" s="181" customFormat="1" ht="12.75"/>
    <row r="1739" s="181" customFormat="1" ht="12.75"/>
    <row r="1740" s="181" customFormat="1" ht="12.75"/>
    <row r="1741" s="181" customFormat="1" ht="12.75"/>
    <row r="1742" s="181" customFormat="1" ht="12.75"/>
    <row r="1743" s="181" customFormat="1" ht="12.75"/>
    <row r="1744" s="181" customFormat="1" ht="12.75"/>
    <row r="1745" s="181" customFormat="1" ht="12.75"/>
    <row r="1746" s="181" customFormat="1" ht="12.75"/>
    <row r="1747" s="181" customFormat="1" ht="12.75"/>
    <row r="1748" s="181" customFormat="1" ht="12.75"/>
    <row r="1749" s="181" customFormat="1" ht="12.75"/>
    <row r="1750" s="181" customFormat="1" ht="12.75"/>
    <row r="1751" s="181" customFormat="1" ht="12.75"/>
    <row r="1752" s="181" customFormat="1" ht="12.75"/>
    <row r="1753" s="181" customFormat="1" ht="12.75"/>
    <row r="1754" s="181" customFormat="1" ht="12.75"/>
    <row r="1755" s="181" customFormat="1" ht="12.75"/>
    <row r="1756" s="181" customFormat="1" ht="12.75"/>
    <row r="1757" s="181" customFormat="1" ht="12.75"/>
    <row r="1758" s="181" customFormat="1" ht="12.75"/>
    <row r="1759" s="181" customFormat="1" ht="12.75"/>
    <row r="1760" s="181" customFormat="1" ht="12.75"/>
    <row r="1761" s="181" customFormat="1" ht="12.75"/>
    <row r="1762" s="181" customFormat="1" ht="12.75"/>
    <row r="1763" s="181" customFormat="1" ht="12.75"/>
    <row r="1764" s="181" customFormat="1" ht="12.75"/>
    <row r="1765" s="181" customFormat="1" ht="12.75"/>
    <row r="1766" s="181" customFormat="1" ht="12.75"/>
    <row r="1767" s="181" customFormat="1" ht="12.75"/>
    <row r="1768" s="181" customFormat="1" ht="12.75"/>
    <row r="1769" s="181" customFormat="1" ht="12.75"/>
    <row r="1770" s="181" customFormat="1" ht="12.75"/>
    <row r="1771" s="181" customFormat="1" ht="12.75"/>
    <row r="1772" s="181" customFormat="1" ht="12.75"/>
    <row r="1773" s="181" customFormat="1" ht="12.75"/>
    <row r="1774" s="181" customFormat="1" ht="12.75"/>
    <row r="1775" s="181" customFormat="1" ht="12.75"/>
    <row r="1776" s="181" customFormat="1" ht="12.75"/>
    <row r="1777" s="181" customFormat="1" ht="12.75"/>
    <row r="1778" s="181" customFormat="1" ht="12.75"/>
    <row r="1779" s="181" customFormat="1" ht="12.75"/>
    <row r="1780" s="181" customFormat="1" ht="12.75"/>
    <row r="1781" s="181" customFormat="1" ht="12.75"/>
    <row r="1782" s="181" customFormat="1" ht="12.75"/>
    <row r="1783" s="181" customFormat="1" ht="12.75"/>
    <row r="1784" s="181" customFormat="1" ht="12.75"/>
    <row r="1785" s="181" customFormat="1" ht="12.75"/>
    <row r="1786" s="181" customFormat="1" ht="12.75"/>
    <row r="1787" s="181" customFormat="1" ht="12.75"/>
    <row r="1788" s="181" customFormat="1" ht="12.75"/>
    <row r="1789" s="181" customFormat="1" ht="12.75"/>
    <row r="1790" s="181" customFormat="1" ht="12.75"/>
    <row r="1791" s="181" customFormat="1" ht="12.75"/>
    <row r="1792" s="181" customFormat="1" ht="12.75"/>
    <row r="1793" s="181" customFormat="1" ht="12.75"/>
    <row r="1794" s="181" customFormat="1" ht="12.75"/>
    <row r="1795" s="181" customFormat="1" ht="12.75"/>
    <row r="1796" s="181" customFormat="1" ht="12.75"/>
    <row r="1797" s="181" customFormat="1" ht="12.75"/>
    <row r="1798" s="181" customFormat="1" ht="12.75"/>
    <row r="1799" s="181" customFormat="1" ht="12.75"/>
    <row r="1800" s="181" customFormat="1" ht="12.75"/>
    <row r="1801" s="181" customFormat="1" ht="12.75"/>
    <row r="1802" s="181" customFormat="1" ht="12.75"/>
    <row r="1803" s="181" customFormat="1" ht="12.75"/>
    <row r="1804" s="181" customFormat="1" ht="12.75"/>
    <row r="1805" s="181" customFormat="1" ht="12.75"/>
    <row r="1806" s="181" customFormat="1" ht="12.75"/>
    <row r="1807" s="181" customFormat="1" ht="12.75"/>
    <row r="1808" s="181" customFormat="1" ht="12.75"/>
    <row r="1809" s="181" customFormat="1" ht="12.75"/>
    <row r="1810" s="181" customFormat="1" ht="12.75"/>
    <row r="1811" s="181" customFormat="1" ht="12.75"/>
    <row r="1812" s="181" customFormat="1" ht="12.75"/>
    <row r="1813" s="181" customFormat="1" ht="12.75"/>
    <row r="1814" s="181" customFormat="1" ht="12.75"/>
    <row r="1815" s="181" customFormat="1" ht="12.75"/>
    <row r="1816" s="181" customFormat="1" ht="12.75"/>
    <row r="1817" s="181" customFormat="1" ht="12.75"/>
    <row r="1818" s="181" customFormat="1" ht="12.75"/>
    <row r="1819" s="181" customFormat="1" ht="12.75"/>
    <row r="1820" s="181" customFormat="1" ht="12.75"/>
    <row r="1821" s="181" customFormat="1" ht="12.75"/>
    <row r="1822" s="181" customFormat="1" ht="12.75"/>
    <row r="1823" s="181" customFormat="1" ht="12.75"/>
    <row r="1824" s="181" customFormat="1" ht="12.75"/>
    <row r="1825" s="181" customFormat="1" ht="12.75"/>
    <row r="1826" s="181" customFormat="1" ht="12.75"/>
    <row r="1827" s="181" customFormat="1" ht="12.75"/>
    <row r="1828" s="181" customFormat="1" ht="12.75"/>
    <row r="1829" s="181" customFormat="1" ht="12.75"/>
    <row r="1830" s="181" customFormat="1" ht="12.75"/>
    <row r="1831" s="181" customFormat="1" ht="12.75"/>
    <row r="1832" s="181" customFormat="1" ht="12.75"/>
    <row r="1833" s="181" customFormat="1" ht="12.75"/>
    <row r="1834" s="181" customFormat="1" ht="12.75"/>
    <row r="1835" s="181" customFormat="1" ht="12.75"/>
    <row r="1836" s="181" customFormat="1" ht="12.75"/>
    <row r="1837" s="181" customFormat="1" ht="12.75"/>
    <row r="1838" s="181" customFormat="1" ht="12.75"/>
    <row r="1839" s="181" customFormat="1" ht="12.75"/>
    <row r="1840" s="181" customFormat="1" ht="12.75"/>
    <row r="1841" s="181" customFormat="1" ht="12.75"/>
    <row r="1842" s="181" customFormat="1" ht="12.75"/>
    <row r="1843" s="181" customFormat="1" ht="12.75"/>
    <row r="1844" s="181" customFormat="1" ht="12.75"/>
    <row r="1845" s="181" customFormat="1" ht="12.75"/>
    <row r="1846" s="181" customFormat="1" ht="12.75"/>
    <row r="1847" s="181" customFormat="1" ht="12.75"/>
    <row r="1848" s="181" customFormat="1" ht="12.75"/>
    <row r="1849" s="181" customFormat="1" ht="12.75"/>
    <row r="1850" s="181" customFormat="1" ht="12.75"/>
    <row r="1851" s="181" customFormat="1" ht="12.75"/>
    <row r="1852" s="181" customFormat="1" ht="12.75"/>
    <row r="1853" s="181" customFormat="1" ht="12.75"/>
    <row r="1854" s="181" customFormat="1" ht="12.75"/>
    <row r="1855" s="181" customFormat="1" ht="12.75"/>
    <row r="1856" s="181" customFormat="1" ht="12.75"/>
    <row r="1857" s="181" customFormat="1" ht="12.75"/>
    <row r="1858" s="181" customFormat="1" ht="12.75"/>
    <row r="1859" s="181" customFormat="1" ht="12.75"/>
    <row r="1860" s="181" customFormat="1" ht="12.75"/>
    <row r="1861" s="181" customFormat="1" ht="12.75"/>
    <row r="1862" s="181" customFormat="1" ht="12.75"/>
    <row r="1863" s="181" customFormat="1" ht="12.75"/>
    <row r="1864" s="181" customFormat="1" ht="12.75"/>
    <row r="1865" s="181" customFormat="1" ht="12.75"/>
    <row r="1866" s="181" customFormat="1" ht="12.75"/>
    <row r="1867" s="181" customFormat="1" ht="12.75"/>
    <row r="1868" s="181" customFormat="1" ht="12.75"/>
    <row r="1869" s="181" customFormat="1" ht="12.75"/>
    <row r="1870" s="181" customFormat="1" ht="12.75"/>
    <row r="1871" s="181" customFormat="1" ht="12.75"/>
    <row r="1872" s="181" customFormat="1" ht="12.75"/>
    <row r="1873" s="181" customFormat="1" ht="12.75"/>
    <row r="1874" s="181" customFormat="1" ht="12.75"/>
    <row r="1875" s="181" customFormat="1" ht="12.75"/>
    <row r="1876" s="181" customFormat="1" ht="12.75"/>
    <row r="1877" s="181" customFormat="1" ht="12.75"/>
    <row r="1878" s="181" customFormat="1" ht="12.75"/>
    <row r="1879" s="181" customFormat="1" ht="12.75"/>
    <row r="1880" s="181" customFormat="1" ht="12.75"/>
    <row r="1881" s="181" customFormat="1" ht="12.75"/>
    <row r="1882" s="181" customFormat="1" ht="12.75"/>
    <row r="1883" s="181" customFormat="1" ht="12.75"/>
    <row r="1884" s="181" customFormat="1" ht="12.75"/>
    <row r="1885" s="181" customFormat="1" ht="12.75"/>
    <row r="1886" s="181" customFormat="1" ht="12.75"/>
    <row r="1887" s="181" customFormat="1" ht="12.75"/>
    <row r="1888" s="181" customFormat="1" ht="12.75"/>
    <row r="1889" s="181" customFormat="1" ht="12.75"/>
    <row r="1890" s="181" customFormat="1" ht="12.75"/>
    <row r="1891" s="181" customFormat="1" ht="12.75"/>
    <row r="1892" s="181" customFormat="1" ht="12.75"/>
    <row r="1893" s="181" customFormat="1" ht="12.75"/>
    <row r="1894" s="181" customFormat="1" ht="12.75"/>
    <row r="1895" s="181" customFormat="1" ht="12.75"/>
    <row r="1896" s="181" customFormat="1" ht="12.75"/>
    <row r="1897" s="181" customFormat="1" ht="12.75"/>
    <row r="1898" s="181" customFormat="1" ht="12.75"/>
    <row r="1899" s="181" customFormat="1" ht="12.75"/>
    <row r="1900" s="181" customFormat="1" ht="12.75"/>
    <row r="1901" s="181" customFormat="1" ht="12.75"/>
    <row r="1902" s="181" customFormat="1" ht="12.75"/>
    <row r="1903" s="181" customFormat="1" ht="12.75"/>
    <row r="1904" s="181" customFormat="1" ht="12.75"/>
    <row r="1905" s="181" customFormat="1" ht="12.75"/>
    <row r="1906" s="181" customFormat="1" ht="12.75"/>
    <row r="1907" s="181" customFormat="1" ht="12.75"/>
    <row r="1908" s="181" customFormat="1" ht="12.75"/>
    <row r="1909" s="181" customFormat="1" ht="12.75"/>
    <row r="1910" s="181" customFormat="1" ht="12.75"/>
    <row r="1911" s="181" customFormat="1" ht="12.75"/>
    <row r="1912" s="181" customFormat="1" ht="12.75"/>
    <row r="1913" s="181" customFormat="1" ht="12.75"/>
    <row r="1914" s="181" customFormat="1" ht="12.75"/>
    <row r="1915" s="181" customFormat="1" ht="12.75"/>
    <row r="1916" s="181" customFormat="1" ht="12.75"/>
    <row r="1917" s="181" customFormat="1" ht="12.75"/>
    <row r="1918" s="181" customFormat="1" ht="12.75"/>
    <row r="1919" s="181" customFormat="1" ht="12.75"/>
    <row r="1920" s="181" customFormat="1" ht="12.75"/>
    <row r="1921" s="181" customFormat="1" ht="12.75"/>
    <row r="1922" s="181" customFormat="1" ht="12.75"/>
    <row r="1923" s="181" customFormat="1" ht="12.75"/>
    <row r="1924" s="181" customFormat="1" ht="12.75"/>
    <row r="1925" s="181" customFormat="1" ht="12.75"/>
    <row r="1926" s="181" customFormat="1" ht="12.75"/>
    <row r="1927" s="181" customFormat="1" ht="12.75"/>
    <row r="1928" s="181" customFormat="1" ht="12.75"/>
    <row r="1929" s="181" customFormat="1" ht="12.75"/>
    <row r="1930" s="181" customFormat="1" ht="12.75"/>
    <row r="1931" s="181" customFormat="1" ht="12.75"/>
    <row r="1932" s="181" customFormat="1" ht="12.75"/>
    <row r="1933" s="181" customFormat="1" ht="12.75"/>
    <row r="1934" s="181" customFormat="1" ht="12.75"/>
    <row r="1935" s="181" customFormat="1" ht="12.75"/>
    <row r="1936" s="181" customFormat="1" ht="12.75"/>
    <row r="1937" s="181" customFormat="1" ht="12.75"/>
    <row r="1938" s="181" customFormat="1" ht="12.75"/>
    <row r="1939" s="181" customFormat="1" ht="12.75"/>
    <row r="1940" s="181" customFormat="1" ht="12.75"/>
    <row r="1941" s="181" customFormat="1" ht="12.75"/>
    <row r="1942" s="181" customFormat="1" ht="12.75"/>
    <row r="1943" s="181" customFormat="1" ht="12.75"/>
    <row r="1944" s="181" customFormat="1" ht="12.75"/>
    <row r="1945" s="181" customFormat="1" ht="12.75"/>
    <row r="1946" s="181" customFormat="1" ht="12.75"/>
    <row r="1947" s="181" customFormat="1" ht="12.75"/>
    <row r="1948" s="181" customFormat="1" ht="12.75"/>
    <row r="1949" s="181" customFormat="1" ht="12.75"/>
    <row r="1950" s="181" customFormat="1" ht="12.75"/>
    <row r="1951" s="181" customFormat="1" ht="12.75"/>
    <row r="1952" s="181" customFormat="1" ht="12.75"/>
    <row r="1953" s="181" customFormat="1" ht="12.75"/>
    <row r="1954" s="181" customFormat="1" ht="12.75"/>
    <row r="1955" s="181" customFormat="1" ht="12.75"/>
    <row r="1956" s="181" customFormat="1" ht="12.75"/>
    <row r="1957" s="181" customFormat="1" ht="12.75"/>
    <row r="1958" s="181" customFormat="1" ht="12.75"/>
    <row r="1959" s="181" customFormat="1" ht="12.75"/>
    <row r="1960" s="181" customFormat="1" ht="12.75"/>
    <row r="1961" s="181" customFormat="1" ht="12.75"/>
    <row r="1962" s="181" customFormat="1" ht="12.75"/>
    <row r="1963" s="181" customFormat="1" ht="12.75"/>
    <row r="1964" s="181" customFormat="1" ht="12.75"/>
    <row r="1965" s="181" customFormat="1" ht="12.75"/>
    <row r="1966" s="181" customFormat="1" ht="12.75"/>
    <row r="1967" s="181" customFormat="1" ht="12.75"/>
    <row r="1968" s="181" customFormat="1" ht="12.75"/>
    <row r="1969" s="181" customFormat="1" ht="12.75"/>
    <row r="1970" s="181" customFormat="1" ht="12.75"/>
    <row r="1971" s="181" customFormat="1" ht="12.75"/>
    <row r="1972" s="181" customFormat="1" ht="12.75"/>
    <row r="1973" s="181" customFormat="1" ht="12.75"/>
    <row r="1974" s="181" customFormat="1" ht="12.75"/>
    <row r="1975" s="181" customFormat="1" ht="12.75"/>
    <row r="1976" s="181" customFormat="1" ht="12.75"/>
    <row r="1977" s="181" customFormat="1" ht="12.75"/>
    <row r="1978" s="181" customFormat="1" ht="12.75"/>
    <row r="1979" s="181" customFormat="1" ht="12.75"/>
    <row r="1980" s="181" customFormat="1" ht="12.75"/>
    <row r="1981" s="181" customFormat="1" ht="12.75"/>
    <row r="1982" s="181" customFormat="1" ht="12.75"/>
    <row r="1983" s="181" customFormat="1" ht="12.75"/>
    <row r="1984" s="181" customFormat="1" ht="12.75"/>
    <row r="1985" s="181" customFormat="1" ht="12.75"/>
    <row r="1986" s="181" customFormat="1" ht="12.75"/>
    <row r="1987" s="181" customFormat="1" ht="12.75"/>
    <row r="1988" s="181" customFormat="1" ht="12.75"/>
    <row r="1989" s="181" customFormat="1" ht="12.75"/>
    <row r="1990" s="181" customFormat="1" ht="12.75"/>
    <row r="1991" s="181" customFormat="1" ht="12.75"/>
    <row r="1992" s="181" customFormat="1" ht="12.75"/>
    <row r="1993" s="181" customFormat="1" ht="12.75"/>
    <row r="1994" s="181" customFormat="1" ht="12.75"/>
    <row r="1995" s="181" customFormat="1" ht="12.75"/>
    <row r="1996" s="181" customFormat="1" ht="12.75"/>
    <row r="1997" s="181" customFormat="1" ht="12.75"/>
    <row r="1998" s="181" customFormat="1" ht="12.75"/>
    <row r="1999" s="181" customFormat="1" ht="12.75"/>
    <row r="2000" s="181" customFormat="1" ht="12.75"/>
    <row r="2001" s="181" customFormat="1" ht="12.75"/>
    <row r="2002" s="181" customFormat="1" ht="12.75"/>
    <row r="2003" s="181" customFormat="1" ht="12.75"/>
    <row r="2004" s="181" customFormat="1" ht="12.75"/>
    <row r="2005" s="181" customFormat="1" ht="12.75"/>
    <row r="2006" s="181" customFormat="1" ht="12.75"/>
    <row r="2007" s="181" customFormat="1" ht="12.75"/>
    <row r="2008" s="181" customFormat="1" ht="12.75"/>
    <row r="2009" s="181" customFormat="1" ht="12.75"/>
    <row r="2010" s="181" customFormat="1" ht="12.75"/>
    <row r="2011" s="181" customFormat="1" ht="12.75"/>
    <row r="2012" s="181" customFormat="1" ht="12.75"/>
    <row r="2013" s="181" customFormat="1" ht="12.75"/>
    <row r="2014" s="181" customFormat="1" ht="12.75"/>
    <row r="2015" s="181" customFormat="1" ht="12.75"/>
    <row r="2016" s="181" customFormat="1" ht="12.75"/>
    <row r="2017" s="181" customFormat="1" ht="12.75"/>
    <row r="2018" s="181" customFormat="1" ht="12.75"/>
    <row r="2019" s="181" customFormat="1" ht="12.75"/>
    <row r="2020" s="181" customFormat="1" ht="12.75"/>
    <row r="2021" s="181" customFormat="1" ht="12.75"/>
    <row r="2022" s="181" customFormat="1" ht="12.75"/>
    <row r="2023" s="181" customFormat="1" ht="12.75"/>
    <row r="2024" s="181" customFormat="1" ht="12.75"/>
    <row r="2025" s="181" customFormat="1" ht="12.75"/>
    <row r="2026" s="181" customFormat="1" ht="12.75"/>
    <row r="2027" s="181" customFormat="1" ht="12.75"/>
    <row r="2028" s="181" customFormat="1" ht="12.75"/>
    <row r="2029" s="181" customFormat="1" ht="12.75"/>
    <row r="2030" s="181" customFormat="1" ht="12.75"/>
    <row r="2031" s="181" customFormat="1" ht="12.75"/>
    <row r="2032" s="181" customFormat="1" ht="12.75"/>
    <row r="2033" s="181" customFormat="1" ht="12.75"/>
    <row r="2034" s="181" customFormat="1" ht="12.75"/>
    <row r="2035" s="181" customFormat="1" ht="12.75"/>
    <row r="2036" s="181" customFormat="1" ht="12.75"/>
    <row r="2037" s="181" customFormat="1" ht="12.75"/>
    <row r="2038" s="181" customFormat="1" ht="12.75"/>
    <row r="2039" s="181" customFormat="1" ht="12.75"/>
    <row r="2040" s="181" customFormat="1" ht="12.75"/>
    <row r="2041" s="181" customFormat="1" ht="12.75"/>
    <row r="2042" s="181" customFormat="1" ht="12.75"/>
    <row r="2043" s="181" customFormat="1" ht="12.75"/>
    <row r="2044" s="181" customFormat="1" ht="12.75"/>
    <row r="2045" s="181" customFormat="1" ht="12.75"/>
    <row r="2046" s="181" customFormat="1" ht="12.75"/>
    <row r="2047" s="181" customFormat="1" ht="12.75"/>
    <row r="2048" s="181" customFormat="1" ht="12.75"/>
    <row r="2049" s="181" customFormat="1" ht="12.75"/>
    <row r="2050" s="181" customFormat="1" ht="12.75"/>
    <row r="2051" s="181" customFormat="1" ht="12.75"/>
    <row r="2052" s="181" customFormat="1" ht="12.75"/>
    <row r="2053" s="181" customFormat="1" ht="12.75"/>
    <row r="2054" s="181" customFormat="1" ht="12.75"/>
    <row r="2055" s="181" customFormat="1" ht="12.75"/>
    <row r="2056" s="181" customFormat="1" ht="12.75"/>
    <row r="2057" s="181" customFormat="1" ht="12.75"/>
    <row r="2058" s="181" customFormat="1" ht="12.75"/>
    <row r="2059" s="181" customFormat="1" ht="12.75"/>
    <row r="2060" s="181" customFormat="1" ht="12.75"/>
    <row r="2061" s="181" customFormat="1" ht="12.75"/>
    <row r="2062" s="181" customFormat="1" ht="12.75"/>
    <row r="2063" s="181" customFormat="1" ht="12.75"/>
    <row r="2064" s="181" customFormat="1" ht="12.75"/>
    <row r="2065" s="181" customFormat="1" ht="12.75"/>
    <row r="2066" s="181" customFormat="1" ht="12.75"/>
    <row r="2067" s="181" customFormat="1" ht="12.75"/>
    <row r="2068" s="181" customFormat="1" ht="12.75"/>
    <row r="2069" s="181" customFormat="1" ht="12.75"/>
    <row r="2070" s="181" customFormat="1" ht="12.75"/>
    <row r="2071" s="181" customFormat="1" ht="12.75"/>
    <row r="2072" s="181" customFormat="1" ht="12.75"/>
    <row r="2073" s="181" customFormat="1" ht="12.75"/>
    <row r="2074" s="181" customFormat="1" ht="12.75"/>
    <row r="2075" s="181" customFormat="1" ht="12.75"/>
    <row r="2076" s="181" customFormat="1" ht="12.75"/>
    <row r="2077" s="181" customFormat="1" ht="12.75"/>
    <row r="2078" s="181" customFormat="1" ht="12.75"/>
    <row r="2079" s="181" customFormat="1" ht="12.75"/>
    <row r="2080" s="181" customFormat="1" ht="12.75"/>
    <row r="2081" s="181" customFormat="1" ht="12.75"/>
    <row r="2082" s="181" customFormat="1" ht="12.75"/>
    <row r="2083" s="181" customFormat="1" ht="12.75"/>
    <row r="2084" s="181" customFormat="1" ht="12.75"/>
    <row r="2085" s="181" customFormat="1" ht="12.75"/>
    <row r="2086" s="181" customFormat="1" ht="12.75"/>
    <row r="2087" s="181" customFormat="1" ht="12.75"/>
    <row r="2088" s="181" customFormat="1" ht="12.75"/>
    <row r="2089" s="181" customFormat="1" ht="12.75"/>
    <row r="2090" s="181" customFormat="1" ht="12.75"/>
    <row r="2091" s="181" customFormat="1" ht="12.75"/>
    <row r="2092" s="181" customFormat="1" ht="12.75"/>
    <row r="2093" s="181" customFormat="1" ht="12.75"/>
    <row r="2094" s="181" customFormat="1" ht="12.75"/>
    <row r="2095" s="181" customFormat="1" ht="12.75"/>
    <row r="2096" s="181" customFormat="1" ht="12.75"/>
    <row r="2097" s="181" customFormat="1" ht="12.75"/>
    <row r="2098" s="181" customFormat="1" ht="12.75"/>
    <row r="2099" s="181" customFormat="1" ht="12.75"/>
    <row r="2100" s="181" customFormat="1" ht="12.75"/>
    <row r="2101" s="181" customFormat="1" ht="12.75"/>
    <row r="2102" s="181" customFormat="1" ht="12.75"/>
    <row r="2103" s="181" customFormat="1" ht="12.75"/>
    <row r="2104" s="181" customFormat="1" ht="12.75"/>
    <row r="2105" s="181" customFormat="1" ht="12.75"/>
    <row r="2106" s="181" customFormat="1" ht="12.75"/>
    <row r="2107" s="181" customFormat="1" ht="12.75"/>
    <row r="2108" s="181" customFormat="1" ht="12.75"/>
    <row r="2109" s="181" customFormat="1" ht="12.75"/>
    <row r="2110" s="181" customFormat="1" ht="12.75"/>
    <row r="2111" s="181" customFormat="1" ht="12.75"/>
    <row r="2112" s="181" customFormat="1" ht="12.75"/>
    <row r="2113" s="181" customFormat="1" ht="12.75"/>
    <row r="2114" s="181" customFormat="1" ht="12.75"/>
    <row r="2115" s="181" customFormat="1" ht="12.75"/>
    <row r="2116" s="181" customFormat="1" ht="12.75"/>
    <row r="2117" s="181" customFormat="1" ht="12.75"/>
    <row r="2118" s="181" customFormat="1" ht="12.75"/>
    <row r="2119" s="181" customFormat="1" ht="12.75"/>
    <row r="2120" s="181" customFormat="1" ht="12.75"/>
    <row r="2121" s="181" customFormat="1" ht="12.75"/>
    <row r="2122" s="181" customFormat="1" ht="12.75"/>
    <row r="2123" s="181" customFormat="1" ht="12.75"/>
    <row r="2124" s="181" customFormat="1" ht="12.75"/>
    <row r="2125" s="181" customFormat="1" ht="12.75"/>
    <row r="2126" s="181" customFormat="1" ht="12.75"/>
    <row r="2127" s="181" customFormat="1" ht="12.75"/>
    <row r="2128" s="181" customFormat="1" ht="12.75"/>
    <row r="2129" s="181" customFormat="1" ht="12.75"/>
    <row r="2130" s="181" customFormat="1" ht="12.75"/>
    <row r="2131" s="181" customFormat="1" ht="12.75"/>
    <row r="2132" s="181" customFormat="1" ht="12.75"/>
    <row r="2133" s="181" customFormat="1" ht="12.75"/>
    <row r="2134" s="181" customFormat="1" ht="12.75"/>
    <row r="2135" s="181" customFormat="1" ht="12.75"/>
    <row r="2136" s="181" customFormat="1" ht="12.75"/>
    <row r="2137" s="181" customFormat="1" ht="12.75"/>
    <row r="2138" s="181" customFormat="1" ht="12.75"/>
    <row r="2139" s="181" customFormat="1" ht="12.75"/>
    <row r="2140" s="181" customFormat="1" ht="12.75"/>
    <row r="2141" s="181" customFormat="1" ht="12.75"/>
    <row r="2142" s="181" customFormat="1" ht="12.75"/>
    <row r="2143" s="181" customFormat="1" ht="12.75"/>
    <row r="2144" s="181" customFormat="1" ht="12.75"/>
    <row r="2145" s="181" customFormat="1" ht="12.75"/>
    <row r="2146" s="181" customFormat="1" ht="12.75"/>
    <row r="2147" s="181" customFormat="1" ht="12.75"/>
    <row r="2148" s="181" customFormat="1" ht="12.75"/>
    <row r="2149" s="181" customFormat="1" ht="12.75"/>
    <row r="2150" s="181" customFormat="1" ht="12.75"/>
    <row r="2151" s="181" customFormat="1" ht="12.75"/>
    <row r="2152" s="181" customFormat="1" ht="12.75"/>
    <row r="2153" s="181" customFormat="1" ht="12.75"/>
    <row r="2154" s="181" customFormat="1" ht="12.75"/>
    <row r="2155" s="181" customFormat="1" ht="12.75"/>
    <row r="2156" s="181" customFormat="1" ht="12.75"/>
    <row r="2157" s="181" customFormat="1" ht="12.75"/>
    <row r="2158" s="181" customFormat="1" ht="12.75"/>
    <row r="2159" s="181" customFormat="1" ht="12.75"/>
    <row r="2160" s="181" customFormat="1" ht="12.75"/>
    <row r="2161" s="181" customFormat="1" ht="12.75"/>
    <row r="2162" s="181" customFormat="1" ht="12.75"/>
    <row r="2163" s="181" customFormat="1" ht="12.75"/>
    <row r="2164" s="181" customFormat="1" ht="12.75"/>
    <row r="2165" s="181" customFormat="1" ht="12.75"/>
    <row r="2166" s="181" customFormat="1" ht="12.75"/>
    <row r="2167" s="181" customFormat="1" ht="12.75"/>
    <row r="2168" s="181" customFormat="1" ht="12.75"/>
    <row r="2169" s="181" customFormat="1" ht="12.75"/>
    <row r="2170" s="181" customFormat="1" ht="12.75"/>
    <row r="2171" s="181" customFormat="1" ht="12.75"/>
    <row r="2172" s="181" customFormat="1" ht="12.75"/>
    <row r="2173" s="181" customFormat="1" ht="12.75"/>
    <row r="2174" s="181" customFormat="1" ht="12.75"/>
    <row r="2175" s="181" customFormat="1" ht="12.75"/>
    <row r="2176" s="181" customFormat="1" ht="12.75"/>
    <row r="2177" s="181" customFormat="1" ht="12.75"/>
    <row r="2178" s="181" customFormat="1" ht="12.75"/>
    <row r="2179" s="181" customFormat="1" ht="12.75"/>
    <row r="2180" s="181" customFormat="1" ht="12.75"/>
    <row r="2181" s="181" customFormat="1" ht="12.75"/>
    <row r="2182" s="181" customFormat="1" ht="12.75"/>
    <row r="2183" s="181" customFormat="1" ht="12.75"/>
    <row r="2184" s="181" customFormat="1" ht="12.75"/>
    <row r="2185" s="181" customFormat="1" ht="12.75"/>
    <row r="2186" s="181" customFormat="1" ht="12.75"/>
    <row r="2187" s="181" customFormat="1" ht="12.75"/>
    <row r="2188" s="181" customFormat="1" ht="12.75"/>
    <row r="2189" s="181" customFormat="1" ht="12.75"/>
    <row r="2190" s="181" customFormat="1" ht="12.75"/>
    <row r="2191" s="181" customFormat="1" ht="12.75"/>
    <row r="2192" s="181" customFormat="1" ht="12.75"/>
    <row r="2193" s="181" customFormat="1" ht="12.75"/>
    <row r="2194" s="181" customFormat="1" ht="12.75"/>
    <row r="2195" s="181" customFormat="1" ht="12.75"/>
    <row r="2196" s="181" customFormat="1" ht="12.75"/>
    <row r="2197" s="181" customFormat="1" ht="12.75"/>
    <row r="2198" s="181" customFormat="1" ht="12.75"/>
    <row r="2199" s="181" customFormat="1" ht="12.75"/>
    <row r="2200" s="181" customFormat="1" ht="12.75"/>
    <row r="2201" s="181" customFormat="1" ht="12.75"/>
    <row r="2202" s="181" customFormat="1" ht="12.75"/>
    <row r="2203" s="181" customFormat="1" ht="12.75"/>
    <row r="2204" s="181" customFormat="1" ht="12.75"/>
    <row r="2205" s="181" customFormat="1" ht="12.75"/>
    <row r="2206" s="181" customFormat="1" ht="12.75"/>
    <row r="2207" s="181" customFormat="1" ht="12.75"/>
    <row r="2208" s="181" customFormat="1" ht="12.75"/>
    <row r="2209" s="181" customFormat="1" ht="12.75"/>
    <row r="2210" s="181" customFormat="1" ht="12.75"/>
    <row r="2211" s="181" customFormat="1" ht="12.75"/>
    <row r="2212" s="181" customFormat="1" ht="12.75"/>
    <row r="2213" s="181" customFormat="1" ht="12.75"/>
    <row r="2214" s="181" customFormat="1" ht="12.75"/>
    <row r="2215" s="181" customFormat="1" ht="12.75"/>
    <row r="2216" s="181" customFormat="1" ht="12.75"/>
    <row r="2217" s="181" customFormat="1" ht="12.75"/>
    <row r="2218" s="181" customFormat="1" ht="12.75"/>
    <row r="2219" s="181" customFormat="1" ht="12.75"/>
    <row r="2220" s="181" customFormat="1" ht="12.75"/>
    <row r="2221" s="181" customFormat="1" ht="12.75"/>
    <row r="2222" s="181" customFormat="1" ht="12.75"/>
    <row r="2223" s="181" customFormat="1" ht="12.75"/>
    <row r="2224" s="181" customFormat="1" ht="12.75"/>
    <row r="2225" s="181" customFormat="1" ht="12.75"/>
    <row r="2226" s="181" customFormat="1" ht="12.75"/>
    <row r="2227" s="181" customFormat="1" ht="12.75"/>
    <row r="2228" s="181" customFormat="1" ht="12.75"/>
    <row r="2229" s="181" customFormat="1" ht="12.75"/>
    <row r="2230" s="181" customFormat="1" ht="12.75"/>
    <row r="2231" s="181" customFormat="1" ht="12.75"/>
    <row r="2232" s="181" customFormat="1" ht="12.75"/>
    <row r="2233" s="181" customFormat="1" ht="12.75"/>
    <row r="2234" s="181" customFormat="1" ht="12.75"/>
    <row r="2235" s="181" customFormat="1" ht="12.75"/>
    <row r="2236" s="181" customFormat="1" ht="12.75"/>
    <row r="2237" s="181" customFormat="1" ht="12.75"/>
    <row r="2238" s="181" customFormat="1" ht="12.75"/>
    <row r="2239" s="181" customFormat="1" ht="12.75"/>
    <row r="2240" s="181" customFormat="1" ht="12.75"/>
    <row r="2241" s="181" customFormat="1" ht="12.75"/>
    <row r="2242" s="181" customFormat="1" ht="12.75"/>
    <row r="2243" s="181" customFormat="1" ht="12.75"/>
    <row r="2244" s="181" customFormat="1" ht="12.75"/>
    <row r="2245" s="181" customFormat="1" ht="12.75"/>
    <row r="2246" s="181" customFormat="1" ht="12.75"/>
    <row r="2247" s="181" customFormat="1" ht="12.75"/>
    <row r="2248" s="181" customFormat="1" ht="12.75"/>
    <row r="2249" s="181" customFormat="1" ht="12.75"/>
    <row r="2250" s="181" customFormat="1" ht="12.75"/>
    <row r="2251" s="181" customFormat="1" ht="12.75"/>
    <row r="2252" s="181" customFormat="1" ht="12.75"/>
    <row r="2253" s="181" customFormat="1" ht="12.75"/>
    <row r="2254" s="181" customFormat="1" ht="12.75"/>
    <row r="2255" s="181" customFormat="1" ht="12.75"/>
    <row r="2256" s="181" customFormat="1" ht="12.75"/>
    <row r="2257" s="181" customFormat="1" ht="12.75"/>
    <row r="2258" s="181" customFormat="1" ht="12.75"/>
    <row r="2259" s="181" customFormat="1" ht="12.75"/>
    <row r="2260" s="181" customFormat="1" ht="12.75"/>
    <row r="2261" s="181" customFormat="1" ht="12.75"/>
    <row r="2262" s="181" customFormat="1" ht="12.75"/>
    <row r="2263" s="181" customFormat="1" ht="12.75"/>
    <row r="2264" s="181" customFormat="1" ht="12.75"/>
    <row r="2265" s="181" customFormat="1" ht="12.75"/>
    <row r="2266" s="181" customFormat="1" ht="12.75"/>
    <row r="2267" s="181" customFormat="1" ht="12.75"/>
    <row r="2268" s="181" customFormat="1" ht="12.75"/>
    <row r="2269" s="181" customFormat="1" ht="12.75"/>
    <row r="2270" s="181" customFormat="1" ht="12.75"/>
    <row r="2271" s="181" customFormat="1" ht="12.75"/>
    <row r="2272" s="181" customFormat="1" ht="12.75"/>
    <row r="2273" s="181" customFormat="1" ht="12.75"/>
    <row r="2274" s="181" customFormat="1" ht="12.75"/>
    <row r="2275" s="181" customFormat="1" ht="12.75"/>
    <row r="2276" s="181" customFormat="1" ht="12.75"/>
    <row r="2277" s="181" customFormat="1" ht="12.75"/>
    <row r="2278" s="181" customFormat="1" ht="12.75"/>
    <row r="2279" s="181" customFormat="1" ht="12.75"/>
    <row r="2280" s="181" customFormat="1" ht="12.75"/>
    <row r="2281" s="181" customFormat="1" ht="12.75"/>
    <row r="2282" s="181" customFormat="1" ht="12.75"/>
    <row r="2283" s="181" customFormat="1" ht="12.75"/>
    <row r="2284" s="181" customFormat="1" ht="12.75"/>
    <row r="2285" s="181" customFormat="1" ht="12.75"/>
    <row r="2286" s="181" customFormat="1" ht="12.75"/>
    <row r="2287" s="181" customFormat="1" ht="12.75"/>
    <row r="2288" s="181" customFormat="1" ht="12.75"/>
    <row r="2289" s="181" customFormat="1" ht="12.75"/>
    <row r="2290" s="181" customFormat="1" ht="12.75"/>
    <row r="2291" s="181" customFormat="1" ht="12.75"/>
    <row r="2292" s="181" customFormat="1" ht="12.75"/>
    <row r="2293" s="181" customFormat="1" ht="12.75"/>
    <row r="2294" s="181" customFormat="1" ht="12.75"/>
    <row r="2295" s="181" customFormat="1" ht="12.75"/>
    <row r="2296" s="181" customFormat="1" ht="12.75"/>
    <row r="2297" s="181" customFormat="1" ht="12.75"/>
    <row r="2298" s="181" customFormat="1" ht="12.75"/>
    <row r="2299" s="181" customFormat="1" ht="12.75"/>
    <row r="2300" s="181" customFormat="1" ht="12.75"/>
    <row r="2301" s="181" customFormat="1" ht="12.75"/>
    <row r="2302" s="181" customFormat="1" ht="12.75"/>
    <row r="2303" s="181" customFormat="1" ht="12.75"/>
    <row r="2304" s="181" customFormat="1" ht="12.75"/>
    <row r="2305" s="181" customFormat="1" ht="12.75"/>
    <row r="2306" s="181" customFormat="1" ht="12.75"/>
    <row r="2307" s="181" customFormat="1" ht="12.75"/>
    <row r="2308" s="181" customFormat="1" ht="12.75"/>
    <row r="2309" s="181" customFormat="1" ht="12.75"/>
    <row r="2310" s="181" customFormat="1" ht="12.75"/>
    <row r="2311" s="181" customFormat="1" ht="12.75"/>
    <row r="2312" s="181" customFormat="1" ht="12.75"/>
    <row r="2313" s="181" customFormat="1" ht="12.75"/>
    <row r="2314" s="181" customFormat="1" ht="12.75"/>
    <row r="2315" s="181" customFormat="1" ht="12.75"/>
    <row r="2316" s="181" customFormat="1" ht="12.75"/>
    <row r="2317" s="181" customFormat="1" ht="12.75"/>
    <row r="2318" s="181" customFormat="1" ht="12.75"/>
    <row r="2319" s="181" customFormat="1" ht="12.75"/>
    <row r="2320" s="181" customFormat="1" ht="12.75"/>
    <row r="2321" s="181" customFormat="1" ht="12.75"/>
    <row r="2322" s="181" customFormat="1" ht="12.75"/>
    <row r="2323" s="181" customFormat="1" ht="12.75"/>
    <row r="2324" s="181" customFormat="1" ht="12.75"/>
    <row r="2325" s="181" customFormat="1" ht="12.75"/>
    <row r="2326" s="181" customFormat="1" ht="12.75"/>
    <row r="2327" s="181" customFormat="1" ht="12.75"/>
    <row r="2328" s="181" customFormat="1" ht="12.75"/>
    <row r="2329" s="181" customFormat="1" ht="12.75"/>
    <row r="2330" s="181" customFormat="1" ht="12.75"/>
    <row r="2331" s="181" customFormat="1" ht="12.75"/>
    <row r="2332" s="181" customFormat="1" ht="12.75"/>
    <row r="2333" s="181" customFormat="1" ht="12.75"/>
    <row r="2334" s="181" customFormat="1" ht="12.75"/>
    <row r="2335" s="181" customFormat="1" ht="12.75"/>
    <row r="2336" s="181" customFormat="1" ht="12.75"/>
    <row r="2337" s="181" customFormat="1" ht="12.75"/>
    <row r="2338" s="181" customFormat="1" ht="12.75"/>
    <row r="2339" s="181" customFormat="1" ht="12.75"/>
    <row r="2340" s="181" customFormat="1" ht="12.75"/>
    <row r="2341" s="181" customFormat="1" ht="12.75"/>
    <row r="2342" s="181" customFormat="1" ht="12.75"/>
    <row r="2343" s="181" customFormat="1" ht="12.75"/>
    <row r="2344" s="181" customFormat="1" ht="12.75"/>
    <row r="2345" s="181" customFormat="1" ht="12.75"/>
    <row r="2346" s="181" customFormat="1" ht="12.75"/>
    <row r="2347" s="181" customFormat="1" ht="12.75"/>
    <row r="2348" s="181" customFormat="1" ht="12.75"/>
    <row r="2349" s="181" customFormat="1" ht="12.75"/>
    <row r="2350" s="181" customFormat="1" ht="12.75"/>
    <row r="2351" s="181" customFormat="1" ht="12.75"/>
    <row r="2352" s="181" customFormat="1" ht="12.75"/>
    <row r="2353" s="181" customFormat="1" ht="12.75"/>
    <row r="2354" s="181" customFormat="1" ht="12.75"/>
    <row r="2355" s="181" customFormat="1" ht="12.75"/>
    <row r="2356" s="181" customFormat="1" ht="12.75"/>
    <row r="2357" s="181" customFormat="1" ht="12.75"/>
    <row r="2358" s="181" customFormat="1" ht="12.75"/>
    <row r="2359" s="181" customFormat="1" ht="12.75"/>
    <row r="2360" s="181" customFormat="1" ht="12.75"/>
    <row r="2361" s="181" customFormat="1" ht="12.75"/>
    <row r="2362" s="181" customFormat="1" ht="12.75"/>
    <row r="2363" s="181" customFormat="1" ht="12.75"/>
    <row r="2364" s="181" customFormat="1" ht="12.75"/>
    <row r="2365" s="181" customFormat="1" ht="12.75"/>
    <row r="2366" s="181" customFormat="1" ht="12.75"/>
    <row r="2367" s="181" customFormat="1" ht="12.75"/>
    <row r="2368" s="181" customFormat="1" ht="12.75"/>
    <row r="2369" s="181" customFormat="1" ht="12.75"/>
    <row r="2370" s="181" customFormat="1" ht="12.75"/>
    <row r="2371" s="181" customFormat="1" ht="12.75"/>
    <row r="2372" s="181" customFormat="1" ht="12.75"/>
    <row r="2373" s="181" customFormat="1" ht="12.75"/>
    <row r="2374" s="181" customFormat="1" ht="12.75"/>
    <row r="2375" s="181" customFormat="1" ht="12.75"/>
    <row r="2376" s="181" customFormat="1" ht="12.75"/>
    <row r="2377" s="181" customFormat="1" ht="12.75"/>
    <row r="2378" s="181" customFormat="1" ht="12.75"/>
    <row r="2379" s="181" customFormat="1" ht="12.75"/>
    <row r="2380" s="181" customFormat="1" ht="12.75"/>
    <row r="2381" s="181" customFormat="1" ht="12.75"/>
    <row r="2382" s="181" customFormat="1" ht="12.75"/>
    <row r="2383" s="181" customFormat="1" ht="12.75"/>
    <row r="2384" s="181" customFormat="1" ht="12.75"/>
    <row r="2385" s="181" customFormat="1" ht="12.75"/>
    <row r="2386" s="181" customFormat="1" ht="12.75"/>
    <row r="2387" s="181" customFormat="1" ht="12.75"/>
    <row r="2388" s="181" customFormat="1" ht="12.75"/>
    <row r="2389" s="181" customFormat="1" ht="12.75"/>
    <row r="2390" s="181" customFormat="1" ht="12.75"/>
    <row r="2391" s="181" customFormat="1" ht="12.75"/>
    <row r="2392" s="181" customFormat="1" ht="12.75"/>
    <row r="2393" s="181" customFormat="1" ht="12.75"/>
    <row r="2394" s="181" customFormat="1" ht="12.75"/>
    <row r="2395" s="181" customFormat="1" ht="12.75"/>
    <row r="2396" s="181" customFormat="1" ht="12.75"/>
    <row r="2397" s="181" customFormat="1" ht="12.75"/>
    <row r="2398" s="181" customFormat="1" ht="12.75"/>
    <row r="2399" s="181" customFormat="1" ht="12.75"/>
    <row r="2400" s="181" customFormat="1" ht="12.75"/>
    <row r="2401" s="181" customFormat="1" ht="12.75"/>
    <row r="2402" s="181" customFormat="1" ht="12.75"/>
    <row r="2403" s="181" customFormat="1" ht="12.75"/>
    <row r="2404" s="181" customFormat="1" ht="12.75"/>
    <row r="2405" s="181" customFormat="1" ht="12.75"/>
    <row r="2406" s="181" customFormat="1" ht="12.75"/>
    <row r="2407" s="181" customFormat="1" ht="12.75"/>
    <row r="2408" s="181" customFormat="1" ht="12.75"/>
    <row r="2409" s="181" customFormat="1" ht="12.75"/>
    <row r="2410" s="181" customFormat="1" ht="12.75"/>
    <row r="2411" s="181" customFormat="1" ht="12.75"/>
    <row r="2412" s="181" customFormat="1" ht="12.75"/>
    <row r="2413" s="181" customFormat="1" ht="12.75"/>
    <row r="2414" s="181" customFormat="1" ht="12.75"/>
    <row r="2415" s="181" customFormat="1" ht="12.75"/>
    <row r="2416" s="181" customFormat="1" ht="12.75"/>
    <row r="2417" s="181" customFormat="1" ht="12.75"/>
    <row r="2418" s="181" customFormat="1" ht="12.75"/>
    <row r="2419" s="181" customFormat="1" ht="12.75"/>
    <row r="2420" s="181" customFormat="1" ht="12.75"/>
    <row r="2421" s="181" customFormat="1" ht="12.75"/>
    <row r="2422" s="181" customFormat="1" ht="12.75"/>
    <row r="2423" s="181" customFormat="1" ht="12.75"/>
    <row r="2424" s="181" customFormat="1" ht="12.75"/>
    <row r="2425" s="181" customFormat="1" ht="12.75"/>
    <row r="2426" s="181" customFormat="1" ht="12.75"/>
    <row r="2427" s="181" customFormat="1" ht="12.75"/>
    <row r="2428" s="181" customFormat="1" ht="12.75"/>
    <row r="2429" s="181" customFormat="1" ht="12.75"/>
    <row r="2430" s="181" customFormat="1" ht="12.75"/>
    <row r="2431" s="181" customFormat="1" ht="12.75"/>
    <row r="2432" s="181" customFormat="1" ht="12.75"/>
    <row r="2433" s="181" customFormat="1" ht="12.75"/>
    <row r="2434" s="181" customFormat="1" ht="12.75"/>
    <row r="2435" s="181" customFormat="1" ht="12.75"/>
    <row r="2436" s="181" customFormat="1" ht="12.75"/>
    <row r="2437" s="181" customFormat="1" ht="12.75"/>
    <row r="2438" s="181" customFormat="1" ht="12.75"/>
    <row r="2439" s="181" customFormat="1" ht="12.75"/>
    <row r="2440" s="181" customFormat="1" ht="12.75"/>
    <row r="2441" s="181" customFormat="1" ht="12.75"/>
    <row r="2442" s="181" customFormat="1" ht="12.75"/>
    <row r="2443" s="181" customFormat="1" ht="12.75"/>
    <row r="2444" s="181" customFormat="1" ht="12.75"/>
    <row r="2445" s="181" customFormat="1" ht="12.75"/>
    <row r="2446" s="181" customFormat="1" ht="12.75"/>
    <row r="2447" s="181" customFormat="1" ht="12.75"/>
    <row r="2448" s="181" customFormat="1" ht="12.75"/>
    <row r="2449" s="181" customFormat="1" ht="12.75"/>
    <row r="2450" s="181" customFormat="1" ht="12.75"/>
    <row r="2451" s="181" customFormat="1" ht="12.75"/>
    <row r="2452" s="181" customFormat="1" ht="12.75"/>
    <row r="2453" s="181" customFormat="1" ht="12.75"/>
    <row r="2454" s="181" customFormat="1" ht="12.75"/>
    <row r="2455" s="181" customFormat="1" ht="12.75"/>
    <row r="2456" s="181" customFormat="1" ht="12.75"/>
    <row r="2457" s="181" customFormat="1" ht="12.75"/>
    <row r="2458" s="181" customFormat="1" ht="12.75"/>
    <row r="2459" s="181" customFormat="1" ht="12.75"/>
    <row r="2460" s="181" customFormat="1" ht="12.75"/>
    <row r="2461" s="181" customFormat="1" ht="12.75"/>
    <row r="2462" s="181" customFormat="1" ht="12.75"/>
    <row r="2463" s="181" customFormat="1" ht="12.75"/>
    <row r="2464" s="181" customFormat="1" ht="12.75"/>
    <row r="2465" s="181" customFormat="1" ht="12.75"/>
    <row r="2466" s="181" customFormat="1" ht="12.75"/>
    <row r="2467" s="181" customFormat="1" ht="12.75"/>
    <row r="2468" s="181" customFormat="1" ht="12.75"/>
    <row r="2469" s="181" customFormat="1" ht="12.75"/>
    <row r="2470" s="181" customFormat="1" ht="12.75"/>
    <row r="2471" s="181" customFormat="1" ht="12.75"/>
    <row r="2472" s="181" customFormat="1" ht="12.75"/>
    <row r="2473" s="181" customFormat="1" ht="12.75"/>
    <row r="2474" s="181" customFormat="1" ht="12.75"/>
    <row r="2475" s="181" customFormat="1" ht="12.75"/>
    <row r="2476" s="181" customFormat="1" ht="12.75"/>
    <row r="2477" s="181" customFormat="1" ht="12.75"/>
    <row r="2478" s="181" customFormat="1" ht="12.75"/>
    <row r="2479" s="181" customFormat="1" ht="12.75"/>
    <row r="2480" s="181" customFormat="1" ht="12.75"/>
    <row r="2481" s="181" customFormat="1" ht="12.75"/>
    <row r="2482" s="181" customFormat="1" ht="12.75"/>
    <row r="2483" s="181" customFormat="1" ht="12.75"/>
    <row r="2484" s="181" customFormat="1" ht="12.75"/>
    <row r="2485" s="181" customFormat="1" ht="12.75"/>
    <row r="2486" s="181" customFormat="1" ht="12.75"/>
    <row r="2487" s="181" customFormat="1" ht="12.75"/>
    <row r="2488" s="181" customFormat="1" ht="12.75"/>
    <row r="2489" s="181" customFormat="1" ht="12.75"/>
    <row r="2490" s="181" customFormat="1" ht="12.75"/>
    <row r="2491" s="181" customFormat="1" ht="12.75"/>
    <row r="2492" s="181" customFormat="1" ht="12.75"/>
    <row r="2493" s="181" customFormat="1" ht="12.75"/>
    <row r="2494" s="181" customFormat="1" ht="12.75"/>
    <row r="2495" s="181" customFormat="1" ht="12.75"/>
    <row r="2496" s="181" customFormat="1" ht="12.75"/>
    <row r="2497" s="181" customFormat="1" ht="12.75"/>
    <row r="2498" s="181" customFormat="1" ht="12.75"/>
    <row r="2499" s="181" customFormat="1" ht="12.75"/>
    <row r="2500" s="181" customFormat="1" ht="12.75"/>
    <row r="2501" s="181" customFormat="1" ht="12.75"/>
    <row r="2502" s="181" customFormat="1" ht="12.75"/>
    <row r="2503" s="181" customFormat="1" ht="12.75"/>
    <row r="2504" s="181" customFormat="1" ht="12.75"/>
    <row r="2505" s="181" customFormat="1" ht="12.75"/>
    <row r="2506" s="181" customFormat="1" ht="12.75"/>
    <row r="2507" s="181" customFormat="1" ht="12.75"/>
    <row r="2508" s="181" customFormat="1" ht="12.75"/>
    <row r="2509" s="181" customFormat="1" ht="12.75"/>
    <row r="2510" s="181" customFormat="1" ht="12.75"/>
    <row r="2511" s="181" customFormat="1" ht="12.75"/>
    <row r="2512" s="181" customFormat="1" ht="12.75"/>
    <row r="2513" s="181" customFormat="1" ht="12.75"/>
    <row r="2514" s="181" customFormat="1" ht="12.75"/>
    <row r="2515" s="181" customFormat="1" ht="12.75"/>
    <row r="2516" s="181" customFormat="1" ht="12.75"/>
    <row r="2517" s="181" customFormat="1" ht="12.75"/>
    <row r="2518" s="181" customFormat="1" ht="12.75"/>
    <row r="2519" s="181" customFormat="1" ht="12.75"/>
    <row r="2520" s="181" customFormat="1" ht="12.75"/>
    <row r="2521" s="181" customFormat="1" ht="12.75"/>
    <row r="2522" s="181" customFormat="1" ht="12.75"/>
    <row r="2523" s="181" customFormat="1" ht="12.75"/>
    <row r="2524" s="181" customFormat="1" ht="12.75"/>
    <row r="2525" s="181" customFormat="1" ht="12.75"/>
    <row r="2526" s="181" customFormat="1" ht="12.75"/>
    <row r="2527" s="181" customFormat="1" ht="12.75"/>
    <row r="2528" s="181" customFormat="1" ht="12.75"/>
    <row r="2529" s="181" customFormat="1" ht="12.75"/>
    <row r="2530" s="181" customFormat="1" ht="12.75"/>
    <row r="2531" s="181" customFormat="1" ht="12.75"/>
    <row r="2532" s="181" customFormat="1" ht="12.75"/>
    <row r="2533" s="181" customFormat="1" ht="12.75"/>
    <row r="2534" s="181" customFormat="1" ht="12.75"/>
    <row r="2535" s="181" customFormat="1" ht="12.75"/>
    <row r="2536" s="181" customFormat="1" ht="12.75"/>
    <row r="2537" s="181" customFormat="1" ht="12.75"/>
    <row r="2538" s="181" customFormat="1" ht="12.75"/>
    <row r="2539" s="181" customFormat="1" ht="12.75"/>
    <row r="2540" s="181" customFormat="1" ht="12.75"/>
    <row r="2541" s="181" customFormat="1" ht="12.75"/>
    <row r="2542" s="181" customFormat="1" ht="12.75"/>
    <row r="2543" s="181" customFormat="1" ht="12.75"/>
    <row r="2544" s="181" customFormat="1" ht="12.75"/>
    <row r="2545" s="181" customFormat="1" ht="12.75"/>
    <row r="2546" s="181" customFormat="1" ht="12.75"/>
    <row r="2547" s="181" customFormat="1" ht="12.75"/>
    <row r="2548" s="181" customFormat="1" ht="12.75"/>
    <row r="2549" s="181" customFormat="1" ht="12.75"/>
    <row r="2550" s="181" customFormat="1" ht="12.75"/>
    <row r="2551" s="181" customFormat="1" ht="12.75"/>
    <row r="2552" s="181" customFormat="1" ht="12.75"/>
    <row r="2553" s="181" customFormat="1" ht="12.75"/>
    <row r="2554" s="181" customFormat="1" ht="12.75"/>
    <row r="2555" s="181" customFormat="1" ht="12.75"/>
    <row r="2556" s="181" customFormat="1" ht="12.75"/>
    <row r="2557" s="181" customFormat="1" ht="12.75"/>
    <row r="2558" s="181" customFormat="1" ht="12.75"/>
    <row r="2559" s="181" customFormat="1" ht="12.75"/>
    <row r="2560" s="181" customFormat="1" ht="12.75"/>
    <row r="2561" s="181" customFormat="1" ht="12.75"/>
    <row r="2562" s="181" customFormat="1" ht="12.75"/>
    <row r="2563" s="181" customFormat="1" ht="12.75"/>
    <row r="2564" s="181" customFormat="1" ht="12.75"/>
    <row r="2565" s="181" customFormat="1" ht="12.75"/>
    <row r="2566" s="181" customFormat="1" ht="12.75"/>
    <row r="2567" s="181" customFormat="1" ht="12.75"/>
    <row r="2568" s="181" customFormat="1" ht="12.75"/>
    <row r="2569" s="181" customFormat="1" ht="12.75"/>
    <row r="2570" s="181" customFormat="1" ht="12.75"/>
    <row r="2571" s="181" customFormat="1" ht="12.75"/>
    <row r="2572" s="181" customFormat="1" ht="12.75"/>
    <row r="2573" s="181" customFormat="1" ht="12.75"/>
    <row r="2574" s="181" customFormat="1" ht="12.75"/>
    <row r="2575" s="181" customFormat="1" ht="12.75"/>
    <row r="2576" s="181" customFormat="1" ht="12.75"/>
    <row r="2577" s="181" customFormat="1" ht="12.75"/>
    <row r="2578" s="181" customFormat="1" ht="12.75"/>
    <row r="2579" s="181" customFormat="1" ht="12.75"/>
    <row r="2580" s="181" customFormat="1" ht="12.75"/>
    <row r="2581" s="181" customFormat="1" ht="12.75"/>
    <row r="2582" s="181" customFormat="1" ht="12.75"/>
    <row r="2583" s="181" customFormat="1" ht="12.75"/>
    <row r="2584" s="181" customFormat="1" ht="12.75"/>
    <row r="2585" s="181" customFormat="1" ht="12.75"/>
    <row r="2586" s="181" customFormat="1" ht="12.75"/>
    <row r="2587" s="181" customFormat="1" ht="12.75"/>
    <row r="2588" s="181" customFormat="1" ht="12.75"/>
    <row r="2589" s="181" customFormat="1" ht="12.75"/>
    <row r="2590" s="181" customFormat="1" ht="12.75"/>
    <row r="2591" s="181" customFormat="1" ht="12.75"/>
    <row r="2592" s="181" customFormat="1" ht="12.75"/>
    <row r="2593" s="181" customFormat="1" ht="12.75"/>
    <row r="2594" s="181" customFormat="1" ht="12.75"/>
    <row r="2595" s="181" customFormat="1" ht="12.75"/>
    <row r="2596" s="181" customFormat="1" ht="12.75"/>
    <row r="2597" s="181" customFormat="1" ht="12.75"/>
    <row r="2598" s="181" customFormat="1" ht="12.75"/>
    <row r="2599" s="181" customFormat="1" ht="12.75"/>
    <row r="2600" s="181" customFormat="1" ht="12.75"/>
    <row r="2601" s="181" customFormat="1" ht="12.75"/>
    <row r="2602" s="181" customFormat="1" ht="12.75"/>
    <row r="2603" s="181" customFormat="1" ht="12.75"/>
    <row r="2604" s="181" customFormat="1" ht="12.75"/>
    <row r="2605" s="181" customFormat="1" ht="12.75"/>
    <row r="2606" s="181" customFormat="1" ht="12.75"/>
    <row r="2607" s="181" customFormat="1" ht="12.75"/>
    <row r="2608" s="181" customFormat="1" ht="12.75"/>
    <row r="2609" s="181" customFormat="1" ht="12.75"/>
    <row r="2610" s="181" customFormat="1" ht="12.75"/>
    <row r="2611" s="181" customFormat="1" ht="12.75"/>
    <row r="2612" s="181" customFormat="1" ht="12.75"/>
    <row r="2613" s="181" customFormat="1" ht="12.75"/>
    <row r="2614" s="181" customFormat="1" ht="12.75"/>
    <row r="2615" s="181" customFormat="1" ht="12.75"/>
    <row r="2616" s="181" customFormat="1" ht="12.75"/>
    <row r="2617" s="181" customFormat="1" ht="12.75"/>
    <row r="2618" s="181" customFormat="1" ht="12.75"/>
    <row r="2619" s="181" customFormat="1" ht="12.75"/>
    <row r="2620" s="181" customFormat="1" ht="12.75"/>
    <row r="2621" s="181" customFormat="1" ht="12.75"/>
    <row r="2622" s="181" customFormat="1" ht="12.75"/>
    <row r="2623" s="181" customFormat="1" ht="12.75"/>
    <row r="2624" s="181" customFormat="1" ht="12.75"/>
    <row r="2625" s="181" customFormat="1" ht="12.75"/>
    <row r="2626" s="181" customFormat="1" ht="12.75"/>
    <row r="2627" s="181" customFormat="1" ht="12.75"/>
    <row r="2628" s="181" customFormat="1" ht="12.75"/>
    <row r="2629" s="181" customFormat="1" ht="12.75"/>
    <row r="2630" s="181" customFormat="1" ht="12.75"/>
    <row r="2631" s="181" customFormat="1" ht="12.75"/>
    <row r="2632" s="181" customFormat="1" ht="12.75"/>
    <row r="2633" s="181" customFormat="1" ht="12.75"/>
    <row r="2634" s="181" customFormat="1" ht="12.75"/>
    <row r="2635" s="181" customFormat="1" ht="12.75"/>
    <row r="2636" s="181" customFormat="1" ht="12.75"/>
    <row r="2637" s="181" customFormat="1" ht="12.75"/>
    <row r="2638" s="181" customFormat="1" ht="12.75"/>
    <row r="2639" s="181" customFormat="1" ht="12.75"/>
    <row r="2640" s="181" customFormat="1" ht="12.75"/>
    <row r="2641" s="181" customFormat="1" ht="12.75"/>
    <row r="2642" s="181" customFormat="1" ht="12.75"/>
    <row r="2643" s="181" customFormat="1" ht="12.75"/>
    <row r="2644" s="181" customFormat="1" ht="12.75"/>
    <row r="2645" s="181" customFormat="1" ht="12.75"/>
    <row r="2646" s="181" customFormat="1" ht="12.75"/>
    <row r="2647" s="181" customFormat="1" ht="12.75"/>
    <row r="2648" s="181" customFormat="1" ht="12.75"/>
    <row r="2649" s="181" customFormat="1" ht="12.75"/>
    <row r="2650" s="181" customFormat="1" ht="12.75"/>
    <row r="2651" s="181" customFormat="1" ht="12.75"/>
    <row r="2652" s="181" customFormat="1" ht="12.75"/>
    <row r="2653" s="181" customFormat="1" ht="12.75"/>
    <row r="2654" s="181" customFormat="1" ht="12.75"/>
    <row r="2655" s="181" customFormat="1" ht="12.75"/>
    <row r="2656" s="181" customFormat="1" ht="12.75"/>
    <row r="2657" s="181" customFormat="1" ht="12.75"/>
    <row r="2658" s="181" customFormat="1" ht="12.75"/>
    <row r="2659" s="181" customFormat="1" ht="12.75"/>
    <row r="2660" s="181" customFormat="1" ht="12.75"/>
    <row r="2661" s="181" customFormat="1" ht="12.75"/>
    <row r="2662" s="181" customFormat="1" ht="12.75"/>
    <row r="2663" s="181" customFormat="1" ht="12.75"/>
    <row r="2664" s="181" customFormat="1" ht="12.75"/>
    <row r="2665" s="181" customFormat="1" ht="12.75"/>
    <row r="2666" s="181" customFormat="1" ht="12.75"/>
    <row r="2667" s="181" customFormat="1" ht="12.75"/>
    <row r="2668" s="181" customFormat="1" ht="12.75"/>
    <row r="2669" s="181" customFormat="1" ht="12.75"/>
    <row r="2670" s="181" customFormat="1" ht="12.75"/>
    <row r="2671" s="181" customFormat="1" ht="12.75"/>
    <row r="2672" s="181" customFormat="1" ht="12.75"/>
    <row r="2673" s="181" customFormat="1" ht="12.75"/>
    <row r="2674" s="181" customFormat="1" ht="12.75"/>
    <row r="2675" s="181" customFormat="1" ht="12.75"/>
    <row r="2676" s="181" customFormat="1" ht="12.75"/>
    <row r="2677" s="181" customFormat="1" ht="12.75"/>
    <row r="2678" s="181" customFormat="1" ht="12.75"/>
    <row r="2679" s="181" customFormat="1" ht="12.75"/>
    <row r="2680" s="181" customFormat="1" ht="12.75"/>
    <row r="2681" s="181" customFormat="1" ht="12.75"/>
    <row r="2682" s="181" customFormat="1" ht="12.75"/>
    <row r="2683" s="181" customFormat="1" ht="12.75"/>
    <row r="2684" s="181" customFormat="1" ht="12.75"/>
    <row r="2685" s="181" customFormat="1" ht="12.75"/>
    <row r="2686" s="181" customFormat="1" ht="12.75"/>
    <row r="2687" s="181" customFormat="1" ht="12.75"/>
    <row r="2688" s="181" customFormat="1" ht="12.75"/>
    <row r="2689" s="181" customFormat="1" ht="12.75"/>
    <row r="2690" s="181" customFormat="1" ht="12.75"/>
    <row r="2691" s="181" customFormat="1" ht="12.75"/>
    <row r="2692" s="181" customFormat="1" ht="12.75"/>
    <row r="2693" s="181" customFormat="1" ht="12.75"/>
    <row r="2694" s="181" customFormat="1" ht="12.75"/>
    <row r="2695" s="181" customFormat="1" ht="12.75"/>
    <row r="2696" s="181" customFormat="1" ht="12.75"/>
    <row r="2697" s="181" customFormat="1" ht="12.75"/>
    <row r="2698" s="181" customFormat="1" ht="12.75"/>
    <row r="2699" s="181" customFormat="1" ht="12.75"/>
    <row r="2700" s="181" customFormat="1" ht="12.75"/>
    <row r="2701" s="181" customFormat="1" ht="12.75"/>
    <row r="2702" s="181" customFormat="1" ht="12.75"/>
    <row r="2703" s="181" customFormat="1" ht="12.75"/>
    <row r="2704" s="181" customFormat="1" ht="12.75"/>
    <row r="2705" s="181" customFormat="1" ht="12.75"/>
    <row r="2706" s="181" customFormat="1" ht="12.75"/>
    <row r="2707" s="181" customFormat="1" ht="12.75"/>
    <row r="2708" s="181" customFormat="1" ht="12.75"/>
    <row r="2709" s="181" customFormat="1" ht="12.75"/>
    <row r="2710" s="181" customFormat="1" ht="12.75"/>
    <row r="2711" s="181" customFormat="1" ht="12.75"/>
    <row r="2712" s="181" customFormat="1" ht="12.75"/>
    <row r="2713" s="181" customFormat="1" ht="12.75"/>
    <row r="2714" s="181" customFormat="1" ht="12.75"/>
    <row r="2715" s="181" customFormat="1" ht="12.75"/>
    <row r="2716" s="181" customFormat="1" ht="12.75"/>
    <row r="2717" s="181" customFormat="1" ht="12.75"/>
    <row r="2718" s="181" customFormat="1" ht="12.75"/>
    <row r="2719" s="181" customFormat="1" ht="12.75"/>
    <row r="2720" s="181" customFormat="1" ht="12.75"/>
    <row r="2721" s="181" customFormat="1" ht="12.75"/>
    <row r="2722" s="181" customFormat="1" ht="12.75"/>
    <row r="2723" s="181" customFormat="1" ht="12.75"/>
    <row r="2724" s="181" customFormat="1" ht="12.75"/>
    <row r="2725" s="181" customFormat="1" ht="12.75"/>
    <row r="2726" s="181" customFormat="1" ht="12.75"/>
    <row r="2727" s="181" customFormat="1" ht="12.75"/>
    <row r="2728" s="181" customFormat="1" ht="12.75"/>
    <row r="2729" s="181" customFormat="1" ht="12.75"/>
    <row r="2730" s="181" customFormat="1" ht="12.75"/>
    <row r="2731" s="181" customFormat="1" ht="12.75"/>
    <row r="2732" s="181" customFormat="1" ht="12.75"/>
    <row r="2733" s="181" customFormat="1" ht="12.75"/>
    <row r="2734" s="181" customFormat="1" ht="12.75"/>
    <row r="2735" s="181" customFormat="1" ht="12.75"/>
    <row r="2736" s="181" customFormat="1" ht="12.75"/>
    <row r="2737" s="181" customFormat="1" ht="12.75"/>
    <row r="2738" s="181" customFormat="1" ht="12.75"/>
    <row r="2739" s="181" customFormat="1" ht="12.75"/>
    <row r="2740" s="181" customFormat="1" ht="12.75"/>
    <row r="2741" s="181" customFormat="1" ht="12.75"/>
    <row r="2742" s="181" customFormat="1" ht="12.75"/>
    <row r="2743" s="181" customFormat="1" ht="12.75"/>
    <row r="2744" s="181" customFormat="1" ht="12.75"/>
    <row r="2745" s="181" customFormat="1" ht="12.75"/>
    <row r="2746" s="181" customFormat="1" ht="12.75"/>
    <row r="2747" s="181" customFormat="1" ht="12.75"/>
    <row r="2748" s="181" customFormat="1" ht="12.75"/>
    <row r="2749" s="181" customFormat="1" ht="12.75"/>
    <row r="2750" s="181" customFormat="1" ht="12.75"/>
    <row r="2751" s="181" customFormat="1" ht="12.75"/>
    <row r="2752" s="181" customFormat="1" ht="12.75"/>
    <row r="2753" s="181" customFormat="1" ht="12.75"/>
    <row r="2754" s="181" customFormat="1" ht="12.75"/>
    <row r="2755" s="181" customFormat="1" ht="12.75"/>
    <row r="2756" s="181" customFormat="1" ht="12.75"/>
    <row r="2757" s="181" customFormat="1" ht="12.75"/>
    <row r="2758" s="181" customFormat="1" ht="12.75"/>
    <row r="2759" s="181" customFormat="1" ht="12.75"/>
    <row r="2760" s="181" customFormat="1" ht="12.75"/>
    <row r="2761" s="181" customFormat="1" ht="12.75"/>
    <row r="2762" s="181" customFormat="1" ht="12.75"/>
    <row r="2763" s="181" customFormat="1" ht="12.75"/>
    <row r="2764" s="181" customFormat="1" ht="12.75"/>
    <row r="2765" s="181" customFormat="1" ht="12.75"/>
    <row r="2766" s="181" customFormat="1" ht="12.75"/>
    <row r="2767" s="181" customFormat="1" ht="12.75"/>
    <row r="2768" s="181" customFormat="1" ht="12.75"/>
    <row r="2769" s="181" customFormat="1" ht="12.75"/>
    <row r="2770" s="181" customFormat="1" ht="12.75"/>
    <row r="2771" s="181" customFormat="1" ht="12.75"/>
    <row r="2772" s="181" customFormat="1" ht="12.75"/>
    <row r="2773" s="181" customFormat="1" ht="12.75"/>
    <row r="2774" s="181" customFormat="1" ht="12.75"/>
    <row r="2775" s="181" customFormat="1" ht="12.75"/>
    <row r="2776" s="181" customFormat="1" ht="12.75"/>
    <row r="2777" s="181" customFormat="1" ht="12.75"/>
    <row r="2778" s="181" customFormat="1" ht="12.75"/>
    <row r="2779" s="181" customFormat="1" ht="12.75"/>
    <row r="2780" s="181" customFormat="1" ht="12.75"/>
    <row r="2781" s="181" customFormat="1" ht="12.75"/>
    <row r="2782" s="181" customFormat="1" ht="12.75"/>
    <row r="2783" s="181" customFormat="1" ht="12.75"/>
    <row r="2784" s="181" customFormat="1" ht="12.75"/>
    <row r="2785" s="181" customFormat="1" ht="12.75"/>
    <row r="2786" s="181" customFormat="1" ht="12.75"/>
    <row r="2787" s="181" customFormat="1" ht="12.75"/>
    <row r="2788" s="181" customFormat="1" ht="12.75"/>
    <row r="2789" s="181" customFormat="1" ht="12.75"/>
    <row r="2790" s="181" customFormat="1" ht="12.75"/>
    <row r="2791" s="181" customFormat="1" ht="12.75"/>
    <row r="2792" s="181" customFormat="1" ht="12.75"/>
    <row r="2793" s="181" customFormat="1" ht="12.75"/>
    <row r="2794" s="181" customFormat="1" ht="12.75"/>
    <row r="2795" s="181" customFormat="1" ht="12.75"/>
    <row r="2796" s="181" customFormat="1" ht="12.75"/>
    <row r="2797" s="181" customFormat="1" ht="12.75"/>
    <row r="2798" s="181" customFormat="1" ht="12.75"/>
    <row r="2799" s="181" customFormat="1" ht="12.75"/>
    <row r="2800" s="181" customFormat="1" ht="12.75"/>
    <row r="2801" s="181" customFormat="1" ht="12.75"/>
    <row r="2802" s="181" customFormat="1" ht="12.75"/>
    <row r="2803" s="181" customFormat="1" ht="12.75"/>
    <row r="2804" s="181" customFormat="1" ht="12.75"/>
    <row r="2805" s="181" customFormat="1" ht="12.75"/>
    <row r="2806" s="181" customFormat="1" ht="12.75"/>
    <row r="2807" s="181" customFormat="1" ht="12.75"/>
    <row r="2808" s="181" customFormat="1" ht="12.75"/>
    <row r="2809" s="181" customFormat="1" ht="12.75"/>
    <row r="2810" s="181" customFormat="1" ht="12.75"/>
    <row r="2811" s="181" customFormat="1" ht="12.75"/>
    <row r="2812" s="181" customFormat="1" ht="12.75"/>
    <row r="2813" s="181" customFormat="1" ht="12.75"/>
    <row r="2814" s="181" customFormat="1" ht="12.75"/>
    <row r="2815" s="181" customFormat="1" ht="12.75"/>
    <row r="2816" s="181" customFormat="1" ht="12.75"/>
    <row r="2817" s="181" customFormat="1" ht="12.75"/>
    <row r="2818" s="181" customFormat="1" ht="12.75"/>
    <row r="2819" s="181" customFormat="1" ht="12.75"/>
    <row r="2820" s="181" customFormat="1" ht="12.75"/>
    <row r="2821" s="181" customFormat="1" ht="12.75"/>
    <row r="2822" s="181" customFormat="1" ht="12.75"/>
    <row r="2823" s="181" customFormat="1" ht="12.75"/>
    <row r="2824" s="181" customFormat="1" ht="12.75"/>
    <row r="2825" s="181" customFormat="1" ht="12.75"/>
    <row r="2826" s="181" customFormat="1" ht="12.75"/>
    <row r="2827" s="181" customFormat="1" ht="12.75"/>
    <row r="2828" s="181" customFormat="1" ht="12.75"/>
    <row r="2829" s="181" customFormat="1" ht="12.75"/>
    <row r="2830" s="181" customFormat="1" ht="12.75"/>
    <row r="2831" s="181" customFormat="1" ht="12.75"/>
    <row r="2832" s="181" customFormat="1" ht="12.75"/>
    <row r="2833" s="181" customFormat="1" ht="12.75"/>
    <row r="2834" s="181" customFormat="1" ht="12.75"/>
    <row r="2835" s="181" customFormat="1" ht="12.75"/>
    <row r="2836" s="181" customFormat="1" ht="12.75"/>
    <row r="2837" s="181" customFormat="1" ht="12.75"/>
    <row r="2838" s="181" customFormat="1" ht="12.75"/>
    <row r="2839" s="181" customFormat="1" ht="12.75"/>
    <row r="2840" s="181" customFormat="1" ht="12.75"/>
    <row r="2841" s="181" customFormat="1" ht="12.75"/>
    <row r="2842" s="181" customFormat="1" ht="12.75"/>
    <row r="2843" s="181" customFormat="1" ht="12.75"/>
    <row r="2844" s="181" customFormat="1" ht="12.75"/>
    <row r="2845" s="181" customFormat="1" ht="12.75"/>
    <row r="2846" s="181" customFormat="1" ht="12.75"/>
    <row r="2847" s="181" customFormat="1" ht="12.75"/>
    <row r="2848" s="181" customFormat="1" ht="12.75"/>
    <row r="2849" s="181" customFormat="1" ht="12.75"/>
    <row r="2850" s="181" customFormat="1" ht="12.75"/>
    <row r="2851" s="181" customFormat="1" ht="12.75"/>
    <row r="2852" s="181" customFormat="1" ht="12.75"/>
    <row r="2853" s="181" customFormat="1" ht="12.75"/>
    <row r="2854" s="181" customFormat="1" ht="12.75"/>
    <row r="2855" s="181" customFormat="1" ht="12.75"/>
    <row r="2856" s="181" customFormat="1" ht="12.75"/>
    <row r="2857" s="181" customFormat="1" ht="12.75"/>
    <row r="2858" s="181" customFormat="1" ht="12.75"/>
    <row r="2859" s="181" customFormat="1" ht="12.75"/>
    <row r="2860" s="181" customFormat="1" ht="12.75"/>
    <row r="2861" s="181" customFormat="1" ht="12.75"/>
    <row r="2862" s="181" customFormat="1" ht="12.75"/>
    <row r="2863" s="181" customFormat="1" ht="12.75"/>
    <row r="2864" s="181" customFormat="1" ht="12.75"/>
    <row r="2865" s="181" customFormat="1" ht="12.75"/>
    <row r="2866" s="181" customFormat="1" ht="12.75"/>
    <row r="2867" s="181" customFormat="1" ht="12.75"/>
    <row r="2868" s="181" customFormat="1" ht="12.75"/>
    <row r="2869" s="181" customFormat="1" ht="12.75"/>
    <row r="2870" s="181" customFormat="1" ht="12.75"/>
    <row r="2871" s="181" customFormat="1" ht="12.75"/>
    <row r="2872" s="181" customFormat="1" ht="12.75"/>
    <row r="2873" s="181" customFormat="1" ht="12.75"/>
    <row r="2874" s="181" customFormat="1" ht="12.75"/>
    <row r="2875" s="181" customFormat="1" ht="12.75"/>
    <row r="2876" s="181" customFormat="1" ht="12.75"/>
    <row r="2877" s="181" customFormat="1" ht="12.75"/>
    <row r="2878" s="181" customFormat="1" ht="12.75"/>
    <row r="2879" s="181" customFormat="1" ht="12.75"/>
    <row r="2880" s="181" customFormat="1" ht="12.75"/>
    <row r="2881" s="181" customFormat="1" ht="12.75"/>
    <row r="2882" s="181" customFormat="1" ht="12.75"/>
    <row r="2883" s="181" customFormat="1" ht="12.75"/>
    <row r="2884" s="181" customFormat="1" ht="12.75"/>
    <row r="2885" s="181" customFormat="1" ht="12.75"/>
    <row r="2886" s="181" customFormat="1" ht="12.75"/>
    <row r="2887" s="181" customFormat="1" ht="12.75"/>
    <row r="2888" s="181" customFormat="1" ht="12.75"/>
    <row r="2889" s="181" customFormat="1" ht="12.75"/>
    <row r="2890" s="181" customFormat="1" ht="12.75"/>
    <row r="2891" s="181" customFormat="1" ht="12.75"/>
    <row r="2892" s="181" customFormat="1" ht="12.75"/>
    <row r="2893" s="181" customFormat="1" ht="12.75"/>
    <row r="2894" s="181" customFormat="1" ht="12.75"/>
    <row r="2895" s="181" customFormat="1" ht="12.75"/>
    <row r="2896" s="181" customFormat="1" ht="12.75"/>
    <row r="2897" s="181" customFormat="1" ht="12.75"/>
    <row r="2898" s="181" customFormat="1" ht="12.75"/>
    <row r="2899" s="181" customFormat="1" ht="12.75"/>
    <row r="2900" s="181" customFormat="1" ht="12.75"/>
    <row r="2901" s="181" customFormat="1" ht="12.75"/>
    <row r="2902" s="181" customFormat="1" ht="12.75"/>
    <row r="2903" s="181" customFormat="1" ht="12.75"/>
    <row r="2904" s="181" customFormat="1" ht="12.75"/>
    <row r="2905" s="181" customFormat="1" ht="12.75"/>
    <row r="2906" s="181" customFormat="1" ht="12.75"/>
    <row r="2907" s="181" customFormat="1" ht="12.75"/>
    <row r="2908" s="181" customFormat="1" ht="12.75"/>
    <row r="2909" s="181" customFormat="1" ht="12.75"/>
    <row r="2910" s="181" customFormat="1" ht="12.75"/>
    <row r="2911" s="181" customFormat="1" ht="12.75"/>
    <row r="2912" s="181" customFormat="1" ht="12.75"/>
    <row r="2913" s="181" customFormat="1" ht="12.75"/>
    <row r="2914" s="181" customFormat="1" ht="12.75"/>
    <row r="2915" s="181" customFormat="1" ht="12.75"/>
    <row r="2916" s="181" customFormat="1" ht="12.75"/>
    <row r="2917" s="181" customFormat="1" ht="12.75"/>
    <row r="2918" s="181" customFormat="1" ht="12.75"/>
    <row r="2919" s="181" customFormat="1" ht="12.75"/>
    <row r="2920" s="181" customFormat="1" ht="12.75"/>
    <row r="2921" s="181" customFormat="1" ht="12.75"/>
    <row r="2922" s="181" customFormat="1" ht="12.75"/>
    <row r="2923" s="181" customFormat="1" ht="12.75"/>
    <row r="2924" s="181" customFormat="1" ht="12.75"/>
    <row r="2925" s="181" customFormat="1" ht="12.75"/>
    <row r="2926" s="181" customFormat="1" ht="12.75"/>
    <row r="2927" s="181" customFormat="1" ht="12.75"/>
    <row r="2928" s="181" customFormat="1" ht="12.75"/>
    <row r="2929" s="181" customFormat="1" ht="12.75"/>
    <row r="2930" s="181" customFormat="1" ht="12.75"/>
    <row r="2931" s="181" customFormat="1" ht="12.75"/>
    <row r="2932" s="181" customFormat="1" ht="12.75"/>
    <row r="2933" s="181" customFormat="1" ht="12.75"/>
    <row r="2934" s="181" customFormat="1" ht="12.75"/>
    <row r="2935" s="181" customFormat="1" ht="12.75"/>
    <row r="2936" s="181" customFormat="1" ht="12.75"/>
    <row r="2937" s="181" customFormat="1" ht="12.75"/>
    <row r="2938" s="181" customFormat="1" ht="12.75"/>
    <row r="2939" s="181" customFormat="1" ht="12.75"/>
    <row r="2940" s="181" customFormat="1" ht="12.75"/>
    <row r="2941" s="181" customFormat="1" ht="12.75"/>
    <row r="2942" s="181" customFormat="1" ht="12.75"/>
    <row r="2943" s="181" customFormat="1" ht="12.75"/>
    <row r="2944" s="181" customFormat="1" ht="12.75"/>
    <row r="2945" s="181" customFormat="1" ht="12.75"/>
    <row r="2946" s="181" customFormat="1" ht="12.75"/>
    <row r="2947" s="181" customFormat="1" ht="12.75"/>
    <row r="2948" s="181" customFormat="1" ht="12.75"/>
    <row r="2949" s="181" customFormat="1" ht="12.75"/>
    <row r="2950" s="181" customFormat="1" ht="12.75"/>
    <row r="2951" s="181" customFormat="1" ht="12.75"/>
    <row r="2952" s="181" customFormat="1" ht="12.75"/>
    <row r="2953" s="181" customFormat="1" ht="12.75"/>
    <row r="2954" s="181" customFormat="1" ht="12.75"/>
    <row r="2955" s="181" customFormat="1" ht="12.75"/>
    <row r="2956" s="181" customFormat="1" ht="12.75"/>
    <row r="2957" s="181" customFormat="1" ht="12.75"/>
    <row r="2958" s="181" customFormat="1" ht="12.75"/>
    <row r="2959" s="181" customFormat="1" ht="12.75"/>
    <row r="2960" s="181" customFormat="1" ht="12.75"/>
    <row r="2961" s="181" customFormat="1" ht="12.75"/>
    <row r="2962" s="181" customFormat="1" ht="12.75"/>
    <row r="2963" s="181" customFormat="1" ht="12.75"/>
    <row r="2964" s="181" customFormat="1" ht="12.75"/>
    <row r="2965" s="181" customFormat="1" ht="12.75"/>
    <row r="2966" s="181" customFormat="1" ht="12.75"/>
    <row r="2967" s="181" customFormat="1" ht="12.75"/>
    <row r="2968" s="181" customFormat="1" ht="12.75"/>
    <row r="2969" s="181" customFormat="1" ht="12.75"/>
    <row r="2970" s="181" customFormat="1" ht="12.75"/>
    <row r="2971" s="181" customFormat="1" ht="12.75"/>
    <row r="2972" s="181" customFormat="1" ht="12.75"/>
    <row r="2973" s="181" customFormat="1" ht="12.75"/>
    <row r="2974" s="181" customFormat="1" ht="12.75"/>
    <row r="2975" s="181" customFormat="1" ht="12.75"/>
    <row r="2976" s="181" customFormat="1" ht="12.75"/>
    <row r="2977" s="181" customFormat="1" ht="12.75"/>
    <row r="2978" s="181" customFormat="1" ht="12.75"/>
    <row r="2979" s="181" customFormat="1" ht="12.75"/>
    <row r="2980" s="181" customFormat="1" ht="12.75"/>
    <row r="2981" s="181" customFormat="1" ht="12.75"/>
    <row r="2982" s="181" customFormat="1" ht="12.75"/>
    <row r="2983" s="181" customFormat="1" ht="12.75"/>
    <row r="2984" s="181" customFormat="1" ht="12.75"/>
    <row r="2985" s="181" customFormat="1" ht="12.75"/>
    <row r="2986" s="181" customFormat="1" ht="12.75"/>
    <row r="2987" s="181" customFormat="1" ht="12.75"/>
    <row r="2988" s="181" customFormat="1" ht="12.75"/>
    <row r="2989" s="181" customFormat="1" ht="12.75"/>
    <row r="2990" s="181" customFormat="1" ht="12.75"/>
    <row r="2991" s="181" customFormat="1" ht="12.75"/>
    <row r="2992" s="181" customFormat="1" ht="12.75"/>
    <row r="2993" s="181" customFormat="1" ht="12.75"/>
    <row r="2994" s="181" customFormat="1" ht="12.75"/>
    <row r="2995" s="181" customFormat="1" ht="12.75"/>
    <row r="2996" s="181" customFormat="1" ht="12.75"/>
    <row r="2997" s="181" customFormat="1" ht="12.75"/>
    <row r="2998" s="181" customFormat="1" ht="12.75"/>
    <row r="2999" s="181" customFormat="1" ht="12.75"/>
    <row r="3000" s="181" customFormat="1" ht="12.75"/>
    <row r="3001" s="181" customFormat="1" ht="12.75"/>
    <row r="3002" s="181" customFormat="1" ht="12.75"/>
    <row r="3003" s="181" customFormat="1" ht="12.75"/>
    <row r="3004" s="181" customFormat="1" ht="12.75"/>
    <row r="3005" s="181" customFormat="1" ht="12.75"/>
    <row r="3006" s="181" customFormat="1" ht="12.75"/>
    <row r="3007" s="181" customFormat="1" ht="12.75"/>
    <row r="3008" s="181" customFormat="1" ht="12.75"/>
    <row r="3009" s="181" customFormat="1" ht="12.75"/>
    <row r="3010" s="181" customFormat="1" ht="12.75"/>
    <row r="3011" s="181" customFormat="1" ht="12.75"/>
    <row r="3012" s="181" customFormat="1" ht="12.75"/>
    <row r="3013" s="181" customFormat="1" ht="12.75"/>
    <row r="3014" s="181" customFormat="1" ht="12.75"/>
    <row r="3015" s="181" customFormat="1" ht="12.75"/>
    <row r="3016" s="181" customFormat="1" ht="12.75"/>
    <row r="3017" s="181" customFormat="1" ht="12.75"/>
    <row r="3018" s="181" customFormat="1" ht="12.75"/>
    <row r="3019" s="181" customFormat="1" ht="12.75"/>
    <row r="3020" s="181" customFormat="1" ht="12.75"/>
    <row r="3021" s="181" customFormat="1" ht="12.75"/>
    <row r="3022" s="181" customFormat="1" ht="12.75"/>
    <row r="3023" s="181" customFormat="1" ht="12.75"/>
    <row r="3024" s="181" customFormat="1" ht="12.75"/>
    <row r="3025" s="181" customFormat="1" ht="12.75"/>
    <row r="3026" s="181" customFormat="1" ht="12.75"/>
    <row r="3027" s="181" customFormat="1" ht="12.75"/>
    <row r="3028" s="181" customFormat="1" ht="12.75"/>
    <row r="3029" s="181" customFormat="1" ht="12.75"/>
    <row r="3030" s="181" customFormat="1" ht="12.75"/>
    <row r="3031" s="181" customFormat="1" ht="12.75"/>
    <row r="3032" s="181" customFormat="1" ht="12.75"/>
    <row r="3033" s="181" customFormat="1" ht="12.75"/>
    <row r="3034" s="181" customFormat="1" ht="12.75"/>
    <row r="3035" s="181" customFormat="1" ht="12.75"/>
    <row r="3036" s="181" customFormat="1" ht="12.75"/>
    <row r="3037" s="181" customFormat="1" ht="12.75"/>
    <row r="3038" s="181" customFormat="1" ht="12.75"/>
    <row r="3039" s="181" customFormat="1" ht="12.75"/>
    <row r="3040" s="181" customFormat="1" ht="12.75"/>
    <row r="3041" s="181" customFormat="1" ht="12.75"/>
    <row r="3042" s="181" customFormat="1" ht="12.75"/>
    <row r="3043" s="181" customFormat="1" ht="12.75"/>
    <row r="3044" s="181" customFormat="1" ht="12.75"/>
    <row r="3045" s="181" customFormat="1" ht="12.75"/>
    <row r="3046" s="181" customFormat="1" ht="12.75"/>
    <row r="3047" s="181" customFormat="1" ht="12.75"/>
    <row r="3048" s="181" customFormat="1" ht="12.75"/>
    <row r="3049" s="181" customFormat="1" ht="12.75"/>
    <row r="3050" s="181" customFormat="1" ht="12.75"/>
    <row r="3051" s="181" customFormat="1" ht="12.75"/>
    <row r="3052" s="181" customFormat="1" ht="12.75"/>
    <row r="3053" s="181" customFormat="1" ht="12.75"/>
    <row r="3054" s="181" customFormat="1" ht="12.75"/>
    <row r="3055" s="181" customFormat="1" ht="12.75"/>
    <row r="3056" s="181" customFormat="1" ht="12.75"/>
    <row r="3057" s="181" customFormat="1" ht="12.75"/>
    <row r="3058" s="181" customFormat="1" ht="12.75"/>
    <row r="3059" s="181" customFormat="1" ht="12.75"/>
    <row r="3060" s="181" customFormat="1" ht="12.75"/>
    <row r="3061" s="181" customFormat="1" ht="12.75"/>
    <row r="3062" s="181" customFormat="1" ht="12.75"/>
    <row r="3063" s="181" customFormat="1" ht="12.75"/>
    <row r="3064" s="181" customFormat="1" ht="12.75"/>
    <row r="3065" s="181" customFormat="1" ht="12.75"/>
    <row r="3066" s="181" customFormat="1" ht="12.75"/>
    <row r="3067" s="181" customFormat="1" ht="12.75"/>
    <row r="3068" s="181" customFormat="1" ht="12.75"/>
    <row r="3069" s="181" customFormat="1" ht="12.75"/>
    <row r="3070" s="181" customFormat="1" ht="12.75"/>
    <row r="3071" s="181" customFormat="1" ht="12.75"/>
    <row r="3072" s="181" customFormat="1" ht="12.75"/>
    <row r="3073" s="181" customFormat="1" ht="12.75"/>
    <row r="3074" s="181" customFormat="1" ht="12.75"/>
    <row r="3075" s="181" customFormat="1" ht="12.75"/>
    <row r="3076" s="181" customFormat="1" ht="12.75"/>
    <row r="3077" s="181" customFormat="1" ht="12.75"/>
    <row r="3078" s="181" customFormat="1" ht="12.75"/>
    <row r="3079" s="181" customFormat="1" ht="12.75"/>
    <row r="3080" s="181" customFormat="1" ht="12.75"/>
    <row r="3081" s="181" customFormat="1" ht="12.75"/>
    <row r="3082" s="181" customFormat="1" ht="12.75"/>
    <row r="3083" s="181" customFormat="1" ht="12.75"/>
    <row r="3084" s="181" customFormat="1" ht="12.75"/>
    <row r="3085" s="181" customFormat="1" ht="12.75"/>
    <row r="3086" s="181" customFormat="1" ht="12.75"/>
    <row r="3087" s="181" customFormat="1" ht="12.75"/>
    <row r="3088" s="181" customFormat="1" ht="12.75"/>
    <row r="3089" s="181" customFormat="1" ht="12.75"/>
    <row r="3090" s="181" customFormat="1" ht="12.75"/>
    <row r="3091" s="181" customFormat="1" ht="12.75"/>
    <row r="3092" s="181" customFormat="1" ht="12.75"/>
    <row r="3093" s="181" customFormat="1" ht="12.75"/>
    <row r="3094" s="181" customFormat="1" ht="12.75"/>
    <row r="3095" s="181" customFormat="1" ht="12.75"/>
    <row r="3096" s="181" customFormat="1" ht="12.75"/>
    <row r="3097" s="181" customFormat="1" ht="12.75"/>
    <row r="3098" s="181" customFormat="1" ht="12.75"/>
    <row r="3099" s="181" customFormat="1" ht="12.75"/>
    <row r="3100" s="181" customFormat="1" ht="12.75"/>
    <row r="3101" s="181" customFormat="1" ht="12.75"/>
    <row r="3102" s="181" customFormat="1" ht="12.75"/>
    <row r="3103" s="181" customFormat="1" ht="12.75"/>
    <row r="3104" s="181" customFormat="1" ht="12.75"/>
    <row r="3105" s="181" customFormat="1" ht="12.75"/>
    <row r="3106" s="181" customFormat="1" ht="12.75"/>
    <row r="3107" s="181" customFormat="1" ht="12.75"/>
    <row r="3108" s="181" customFormat="1" ht="12.75"/>
    <row r="3109" s="181" customFormat="1" ht="12.75"/>
    <row r="3110" s="181" customFormat="1" ht="12.75"/>
    <row r="3111" s="181" customFormat="1" ht="12.75"/>
    <row r="3112" s="181" customFormat="1" ht="12.75"/>
    <row r="3113" s="181" customFormat="1" ht="12.75"/>
    <row r="3114" s="181" customFormat="1" ht="12.75"/>
    <row r="3115" s="181" customFormat="1" ht="12.75"/>
    <row r="3116" s="181" customFormat="1" ht="12.75"/>
    <row r="3117" s="181" customFormat="1" ht="12.75"/>
    <row r="3118" s="181" customFormat="1" ht="12.75"/>
    <row r="3119" s="181" customFormat="1" ht="12.75"/>
    <row r="3120" s="181" customFormat="1" ht="12.75"/>
    <row r="3121" s="181" customFormat="1" ht="12.75"/>
    <row r="3122" s="181" customFormat="1" ht="12.75"/>
    <row r="3123" s="181" customFormat="1" ht="12.75"/>
    <row r="3124" s="181" customFormat="1" ht="12.75"/>
    <row r="3125" s="181" customFormat="1" ht="12.75"/>
    <row r="3126" s="181" customFormat="1" ht="12.75"/>
    <row r="3127" s="181" customFormat="1" ht="12.75"/>
    <row r="3128" s="181" customFormat="1" ht="12.75"/>
    <row r="3129" s="181" customFormat="1" ht="12.75"/>
    <row r="3130" s="181" customFormat="1" ht="12.75"/>
    <row r="3131" s="181" customFormat="1" ht="12.75"/>
    <row r="3132" s="181" customFormat="1" ht="12.75"/>
    <row r="3133" s="181" customFormat="1" ht="12.75"/>
    <row r="3134" s="181" customFormat="1" ht="12.75"/>
    <row r="3135" s="181" customFormat="1" ht="12.75"/>
    <row r="3136" s="181" customFormat="1" ht="12.75"/>
    <row r="3137" s="181" customFormat="1" ht="12.75"/>
    <row r="3138" s="181" customFormat="1" ht="12.75"/>
    <row r="3139" s="181" customFormat="1" ht="12.75"/>
    <row r="3140" s="181" customFormat="1" ht="12.75"/>
    <row r="3141" s="181" customFormat="1" ht="12.75"/>
    <row r="3142" s="181" customFormat="1" ht="12.75"/>
    <row r="3143" s="181" customFormat="1" ht="12.75"/>
    <row r="3144" s="181" customFormat="1" ht="12.75"/>
    <row r="3145" s="181" customFormat="1" ht="12.75"/>
    <row r="3146" s="181" customFormat="1" ht="12.75"/>
    <row r="3147" s="181" customFormat="1" ht="12.75"/>
    <row r="3148" s="181" customFormat="1" ht="12.75"/>
    <row r="3149" s="181" customFormat="1" ht="12.75"/>
    <row r="3150" s="181" customFormat="1" ht="12.75"/>
    <row r="3151" s="181" customFormat="1" ht="12.75"/>
    <row r="3152" s="181" customFormat="1" ht="12.75"/>
    <row r="3153" s="181" customFormat="1" ht="12.75"/>
    <row r="3154" s="181" customFormat="1" ht="12.75"/>
    <row r="3155" s="181" customFormat="1" ht="12.75"/>
    <row r="3156" s="181" customFormat="1" ht="12.75"/>
    <row r="3157" s="181" customFormat="1" ht="12.75"/>
    <row r="3158" s="181" customFormat="1" ht="12.75"/>
    <row r="3159" s="181" customFormat="1" ht="12.75"/>
    <row r="3160" s="181" customFormat="1" ht="12.75"/>
    <row r="3161" s="181" customFormat="1" ht="12.75"/>
    <row r="3162" s="181" customFormat="1" ht="12.75"/>
    <row r="3163" s="181" customFormat="1" ht="12.75"/>
    <row r="3164" s="181" customFormat="1" ht="12.75"/>
    <row r="3165" s="181" customFormat="1" ht="12.75"/>
    <row r="3166" s="181" customFormat="1" ht="12.75"/>
    <row r="3167" s="181" customFormat="1" ht="12.75"/>
    <row r="3168" s="181" customFormat="1" ht="12.75"/>
    <row r="3169" s="181" customFormat="1" ht="12.75"/>
    <row r="3170" s="181" customFormat="1" ht="12.75"/>
    <row r="3171" s="181" customFormat="1" ht="12.75"/>
    <row r="3172" s="181" customFormat="1" ht="12.75"/>
    <row r="3173" s="181" customFormat="1" ht="12.75"/>
    <row r="3174" s="181" customFormat="1" ht="12.75"/>
    <row r="3175" s="181" customFormat="1" ht="12.75"/>
    <row r="3176" s="181" customFormat="1" ht="12.75"/>
    <row r="3177" s="181" customFormat="1" ht="12.75"/>
    <row r="3178" s="181" customFormat="1" ht="12.75"/>
    <row r="3179" s="181" customFormat="1" ht="12.75"/>
    <row r="3180" s="181" customFormat="1" ht="12.75"/>
    <row r="3181" s="181" customFormat="1" ht="12.75"/>
    <row r="3182" s="181" customFormat="1" ht="12.75"/>
    <row r="3183" s="181" customFormat="1" ht="12.75"/>
    <row r="3184" s="181" customFormat="1" ht="12.75"/>
    <row r="3185" s="181" customFormat="1" ht="12.75"/>
    <row r="3186" s="181" customFormat="1" ht="12.75"/>
    <row r="3187" s="181" customFormat="1" ht="12.75"/>
    <row r="3188" s="181" customFormat="1" ht="12.75"/>
    <row r="3189" s="181" customFormat="1" ht="12.75"/>
    <row r="3190" s="181" customFormat="1" ht="12.75"/>
    <row r="3191" s="181" customFormat="1" ht="12.75"/>
    <row r="3192" s="181" customFormat="1" ht="12.75"/>
    <row r="3193" s="181" customFormat="1" ht="12.75"/>
    <row r="3194" s="181" customFormat="1" ht="12.75"/>
    <row r="3195" s="181" customFormat="1" ht="12.75"/>
    <row r="3196" s="181" customFormat="1" ht="12.75"/>
    <row r="3197" s="181" customFormat="1" ht="12.75"/>
    <row r="3198" s="181" customFormat="1" ht="12.75"/>
    <row r="3199" s="181" customFormat="1" ht="12.75"/>
    <row r="3200" s="181" customFormat="1" ht="12.75"/>
    <row r="3201" s="181" customFormat="1" ht="12.75"/>
    <row r="3202" s="181" customFormat="1" ht="12.75"/>
    <row r="3203" s="181" customFormat="1" ht="12.75"/>
    <row r="3204" s="181" customFormat="1" ht="12.75"/>
    <row r="3205" s="181" customFormat="1" ht="12.75"/>
    <row r="3206" s="181" customFormat="1" ht="12.75"/>
    <row r="3207" s="181" customFormat="1" ht="12.75"/>
    <row r="3208" s="181" customFormat="1" ht="12.75"/>
    <row r="3209" s="181" customFormat="1" ht="12.75"/>
    <row r="3210" s="181" customFormat="1" ht="12.75"/>
    <row r="3211" s="181" customFormat="1" ht="12.75"/>
    <row r="3212" s="181" customFormat="1" ht="12.75"/>
    <row r="3213" s="181" customFormat="1" ht="12.75"/>
    <row r="3214" s="181" customFormat="1" ht="12.75"/>
    <row r="3215" s="181" customFormat="1" ht="12.75"/>
    <row r="3216" s="181" customFormat="1" ht="12.75"/>
    <row r="3217" s="181" customFormat="1" ht="12.75"/>
    <row r="3218" s="181" customFormat="1" ht="12.75"/>
    <row r="3219" s="181" customFormat="1" ht="12.75"/>
    <row r="3220" s="181" customFormat="1" ht="12.75"/>
    <row r="3221" s="181" customFormat="1" ht="12.75"/>
    <row r="3222" s="181" customFormat="1" ht="12.75"/>
    <row r="3223" s="181" customFormat="1" ht="12.75"/>
    <row r="3224" s="181" customFormat="1" ht="12.75"/>
    <row r="3225" s="181" customFormat="1" ht="12.75"/>
    <row r="3226" s="181" customFormat="1" ht="12.75"/>
    <row r="3227" s="181" customFormat="1" ht="12.75"/>
    <row r="3228" s="181" customFormat="1" ht="12.75"/>
    <row r="3229" s="181" customFormat="1" ht="12.75"/>
    <row r="3230" s="181" customFormat="1" ht="12.75"/>
    <row r="3231" s="181" customFormat="1" ht="12.75"/>
    <row r="3232" s="181" customFormat="1" ht="12.75"/>
    <row r="3233" s="181" customFormat="1" ht="12.75"/>
    <row r="3234" s="181" customFormat="1" ht="12.75"/>
    <row r="3235" s="181" customFormat="1" ht="12.75"/>
    <row r="3236" s="181" customFormat="1" ht="12.75"/>
    <row r="3237" s="181" customFormat="1" ht="12.75"/>
    <row r="3238" s="181" customFormat="1" ht="12.75"/>
    <row r="3239" s="181" customFormat="1" ht="12.75"/>
    <row r="3240" s="181" customFormat="1" ht="12.75"/>
    <row r="3241" s="181" customFormat="1" ht="12.75"/>
    <row r="3242" s="181" customFormat="1" ht="12.75"/>
    <row r="3243" s="181" customFormat="1" ht="12.75"/>
    <row r="3244" s="181" customFormat="1" ht="12.75"/>
    <row r="3245" s="181" customFormat="1" ht="12.75"/>
    <row r="3246" s="181" customFormat="1" ht="12.75"/>
    <row r="3247" s="181" customFormat="1" ht="12.75"/>
    <row r="3248" s="181" customFormat="1" ht="12.75"/>
    <row r="3249" s="181" customFormat="1" ht="12.75"/>
    <row r="3250" s="181" customFormat="1" ht="12.75"/>
    <row r="3251" s="181" customFormat="1" ht="12.75"/>
    <row r="3252" s="181" customFormat="1" ht="12.75"/>
    <row r="3253" s="181" customFormat="1" ht="12.75"/>
    <row r="3254" s="181" customFormat="1" ht="12.75"/>
    <row r="3255" s="181" customFormat="1" ht="12.75"/>
    <row r="3256" s="181" customFormat="1" ht="12.75"/>
    <row r="3257" s="181" customFormat="1" ht="12.75"/>
    <row r="3258" s="181" customFormat="1" ht="12.75"/>
    <row r="3259" s="181" customFormat="1" ht="12.75"/>
    <row r="3260" s="181" customFormat="1" ht="12.75"/>
    <row r="3261" s="181" customFormat="1" ht="12.75"/>
    <row r="3262" s="181" customFormat="1" ht="12.75"/>
    <row r="3263" s="181" customFormat="1" ht="12.75"/>
    <row r="3264" s="181" customFormat="1" ht="12.75"/>
    <row r="3265" s="181" customFormat="1" ht="12.75"/>
    <row r="3266" s="181" customFormat="1" ht="12.75"/>
    <row r="3267" s="181" customFormat="1" ht="12.75"/>
    <row r="3268" s="181" customFormat="1" ht="12.75"/>
    <row r="3269" s="181" customFormat="1" ht="12.75"/>
    <row r="3270" s="181" customFormat="1" ht="12.75"/>
    <row r="3271" s="181" customFormat="1" ht="12.75"/>
    <row r="3272" s="181" customFormat="1" ht="12.75"/>
    <row r="3273" s="181" customFormat="1" ht="12.75"/>
    <row r="3274" s="181" customFormat="1" ht="12.75"/>
    <row r="3275" s="181" customFormat="1" ht="12.75"/>
    <row r="3276" s="181" customFormat="1" ht="12.75"/>
    <row r="3277" s="181" customFormat="1" ht="12.75"/>
    <row r="3278" s="181" customFormat="1" ht="12.75"/>
    <row r="3279" s="181" customFormat="1" ht="12.75"/>
    <row r="3280" s="181" customFormat="1" ht="12.75"/>
    <row r="3281" s="181" customFormat="1" ht="12.75"/>
    <row r="3282" s="181" customFormat="1" ht="12.75"/>
    <row r="3283" s="181" customFormat="1" ht="12.75"/>
    <row r="3284" s="181" customFormat="1" ht="12.75"/>
    <row r="3285" s="181" customFormat="1" ht="12.75"/>
    <row r="3286" s="181" customFormat="1" ht="12.75"/>
    <row r="3287" s="181" customFormat="1" ht="12.75"/>
    <row r="3288" s="181" customFormat="1" ht="12.75"/>
    <row r="3289" s="181" customFormat="1" ht="12.75"/>
    <row r="3290" s="181" customFormat="1" ht="12.75"/>
    <row r="3291" s="181" customFormat="1" ht="12.75"/>
    <row r="3292" s="181" customFormat="1" ht="12.75"/>
    <row r="3293" s="181" customFormat="1" ht="12.75"/>
    <row r="3294" s="181" customFormat="1" ht="12.75"/>
    <row r="3295" s="181" customFormat="1" ht="12.75"/>
    <row r="3296" s="181" customFormat="1" ht="12.75"/>
    <row r="3297" s="181" customFormat="1" ht="12.75"/>
    <row r="3298" s="181" customFormat="1" ht="12.75"/>
    <row r="3299" s="181" customFormat="1" ht="12.75"/>
    <row r="3300" s="181" customFormat="1" ht="12.75"/>
    <row r="3301" s="181" customFormat="1" ht="12.75"/>
    <row r="3302" s="181" customFormat="1" ht="12.75"/>
    <row r="3303" s="181" customFormat="1" ht="12.75"/>
    <row r="3304" s="181" customFormat="1" ht="12.75"/>
    <row r="3305" s="181" customFormat="1" ht="12.75"/>
    <row r="3306" s="181" customFormat="1" ht="12.75"/>
    <row r="3307" s="181" customFormat="1" ht="12.75"/>
    <row r="3308" s="181" customFormat="1" ht="12.75"/>
    <row r="3309" s="181" customFormat="1" ht="12.75"/>
    <row r="3310" s="181" customFormat="1" ht="12.75"/>
    <row r="3311" s="181" customFormat="1" ht="12.75"/>
    <row r="3312" s="181" customFormat="1" ht="12.75"/>
    <row r="3313" s="181" customFormat="1" ht="12.75"/>
    <row r="3314" s="181" customFormat="1" ht="12.75"/>
    <row r="3315" s="181" customFormat="1" ht="12.75"/>
    <row r="3316" s="181" customFormat="1" ht="12.75"/>
    <row r="3317" s="181" customFormat="1" ht="12.75"/>
    <row r="3318" s="181" customFormat="1" ht="12.75"/>
    <row r="3319" s="181" customFormat="1" ht="12.75"/>
    <row r="3320" s="181" customFormat="1" ht="12.75"/>
    <row r="3321" s="181" customFormat="1" ht="12.75"/>
    <row r="3322" s="181" customFormat="1" ht="12.75"/>
    <row r="3323" s="181" customFormat="1" ht="12.75"/>
    <row r="3324" s="181" customFormat="1" ht="12.75"/>
    <row r="3325" s="181" customFormat="1" ht="12.75"/>
    <row r="3326" s="181" customFormat="1" ht="12.75"/>
    <row r="3327" s="181" customFormat="1" ht="12.75"/>
    <row r="3328" s="181" customFormat="1" ht="12.75"/>
    <row r="3329" s="181" customFormat="1" ht="12.75"/>
    <row r="3330" s="181" customFormat="1" ht="12.75"/>
    <row r="3331" s="181" customFormat="1" ht="12.75"/>
    <row r="3332" s="181" customFormat="1" ht="12.75"/>
    <row r="3333" s="181" customFormat="1" ht="12.75"/>
    <row r="3334" s="181" customFormat="1" ht="12.75"/>
    <row r="3335" s="181" customFormat="1" ht="12.75"/>
    <row r="3336" s="181" customFormat="1" ht="12.75"/>
    <row r="3337" s="181" customFormat="1" ht="12.75"/>
    <row r="3338" s="181" customFormat="1" ht="12.75"/>
    <row r="3339" s="181" customFormat="1" ht="12.75"/>
    <row r="3340" s="181" customFormat="1" ht="12.75"/>
    <row r="3341" s="181" customFormat="1" ht="12.75"/>
    <row r="3342" s="181" customFormat="1" ht="12.75"/>
    <row r="3343" s="181" customFormat="1" ht="12.75"/>
    <row r="3344" s="181" customFormat="1" ht="12.75"/>
    <row r="3345" s="181" customFormat="1" ht="12.75"/>
    <row r="3346" s="181" customFormat="1" ht="12.75"/>
    <row r="3347" s="181" customFormat="1" ht="12.75"/>
    <row r="3348" s="181" customFormat="1" ht="12.75"/>
    <row r="3349" s="181" customFormat="1" ht="12.75"/>
    <row r="3350" s="181" customFormat="1" ht="12.75"/>
    <row r="3351" s="181" customFormat="1" ht="12.75"/>
    <row r="3352" s="181" customFormat="1" ht="12.75"/>
    <row r="3353" s="181" customFormat="1" ht="12.75"/>
    <row r="3354" s="181" customFormat="1" ht="12.75"/>
    <row r="3355" s="181" customFormat="1" ht="12.75"/>
    <row r="3356" s="181" customFormat="1" ht="12.75"/>
    <row r="3357" s="181" customFormat="1" ht="12.75"/>
    <row r="3358" s="181" customFormat="1" ht="12.75"/>
    <row r="3359" s="181" customFormat="1" ht="12.75"/>
    <row r="3360" s="181" customFormat="1" ht="12.75"/>
    <row r="3361" s="181" customFormat="1" ht="12.75"/>
    <row r="3362" s="181" customFormat="1" ht="12.75"/>
    <row r="3363" s="181" customFormat="1" ht="12.75"/>
    <row r="3364" s="181" customFormat="1" ht="12.75"/>
    <row r="3365" s="181" customFormat="1" ht="12.75"/>
    <row r="3366" s="181" customFormat="1" ht="12.75"/>
    <row r="3367" s="181" customFormat="1" ht="12.75"/>
    <row r="3368" s="181" customFormat="1" ht="12.75"/>
    <row r="3369" s="181" customFormat="1" ht="12.75"/>
    <row r="3370" s="181" customFormat="1" ht="12.75"/>
    <row r="3371" s="181" customFormat="1" ht="12.75"/>
    <row r="3372" s="181" customFormat="1" ht="12.75"/>
    <row r="3373" s="181" customFormat="1" ht="12.75"/>
    <row r="3374" s="181" customFormat="1" ht="12.75"/>
    <row r="3375" s="181" customFormat="1" ht="12.75"/>
    <row r="3376" s="181" customFormat="1" ht="12.75"/>
    <row r="3377" s="181" customFormat="1" ht="12.75"/>
    <row r="3378" s="181" customFormat="1" ht="12.75"/>
    <row r="3379" s="181" customFormat="1" ht="12.75"/>
    <row r="3380" s="181" customFormat="1" ht="12.75"/>
    <row r="3381" s="181" customFormat="1" ht="12.75"/>
    <row r="3382" s="181" customFormat="1" ht="12.75"/>
    <row r="3383" s="181" customFormat="1" ht="12.75"/>
    <row r="3384" s="181" customFormat="1" ht="12.75"/>
    <row r="3385" s="181" customFormat="1" ht="12.75"/>
    <row r="3386" s="181" customFormat="1" ht="12.75"/>
    <row r="3387" s="181" customFormat="1" ht="12.75"/>
    <row r="3388" s="181" customFormat="1" ht="12.75"/>
    <row r="3389" s="181" customFormat="1" ht="12.75"/>
    <row r="3390" s="181" customFormat="1" ht="12.75"/>
    <row r="3391" s="181" customFormat="1" ht="12.75"/>
    <row r="3392" s="181" customFormat="1" ht="12.75"/>
    <row r="3393" s="181" customFormat="1" ht="12.75"/>
    <row r="3394" s="181" customFormat="1" ht="12.75"/>
    <row r="3395" s="181" customFormat="1" ht="12.75"/>
    <row r="3396" s="181" customFormat="1" ht="12.75"/>
    <row r="3397" s="181" customFormat="1" ht="12.75"/>
    <row r="3398" s="181" customFormat="1" ht="12.75"/>
    <row r="3399" s="181" customFormat="1" ht="12.75"/>
    <row r="3400" s="181" customFormat="1" ht="12.75"/>
    <row r="3401" s="181" customFormat="1" ht="12.75"/>
    <row r="3402" s="181" customFormat="1" ht="12.75"/>
    <row r="3403" s="181" customFormat="1" ht="12.75"/>
    <row r="3404" s="181" customFormat="1" ht="12.75"/>
    <row r="3405" s="181" customFormat="1" ht="12.75"/>
    <row r="3406" s="181" customFormat="1" ht="12.75"/>
    <row r="3407" s="181" customFormat="1" ht="12.75"/>
    <row r="3408" s="181" customFormat="1" ht="12.75"/>
    <row r="3409" s="181" customFormat="1" ht="12.75"/>
    <row r="3410" s="181" customFormat="1" ht="12.75"/>
    <row r="3411" s="181" customFormat="1" ht="12.75"/>
    <row r="3412" s="181" customFormat="1" ht="12.75"/>
    <row r="3413" s="181" customFormat="1" ht="12.75"/>
    <row r="3414" s="181" customFormat="1" ht="12.75"/>
    <row r="3415" s="181" customFormat="1" ht="12.75"/>
    <row r="3416" s="181" customFormat="1" ht="12.75"/>
    <row r="3417" s="181" customFormat="1" ht="12.75"/>
    <row r="3418" s="181" customFormat="1" ht="12.75"/>
    <row r="3419" s="181" customFormat="1" ht="12.75"/>
    <row r="3420" s="181" customFormat="1" ht="12.75"/>
    <row r="3421" s="181" customFormat="1" ht="12.75"/>
    <row r="3422" s="181" customFormat="1" ht="12.75"/>
    <row r="3423" s="181" customFormat="1" ht="12.75"/>
    <row r="3424" s="181" customFormat="1" ht="12.75"/>
    <row r="3425" s="181" customFormat="1" ht="12.75"/>
    <row r="3426" s="181" customFormat="1" ht="12.75"/>
    <row r="3427" s="181" customFormat="1" ht="12.75"/>
    <row r="3428" s="181" customFormat="1" ht="12.75"/>
    <row r="3429" s="181" customFormat="1" ht="12.75"/>
    <row r="3430" s="181" customFormat="1" ht="12.75"/>
    <row r="3431" s="181" customFormat="1" ht="12.75"/>
    <row r="3432" s="181" customFormat="1" ht="12.75"/>
    <row r="3433" s="181" customFormat="1" ht="12.75"/>
    <row r="3434" s="181" customFormat="1" ht="12.75"/>
    <row r="3435" s="181" customFormat="1" ht="12.75"/>
    <row r="3436" s="181" customFormat="1" ht="12.75"/>
    <row r="3437" s="181" customFormat="1" ht="12.75"/>
    <row r="3438" s="181" customFormat="1" ht="12.75"/>
    <row r="3439" s="181" customFormat="1" ht="12.75"/>
    <row r="3440" s="181" customFormat="1" ht="12.75"/>
    <row r="3441" s="181" customFormat="1" ht="12.75"/>
    <row r="3442" s="181" customFormat="1" ht="12.75"/>
    <row r="3443" s="181" customFormat="1" ht="12.75"/>
    <row r="3444" s="181" customFormat="1" ht="12.75"/>
    <row r="3445" s="181" customFormat="1" ht="12.75"/>
    <row r="3446" s="181" customFormat="1" ht="12.75"/>
    <row r="3447" s="181" customFormat="1" ht="12.75"/>
    <row r="3448" s="181" customFormat="1" ht="12.75"/>
    <row r="3449" s="181" customFormat="1" ht="12.75"/>
    <row r="3450" s="181" customFormat="1" ht="12.75"/>
    <row r="3451" s="181" customFormat="1" ht="12.75"/>
    <row r="3452" s="181" customFormat="1" ht="12.75"/>
    <row r="3453" s="181" customFormat="1" ht="12.75"/>
    <row r="3454" s="181" customFormat="1" ht="12.75"/>
    <row r="3455" s="181" customFormat="1" ht="12.75"/>
    <row r="3456" s="181" customFormat="1" ht="12.75"/>
    <row r="3457" s="181" customFormat="1" ht="12.75"/>
  </sheetData>
  <sheetProtection password="EF65" sheet="1" objects="1" scenarios="1"/>
  <mergeCells count="80">
    <mergeCell ref="A22:I22"/>
    <mergeCell ref="F36:G36"/>
    <mergeCell ref="F37:G37"/>
    <mergeCell ref="F38:G38"/>
    <mergeCell ref="H32:I32"/>
    <mergeCell ref="H33:I33"/>
    <mergeCell ref="H34:I34"/>
    <mergeCell ref="H35:I35"/>
    <mergeCell ref="H36:I36"/>
    <mergeCell ref="H37:I37"/>
    <mergeCell ref="H38:I38"/>
    <mergeCell ref="F32:G32"/>
    <mergeCell ref="F33:G33"/>
    <mergeCell ref="F34:G34"/>
    <mergeCell ref="F35:G35"/>
    <mergeCell ref="B28:E28"/>
    <mergeCell ref="B29:E29"/>
    <mergeCell ref="A30:I30"/>
    <mergeCell ref="H1:I1"/>
    <mergeCell ref="F1:G1"/>
    <mergeCell ref="H17:I17"/>
    <mergeCell ref="H18:I18"/>
    <mergeCell ref="H19:I19"/>
    <mergeCell ref="H20:I20"/>
    <mergeCell ref="H14:I14"/>
    <mergeCell ref="H13:I13"/>
    <mergeCell ref="H15:I15"/>
    <mergeCell ref="H16:I16"/>
    <mergeCell ref="F17:G17"/>
    <mergeCell ref="F13:G13"/>
    <mergeCell ref="F14:G14"/>
    <mergeCell ref="F15:G15"/>
    <mergeCell ref="F16:G16"/>
    <mergeCell ref="F8:G8"/>
    <mergeCell ref="F9:G9"/>
    <mergeCell ref="F10:G10"/>
    <mergeCell ref="H7:I7"/>
    <mergeCell ref="H8:I8"/>
    <mergeCell ref="H9:I9"/>
    <mergeCell ref="H10:I10"/>
    <mergeCell ref="B38:E38"/>
    <mergeCell ref="B14:E14"/>
    <mergeCell ref="A23:I23"/>
    <mergeCell ref="A24:E24"/>
    <mergeCell ref="B25:E25"/>
    <mergeCell ref="B26:E26"/>
    <mergeCell ref="B27:E27"/>
    <mergeCell ref="F18:G18"/>
    <mergeCell ref="F19:G19"/>
    <mergeCell ref="F20:G20"/>
    <mergeCell ref="A40:I40"/>
    <mergeCell ref="A21:I21"/>
    <mergeCell ref="B33:E33"/>
    <mergeCell ref="B34:E34"/>
    <mergeCell ref="A31:E32"/>
    <mergeCell ref="F31:I31"/>
    <mergeCell ref="B36:E36"/>
    <mergeCell ref="B35:E35"/>
    <mergeCell ref="A39:I39"/>
    <mergeCell ref="B37:E37"/>
    <mergeCell ref="B20:E20"/>
    <mergeCell ref="B10:E10"/>
    <mergeCell ref="A11:I11"/>
    <mergeCell ref="A1:E1"/>
    <mergeCell ref="A4:I4"/>
    <mergeCell ref="A5:I5"/>
    <mergeCell ref="B17:E17"/>
    <mergeCell ref="A2:F2"/>
    <mergeCell ref="F12:I12"/>
    <mergeCell ref="B8:E8"/>
    <mergeCell ref="A3:I3"/>
    <mergeCell ref="F7:G7"/>
    <mergeCell ref="B18:E18"/>
    <mergeCell ref="B19:E19"/>
    <mergeCell ref="B9:E9"/>
    <mergeCell ref="F6:I6"/>
    <mergeCell ref="A6:E7"/>
    <mergeCell ref="B15:E15"/>
    <mergeCell ref="B16:E16"/>
    <mergeCell ref="A12:E1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Mgr. Martin Štěpán</cp:lastModifiedBy>
  <cp:lastPrinted>2006-02-01T17:17:18Z</cp:lastPrinted>
  <dcterms:created xsi:type="dcterms:W3CDTF">2000-01-30T17:10:20Z</dcterms:created>
  <dcterms:modified xsi:type="dcterms:W3CDTF">2006-10-03T14:23:06Z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1963710700</vt:i4>
  </property>
  <property fmtid="{D5CDD505-2E9C-101B-9397-08002B2CF9AE}" pid="3" name="_EmailSubject">
    <vt:lpwstr>Pokyny</vt:lpwstr>
  </property>
  <property fmtid="{D5CDD505-2E9C-101B-9397-08002B2CF9AE}" pid="4" name="_AuthorEmail">
    <vt:lpwstr>mik@notia.cz</vt:lpwstr>
  </property>
  <property fmtid="{D5CDD505-2E9C-101B-9397-08002B2CF9AE}" pid="5" name="_AuthorEmailDisplayName">
    <vt:lpwstr>Michalis Michailidis</vt:lpwstr>
  </property>
  <property fmtid="{D5CDD505-2E9C-101B-9397-08002B2CF9AE}" pid="6" name="_ReviewingToolsShownOnce">
    <vt:lpwstr/>
  </property>
</Properties>
</file>