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00" yWindow="225" windowWidth="11550" windowHeight="6315" tabRatio="693" activeTab="0"/>
  </bookViews>
  <sheets>
    <sheet name="DAP1" sheetId="1" r:id="rId1"/>
    <sheet name="DAP2" sheetId="2" r:id="rId2"/>
    <sheet name="DAP3" sheetId="3" r:id="rId3"/>
    <sheet name="DAP4" sheetId="4" r:id="rId4"/>
    <sheet name="ZAV" sheetId="5" r:id="rId5"/>
    <sheet name="1Př1" sheetId="6" r:id="rId6"/>
    <sheet name="1Př2" sheetId="7" r:id="rId7"/>
    <sheet name="1Př3" sheetId="8" r:id="rId8"/>
    <sheet name="1Př4" sheetId="9" r:id="rId9"/>
    <sheet name="2Př1" sheetId="10" r:id="rId10"/>
    <sheet name="2Př2" sheetId="11" r:id="rId11"/>
    <sheet name="2Př3" sheetId="12" r:id="rId12"/>
    <sheet name="2Př4" sheetId="13" r:id="rId13"/>
    <sheet name="3Př1" sheetId="14" r:id="rId14"/>
    <sheet name="3Př2" sheetId="15" r:id="rId15"/>
    <sheet name="3Př3" sheetId="16" r:id="rId16"/>
    <sheet name="3Př4" sheetId="17" r:id="rId17"/>
    <sheet name="SP1" sheetId="18" r:id="rId18"/>
    <sheet name="SP2" sheetId="19" r:id="rId19"/>
    <sheet name="SP3" sheetId="20" r:id="rId20"/>
    <sheet name="SP4" sheetId="21" r:id="rId21"/>
    <sheet name="ZP1" sheetId="22" r:id="rId22"/>
    <sheet name="ZP2" sheetId="23" r:id="rId23"/>
    <sheet name="ZP3" sheetId="24" r:id="rId24"/>
    <sheet name="Zálohy1" sheetId="25" r:id="rId25"/>
    <sheet name="Zálohy2" sheetId="26" r:id="rId26"/>
  </sheets>
  <definedNames>
    <definedName name="_xlnm.Print_Area" localSheetId="5">'1Př1'!$A$1:$J$37</definedName>
    <definedName name="_xlnm.Print_Area" localSheetId="6">'1Př2'!$A$1:$G$49</definedName>
    <definedName name="_xlnm.Print_Area" localSheetId="7">'1Př3'!$A$1:$A$28</definedName>
    <definedName name="_xlnm.Print_Area" localSheetId="8">'1Př4'!$A$1:$A$45</definedName>
    <definedName name="_xlnm.Print_Area" localSheetId="9">'2Př1'!$A$1:$J$46</definedName>
    <definedName name="_xlnm.Print_Area" localSheetId="10">'2Př2'!$A$1:$A$35</definedName>
    <definedName name="_xlnm.Print_Area" localSheetId="11">'2Př3'!$A$1:$A$21</definedName>
    <definedName name="_xlnm.Print_Area" localSheetId="12">'2Př4'!$A$1:$A$16</definedName>
    <definedName name="_xlnm.Print_Area" localSheetId="13">'3Př1'!$A$1:$G$32</definedName>
    <definedName name="_xlnm.Print_Area" localSheetId="14">'3Př2'!$A$1:$G$26</definedName>
    <definedName name="_xlnm.Print_Area" localSheetId="15">'3Př3'!$A$1:$B$35</definedName>
    <definedName name="_xlnm.Print_Area" localSheetId="16">'3Př4'!$A$1:$I$57</definedName>
    <definedName name="_xlnm.Print_Area" localSheetId="0">'DAP1'!$A$1:$L$45</definedName>
    <definedName name="_xlnm.Print_Area" localSheetId="1">'DAP2'!$A$1:$J$42</definedName>
    <definedName name="_xlnm.Print_Area" localSheetId="2">'DAP3'!$A$1:$F$37</definedName>
    <definedName name="_xlnm.Print_Area" localSheetId="3">'DAP4'!$A$1:$K$48</definedName>
    <definedName name="_xlnm.Print_Area" localSheetId="17">'SP1'!$A$1:$L$37</definedName>
    <definedName name="_xlnm.Print_Area" localSheetId="18">'SP2'!$A$1:$I$47</definedName>
    <definedName name="_xlnm.Print_Area" localSheetId="19">'SP3'!$A$1:$A$23</definedName>
    <definedName name="_xlnm.Print_Area" localSheetId="20">'SP4'!$A$1:$A$36</definedName>
    <definedName name="_xlnm.Print_Area" localSheetId="24">'Zálohy1'!$A$1:$D$32</definedName>
    <definedName name="_xlnm.Print_Area" localSheetId="25">'Zálohy2'!$A$1:$D$32</definedName>
    <definedName name="_xlnm.Print_Area" localSheetId="4">'ZAV'!$A$1:$C$48</definedName>
    <definedName name="_xlnm.Print_Area" localSheetId="21">'ZP1'!$A$1:$E$47</definedName>
    <definedName name="_xlnm.Print_Area" localSheetId="22">'ZP2'!$A$1:$E$25</definedName>
    <definedName name="_xlnm.Print_Area" localSheetId="23">'ZP3'!$A$1:$E$42</definedName>
  </definedNames>
  <calcPr fullCalcOnLoad="1"/>
</workbook>
</file>

<file path=xl/comments2.xml><?xml version="1.0" encoding="utf-8"?>
<comments xmlns="http://schemas.openxmlformats.org/spreadsheetml/2006/main">
  <authors>
    <author>Martin Stepan</author>
  </authors>
  <commentList>
    <comment ref="E4"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E5"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6"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7" authorId="0">
      <text>
        <r>
          <rPr>
            <b/>
            <sz val="8"/>
            <rFont val="Tahoma"/>
            <family val="0"/>
          </rPr>
          <t>ASPEKT HM : Tato položka se přenáší z přílohy 2, strana 1, kterou je potřeba vyplnit před dalším vyplňováním této stránky.</t>
        </r>
      </text>
    </comment>
    <comment ref="E8"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List>
</comments>
</file>

<file path=xl/comments3.xml><?xml version="1.0" encoding="utf-8"?>
<comments xmlns="http://schemas.openxmlformats.org/spreadsheetml/2006/main">
  <authors>
    <author>Martin Stepan</author>
  </authors>
  <commentList>
    <comment ref="C14"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 ref="C15" authorId="0">
      <text>
        <r>
          <rPr>
            <b/>
            <sz val="8"/>
            <rFont val="Tahoma"/>
            <family val="0"/>
          </rPr>
          <t xml:space="preserve">ASPEKT HM : Pokud máte příjmy, u nichž se vypočítává daň ze samostatného základy daně, je potřeba před dalším vyplňováním této stránky vyplnit přílohu č. 4.
</t>
        </r>
        <r>
          <rPr>
            <sz val="8"/>
            <rFont val="Tahoma"/>
            <family val="0"/>
          </rPr>
          <t xml:space="preserve">
</t>
        </r>
      </text>
    </comment>
  </commentList>
</comments>
</file>

<file path=xl/comments6.xml><?xml version="1.0" encoding="utf-8"?>
<comments xmlns="http://schemas.openxmlformats.org/spreadsheetml/2006/main">
  <authors>
    <author>Martin Stepan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List>
</comments>
</file>

<file path=xl/sharedStrings.xml><?xml version="1.0" encoding="utf-8"?>
<sst xmlns="http://schemas.openxmlformats.org/spreadsheetml/2006/main" count="1018" uniqueCount="864">
  <si>
    <r>
      <t xml:space="preserve">ř. 103 Pojistné - </t>
    </r>
    <r>
      <rPr>
        <sz val="7"/>
        <rFont val="Arial CE"/>
        <family val="2"/>
      </rPr>
      <t xml:space="preserve"> v případě, že uplatňujete výdaje procentem z příjmů, uveďte na tomto řádku zaplacené pojistné na sociální zabezpečení, příspěvek na státní politiku zaměstnanosti a pojistné na všeobené zdravotní pojištění (nebo obdobné pojistné hrazené v zahraničí). Dále můžete, jste-li osoba samostatně výdělečně činná, která není nemocensky pojištěna, a pojistíte se na denní dávku při pracovní neschopnosti u soukromé pojišťovny, uplatnit v prokázané výši hrazené pojistné. Pojistné lze uplatnit pouze do výše pojistného na zákonné nemocenské pojištění stanovené zvláštními předpisy, (zákon č. 598/1992 Sb., a zákon č. 592/1992 Sb.) Pojistné pak promítněte do dílčího základu daně (do ztráty). Na tomto řádku uvádějte částky placeného pojistného, na sociální zabezpečení, příspěvku na státní politiku  zaměstnanosti a pojistného na všeobecné zdravotní pojištění, které hradíte jako spolupracující osoba z podílu na příjmech osoby samostatně výdělečně činné podle § 13 zákona a nebo které jste zaplatil jako společník veřejné obchodní společnosti nebo komplementář komanditní společnosti, nebylo-li hrazeno jako náklad společností. V tomto případě tuto částku odečtěte na ř. 113. </t>
    </r>
  </si>
  <si>
    <r>
      <t xml:space="preserve">ř. 104 Rozdíl mezi příjmy a výdaji nebo hospodářský výsledek před zdaněním - </t>
    </r>
    <r>
      <rPr>
        <sz val="7"/>
        <rFont val="Arial CE"/>
        <family val="2"/>
      </rPr>
      <t>uveďte podle údajů v tiskopisu. Poplatníci účtující v soustavě jednoduchého účetnictví a poplatníci, 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t>
    </r>
  </si>
  <si>
    <t xml:space="preserve">I. Údaje o osobě samostatně výdělečně činné (OSVČ), která tiskopis předkládá </t>
  </si>
  <si>
    <t>Výdaje vynaložené na dosažení, zajištění a udržení příjmů ze samostatné výdělečné činnosti ( spolupráce )</t>
  </si>
  <si>
    <t>( Řádek 24 x 0,35 zaokrouhleno na celé koruny směrem nahoru )</t>
  </si>
  <si>
    <t>Určený vyměřovací základ - nesmí být nižší než částka uvedená v řádku 28</t>
  </si>
  <si>
    <t>( řádek 29 x 0,296 zaokrouhleno na celé koruny směrem nahoru )</t>
  </si>
  <si>
    <t>PROHLAŠUJI, že všechny údaje uvedené v tomto Přehledu jsou pravdivé, a že ohlásím OSSZ (PSSZ) všechny případné změny uvedených údajů, a to do 8 dnů ode dne, kdy jsem se o změně dověděl/a.</t>
  </si>
  <si>
    <t>**) Vyplní se v případě podání Přehledu zpracovaného výpočetní technikou.</t>
  </si>
  <si>
    <t xml:space="preserve">Při vyplnění postupujte podle pokynů k vyplnění uvedených v následujících řádcích. </t>
  </si>
  <si>
    <t xml:space="preserve">Řádky, pro které nemáte věcnou náplň, proškrtněte.  </t>
  </si>
  <si>
    <r>
      <t xml:space="preserve">ř. 111 Zbývající část příjmů za více zdaňovacích období snížená o zbývající část výdajů připadající na příjmy za více zdaňovacích období podle § 14 zákona - </t>
    </r>
    <r>
      <rPr>
        <sz val="7"/>
        <rFont val="Arial CE"/>
        <family val="2"/>
      </rPr>
      <t>na tomto řádku uveďte úhrn zbývajících částí příjmů snížených o zbývající část výdajů, připadající na příjmy dosažené za více zdaňovacích období. Pro výpočet daně z příjmů dosažených za více zdaňovacích období použijete Přílohu č. 3. V ustanovení § 14 zákona je uvedena možnost rovnoměrně rozdělit příjmy, které jsou  výsledkem vaší několikaleté činnosti (příjmy dosažené za více zdaňovacích období). Podle tohoto ustanovení můžete příjmy dosažení za více zdaňovacích období rozdělit na dvě až tři poměrné části, u příjmů z těžby dřeva až na deset části. V tomto řádku uveďte příjmy ze zbývajících částí příjmů snížené o výdaje, případající na tuto část příjmů. V tomto úhrnu se neuvádějí příjmy vyňaté ze zdanění podle mezinárodní smlouvy o zamezení dvojího zdanění, které byly zahrnuty do základu daně na řádku 37. Je-li zbývající část výdajů vyšší než zbývající část příjmů za více zdaňovacích období, nelze postupovat podle § 14 zákona, neboť nevznikl základ daně, ale ztráta, a poměrnou část takového příjmu nelze tedy do základu daně zahrnout. V tomto případě uveďte na ř. 111 nulu.</t>
    </r>
  </si>
  <si>
    <t>Zbývající část příjmů za více zdaňovacích období snížená o zbývající část výdajů připadající na příjmy za více zdaňovacích období podle § 14 zákona</t>
  </si>
  <si>
    <r>
      <t xml:space="preserve">Úhrn </t>
    </r>
    <r>
      <rPr>
        <b/>
        <sz val="8"/>
        <rFont val="Arial CE"/>
        <family val="2"/>
      </rPr>
      <t>kladných</t>
    </r>
    <r>
      <rPr>
        <sz val="8"/>
        <rFont val="Arial CE"/>
        <family val="0"/>
      </rPr>
      <t xml:space="preserve"> rozdílů jednotlivých druhů příjmů</t>
    </r>
  </si>
  <si>
    <t>6. ODDÍL - Placení daně</t>
  </si>
  <si>
    <t xml:space="preserve">Započtená částka daně sražená plátcem podle § 36 odst. 6 zákona </t>
  </si>
  <si>
    <t>Zajištěná daň plátcem podle § 38e zákona</t>
  </si>
  <si>
    <t>Zaplacená daňová povinnost ( záloha ) podle § 38gb odst. 5 zákona</t>
  </si>
  <si>
    <t>Zbývá doplatit  ( ř.58 - ř.66 - ř.67 - ř.68 - ř.69 - ř.70 - ř.71 ). Vyjde-li záporná částka, bylo na toto zdaňovací období zaplaceno více.</t>
  </si>
  <si>
    <t>PŘÍLOHY DAP :</t>
  </si>
  <si>
    <t>Titul</t>
  </si>
  <si>
    <t>Telefon/mobilní telefon</t>
  </si>
  <si>
    <t>dne</t>
  </si>
  <si>
    <t>Číslo popisné/ orientační</t>
  </si>
  <si>
    <t>Adresa bydliště-obec, PSČ</t>
  </si>
  <si>
    <r>
      <t>Za finanční úřad přiznanou daňovou povinnost vyměřil</t>
    </r>
    <r>
      <rPr>
        <vertAlign val="superscript"/>
        <sz val="8"/>
        <rFont val="Arial CE"/>
        <family val="2"/>
      </rPr>
      <t>1)</t>
    </r>
    <r>
      <rPr>
        <sz val="8"/>
        <rFont val="Arial CE"/>
        <family val="2"/>
      </rPr>
      <t xml:space="preserve"> </t>
    </r>
  </si>
  <si>
    <t>podle § 46 odst. 5 zákona ČNR č. 337/1992 Sb.</t>
  </si>
  <si>
    <r>
      <t xml:space="preserve"> - dodatečně vyměřil</t>
    </r>
    <r>
      <rPr>
        <vertAlign val="superscript"/>
        <sz val="8"/>
        <rFont val="Arial CE"/>
        <family val="2"/>
      </rPr>
      <t>1)</t>
    </r>
  </si>
  <si>
    <t>ŽÁDOST O VRÁCENÍ PŘEPLATKU NA DANI Z PŘIJMU FYZICKÝCH OSOB</t>
  </si>
  <si>
    <r>
      <t>2)</t>
    </r>
    <r>
      <rPr>
        <sz val="7"/>
        <rFont val="Arial CE"/>
        <family val="2"/>
      </rPr>
      <t xml:space="preserve"> Údaj za část zdaňovacího období vyplňte, pouze máte-li kód rozlišení typu přiznání "Prohlášení konkursu" nebo "Zrušení konkursu" nebo "Úmrtí".</t>
    </r>
  </si>
  <si>
    <r>
      <t>3)</t>
    </r>
    <r>
      <rPr>
        <sz val="7"/>
        <rFont val="Arial CE"/>
        <family val="2"/>
      </rPr>
      <t xml:space="preserve"> Zákon ČNR č. 589/92 Sb. o pojistném na sociální zabezpečení, ve znění pozdějších předpisů. </t>
    </r>
  </si>
  <si>
    <r>
      <t>1</t>
    </r>
    <r>
      <rPr>
        <sz val="7"/>
        <rFont val="Arial CE"/>
        <family val="2"/>
      </rPr>
      <t>) Označte křížkem odpovídající variantu.</t>
    </r>
  </si>
  <si>
    <r>
      <t>1)</t>
    </r>
    <r>
      <rPr>
        <sz val="7"/>
        <rFont val="Arial CE"/>
        <family val="2"/>
      </rPr>
      <t xml:space="preserve"> Označte křížkem odpovídající variantu.</t>
    </r>
  </si>
  <si>
    <t>Název přílohy</t>
  </si>
  <si>
    <t>1.</t>
  </si>
  <si>
    <t>2.</t>
  </si>
  <si>
    <t>3.</t>
  </si>
  <si>
    <t>Příloha č.3 - "Výpočet daně z příjmů dosažených za více zdaňovacích období ( § 14 zákona ), daně z příjmů ze zahraničí a daně po slevách ( § 35 zákona )"</t>
  </si>
  <si>
    <t>Příloha č.2 - "Výpočet dílčích základu daně z příjmů ze závislé činnosti a z funkčních požitků ( § 6 zákona ), z pronájmu ( § 9 zákona ) a z ostatních příjmů ( § 10 zákona )"</t>
  </si>
  <si>
    <t>Příloha č.1 - "Výpočet dílčího základu daně z příjmů z podnikání a z jiné samostatné výdělečné činnosti ( § 7 zákona )"</t>
  </si>
  <si>
    <t>"Celková částka" k uplatnění podle § 24 odst. 2 písm. r) zákona</t>
  </si>
  <si>
    <t>Další přílohy výše neuvedené</t>
  </si>
  <si>
    <t>Počet příloh celkem</t>
  </si>
  <si>
    <t>1. ODDÍL - Údaje o poplatníkovi</t>
  </si>
  <si>
    <t>ne</t>
  </si>
  <si>
    <t>počet měsíců</t>
  </si>
  <si>
    <t>xxxx</t>
  </si>
  <si>
    <t>Příjmení, jméno</t>
  </si>
  <si>
    <t xml:space="preserve">          Rodné číslo</t>
  </si>
  <si>
    <t>Zásoby</t>
  </si>
  <si>
    <t>Z částky daně zaplacené v zahraničí lze maximálně započítat (ř. 317 násobeno ř. 324 děleno stem)</t>
  </si>
  <si>
    <t>Daň uznaná k zápočtu (ř. 323 maximálně však do výše ř. 325)</t>
  </si>
  <si>
    <t xml:space="preserve">Rozdíl řádků (ř. 323 - ř. 326) </t>
  </si>
  <si>
    <t>V..................................................................dne..................................... podpis poplatníka ( zástupce ) ......................................</t>
  </si>
  <si>
    <t>D. Tabulka pro poplatníky účtující v soustavě jednoduchého účetnictví</t>
  </si>
  <si>
    <t>1. Výpočet dílčího základu daně z příjmů fyzických osob ze závislé činnosti a z funkčních požitků (§6 zákona)</t>
  </si>
  <si>
    <t>Výpočet dílčích základů daně z příjmů fyzických osob ze závislé činnosti a z funkčních požitků (§6 zákona), příjmů z pronájmu (§9 zákona) a z ostatních příjmů (§10 zákona)</t>
  </si>
  <si>
    <t>Dílčí základ daně připadající na ostatní příjmy podle § 10 zákona  (ř. 211 - ř. 212)</t>
  </si>
  <si>
    <r>
      <t>1)</t>
    </r>
    <r>
      <rPr>
        <sz val="7"/>
        <rFont val="Arial"/>
        <family val="2"/>
      </rPr>
      <t xml:space="preserve"> Ŕádek 203 vyplňte pouze v případě, máte-li příjem ze závislé činnosti ze státu, s nímž Česká republika neuzavřela smlouvu o zamezení dvojího zdanění.</t>
    </r>
  </si>
  <si>
    <t>Výpočet daně z příjmů dosažených za více zdaňovacích období, daně z příjmů ze zdrojů v zahraničí a daně po slevě</t>
  </si>
  <si>
    <t>Pohledávky ( bez půjček )</t>
  </si>
  <si>
    <t>Úvěry a půjčky ( poskytnuté )</t>
  </si>
  <si>
    <t>Úvěry a půjčky ( přijaté )</t>
  </si>
  <si>
    <t>Příjmy</t>
  </si>
  <si>
    <t>Výdaje</t>
  </si>
  <si>
    <t>Rodné číslo</t>
  </si>
  <si>
    <t>poplatník</t>
  </si>
  <si>
    <t>DIČ</t>
  </si>
  <si>
    <t>%</t>
  </si>
  <si>
    <t>Druh příjmů podle § 10 odst. 1 zákona</t>
  </si>
  <si>
    <t>V</t>
  </si>
  <si>
    <t>Uplatněné odpisy celkem</t>
  </si>
  <si>
    <t>Z toho odpisy nemovitostí</t>
  </si>
  <si>
    <t>Ulice</t>
  </si>
  <si>
    <t>Finančnímu úřadu v, ve, pro,</t>
  </si>
  <si>
    <t>01 Daňové identifikační číslo</t>
  </si>
  <si>
    <t>02 Rodné číslo</t>
  </si>
  <si>
    <t>řádné</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</si>
  <si>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</si>
  <si>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</si>
  <si>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</si>
  <si>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</si>
  <si>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o správě daní a poplatků, ve znění pozdějších přepisů dne</t>
  </si>
  <si>
    <t>ke dni</t>
  </si>
  <si>
    <t>Podpis odpovědného pracovníka</t>
  </si>
  <si>
    <t xml:space="preserve">Příjmení a jméno      </t>
  </si>
  <si>
    <t>Potvrzení o poskytnutém úvěru na bytové potřeby a o výši úroků z tohoto úvěru</t>
  </si>
  <si>
    <t>podpis poplatníka (zástupce)</t>
  </si>
  <si>
    <t>VYPLNÍ FINANČNÍ ÚŘAD</t>
  </si>
  <si>
    <t>otisk prezentačního razítka finančního úřadu</t>
  </si>
  <si>
    <t xml:space="preserve">- OSVČ, pro kterou není stanoven minimální vyměřovací základ ( viz Poučení </t>
  </si>
  <si>
    <t>str. 4, bod 10),), zapíše částku vypočtenou podle vzorce</t>
  </si>
  <si>
    <t>ZS = ----------------------------------------------------------------------</t>
  </si>
  <si>
    <t xml:space="preserve">                                          řádek 4</t>
  </si>
  <si>
    <t>Význam mají pouze kladné hodnoty zálohy.</t>
  </si>
  <si>
    <t>Vysvětlivky :</t>
  </si>
  <si>
    <t>Celková daňová povinnost :</t>
  </si>
  <si>
    <t xml:space="preserve">Měsíc </t>
  </si>
  <si>
    <t>Daň z</t>
  </si>
  <si>
    <t>Sociální</t>
  </si>
  <si>
    <t xml:space="preserve">Zdravotní </t>
  </si>
  <si>
    <t>příjmu</t>
  </si>
  <si>
    <t>pojištění</t>
  </si>
  <si>
    <t>8. den po datu odevzdání daňového přiznání</t>
  </si>
  <si>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</si>
  <si>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</si>
  <si>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Datum přerušení činnosti</t>
  </si>
  <si>
    <t>Datum ukončení činnosti</t>
  </si>
  <si>
    <t>Datum obnovení činnosti</t>
  </si>
  <si>
    <t>PŘÍLOHA č. 1</t>
  </si>
  <si>
    <t>Celkový roční fond pracovní doby připadající na plnou pracovní dobu stanovenou zvláštními předpisy</t>
  </si>
  <si>
    <t xml:space="preserve"> </t>
  </si>
  <si>
    <t>Výpočet slevy za zaměstnávání zaměstnanců se ZPS: 2,76 x 18 000 Kč = 49 680 Kč.</t>
  </si>
  <si>
    <t>Výpočet průměrného ročního přepočteného počtu zaměstnanců se ZPS s TZP:</t>
  </si>
  <si>
    <t>celkový počet hodin odpracovaných zaměstnanci se ZPS s TP zvýšený o neodpracovného hodiny v důsledku čerpání dovolené na zotavenou, překážek v práci a pracovní neschopnosti za níž byly poskytovány dávky nemocenského pojštění.</t>
  </si>
  <si>
    <t>Přepočetný počet zaměstnannců se ZPS s TZP   = -----------------------------------------------------------------------------------------------------------------</t>
  </si>
  <si>
    <t>celkový roční fond pracovní doby připadající na plnou pracovní dobu stanovenou zvláštními předpisy</t>
  </si>
  <si>
    <t>Výpočet slevy za zaměstnávání zaměstnanců se ZPS s TZP: 1,03 x 60 000 Kč = 61 800 Kč</t>
  </si>
  <si>
    <t>Vypočtené částky uveďte do tabulky:</t>
  </si>
  <si>
    <t>průměrný roční přepočtený stav zaměstnanců se změněnou pracovní schopností</t>
  </si>
  <si>
    <t>průměrný roční přepočtený stav zaměstnanců se změněnou pracovní schopností s těžším zdravotním postižením.</t>
  </si>
  <si>
    <t>V případě, že neuplatňujete slevy na dani, uveďte nulu a dále postupujte podle pokynů.</t>
  </si>
  <si>
    <t>Celková výše slevy na dani - součet slevy na dani za zaměstnance a) + b)</t>
  </si>
  <si>
    <t>ř. 317</t>
  </si>
  <si>
    <t>ř. 318</t>
  </si>
  <si>
    <t>ř. 319</t>
  </si>
  <si>
    <t>4. Výpočet daně z příjmů ze zdrojů v zahraničí - metoda prostého zápočtu daně zaplacené v zahraničí</t>
  </si>
  <si>
    <t>ř. 321</t>
  </si>
  <si>
    <t>ř. 322</t>
  </si>
  <si>
    <t>ř. 323</t>
  </si>
  <si>
    <t>ř. 324</t>
  </si>
  <si>
    <t>ř. 325</t>
  </si>
  <si>
    <t>ř. 326</t>
  </si>
  <si>
    <t>ř. 327</t>
  </si>
  <si>
    <t>ř. 328</t>
  </si>
  <si>
    <t>( 1 )</t>
  </si>
  <si>
    <t>( 2 )</t>
  </si>
  <si>
    <t>Odčitatelná položka podle § 34 odst. 3 a odst.  7 zákona</t>
  </si>
  <si>
    <t>Základ daně snížený o nezdanitelné části základu daně a položky odečitatelné od základu daně (ř. 39 - ř.40 - ř.41a - ř.41b - ř.42a - ř.42b - ř.43 - ř.44 - ř.45 - ř.46 - ř.47 - ř.48 - ř.49 - ř.50 - ř.51 - ř.52 )</t>
  </si>
  <si>
    <t>Základ daně z ř.53 zaokrouhlený na celé sta Kč dolů</t>
  </si>
  <si>
    <t>v celých Kč</t>
  </si>
  <si>
    <t>4. ODDÍL - Daň celkem, ztráta</t>
  </si>
  <si>
    <t>01</t>
  </si>
  <si>
    <t>02</t>
  </si>
  <si>
    <t>03</t>
  </si>
  <si>
    <t>OSSZ /PSSZ/ v, ve</t>
  </si>
  <si>
    <t>Variabilní symbol</t>
  </si>
  <si>
    <t>IČO</t>
  </si>
  <si>
    <t>Otisk prezentačního razítka OSSZ /PSSZ/</t>
  </si>
  <si>
    <t>( za OSVČ se považují i osoby, které spolupracují při výkonu samostatné výdělečné činnosti )</t>
  </si>
  <si>
    <t>Jméno, titul</t>
  </si>
  <si>
    <t>06</t>
  </si>
  <si>
    <t>05</t>
  </si>
  <si>
    <t>04</t>
  </si>
  <si>
    <t>07</t>
  </si>
  <si>
    <t>Trvalý pobyt včetně PSČ</t>
  </si>
  <si>
    <t>08</t>
  </si>
  <si>
    <r>
      <t>Dlouhodobý pobyt včetně PSČ-</t>
    </r>
    <r>
      <rPr>
        <sz val="10"/>
        <rFont val="Times New Roman CE"/>
        <family val="1"/>
      </rPr>
      <t>vyplňují pouze osoby s trvalým pobytem mimo území ČR</t>
    </r>
  </si>
  <si>
    <t>09</t>
  </si>
  <si>
    <r>
      <t>Konktaktní adresa-</t>
    </r>
    <r>
      <rPr>
        <sz val="10"/>
        <rFont val="Times New Roman CE"/>
        <family val="1"/>
      </rPr>
      <t>je-li jiná než v řádku 7 a řádku 8</t>
    </r>
  </si>
  <si>
    <t>10</t>
  </si>
  <si>
    <t>Telefon</t>
  </si>
  <si>
    <t>Mobilní telefon</t>
  </si>
  <si>
    <t>11</t>
  </si>
  <si>
    <t>12</t>
  </si>
  <si>
    <t xml:space="preserve">přeplatku na dani z příjmu fyzických osob ve výši </t>
  </si>
  <si>
    <t>Kč</t>
  </si>
  <si>
    <t xml:space="preserve">Přeplatek zašlete na adresu : </t>
  </si>
  <si>
    <t xml:space="preserve">Přeplatek vraťte na účet vedený u </t>
  </si>
  <si>
    <t>č.</t>
  </si>
  <si>
    <t>Kód banky</t>
  </si>
  <si>
    <t>specifický symbol</t>
  </si>
  <si>
    <t xml:space="preserve">     Jestliže vám plynou v ráci některé činnosti příjmy z České republiky i příjmy ze zdrojů v zahraničí, uvedl jste úhrn těchto příjmů a souvisejícíh výdajů v základní části DAP respektive v příslušných přílohách 1 a 2 DAP. Pro účely vyloučení dvojího zdanění příjmů ze zahraničí ve státě, v němž je poplatník rezidentem se použije příslušná mezinárodní smlouva. Ve které je zpravidla v článku 23 určeno, jakým způsobem bude zamezeno dvojímu zdanění je zveřejněn na internetových stránkách Ministerstva financí (http://www.mfcr.cz/DanSprava/DvojiZdaneni/Zamezeni.htm). Pro účely vyloučení dvojího zdanění se použije přepočet měny podle § 38 zákona tzn. jednotný kurs uvedený taktéž na internetových stránkách Ministerstva financí.</t>
  </si>
  <si>
    <t>V následujících řádcích je uveden postup vyloučení dvojího zdanění metodou vynětí s výhradou progrese a metoda prostého zápočtu daně zaplacené v zahraničí.</t>
  </si>
  <si>
    <t xml:space="preserve">2. Výpočet daně z příjmů ze zdrojů v zahraničí - metoda vynětí s výhradou progrese -  </t>
  </si>
  <si>
    <t xml:space="preserve">     Plynou-li Vám příjmy z několika různých států, s nimiž Česká republika uzavřela smlouvu o zamezení dvojího zdanění, při použití metody vynětí s výhradou progrese se ze základu daně vyjímá úhrn veškerých příjmů (výnosů) plynoucích ze zahraničí, které se vyjímají ze zdanění.</t>
  </si>
  <si>
    <t>ř. 311</t>
  </si>
  <si>
    <t>ř. 312</t>
  </si>
  <si>
    <t>Poslední známá daňová povinnost - daň dle § 16 zákona</t>
  </si>
  <si>
    <r>
      <t xml:space="preserve">Z částky daně zaplacené v zahraničí lze maximálně započítat (ř. 317 násobeno ř. 324 děleno stem) - </t>
    </r>
    <r>
      <rPr>
        <sz val="7"/>
        <rFont val="Arial CE"/>
        <family val="2"/>
      </rPr>
      <t>do tohoto řádku uveďte výsledek výpočtu maximálně započítané daně zaplacené v zahraničí. Daň v tomto výpočtu je částka daně podle § 16 zákona nebo daň po případném vynětí příjmů ze zdrojů v zahraničí (ř. 55 DAP nebo ř. 316 přílohy č. 3). Výsledek zaokrouhlete na dvě platná desetinná místa postupem uvedeným v úvodní části pokynů.</t>
    </r>
  </si>
  <si>
    <t>Prohlašuji, že všechny údaje v tomto PŘEHLEDU jsou pravdivé a že ohlásím VZP všechny změny údajů,  a to do 8 dnů ode dne, kdy jsem se o změněné skutečnosti dozvěděl.</t>
  </si>
  <si>
    <t>Vyplní  pojištěnec        ( Kč, měsíce )</t>
  </si>
  <si>
    <t>Záznamy OP VZP</t>
  </si>
  <si>
    <t>II. Údaje o OSVČ, se kterou je spolupráce vykonávána :</t>
  </si>
  <si>
    <r>
      <t xml:space="preserve">Položka v řádcích "hospodářský výsledek před zdaněním" </t>
    </r>
    <r>
      <rPr>
        <sz val="7"/>
        <rFont val="Arial CE"/>
        <family val="2"/>
      </rPr>
      <t xml:space="preserve"> je obsahově shodná s termínem "výsledek hospodaření" podle čl. IX - Zjišťování výsledku hospodaření v účetnictví uvedeným v Postupech účtování pro podnikatele.</t>
    </r>
  </si>
  <si>
    <t>24     Příjmy po odpočtu výdajů</t>
  </si>
  <si>
    <t>Zjištěná daňová povinnost podle § 41 zákona č.  337/1992 Sb., o správě daní a poplatků, ve znění pozdějších předpisů (ř. 58)</t>
  </si>
  <si>
    <r>
      <t xml:space="preserve">Částky v řádcích </t>
    </r>
    <r>
      <rPr>
        <sz val="7"/>
        <rFont val="Arial CE"/>
        <family val="2"/>
      </rPr>
      <t>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kteeré následují po poslední paltné číslici zaokrouhlovaného čísla, a to:</t>
    </r>
  </si>
  <si>
    <t>Datum podání přehledu (vyplňuje VZP)</t>
  </si>
  <si>
    <t>VŠEOBECNÁ ZDRAVOTNÍ POJIŠŤOVNA</t>
  </si>
  <si>
    <t>ČESKÉ REPUBLIKY</t>
  </si>
  <si>
    <t>Kód : 111</t>
  </si>
  <si>
    <t>Razítko podatelny VZP, podpis</t>
  </si>
  <si>
    <t>o příjmech a výdajích ze samostatné výdělečné činnosti a úhrnu záloh na pojistné</t>
  </si>
  <si>
    <t>( §24 odst. 2 a 3 zák. č. 592/1992 Sb., ve znění pozdějších předpisů )</t>
  </si>
  <si>
    <t>řádný    -    xxxxxxx</t>
  </si>
  <si>
    <t>Příjmení  a jméno :</t>
  </si>
  <si>
    <t>Číslo pojištěnce z průkazu pojištěnce VZP (rodné číslo)</t>
  </si>
  <si>
    <t xml:space="preserve">Adresa trvalého pobytu: </t>
  </si>
  <si>
    <t>PSČ:</t>
  </si>
  <si>
    <t>Tel :</t>
  </si>
  <si>
    <t xml:space="preserve">Adresa, na kterou má být zasílána korespondence, je-li odlišná od  trvalého pobytu: </t>
  </si>
  <si>
    <t>DAŇOVÉ PŘIZNÁNÍ jsem podal u FÚ dne :</t>
  </si>
  <si>
    <t>DAŇOVÉ PŘIZNÁNÍ mělo být podáno dne :</t>
  </si>
  <si>
    <t>XXX   -   NE</t>
  </si>
  <si>
    <t>razítko finančního úřadu</t>
  </si>
  <si>
    <r>
      <t>A - NEMÁM</t>
    </r>
    <r>
      <rPr>
        <sz val="9"/>
        <rFont val="Arial CE"/>
        <family val="2"/>
      </rPr>
      <t xml:space="preserve"> přeplatek pojistného</t>
    </r>
  </si>
  <si>
    <r>
      <t>B - NEŽÁDÁM</t>
    </r>
    <r>
      <rPr>
        <sz val="9"/>
        <rFont val="Arial CE"/>
        <family val="2"/>
      </rPr>
      <t xml:space="preserve"> o vrácení přeplatku. Žádám o použití přeplatku na úhrady záloh na pojistné v dalším období.</t>
    </r>
  </si>
  <si>
    <r>
      <t>C - ŽÁDÁM</t>
    </r>
    <r>
      <rPr>
        <sz val="9"/>
        <rFont val="Arial CE"/>
        <family val="2"/>
      </rPr>
      <t xml:space="preserve"> o vrácení přeplatku ve výši</t>
    </r>
  </si>
  <si>
    <r>
      <t xml:space="preserve">a - </t>
    </r>
    <r>
      <rPr>
        <sz val="9"/>
        <rFont val="Arial CE"/>
        <family val="2"/>
      </rPr>
      <t>Poštovní poukázkou. Žádám o zaslání (max. 13) ……… kusů těchto poukázek.</t>
    </r>
  </si>
  <si>
    <r>
      <t xml:space="preserve">b - </t>
    </r>
    <r>
      <rPr>
        <sz val="9"/>
        <rFont val="Arial CE"/>
        <family val="2"/>
      </rPr>
      <t>Bezhotovostním převodem z účtu č.</t>
    </r>
  </si>
  <si>
    <t>směr.kód banky</t>
  </si>
  <si>
    <r>
      <t>PROHLÁŠENÍ</t>
    </r>
    <r>
      <rPr>
        <sz val="10"/>
        <rFont val="Arial CE"/>
        <family val="2"/>
      </rPr>
      <t xml:space="preserve"> </t>
    </r>
    <r>
      <rPr>
        <sz val="8"/>
        <rFont val="Arial CE"/>
        <family val="2"/>
      </rPr>
      <t>(zakroužkujte písmeno u správného výrazu):</t>
    </r>
  </si>
  <si>
    <t xml:space="preserve">            pošt. poukázkou na adresu *</t>
  </si>
  <si>
    <t>přeplatek ve výši</t>
  </si>
  <si>
    <t>Nejnižší měsíční vyměřovací základ pro placení záloh na pojistné na DP</t>
  </si>
  <si>
    <r>
      <t>Pojistné ( zálohy na pojistné ) platím</t>
    </r>
    <r>
      <rPr>
        <sz val="10"/>
        <rFont val="Arial CE"/>
        <family val="2"/>
      </rPr>
      <t xml:space="preserve"> </t>
    </r>
    <r>
      <rPr>
        <sz val="8"/>
        <rFont val="Arial CE"/>
        <family val="2"/>
      </rPr>
      <t>(označte písmeno u správného výrazu a doplňte příslušné údaje )</t>
    </r>
    <r>
      <rPr>
        <sz val="10"/>
        <rFont val="Arial CE"/>
        <family val="2"/>
      </rPr>
      <t>:</t>
    </r>
  </si>
  <si>
    <r>
      <t>tab.č.1</t>
    </r>
    <r>
      <rPr>
        <b/>
        <sz val="9"/>
        <rFont val="Arial CE"/>
        <family val="2"/>
      </rPr>
      <t xml:space="preserve">    </t>
    </r>
    <r>
      <rPr>
        <sz val="9"/>
        <rFont val="Arial CE"/>
        <family val="2"/>
      </rPr>
      <t xml:space="preserve"> ÚDAJE KE ZJIŠTĚNÍ NÁROKU NA UPLATNĚNÍ NEZDANITELNÉ ČÁSTI ZÁKLADU DANĚ PODLE § 15 ZÁKONA</t>
    </r>
  </si>
  <si>
    <t>Údaje vyplňte pouze v případě, že uplatňujete nezdanitelné části základu daně podle §15 zákona, tzn. částky na řádku 40,41a,41b,42a,42b</t>
  </si>
  <si>
    <t>Výpočet je v postupných krocích uveden v řádcích 301 až 303 a v případě, že tyto příjmy jsou ze zdrojů v zahraničí pak je výpočet uveden i v dalších řádcích 304 až ř. 310.</t>
  </si>
  <si>
    <t xml:space="preserve">ř. 301  </t>
  </si>
  <si>
    <r>
      <t xml:space="preserve">Procento daně ze základu daně </t>
    </r>
    <r>
      <rPr>
        <sz val="7"/>
        <rFont val="Arial"/>
        <family val="2"/>
      </rPr>
      <t>- na tomto řádku veďte výsledek výpočtu uvedeného v pokynech k ř. 301. Jestiže takto zjištěné procento je menší než 15 %, použijete pro výpočet daně ze zbývajících částí příjmů sazbu 15 %. Výsledek zaokrouhlete na dvě púlatná desetinná místa postupem uvedeným v úvodní části pokynů k příloze č. 3.</t>
    </r>
  </si>
  <si>
    <r>
      <t xml:space="preserve">Úhrn zbývajících částí příjmů dosažených ze více zdaňovacích období - </t>
    </r>
    <r>
      <rPr>
        <sz val="7"/>
        <rFont val="Arial CE"/>
        <family val="2"/>
      </rPr>
      <t>částku přenesenou z ř. 111 Přílohy č. 1. Máte-li příjmy ze zahraničí neuvádějí se v tomto úhrnu příjmy vyňaté ze zdanění podle mezinárodní smlouvy o zamezení dvojího zdanění,které nebyly zahrnuty do základu daně (ř. 37).</t>
    </r>
  </si>
  <si>
    <r>
      <t xml:space="preserve">Daň ze zbývajících částí příjmů dosažených za více zdaňovacích období (ř. 301 násobeno ř. 302 děleno stem) - </t>
    </r>
    <r>
      <rPr>
        <sz val="7"/>
        <rFont val="Arial CE"/>
        <family val="2"/>
      </rPr>
      <t>na tomto řádku uveďte výsledek výpočtu a zaokrouhlete na dvě platná desetinná místa postupem uvedeným v úvodní části pokynů. V případě, že uplatňujete slevu na dani a nemáte příjmy ze zdrojů v zahraničí, pokračujte ve výpočtu na ř. 317 s tím, že výsledek výpočtu tohoto ř. uvedete na ř. 318 přílohy. V případě, že nemáte příjmy ze zahraničí a neuplatňujete slevu na dani, bude výsledek výpočtu poslední vypočtenou částkou v této příloze, kterou uveďte do ř. 328 přílohy.</t>
    </r>
  </si>
  <si>
    <r>
      <t xml:space="preserve">Z částky daně zaplacené v zahraničí lze maximálně započítat (ř. 303 násobeno ř. 306, děleno stem) - </t>
    </r>
    <r>
      <rPr>
        <sz val="7"/>
        <rFont val="Arial CE"/>
        <family val="2"/>
      </rPr>
      <t xml:space="preserve"> na tomto řádku uveďte výsledek výpočtu uvedeného v pokynech k řádku 307. Výsledek zaokrouhlete na dvě platná desetinná místa postupem uvedeným v úvodním části pokynů.</t>
    </r>
  </si>
  <si>
    <r>
      <t xml:space="preserve">Daň ze zbývajících částí příjmů dosažených za více zdaňovacích období (ř. 305 maximálně však do výše ř. 307 uznaná k zápočtu) - </t>
    </r>
    <r>
      <rPr>
        <sz val="7"/>
        <rFont val="Arial CE"/>
        <family val="2"/>
      </rPr>
      <t>na tento řádek přeneste údaj z řádku 305 maximálně však do výše údaje na řádku 307.</t>
    </r>
  </si>
  <si>
    <r>
      <t xml:space="preserve">Rozdíl řádků - </t>
    </r>
    <r>
      <rPr>
        <sz val="7"/>
        <rFont val="Arial CE"/>
        <family val="2"/>
      </rPr>
      <t>na tomto řádku uveďte výsledek výpočtu uvedeného v pokynech k řádku 309. V případě, že rozdíl řádků je menší než nula. Řádek proškrtněte.</t>
    </r>
    <r>
      <rPr>
        <b/>
        <sz val="7"/>
        <rFont val="Arial CE"/>
        <family val="2"/>
      </rPr>
      <t xml:space="preserve"> </t>
    </r>
  </si>
  <si>
    <t>Z tohoto odpisu nemovitostí - uveďte z celkově uplatněných odpisů z obchodního majetku poplatníka odpisy nemovitostí.</t>
  </si>
  <si>
    <t>Uplatněné odpisy celkem - uveďte uplatněné dopisy z obchodního majetku poplatníka.</t>
  </si>
  <si>
    <t xml:space="preserve">Čistý obrat - jste-li poplatník účtující v soustavě jednoduchého účetnictví nebo nejste účetní jednotkou, tento řádek nevyplňujete. Jste-li poplatník účtující v soustavě podvojného účetnictví, uveďte na tomto řádku výši čistého obratu podle § 20 písm. b) bod 2 zákona č. 563/1991 Sb., o účetnictví, ve znění pozdějších předpisů. </t>
  </si>
  <si>
    <r>
      <t xml:space="preserve">B. </t>
    </r>
    <r>
      <rPr>
        <b/>
        <i/>
        <sz val="7"/>
        <rFont val="Arial CE"/>
        <family val="2"/>
      </rPr>
      <t>Hlavní (převažující) činnost</t>
    </r>
  </si>
  <si>
    <t>Název činnosti - uveďte slovní označení předmětu vašeho podnikání nebo jiné samostatně výdělečné činnosti (hlavní činnost). Pokud bylo vykonáváno více činností, uvedou se maximálně dvě činnosti, z nichž dosažené příjmy (výnosy) byly v daném zdaňovacím období nejvyšší (převažující činnost).</t>
  </si>
  <si>
    <t>Kód klasifikace OKEČ - vyplní pouze finanční úřad.</t>
  </si>
  <si>
    <t>Datum zahájení činnosti - uveďte datum skutečného zahájení činnosti. Tento údaj uvádějte pouze v roce zahájení činnosti.</t>
  </si>
  <si>
    <t>Datum přerušení činnosti - uveďte datum přerušení činnosti.</t>
  </si>
  <si>
    <t>Datum ukončení činnosti - uveďte datum skutečného ukončení činnosti.</t>
  </si>
  <si>
    <t>Datum obnovení činnosti - uveďte datum obnovení činnosti.</t>
  </si>
  <si>
    <r>
      <t xml:space="preserve">C. </t>
    </r>
    <r>
      <rPr>
        <b/>
        <i/>
        <sz val="7"/>
        <rFont val="Arial CE"/>
        <family val="2"/>
      </rPr>
      <t>Údaje o podnikání</t>
    </r>
  </si>
  <si>
    <t>K řádku 12:   údaje o mzdách se přebírají ze mzdové agendy (mzdové listy, rekapitulace mezd apod.) Uveďte celkový objem zúčtovaných mezd ve zdaňovacím období.</t>
  </si>
  <si>
    <t>K řádku 1:  údaje o dlouhodobém hmotném majetku se přebírají z knihy dlouhodobého hmotného majetku nebo z karet dlouhodobého hmotného majetku v ocenění zůstatkovou cenou podle § 29 odst. 2 zákona nebo podle Čl. IX odst. 2 písm. g) Opatření 281, 283/77 411/2000, kterým se stanoví postupy účtování pro účetní jednotky účtující v soustavě jednoduchého účetnictví.</t>
  </si>
  <si>
    <t>a) pokud jste účetní jednotkou, potom použijete směnný kury devizového trhu vyhlašovaný Českou národní bankou v souladu se zněním  § 24 ods. 4 písm. a), b) zákona č. 563/1991 Sb., o účetnictví, ve znění pozdějších předpisů a Opatření MF, kterým se stanoví používání kursu při přepočtu majetku a závazků vyjádřených v cizí měně, čj. 282/63 114/1995,</t>
  </si>
  <si>
    <t xml:space="preserve">zrušení                   konkursu       </t>
  </si>
  <si>
    <t>06 Příjmení</t>
  </si>
  <si>
    <t>07 Rodné příjmení</t>
  </si>
  <si>
    <t>08 Jméno</t>
  </si>
  <si>
    <t>09 Titul</t>
  </si>
  <si>
    <t>10 Státní příslušnost</t>
  </si>
  <si>
    <t>11 Číslo pasu</t>
  </si>
  <si>
    <t>12 Obec</t>
  </si>
  <si>
    <t>13 Ulice</t>
  </si>
  <si>
    <t>14 Číslo popisné / orientační</t>
  </si>
  <si>
    <t>V případě, že zvyšujete, snižujete hospodářský výsledek nebo rozdíl mezi přijmy a výdaji o položky podle § 23 zákona a ostatní úpravy podle zákona, uveďte jejich popis a výši v celých Kč v následujících tabulkách. V prvé tabulce uve'dte položky zvyšující a v tabulce druhé položky snižující hospodářský výsledek nebo rozdíl mezi příjmy a výdaji. Údaje, pro které nedostačuje vyhrazené místo, uveďte na volný list a přiložte k tiskopisu.</t>
  </si>
  <si>
    <r>
      <t>F. Ú</t>
    </r>
    <r>
      <rPr>
        <b/>
        <i/>
        <sz val="7"/>
        <rFont val="Arial CE"/>
        <family val="2"/>
      </rPr>
      <t xml:space="preserve">daje o účastnících sdružení  </t>
    </r>
  </si>
  <si>
    <t>Jste-li účastník sdružení, které není právnickou, vyplňte předepsané údaje o ostatních účastnících sdružení.</t>
  </si>
  <si>
    <r>
      <t xml:space="preserve">G. </t>
    </r>
    <r>
      <rPr>
        <b/>
        <i/>
        <sz val="7"/>
        <rFont val="Arial CE"/>
        <family val="2"/>
      </rPr>
      <t>Údaje o spolupracujících osobách</t>
    </r>
  </si>
  <si>
    <t>Jste-li osoba, která rozdělujie příjmy a výdaje podle § 13 zákona, uveďte předepsané údaje o spolupracující osobě.</t>
  </si>
  <si>
    <t xml:space="preserve">Jste-li spolupracující osoba podle § 13 zákona, uveďte předepsané údaje o osobě, která na Vás rozdělila příjmy a výdaje. </t>
  </si>
  <si>
    <r>
      <t xml:space="preserve">H. </t>
    </r>
    <r>
      <rPr>
        <b/>
        <i/>
        <sz val="7"/>
        <rFont val="Arial CE"/>
        <family val="2"/>
      </rPr>
      <t xml:space="preserve">Údaje o osobě, která rozděluje příjmy a výdaje  </t>
    </r>
  </si>
  <si>
    <t>Uveďte přidělené Daňové identifikační číslo (DIČ) veřejné obchodní společnosti, kde jste společníkem, nebo komanditní společnosti, kde jste komplementářem a výše Vašeho podílu v procentech.</t>
  </si>
  <si>
    <r>
      <t xml:space="preserve">I. </t>
    </r>
    <r>
      <rPr>
        <b/>
        <i/>
        <sz val="7"/>
        <rFont val="Arial CE"/>
        <family val="2"/>
      </rPr>
      <t xml:space="preserve">Údaje o veřejné obchodní společnosti nebo komanditní společnosti  </t>
    </r>
  </si>
  <si>
    <t>POKYNY K PŘÍLOZE č. 2</t>
  </si>
  <si>
    <t>Společné pokyny k výpočtu dílčích základů daně z příjmů fyzických osob z pronájmu (§ 9 zákona) a z ostatních příjmů (§ 10 zákona)</t>
  </si>
  <si>
    <r>
      <t xml:space="preserve">201  Úhrn příjmů od všech zaměstnavatelů - </t>
    </r>
    <r>
      <rPr>
        <sz val="8"/>
        <rFont val="Arial CE"/>
        <family val="2"/>
      </rPr>
      <t>údaje k vyplnění zjistíte z dokladu "Potvrzení" o zdanitelných příjmech ze závislé činnosti a z funkčních požitků a o sražených zálohách na daň ze zdaňovací období 2002 od jednotlivých zaměstnavatelů. Tento doklad je povinnen vystavit zaměstnavatel na základě Vaší žádosti podle 38j odst. 3 zákona.</t>
    </r>
  </si>
  <si>
    <r>
      <t>Uplatňuji výdaje procentem z příjmů (20%) - kód p</t>
    </r>
    <r>
      <rPr>
        <sz val="8"/>
        <rFont val="Arial CE"/>
        <family val="2"/>
      </rPr>
      <t xml:space="preserve"> - uplatňujete-li výdaje procentem z příjmů z pronájmu podle § 9 odst. 4 zákona tj. 20 % z příjmů z pronájmu, označte křížkem v předtištěném rámečku. V opačném případě nevyplňujte.</t>
    </r>
  </si>
  <si>
    <t xml:space="preserve">2. Pokyny k výpočtu dílčího základu daně z příjmů fyzických osob z pronájmu (§ 9 zákona) </t>
  </si>
  <si>
    <t>Pokud je tato částka menší než částka řádku 9, zapíše se částka řádku 9. Pokud je tato částka větší než 486 000, zapíše se částka 486 000.</t>
  </si>
  <si>
    <t>( řádek 14 x řádek 5 ) / řádek 4</t>
  </si>
  <si>
    <r>
      <t>D -</t>
    </r>
    <r>
      <rPr>
        <sz val="8"/>
        <rFont val="Arial CE"/>
        <family val="2"/>
      </rPr>
      <t xml:space="preserve"> Patřil jsem mezi osoby, kterým NEBYL STANOVEN minimální vyměřovací základ v měsících</t>
    </r>
  </si>
  <si>
    <t xml:space="preserve">a  b  c  d  e  f  </t>
  </si>
  <si>
    <r>
      <t xml:space="preserve">          Pokud zakroužkujete písmeno </t>
    </r>
    <r>
      <rPr>
        <b/>
        <sz val="10"/>
        <rFont val="Arial CE"/>
        <family val="2"/>
      </rPr>
      <t>f</t>
    </r>
    <r>
      <rPr>
        <sz val="8"/>
        <rFont val="Arial CE"/>
        <family val="0"/>
      </rPr>
      <t>, uveďte rodná čísla dětí :</t>
    </r>
  </si>
  <si>
    <t>Dne :</t>
  </si>
  <si>
    <t>Podpis : ...............................................…</t>
  </si>
  <si>
    <t xml:space="preserve">ODDÍL  A - Pojistné OSVČ </t>
  </si>
  <si>
    <t>rodné číslo :</t>
  </si>
  <si>
    <t>Řádek</t>
  </si>
  <si>
    <t>Text</t>
  </si>
  <si>
    <t>Z toho počet měsíců, kdy byla OSVČ pojištěna u VZP ČR.</t>
  </si>
  <si>
    <t>řádek 1 - řádek 2</t>
  </si>
  <si>
    <t>13</t>
  </si>
  <si>
    <t>0,35 x ( řádek 12 - řádek 13 )</t>
  </si>
  <si>
    <t>0,135 x řádek 15</t>
  </si>
  <si>
    <t>Zaokrouhleno na korunu nahoru.</t>
  </si>
  <si>
    <t>ODDÍL C - Přeplatek - doplatek</t>
  </si>
  <si>
    <t>řádek 41 - řádek 16</t>
  </si>
  <si>
    <t>+ = PŘEPLATEK</t>
  </si>
  <si>
    <t>- = DOPLATEK</t>
  </si>
  <si>
    <t>ODDÍL D - Nová výše zálohy</t>
  </si>
  <si>
    <t>Z  =  ----------------------------------------</t>
  </si>
  <si>
    <t xml:space="preserve">                       řádek 4</t>
  </si>
  <si>
    <t>Význam mají pouze KLADNÉ hodnoty zálohy.</t>
  </si>
  <si>
    <t xml:space="preserve">Nejnižší měsíční záloha na pojistné na DP </t>
  </si>
  <si>
    <t>Nejnižší pojistné na NP</t>
  </si>
  <si>
    <t>( řádek 33 x 0,296 zaokrouhleno na celé koruny směrem nahoru )</t>
  </si>
  <si>
    <t>( řádek 33 x 0,044 zaokrouhleno na celé koruny směrem nahoru )</t>
  </si>
  <si>
    <r>
      <t xml:space="preserve">C E L K E M </t>
    </r>
    <r>
      <rPr>
        <sz val="11"/>
        <rFont val="Times New Roman CE"/>
        <family val="1"/>
      </rPr>
      <t>( řádek 34 + řádek 35 )</t>
    </r>
  </si>
  <si>
    <t>Dne .......................................</t>
  </si>
  <si>
    <t>Podpis OSVČ…………………………..</t>
  </si>
  <si>
    <t>*) Nehodící se škrtněte</t>
  </si>
  <si>
    <t xml:space="preserve">U P O Z O R N Ě N Í: </t>
  </si>
  <si>
    <t>Nová výše zálohy OSVČ, která patří mezi osoby, za kterou platí pojistné i stát :</t>
  </si>
  <si>
    <t xml:space="preserve">2) Pokud jste uplatnili výdaje procentem z příjmů (týká se pouze zemědělské výroby), uveďte ve sloupci 5 (kód) písmeno "p". Pokud příjmy plynou z majetku, který je ve společném jmění manželů, uveďte ve sloupci 5 (kód) písmeno "s". Pokud jste dosáhl příjmy ze zdrojů v zahraničí, uveďte ve sloupci 5 (kód) písmeno "z". </t>
  </si>
  <si>
    <t>Příjmy podle § 10 zákona</t>
  </si>
  <si>
    <t>1. Výpočet daně z příjmů dosažených za více zdaňovacích období</t>
  </si>
  <si>
    <t xml:space="preserve">Procento daně ze základu daně (ř.55 DAP děleno ř.37 DAP násobeno stem). Jestliže takto zjištěno procento je menší než 15%, použije se pro výpočet daně ze zbývajících částí příjmů sazba daně ve výši 15% </t>
  </si>
  <si>
    <t>Úhrn zbývajících částí příjmů dosažených za více zdaňovacích období</t>
  </si>
  <si>
    <t>Daň ze zbývajících částí příjmů dosažených za více zdaňovacích období (ř. 301 násobeno ř. 302, děleno stem)</t>
  </si>
  <si>
    <t>Z částky daně zaplacené v zahraničí lze maximálně započítat (ř. 303 násobeno ř.306, děleno stem)</t>
  </si>
  <si>
    <t>Rozdíl řádků (ř. 305 - ř. 308) je větší než nula. V případě, že rozdíl řádků (ř. 305 - ř. 308) je menší než nula, řádek proškrtněte</t>
  </si>
  <si>
    <t>Daň ze zbývajících částí příjmů dosažených za více zdaňovacích období po zápočtu daně zaplacené v zahraničí (ř. 303 - ř. 308) Pokud vám vyšlo záporné číslo, do řádku uveďte nulu.</t>
  </si>
  <si>
    <t>2. Příjmy ze zdrojů v zahraničí - metoda vynětí s výhradou progrese</t>
  </si>
  <si>
    <t>Závěrka jednoduchého účetnictví</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</si>
  <si>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</si>
  <si>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</si>
  <si>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</si>
  <si>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</si>
  <si>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</si>
  <si>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</si>
  <si>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</si>
  <si>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</si>
  <si>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</si>
  <si>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</si>
  <si>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</si>
  <si>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</si>
  <si>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</si>
  <si>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</si>
  <si>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</si>
  <si>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</si>
  <si>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</si>
  <si>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</si>
  <si>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</si>
  <si>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</si>
  <si>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</si>
  <si>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</si>
  <si>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</si>
  <si>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</si>
  <si>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</si>
  <si>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z toho : úroky</t>
  </si>
  <si>
    <t>z toho : odpisy dlouhodobého majetku</t>
  </si>
  <si>
    <t>Uplatňovaná výše vzniklé a vyměřené ztráty za předcházející zdaňovací období maximálně do výše řádku 36</t>
  </si>
  <si>
    <t>Základ daně po odečtení ztráty (ř. 37 - ř. 38 )</t>
  </si>
  <si>
    <t>3. ODDÍL - Nezdanitelné části základu daně, odčitatelné položky a daň celkem</t>
  </si>
  <si>
    <t>Při výpočtu postupujte podle pokynů k vyplnění uvedených v následujících  řádcích.</t>
  </si>
  <si>
    <r>
      <t xml:space="preserve">Do následujících řádku </t>
    </r>
    <r>
      <rPr>
        <sz val="8"/>
        <rFont val="Arial CE"/>
        <family val="2"/>
      </rPr>
      <t xml:space="preserve">se uvádějí příjmy ze zdrojů na území České republiky i příjmy ze zdrojů v zahraničí, a to přepočtené na Kč. Za příjmy ze zdrojů v zahranicí se považují hrubé zahraniční příjmy bez odpočitatelných položek a nezdanitelných částí základu daně podle zahraničních předpisů, přepočtené na Kč. Výdaje vztahující se k příjmům ze zdrojů v zahraničí lze uplatnit buď ve skutečné výši, nebo procentem z příjmů, a to pouze podle českých právních předpisů. </t>
    </r>
  </si>
  <si>
    <r>
      <t xml:space="preserve">Koeficient zápočtu - </t>
    </r>
    <r>
      <rPr>
        <sz val="7"/>
        <rFont val="Arial CE"/>
        <family val="2"/>
      </rPr>
      <t>do tohoto řádku uveďte výsledek výpočtu v porcentech {(ř. 321 - ř. 322) děleno (ř. 37 - ř. 312) násobeno stem)}. Vyjde-li procento větší než 100, použijte 100 %. Výsledek zaokrouhlete na dvě platná desetinná místa postupem uvedeným v úvodní části pokynů.</t>
    </r>
  </si>
  <si>
    <t>Daň ze základu daně po vynětí příjmů ze zdrojů v zahraničí ( ř. 314 násobeno ř. 315 děleno stem )</t>
  </si>
  <si>
    <t>3. Daň po vynětí a po slevě</t>
  </si>
  <si>
    <t>a) průměrný roční přepočtený stav zaměstnanců se změněnou pracovní schopností (ZPS)</t>
  </si>
  <si>
    <t>sleva na dani (Kč)</t>
  </si>
  <si>
    <t>Daň podle § 16 odst. 1 zákona nebo daň po případném vynětí příjmů ze zdrojů v zahraničí ( ř. 55 DAP nebo ř. 316 )</t>
  </si>
  <si>
    <t>Daň ze zbývajících částí příjmů dosažených za více zdaňovacích období (ř. 303 nebo ř. 310)</t>
  </si>
  <si>
    <t>Daň ze zbývajících částí příjmů dosažených za více zdaňovacích období (ř. 305 maximálně však do výše ř. 307)</t>
  </si>
  <si>
    <t>Slevy celkem dle § 35 odst. 1 zákona</t>
  </si>
  <si>
    <t>Daň po slevách (ř. 317 + ř. 318 - ř. 319 )</t>
  </si>
  <si>
    <t>4. Příjmy ze zahraničí - metoda zápočtu daně zaplacené v zahraničí</t>
  </si>
  <si>
    <t>opravné</t>
  </si>
  <si>
    <t>dodatečné</t>
  </si>
  <si>
    <t>X</t>
  </si>
  <si>
    <t>do</t>
  </si>
  <si>
    <t>za zdaňovací období (kalendářní rok)</t>
  </si>
  <si>
    <t>Vyplní v celých Kč</t>
  </si>
  <si>
    <t>Příjmy podle § 9 zákona</t>
  </si>
  <si>
    <t>Výdaje podle § 9 zákona</t>
  </si>
  <si>
    <t>Rozdíl                          (sloupec 2-sloupec 3)</t>
  </si>
  <si>
    <t>CZ</t>
  </si>
  <si>
    <t xml:space="preserve">    V měsíci, ve kterém je OSVČ současně zaměstnána a zaměstnání je jejím hlavním zdrojem příjmů, není povinna platit zálohy na pojistné. Vypočtenou výši zálohy uvede taková OSVČ v závorce a pod tuto hodnotu napíše 0. Pokud tato OSVČ přestane být zaměstnána, případně zaměstnání pro ni přestane být hlavním zdrojem příjmů (i na část kalendářního měsíce), oznámí  tuto skutečnost příslušné  okresní pojišťovně VZP a platí zálohy uvedené v závorce s ohledem na výši Pmin v případě povinnosti platit minimální zálohy.</t>
  </si>
  <si>
    <t>- ostatní OSVČ zapíší v tomto případě částku Pmin ( viz níže ).</t>
  </si>
  <si>
    <t>Pokud záloha podle vzorce vyjde menší než částka  Pmin ( viz níže ):</t>
  </si>
  <si>
    <r>
      <t xml:space="preserve">            0,135 x P</t>
    </r>
    <r>
      <rPr>
        <b/>
        <vertAlign val="subscript"/>
        <sz val="10"/>
        <rFont val="Arial CE"/>
        <family val="0"/>
      </rPr>
      <t>roc</t>
    </r>
    <r>
      <rPr>
        <b/>
        <sz val="10"/>
        <rFont val="Arial CE"/>
        <family val="0"/>
      </rPr>
      <t xml:space="preserve"> x řádek 12</t>
    </r>
  </si>
  <si>
    <t>Pmin = záloha na pojistné vypočtená z minimálního vyměřovacího základu.</t>
  </si>
  <si>
    <t>Proc = procento pro stanovení vyměřovacího základu.</t>
  </si>
  <si>
    <t>Skutečné hodnoty Pmin a Proc najdete na internetových stránkách VZP ( viz Poučení strana 4, bod 12 ).</t>
  </si>
  <si>
    <r>
      <t xml:space="preserve">205 - 206 - </t>
    </r>
    <r>
      <rPr>
        <sz val="8"/>
        <rFont val="Arial CE"/>
        <family val="2"/>
      </rPr>
      <t xml:space="preserve">uveďte na ř. 205 </t>
    </r>
    <r>
      <rPr>
        <b/>
        <sz val="8"/>
        <rFont val="Arial CE"/>
        <family val="2"/>
      </rPr>
      <t xml:space="preserve">příjmy z pronájmu podle § 9 zákona </t>
    </r>
    <r>
      <rPr>
        <sz val="8"/>
        <rFont val="Arial CE"/>
        <family val="2"/>
      </rPr>
      <t xml:space="preserve">a na ř. 206 </t>
    </r>
    <r>
      <rPr>
        <b/>
        <sz val="8"/>
        <rFont val="Arial CE"/>
        <family val="2"/>
      </rPr>
      <t>výdaje z pronájmu podle § 9</t>
    </r>
    <r>
      <rPr>
        <sz val="8"/>
        <rFont val="Arial CE"/>
        <family val="2"/>
      </rPr>
      <t xml:space="preserve"> zákona vztahujících se k těmto příjmům. Na řádích 205 a 206 uveďte příjmy a výdaje podle § 9 odst. 6 zákona evidované v záznamech o příjmech a výdajích, nebo jste-li účetní jednotkou účtující v soustvě jednoduchého účetnictví, uveďte údaje o příjmech a výdajích z peněžního deníku. V případě, že se jedná o příjmy dosažené dvěma a více poplatníky z titulu spoluvlastnictví k věci a společné výdaje vynaložené na jejich dasažení, zajištění a udržení se rozděluji mezi poplatníky podle jejich spoluvlastnického podílu. Pokud příjmy z pronájmu plynou manželům z bezpodílovného spoluvlastnictví (společného jmění manželů), zdaňují se jen u jednoho z nich a ten je uvede ve svém daňovém přiznán. Údaje se uvádějí před úpravou o položky podle § 23 a ostatní úpravy podle zákona. </t>
    </r>
  </si>
  <si>
    <t>1.  Pokyny k výpočtu dílčího základu daně z příjmů fyzických osob ze záviské činnosti a z funkčních požitků (§ 6 zákona)</t>
  </si>
  <si>
    <t>(Řádek 22 - řádek 23) Od příjmů ze samostatné výdělečné činnosti (spolupráce), uvedených v řádku 22, se odečtou výdaje vynaložené na dosažení, zajištění a udržení příjmů ze samostatné výdělečné činnosti (spolupráce), uvedené v řádku 23.</t>
  </si>
  <si>
    <t>Započtou se i měsíce, v nichž byla samostatná výdělečná činnost (spolupráce) vykonávána i jen po část kalendářního měsíce a kalendářní měsíce, v nichž po celý měsíc měla OSVČ nárok na nemocenské z nemocenského pojištění OSVČ, popř. pobírala takové nemocenské3), nebo vykonávala službu v ozbrojených silách (civilní službu), nebo pobírala peněžitou pomoc v mateřství (peněžitou pomoc) z nemocenského pojištění OSVČ.</t>
  </si>
  <si>
    <t>26     Průměrný měsíční příjem pro účast na důchodovém pojištění</t>
  </si>
  <si>
    <t>27    Vypočtený vyměřovací základ</t>
  </si>
  <si>
    <t>Řádek 24 x 0,35 zaokrouhleno na celé koruny směrem nahoru. Vypočtený vyměřovací základ odpovídá 35% příjmů po odpočtu výdajů, příjmy po odpočtu výdajů uvedené v řádku 24 se tedy vynásobí 0,35 a výsledná částka se zaokrouhlí směrem nahoru.</t>
  </si>
  <si>
    <t>1) § 7a zák.  č. 586/1992 Sb., o daních z  příjmů, ve znění pozdějších předpisů</t>
  </si>
  <si>
    <t>2) § 7 odst. 14 zák. č. 586/1992 Sb., o daních z příjmů, ve znění pozdějších předpisů</t>
  </si>
  <si>
    <t xml:space="preserve">3) u poživatelů starobních a invalidních důchodů se dobou pobírání nemocenského pojištění rozumí i doba pracovní neschopnosti po uplynutí podpůrčí doby     pro poskytování nemocenského. </t>
  </si>
  <si>
    <t>#  ani jeden den netrvala účast na důchodovém pojištění OSVČ,</t>
  </si>
  <si>
    <t>#  po celý kalendářní měsíc vykonávala OSVČ službu v ozbrojených silách (civilní službu),</t>
  </si>
  <si>
    <t>#  po celý kalendářní měsíc pobírala OSVČ peněžitou pomoc v mateřství (peněžitou pomoc)  z nemocenského pojištění OSVČ.</t>
  </si>
  <si>
    <t># po celý kalendářní měsíc měla OSVČ nárok na nemocenské z nemocenského pojištění OSVČ, popř. pobírala takové nemocenské3) ,</t>
  </si>
  <si>
    <t>Maximální vyměřovací základ činí 486.000,- Kč. Tento se sníží o částku 40.500,- Kč za každý kalendářní měsíc, v němž po celý měsíc trvaly důvody pro snížení minimálního vyměřovacího základu4).</t>
  </si>
  <si>
    <r>
      <t xml:space="preserve">203  Dań zaplacená v zahraničí podle § 6 odst. 13 zákona - </t>
    </r>
    <r>
      <rPr>
        <sz val="8"/>
        <rFont val="Arial CE"/>
        <family val="2"/>
      </rPr>
      <t>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t>
    </r>
  </si>
  <si>
    <r>
      <t xml:space="preserve">204  Dílčí základ daně připadající na příjmy podle § 6 zákona - </t>
    </r>
    <r>
      <rPr>
        <sz val="8"/>
        <rFont val="Arial CE"/>
        <family val="2"/>
      </rPr>
      <t xml:space="preserve">výpočet uveďte podle údajů v tispokusu. (ř. 201 - ř. 202 - ř. 203) = 204. Údaj přeneste do ř. </t>
    </r>
    <r>
      <rPr>
        <b/>
        <sz val="8"/>
        <rFont val="Arial CE"/>
        <family val="2"/>
      </rPr>
      <t>31. Oddílu 2 DAP na str. 2.</t>
    </r>
  </si>
  <si>
    <r>
      <t xml:space="preserve">Do následujících řádků </t>
    </r>
    <r>
      <rPr>
        <sz val="7"/>
        <rFont val="Arial CE"/>
        <family val="2"/>
      </rPr>
      <t>se uvádějí příjmy ze zdrojů na území České republiky i příjmy ze zdrojů v zahraničí a to přepočtené na Kč. Za příjmy ze zdrojů v zahraničí se považují hrubé zahraniční příjmy bez odčitatelných položek a nezdanitelných  částí základu daně podle zahraničních předpisů, přepočtené na Kč. Výdaje vzatující se k příjmům ze zdrojů v zahraniční lze uplatnit  buď ve skutečné výši, nebo procentecm z příjmů, a to pouze podle českých právních předpisů.</t>
    </r>
  </si>
  <si>
    <t xml:space="preserve">Protokol o platbě daně z příjmů paušální částkou předložen </t>
  </si>
  <si>
    <t xml:space="preserve">OSVČ, která vykonává vedlejší samostatnou výdělečnou činnost a nedosáhla v roce 2003 průměrného měsíčního příjmu ze samostatné výdělečné činnosti po odpočtu výdajů alespoň 3.700,- Kč (řádek 26), byla do měsíce předcházejícího měsíci, ve kterém byl (měl být) podán Přehled za rok 2003 účastna nemocenského  pojištění  a  chce  být  tohoto  pojištění  účastna  i  nadále,  musí  se na předepsaném tiskopise přihlásit k účasti na důchodovém pojištění na rok 2004 do konce kalendářního měsíce, ve kterém byl (měl být) podán Přehled za rok 2003. </t>
  </si>
  <si>
    <t>Úhrn pojistného</t>
  </si>
  <si>
    <t>Příjmy plynoucí ze zdrojů na území České republiky a příjmy plynoucí ze zdrojů v zahraničí</t>
  </si>
  <si>
    <t>Úhrn částek podle § 23, § 5 a ostatní úpravy podle zákona zvyšující rozdíl mezi příjmy a výdaji nebo hospodářským výsledkem před zdaněním (zisk,ztráta).</t>
  </si>
  <si>
    <t>Úhrn částek podle § 23, § 5  a ostatní úpravy podle zákona snižující rozdíl mezi příjmy a výdaji nebo hospodářským výsledkem před zdaněním (zisk,ztráta).</t>
  </si>
  <si>
    <t>Dílčí základ daně, daňová ztráta z pronájmu podle § 9 zákona                                          (ř. 207 + ř. 208 - ř. 209)</t>
  </si>
  <si>
    <t>Platební kalendář daňových povinností 2004-2005</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</si>
  <si>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</si>
  <si>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</si>
  <si>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ke dni  31.12.2003</t>
  </si>
  <si>
    <t>1. Výpočet dílčího základu daně z příjmů z podnikání a jiné samostatně výdělečné činnosti (§ 7 zákona)</t>
  </si>
  <si>
    <t xml:space="preserve">V tabulce  vyberte z předtištěných možností v rámečku odpovídající variantu a označte křížkem. </t>
  </si>
  <si>
    <r>
      <t xml:space="preserve">Dosáhl jsem příjmů ze společného jmění manželů - kód s - </t>
    </r>
    <r>
      <rPr>
        <sz val="8"/>
        <rFont val="Arial CE"/>
        <family val="2"/>
      </rPr>
      <t>máte-li příjmy z pronájmu, které jste dosáhl ze společného jmění manželů (bezpodílového spoluvlastnictví manželů), označte křížkem v předtištěném rámečku. V opačném případě nevyplňujte.</t>
    </r>
  </si>
  <si>
    <r>
      <t xml:space="preserve">Rozdíl řádků - </t>
    </r>
    <r>
      <rPr>
        <sz val="7"/>
        <rFont val="Arial CE"/>
        <family val="2"/>
      </rPr>
      <t xml:space="preserve">na tomto řádku uveďte kladnou hodnotu výpočtu, která je částkou daně jež můžete uplatnit podle § 24 odst. 2 písm. ch) zákona jako výdaj (náklad) v následujícím zdaňovacím období (ř. 323 - ř. 326). V případě, že rozdíl řádků je záporný, řádek proškrtněte. </t>
    </r>
  </si>
  <si>
    <r>
      <t xml:space="preserve">Částka - </t>
    </r>
    <r>
      <rPr>
        <sz val="7"/>
        <rFont val="Arial CE"/>
        <family val="2"/>
      </rPr>
      <t>na tento ř. uveďte výsledek výpočtu z ř. 326 nebo podle předchozích výpočtů v příloze jste na tento ř. uvedli částku z ř. 303. Údaj na tomto řádku přeneste na ř. 56 základní části DAP.</t>
    </r>
  </si>
  <si>
    <r>
      <t>Daň podle § 16 odst. 1 zákona nebo dań po případném vynětí příjmů ze zdrojů v zahraničí (ř. 55 základní části DAP nebo ř. 316)</t>
    </r>
    <r>
      <rPr>
        <sz val="7"/>
        <rFont val="Arial CE"/>
        <family val="2"/>
      </rPr>
      <t xml:space="preserve"> - na řádek uveďte daň z ř. 55 základní části DAP nebo daň po vynětí, máte-li příjmy ze zdrojů v zahraničí, které byly zdaňeny v zahraničí v souladu s uzavřenou mezinárodní smlouvou a použije se u nich metoda vynětí s výhradou progrese.</t>
    </r>
  </si>
  <si>
    <t>Částku určí OSVČ – tato částka však nemůže být nižší než částka v řádku 28 a vyšší než maximální vyměřovací základ 486.000,- Kč (snížený případně o 40.500,- Kč za každý kalendářní měsíc, v němž trvaly důvody pro snížení minimálního vyměřovacího základu, viz řádek 28).</t>
  </si>
  <si>
    <t>Při rozhodování o výši určeného vyměřovacího základu je nutné mít na zřeteli, že tato částka je (nikoliv faktický příjem OSVČ) započitatelná (pokud zasahuje do rozhodného období) do základu pro stanovení výše důchodu.</t>
  </si>
  <si>
    <t>30   Pojistné na  důchodové pojištění a příspěvek na státní politiku zaměstnanosti</t>
  </si>
  <si>
    <r>
      <t xml:space="preserve">Daň ze zbývajících částí příjmů dosažených za více zdaňovacích období po zápočtu daně zaplacené v zahraničí - </t>
    </r>
    <r>
      <rPr>
        <sz val="7"/>
        <rFont val="Arial CE"/>
        <family val="2"/>
      </rPr>
      <t>na tomto řádku uveďte výsledek výpočtu uvedeného v pokynech k řádku 310. Pokud vám vyšlo záporné číslo, do řádku uveďte nulu.</t>
    </r>
  </si>
  <si>
    <r>
      <t xml:space="preserve">Úhrn (ř. 31 + 36 DAP) - </t>
    </r>
    <r>
      <rPr>
        <sz val="7"/>
        <rFont val="Arial CE"/>
        <family val="2"/>
      </rPr>
      <t xml:space="preserve">uveďte úhrn dílčích základů daně podle § 6 až 10 snížených o úhrn daňových ztrát před snížením o nezdanitelné části základu daně a odčitatelné položky od základu daně. </t>
    </r>
  </si>
  <si>
    <r>
      <t xml:space="preserve">Úhrn vyňatých příjmů - </t>
    </r>
    <r>
      <rPr>
        <sz val="7"/>
        <rFont val="Arial CE"/>
        <family val="2"/>
      </rPr>
      <t>na tomto řádku uveďte úhrn vyňatých příjmů (výnosů) plynoucích ze zahraničí, které byly zdaněny v zahraničí v souladu s uzavřenou mezinárodní smlouvou a použije se u nich metoda vynětí s výhradou progrese snížených o výdaje. Máte-li příjmy dosažené za více zdaňovacích období, u nichž se uplatňuje metoda vynětí, zahrňte pouze tu část příjmů, kterou jste zahrnul do základu daně na řádku ř. 37 DAP 7. oddílu. Ztrátu označte znaménkem mínus (-), tak aby bylo možno v následujícím řádku 314 vypočítat základ daně nebo ztrátu.</t>
    </r>
  </si>
  <si>
    <r>
      <t xml:space="preserve"> Základ daně po vynětí příjmů (výnosů) ze zdrojů v zahraničí (ř. 311 - ř. 312) - </t>
    </r>
    <r>
      <rPr>
        <sz val="7"/>
        <rFont val="Arial CE"/>
        <family val="2"/>
      </rPr>
      <t>na tomto řádku uveďte rozdíl ř. 311 - ř.312. V případě, že rozdíl řádků je menší než nula, je tato částka daňovu ztrátou, kterou přeneste do ř. 59 DAP.</t>
    </r>
  </si>
  <si>
    <r>
      <t xml:space="preserve">Základ daně po vynětí příjmů (výnosů) snížený o ztrátu za předcházející zdaňovací období (ř. 313 - ř. 38) - </t>
    </r>
    <r>
      <rPr>
        <sz val="7"/>
        <rFont val="Arial CE"/>
        <family val="2"/>
      </rPr>
      <t>na tomto ř. uveďte rozdíl základu daně po vynětí příjmů (výnosů) snížený o ztrátu za předcházející zdaňovací období podle ř. 34 odst. 1 zákona.</t>
    </r>
  </si>
  <si>
    <t>ř. 316</t>
  </si>
  <si>
    <t>3. Výpočet daně z příjmů po slevách na dani</t>
  </si>
  <si>
    <t>Pro uplatnění slevy na dani podle § 35 odst. 1 písm. a) a b) zákona v případě, že zaměstnáváte zaměstnance se změněnou pracovní schopností (ZPS) a zaměstnance se změněnou pracovní schopností s těžším zdravotním postižením (ZPS - TZP) použijte postup výpočtu v následujícíh řádcích.</t>
  </si>
  <si>
    <t xml:space="preserve">Příklad: </t>
  </si>
  <si>
    <t xml:space="preserve">Částka podle § 15 </t>
  </si>
  <si>
    <t>Výkaz zisků a ztráty, rozvaha a příloha pro poplatníka, který je účetní jednotkou a účtujete v soustavě podvojného účetnictví</t>
  </si>
  <si>
    <t>Úhrn daně (ř.320 - ř.326 )</t>
  </si>
  <si>
    <t>Je-li pojistné na důchodové pojištění nižší než úhrn zaplacených záloh, bude výsledná částka minusová a půjde o přeplatek na pojistném na důchodovém pojištění. OSVČ má možnost zvolit si vypořádání vzniklého přeplatku jedním ze způsobů uvedených v bodu b) pod řádkem 32.</t>
  </si>
  <si>
    <r>
      <t xml:space="preserve">ř. 107 Podíl na společných příjmech (na hospodářském výsledku - zisku) připadající na spolupracující osoby podle § 13 zákona - </t>
    </r>
    <r>
      <rPr>
        <sz val="7"/>
        <rFont val="Arial CE"/>
        <family val="2"/>
      </rPr>
      <t>částky podle § 13 zákona uvádějte po úpravě podle § 23 zákona a po ostatních úpravách podle zákona.</t>
    </r>
  </si>
  <si>
    <r>
      <t xml:space="preserve">ř. 108 Podíl na společných výdajích (hospodářském výsledku - ztrátě) připadající na spolupracující osoby podle § 13 zákona - </t>
    </r>
    <r>
      <rPr>
        <sz val="7"/>
        <rFont val="Arial CE"/>
        <family val="2"/>
      </rPr>
      <t xml:space="preserve">částky podle § 13 zákona uvádějte po úpravě § 23 zákona a po ostatních úpravách podle zákona. </t>
    </r>
  </si>
  <si>
    <r>
      <t xml:space="preserve">ř. 109 Váš podíl na společných příjmech (hospodářském výsledku - ztrátě) jako spolupracující osoby podle § 13 zákona - </t>
    </r>
    <r>
      <rPr>
        <sz val="7"/>
        <rFont val="Arial CE"/>
        <family val="2"/>
      </rPr>
      <t xml:space="preserve">uveďte svůj podíl na společných příjmech nebo podíl na hospodářském výsledku (zisku) jako spolupracující osoby podle § 13 zákona. Částky uvádějte po úpravě podle § 23 zákona a po ostatních úpravách podle zákona. </t>
    </r>
  </si>
  <si>
    <t>ř. 320</t>
  </si>
  <si>
    <r>
      <t xml:space="preserve">Daň ze zbývajících částí příjmů dosažených za více zdaňovacích období (ř. 303 nebo ř. 310) </t>
    </r>
    <r>
      <rPr>
        <sz val="7"/>
        <rFont val="Arial CE"/>
        <family val="2"/>
      </rPr>
      <t>- na ř. uveďte částku podle zadaného výpočtu.</t>
    </r>
  </si>
  <si>
    <r>
      <t xml:space="preserve">Slevy celkem dle § 35 odst. 1 zákona - </t>
    </r>
    <r>
      <rPr>
        <sz val="7"/>
        <rFont val="Arial CE"/>
        <family val="2"/>
      </rPr>
      <t>na ř. uveďte celkovou výši slevy na dani, která se rovná úhrnu slevy na dani za zaměstnance ZTP a ZTP-P tj. úhrn slev a) + b).</t>
    </r>
  </si>
  <si>
    <r>
      <t xml:space="preserve">Daň po slevách (ř. 317 + 318 - 319) - </t>
    </r>
    <r>
      <rPr>
        <sz val="7"/>
        <rFont val="Arial CE"/>
        <family val="2"/>
      </rPr>
      <t>na ř. uveďte výsledek výpočtu daně po slevách.Nemáte-li příjmy ze zdrojů v zahraničí, u nichž se uplatňuje metoda prostého zápočtu daně zaplacené v zahraničí je výsledek výpočtu poslední vypočtenou částkou v této příloze, kterou uveďte do ř. 56 základní části DAP.</t>
    </r>
  </si>
  <si>
    <r>
      <t xml:space="preserve">Sazba celkového daňového zatížení - </t>
    </r>
    <r>
      <rPr>
        <sz val="7"/>
        <rFont val="Arial CE"/>
        <family val="2"/>
      </rPr>
      <t>na tomto řádku uveďte výsledek výpočtu (ř. 55 DAP děleno ř. 39) násobeno stem). Výsledek zaokrouhlete na dvě platná desetinná místa postupem uvedeným v úvodní části pokynů.</t>
    </r>
  </si>
  <si>
    <r>
      <t xml:space="preserve">Daň ze základu daně po vynětí příjmů ze zdrojů v zahraničí - </t>
    </r>
    <r>
      <rPr>
        <sz val="7"/>
        <rFont val="Arial CE"/>
        <family val="2"/>
      </rPr>
      <t>na tomto řádku uveďte výsledek výpočtu - ř. 314 násobeno ř. 315 děleno stem, pokud vyjde záporné číslo, uveďte do tohot řádku nulu.</t>
    </r>
  </si>
  <si>
    <t>Pro příjmy a výdaje k těmto příjmům ze zdrojů v zahraničí se použije jednotný kurz, který se stanoví jako roční průměr směnného kurzu devizového trhu stanoveného Českou národní bankou poslední den každého měsíce zdaňovacího období.</t>
  </si>
  <si>
    <t xml:space="preserve">a) zaokrouhovaná číslice, po které následuje číslice menší než 5, zůstává beze změny (např.14,48 se zaokrouhlí na 14)    </t>
  </si>
  <si>
    <r>
      <t xml:space="preserve">208 Úhrn částek podle § 23 a ostatní úpravy podle zákona zvyšující rozdíl mezi příjmy a výdaji nebo hospodářský výsledek před zdaněním - (zisk, ztráta). </t>
    </r>
    <r>
      <rPr>
        <sz val="8"/>
        <rFont val="Arial CE"/>
        <family val="2"/>
      </rPr>
      <t>Na ř. uveďte úhrn částek zvyšujících rozdíl mezi příjmy a výdaji nebo hospodářský výsledek před zdaněním.</t>
    </r>
  </si>
  <si>
    <r>
      <t xml:space="preserve">209 Úhrn částek podle § 23 a ostatní úpravy podle zákona snižující rozdíl mezi příjmy a výdaji nebo hospodářským výsledkem před zdaněním - (zisk, ztráta) - </t>
    </r>
    <r>
      <rPr>
        <sz val="8"/>
        <rFont val="Arial CE"/>
        <family val="2"/>
      </rPr>
      <t xml:space="preserve">uveďte úhrn částek snižujících rozdíl mezi příjmy a výdaji nebo hospodářský výsledek před zdaněním. </t>
    </r>
  </si>
  <si>
    <r>
      <t xml:space="preserve">210 Dílčí základ daně, daňová ztráta z pronájmu podle  § 9 zákona ( ř. 207 + ř. 208 - ř. 209) - </t>
    </r>
    <r>
      <rPr>
        <sz val="8"/>
        <rFont val="Arial CE"/>
        <family val="2"/>
      </rPr>
      <t xml:space="preserve">vypočtěte částku podle pokynů na řádku. Je-li rozdíl menší než nula, je toto hodnota dílčí ztrátou podle  § 9 zákona. Údaj přeneste do </t>
    </r>
    <r>
      <rPr>
        <b/>
        <sz val="8"/>
        <rFont val="Arial CE"/>
        <family val="2"/>
      </rPr>
      <t>ř. 34 oddílu 2 DAP na str. 2.</t>
    </r>
  </si>
  <si>
    <r>
      <t xml:space="preserve">Sloupec 3 - </t>
    </r>
    <r>
      <rPr>
        <sz val="8"/>
        <rFont val="Arial CE"/>
        <family val="2"/>
      </rPr>
      <t xml:space="preserve"> v tomto sloupci uvedente výdaje prokazatelně vynaložené na dosažení příjmů, a to ve skutečné výši. Pouze u zemědělské výroby je možno uplatnit výdaje procentem z příjmů (50%).</t>
    </r>
  </si>
  <si>
    <r>
      <t xml:space="preserve">Sloupec 4 - </t>
    </r>
    <r>
      <rPr>
        <sz val="8"/>
        <rFont val="Arial CE"/>
        <family val="2"/>
      </rPr>
      <t>v řádcích u jednotlivých druhů příjmů uveďte rozdíl mezi příjmy a výdaji. Úhrn na poslením řádku vypočtete však pouze jako součet kladných rozdílů, protože případnou ztrátu z jednoho druhu příjmu nelze kompenzovat s jiným druhem příjmů, např. ztrátu z cenných papírů nelze kompenzovat příjmem z prodeje domu.</t>
    </r>
  </si>
  <si>
    <t>PŘÍLOHA č. 3</t>
  </si>
  <si>
    <t>20</t>
  </si>
  <si>
    <t>14</t>
  </si>
  <si>
    <t>přiznání do</t>
  </si>
  <si>
    <t>prodloužena lhůta pro předložení daňového</t>
  </si>
  <si>
    <t>15</t>
  </si>
  <si>
    <t>Jsem povinen - povinna podávat daňové přiznání</t>
  </si>
  <si>
    <t>14a</t>
  </si>
  <si>
    <t>Jsem poplatníkem daně z příjmů stanovené paušální částkou</t>
  </si>
  <si>
    <t>16</t>
  </si>
  <si>
    <t>17</t>
  </si>
  <si>
    <r>
      <t>Účtování v hospodářském roce</t>
    </r>
    <r>
      <rPr>
        <sz val="8"/>
        <rFont val="Times New Roman CE"/>
        <family val="1"/>
      </rPr>
      <t xml:space="preserve"> (§7 odst. 14 zák.č.586/1992Sb.)</t>
    </r>
  </si>
  <si>
    <t>ne-ano*</t>
  </si>
  <si>
    <t>18</t>
  </si>
  <si>
    <t xml:space="preserve">Rozhodnutím finančního úřadu ze dne </t>
  </si>
  <si>
    <t>19</t>
  </si>
  <si>
    <t>21</t>
  </si>
  <si>
    <t>Trvalý pobyt (včetně PSČ)</t>
  </si>
  <si>
    <t>ČSSZ 89 324 1</t>
  </si>
  <si>
    <r>
      <t>*</t>
    </r>
    <r>
      <rPr>
        <i/>
        <sz val="10"/>
        <rFont val="Times New Roman CE"/>
        <family val="1"/>
      </rPr>
      <t>) nehodící se škrtněte</t>
    </r>
  </si>
  <si>
    <t>III. Údaje o příjmech a výdajích OSVČ a další údaje podle § 15 odst. 1 zák. č. 589/1992 Sb.</t>
  </si>
  <si>
    <t>Výdaje § 10 zákona ( maximálně do výše příjmů )</t>
  </si>
  <si>
    <t>3. Výpočet dílčího základu daně z příjmů fyzických osob z ostatních příjmů (§10 zákona)</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</si>
  <si>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</si>
  <si>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</si>
  <si>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</si>
  <si>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</si>
  <si>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</si>
  <si>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</si>
  <si>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</si>
  <si>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Závazky (bez úvěrů a půjček)</t>
  </si>
  <si>
    <t>5.</t>
  </si>
  <si>
    <t>Při výpočtu potupujte podle pokynů k vyplnění uvedených v následujících řádcích.</t>
  </si>
  <si>
    <t>Řádky, pro které nemáte věcnou náplň, proškrtněte.</t>
  </si>
  <si>
    <t>12.</t>
  </si>
  <si>
    <t>Na zálohách daně z příjmů ze závislé činnosti sraženo všemi zaměstnavateli celkem</t>
  </si>
  <si>
    <t>Potvrzení o zaplacených částkách na penzijní připojištění.</t>
  </si>
  <si>
    <r>
      <t xml:space="preserve">Příjmy (výnosy) plynoucí ze zdrojů v zahraničí, u nichž se použije metoda zápočtu - </t>
    </r>
    <r>
      <rPr>
        <sz val="7"/>
        <rFont val="Arial CE"/>
        <family val="2"/>
      </rPr>
      <t>na tomto řádku uveďte úhrn příjmů (výnosů) ze zdrojů v zahraničí, na které se podle smluv o zamezení dvojího zdanění uplatňuje metoda zápočtu.</t>
    </r>
  </si>
  <si>
    <r>
      <t xml:space="preserve">Výdaje (náklady) - </t>
    </r>
    <r>
      <rPr>
        <sz val="7"/>
        <rFont val="Arial CE"/>
        <family val="2"/>
      </rPr>
      <t>na tomto řádku uveďte úhrn výdajů (nákladů) související s příjmy uvedené na ř. 321.</t>
    </r>
  </si>
  <si>
    <r>
      <t xml:space="preserve">Daň zaplacená v zahraničí z příjmů uvedených v ř. 321 - </t>
    </r>
    <r>
      <rPr>
        <sz val="7"/>
        <rFont val="Arial CE"/>
        <family val="2"/>
      </rPr>
      <t>do tohoto řádku uveďte daň zaplacenou v zahraničí z příjmů plynoucí ze zdrojů v zahraničí, u nichž se použije metoda zápočtu uvedených na řádku 321, maximálně však do výše podle smlouvy o zamezení dvojího zdanění.</t>
    </r>
  </si>
  <si>
    <t xml:space="preserve">      P Ř I Z N Á N Í</t>
  </si>
  <si>
    <t xml:space="preserve">           k dani z příjmů fyzických osob</t>
  </si>
  <si>
    <t>Důvody pro podání dodatečného                                                       daňového přiznání zjištěny dne</t>
  </si>
  <si>
    <r>
      <t>Pobíral-li jste k 1.1. zdaňovacího období starobní důchod ze sociálního zabezpečení</t>
    </r>
    <r>
      <rPr>
        <vertAlign val="superscript"/>
        <sz val="8"/>
        <rFont val="Arial CE"/>
        <family val="2"/>
      </rPr>
      <t xml:space="preserve">3),                                                                                   </t>
    </r>
    <r>
      <rPr>
        <sz val="8"/>
        <rFont val="Arial CE"/>
        <family val="2"/>
      </rPr>
      <t>uveďte jeho</t>
    </r>
    <r>
      <rPr>
        <vertAlign val="superscript"/>
        <sz val="8"/>
        <rFont val="Arial CE"/>
        <family val="2"/>
      </rPr>
      <t xml:space="preserve"> </t>
    </r>
    <r>
      <rPr>
        <sz val="8"/>
        <rFont val="Arial CE"/>
        <family val="0"/>
      </rPr>
      <t>roční výši pouze v případě, uplatňujete-li nezdanitelnou část základu daně</t>
    </r>
  </si>
  <si>
    <t>ÚDAJE O DĚTECH ŽIJÍCÍCH V DOMÁCNOSTI, NA KTERÉ UPLATŇUJETE NEZDANITELNOU ČÁST ZÁKLADU DANĚ A KTERÉ ZA STEJNÉ OBDOBÍ NEUPLATNIL JINÝ POPLATNÍK</t>
  </si>
  <si>
    <t xml:space="preserve"> v celých Kč</t>
  </si>
  <si>
    <t>Rozdíl řádků ( ř.61 - ř.60 ) : zvýšení (+) částka daně se zvyšuje, snížení (-) - částka daně se snižuje</t>
  </si>
  <si>
    <t>Rozdíl řádků ( ř.64 - ř.63 ) : zvýšení (+) daňová ztráta se zvyšuje, snížení (-) daňová ztráta se snižuje</t>
  </si>
  <si>
    <t>Na zbývajících zálohách zaplaceno poplatníkem celkem</t>
  </si>
  <si>
    <t>Formulář zpracovala ASPEKT HM, daňová, účetní a auditorská kancelář, Vodňanského 4, Praha 6-Břevnov, tel. 233 356 811</t>
  </si>
  <si>
    <t>Formulář zpracovala ASPEKT HM s.r.o., tel. 233 356 811, pro server business.center.cz</t>
  </si>
  <si>
    <t>25405 MFin 5405 vzor č.10</t>
  </si>
  <si>
    <t>dále jen "DAP"</t>
  </si>
  <si>
    <r>
      <t>05 DAP zpracoval a předkládá daňový poradce na základě plné moci k zastupování, která byla podána správci daně před uplynutím neprodloužené lhůty</t>
    </r>
    <r>
      <rPr>
        <vertAlign val="superscript"/>
        <sz val="8"/>
        <rFont val="Arial CE"/>
        <family val="2"/>
      </rPr>
      <t>1)</t>
    </r>
  </si>
  <si>
    <t>Adresa bydliště (trvalého pobytu) v den podání DAP</t>
  </si>
  <si>
    <t>Řádky 19 až 22 vyplňte pouze v případě, že adresa k poslednímu dni kalendářního roku, za který se DAP podává, je rozdílná od adresy v den podání DAP.</t>
  </si>
  <si>
    <t>29 Kód státu - vyplní jen daňový nerezident</t>
  </si>
  <si>
    <t>Dílčí základ daně ze závislé činnosti podle § 6 zákona (ř. 204 přílohy č.2 DAP)</t>
  </si>
  <si>
    <t xml:space="preserve">Dílčí základ daně nebo ztráta z podnikání a jiné samostané výdělečné činnosti podle § 7 zákona (ř. 113 přílohy č. 1 DAP). </t>
  </si>
  <si>
    <t>Dílčí základ daně nebo ztráta z pronájmu podle § 9 zákona (ř. 210 přílohy č. 2 DAP).</t>
  </si>
  <si>
    <t>Dílčí základ daně z ostatních příjmů podle § 10 zákona (ř.213 přílohy č. 2 DAP)</t>
  </si>
  <si>
    <t>Úhrn řádků (ř. 32 + ř. 33 + ř. 34 + ř. 35) pro odečet ztráty podle § 34 odst. 1 zákona.</t>
  </si>
  <si>
    <t>Odst.1, písmeno a) zákona (základní nezdanitelná částka)</t>
  </si>
  <si>
    <t>Odst.1, písmeno b) zákona (na vyživované děti)</t>
  </si>
  <si>
    <t>Odst.1, písmeno c) zákona (na manželku/manžela)</t>
  </si>
  <si>
    <t>Odst.1, písmeno d) zákona (na poživatele část. invalidního důchodu)</t>
  </si>
  <si>
    <t>Odst.1, písmeno e) zákona (na poživatele plného invalidního důchodu)</t>
  </si>
  <si>
    <t>Odst.1, písmeno f) zákona ( na držitele průkazky ZTP/P )</t>
  </si>
  <si>
    <t>Odst.1, písmeno c) (na manželku/manžela, který je držitelem ZTP/P)</t>
  </si>
  <si>
    <t>Odst.1, písmeno b) (na vyživované děti, které jsou držitelem ZTP/P)</t>
  </si>
  <si>
    <t>Odst.1, písmeno g) zákona (studium)</t>
  </si>
  <si>
    <t>Odst. 8 zákona (hodnota daru/darů)</t>
  </si>
  <si>
    <t>Odst. 10 zákona  (odečet úroků)</t>
  </si>
  <si>
    <t>Odst. 12 zákona (penzijní připojištění)</t>
  </si>
  <si>
    <t>Odst. 13 zákona (životní pojištění)</t>
  </si>
  <si>
    <t>Daň podle §16 odst. 1 (ř.55) nebo částka z ř. 328 přílohy č. 3 DAP</t>
  </si>
  <si>
    <t>Daň ze samostatného základu daně podle § 16 odst. 2 zákona (ř.418 přílohy č.4 DAP )</t>
  </si>
  <si>
    <t>Ve sloupci uveďte počet listů příloh :</t>
  </si>
  <si>
    <t xml:space="preserve">PROHLAŠUJI, ŽE VŠECHY MNOU UVEDENÉ ÚDAJE V TOMTO DAP JSOU PRAVDIVÉ A ÚPLNÉ. </t>
  </si>
  <si>
    <t>Úhrn částek podle § 23, § 5 a ostatní úpravy podle zákona zvyšující - uveďte úhrn částek zvyšujících hospodářský výsledek nebo rozdíl mezi příjmy a výdaji. Podkladem jsou částky uvedené v odd. E na str. (2).</t>
  </si>
  <si>
    <t>Potvrzení o zaplacených částkách na soukromé životní pojištění.</t>
  </si>
  <si>
    <t xml:space="preserve">ÚDAJE O ZÁSTUPCI </t>
  </si>
  <si>
    <t>Zaplacená daň stanovená paušální částkou podle §7a zákona</t>
  </si>
  <si>
    <t>Potvrzení o zdanitelných příjmech ze závislé činnosti a funkčních požitků a o sražených zálohách na daň za příslušné zdaňovací období od všech zaměstnavatelů podle § 38j odst. 3 zákona</t>
  </si>
  <si>
    <t>Rozdíl mezi příjmy a výdaji</t>
  </si>
  <si>
    <t>Přehled</t>
  </si>
  <si>
    <r>
      <t xml:space="preserve">Úhrn zbývajících částí příjmů dosažených za více zdaňovacích období, snížený o příslušnou část výdajů, na který je uplatňován zápočet daně zaplacené v zahraničí - </t>
    </r>
    <r>
      <rPr>
        <sz val="7"/>
        <rFont val="Arial CE"/>
        <family val="2"/>
      </rPr>
      <t>na tomto řádku uveďte souhrn zbývajících částí příjmů dosažených za více zdaňovacích obddobí, z kterého jste zaplatil v zahraničí daň a uplatňujete zápočet této daně.</t>
    </r>
  </si>
  <si>
    <t xml:space="preserve">Kč. Přeplatek bude vrácen poštovní poukázkou nebo převodem </t>
  </si>
  <si>
    <t>na účet podle níže uvedených údajů.</t>
  </si>
  <si>
    <t>Zaměstnavatel, na jehož pracovištích je stanovena doba 40 hodinová týdenní pracovní doba, zaměstnával v průběhu zdaňovacího období roku 2002, v němž roční fond pracovní doby připadající na plnoiu pracovní dobu činil 2 016 hodin, 3 zaměstnance (A, B, C) se změněnou pracovní schopností (ZPS) a 2 zaměstnance (D, E) se změněnou pracovní schopností s těžším zdravotním postižením (ZPS s TZP) s následujícím využitím fondu pracovní doby:</t>
  </si>
  <si>
    <t xml:space="preserve">                 </t>
  </si>
  <si>
    <t xml:space="preserve">Odpracované hodiny                        </t>
  </si>
  <si>
    <t xml:space="preserve">Dovolená na zotavenou                        </t>
  </si>
  <si>
    <t xml:space="preserve">Překážky v práci                                   </t>
  </si>
  <si>
    <t>Neodpracovaná doba v důsledku pracovní neschopnosti, za níž byly poskytovány dávky nemocenského pojištění</t>
  </si>
  <si>
    <t xml:space="preserve">Celkem                                              </t>
  </si>
  <si>
    <t>Počet hodin vyplývající z rozvržení pracovní doby nebo individuální sjednané pracovní doby a délky trvání pracovního poměru</t>
  </si>
  <si>
    <t>1672*)</t>
  </si>
  <si>
    <t xml:space="preserve">*) </t>
  </si>
  <si>
    <t>U zaměstnance B, kterému byla v průbehu roku 2002 s jeho souhlasem nařízena práce přesčas, za níž mu nebylo poskytnuto náhradní volno, bude uplatněno omezení podle § 35 odst. 2 věty druhé zákona.</t>
  </si>
  <si>
    <t>**)</t>
  </si>
  <si>
    <t>Se zaměstnancem D byla sjednána 30 hodinová týdenní pracovní doba.</t>
  </si>
  <si>
    <t>***)</t>
  </si>
  <si>
    <t>Se zaměstnancem E byla sjednána 25 hodinová týdenní pracovní doba.</t>
  </si>
  <si>
    <t>Pro výpočet nároku na slevu podle § 35 odst. 1 písm. a) a b) je rozhodný průměrný přepočtený počet zaměstnanců se změněnou pracovní schopností a zaměstnance se změněnou pracovní schopností s těžším zdravotním postižením ve zdaňovacím období, zaokrouhlený na dvě desetinná místa. výpočet se provede zvlášť za zaměstnance změněnou pracovní schoností s těžším zdravotním postižením.</t>
  </si>
  <si>
    <t>Výpočet přůměrného ročního přepočteného počtu zaměstnanců se ZPS:</t>
  </si>
  <si>
    <t>celkový počet hodin odpracovaných zaměstnanci se ZPS, zvýšený o neodpracované hodiny v důsledku čerpání dovolené na zotavenou, překážek v práci a pracovní neschopnosti za níž byly poskytovány dávky nemocenského pojištění</t>
  </si>
  <si>
    <r>
      <t xml:space="preserve">Daň uznaná k zápočtu - </t>
    </r>
    <r>
      <rPr>
        <sz val="7"/>
        <rFont val="Arial CE"/>
        <family val="2"/>
      </rPr>
      <t>do tohoto řádku uveďte částku daně zaplacenou v zahraničí (ř. 323) maximálně však částku daně uznané k zápočtu (ř. 325).</t>
    </r>
  </si>
  <si>
    <t>Poplatník :</t>
  </si>
  <si>
    <t>***ZNAMÉNKO MÍNUS ZNAČÍ PŘEPLATEK</t>
  </si>
  <si>
    <r>
      <t xml:space="preserve">ř. 105 Úhrn částek podle § 23 a ostatní úpravy podle zákona zvyšující - </t>
    </r>
    <r>
      <rPr>
        <sz val="7"/>
        <rFont val="Arial CE"/>
        <family val="2"/>
      </rPr>
      <t>uveďte úhrn částek zvyšujících  hospodářský výsledek nebo rozdíl mezi příjmy a výdaji. Podkladem jsou částky uvedené v odd. E na str. 2. Mezi těmito částkami mohou být např.: nepeněžní příjmy, zvyšující částky při nesplnění podmínek (§ 34 odst. 6 zákona) pro uplatnění částek podle § 34 odst. 3, zákona, poměrná část výdajů při použití osobního vozidla  v obchodním majetku používaného pro podnikatelské a soukromé účely, zvyšující částky úprav, je-li první splátka vyplývající ze smlouvy o finančním pronájmu s následnou koupi hmotného movitého majetku ve výdajích v celé výši, částky úprav pronajímatele nebo postupníka při zrušení smlouvy o finančním pronájmu s následnou koupí hmotného movitého majetku, částky sraženého pojistného neodvedeného do konce měsíce následujícího po uplynutí zdaňovacího období u zaměstnavatelů účtujících v soustavě podvojného účetnictví, částky úprav při ukončení nebo přerušení činnosti a při změně způsobu uplatňování výdajů, apod.</t>
    </r>
  </si>
  <si>
    <t>Úhrn částek podle § 23, § 5 a ostatní úpravy podle zákona snižující - uveďte úhrn částek snižujících hospodářský výsledek nebo rozdíl mezi příjmy a výdaji. Podkladem jsou částky uvedené v odd. E na str. (2).</t>
  </si>
  <si>
    <t>Část příjmů nebo hospodářského výsledku před zdaněním  (zisk), kterou rozdělujete na spolupracující osobu ( osoby ) podle §13 zákona</t>
  </si>
  <si>
    <t>Část výdajů nebo hospodářského výsledku před zdaněním  (ztráta), kterou rozdělujete na spolupracující osobu ( osoby ) podle §13 zákona</t>
  </si>
  <si>
    <t>Část výdajů nebo hospodářského výsledku před zdaněním  (ztráta), která připadla na Vás jako na spolupracující osobu  podle §13 zákona</t>
  </si>
  <si>
    <t>Část příjmů nebo hospodářského výsledku před zdaněním  (zisk), která připadla na Vás jako na spolupracující osobu  podle §13 zákona</t>
  </si>
  <si>
    <t>Vyplňte pouze v případě, jste-li účetní jednotkou účtující v soustavě jednoduchého účetnictví. Údaje, prosím, vyplňte v celých korunách.</t>
  </si>
  <si>
    <r>
      <t>E. Úpravy podle § 23, § 5  a ostatní úpravy podle zákona</t>
    </r>
    <r>
      <rPr>
        <b/>
        <i/>
        <vertAlign val="superscript"/>
        <sz val="8"/>
        <rFont val="Arial CE"/>
        <family val="2"/>
      </rPr>
      <t>2)</t>
    </r>
  </si>
  <si>
    <r>
      <t xml:space="preserve">Popis úpravy podle § 23, § 5 a ostatní úpravy podle zákona </t>
    </r>
    <r>
      <rPr>
        <b/>
        <sz val="8"/>
        <rFont val="Arial"/>
        <family val="2"/>
      </rPr>
      <t>zvyšující</t>
    </r>
    <r>
      <rPr>
        <sz val="8"/>
        <rFont val="Arial"/>
        <family val="2"/>
      </rPr>
      <t xml:space="preserve"> hospodářský výsledek nebo rozdíl mezi příjmy a výdaji</t>
    </r>
  </si>
  <si>
    <r>
      <t xml:space="preserve">Popis úpravy podle § 23, § 5 a ostatní úpravy podle zákona </t>
    </r>
    <r>
      <rPr>
        <b/>
        <sz val="8"/>
        <rFont val="Arial"/>
        <family val="2"/>
      </rPr>
      <t>snižující</t>
    </r>
    <r>
      <rPr>
        <sz val="8"/>
        <rFont val="Arial"/>
        <family val="2"/>
      </rPr>
      <t xml:space="preserve"> hospodářský výsledek nebo rozdíl mezi příjmy a výdaji</t>
    </r>
  </si>
  <si>
    <r>
      <t>G. Údaje o spolupracujících osobách</t>
    </r>
    <r>
      <rPr>
        <b/>
        <i/>
        <vertAlign val="superscript"/>
        <sz val="8"/>
        <rFont val="Arial CE"/>
        <family val="2"/>
      </rPr>
      <t>2)</t>
    </r>
  </si>
  <si>
    <t xml:space="preserve">ř. 101 Příjmy, které jsou předmětem daně z příjmů -  do řádku vyplňte úhrn příjmů z podnikání a jiné samostatně výdělečné činnosti  (§ 7 zákona) ovlivňujících základ daně z příjmů fyzických osob podle zákona k 31.12. 2003 (podle druhu vaší podnikatelské činnosti nejsou v tomto úhrnu příjmů zahrnuty např. i příjmy podle § 8 zákona). Jste-li účetní jednotkou účtující v soustaně jednoduchého účetnictví, jsou podkladem údaje obsažené v peněžním deníku. Nejste-li účetní jednotkou a neuplatňujete výdaje v prokázané výši, uveďte v tomto řádku úhrn zdanitelných příjmů podle § 7 zákona evidovaných v záznamech o příjmech podle § 7 odst. 10 zákona. V příjmech uvedených na tomto řádku bude i Váš podíl na příjmech účastníka sdružení, které není právnickou osobou, ve výši stanovené smlouvou o sdružení nebo rovným dílem podle § 835 občanského zákoníku.  </t>
  </si>
  <si>
    <t xml:space="preserve">ř. 102 Výdaje ovlivňující základ daně - do řádku vyplňte úhrn výdajů související s příjmy z podnikání a jiné samostantě výdělečné činnosti (§7 zákona) ovlivňujících základ daně z příjmů fyzických osob podle zákona k 31. 12. 2003. Jste-li účetní jednotkou účtující v soustavě jednoduchého účetnictví, jsou podkladem údaje v peněžním deníku. Výdaje uplatníte u všech druhů podnikání a jiných samostatných výdědělečných činností podle § 7 zákona, které tvoří jeden dílčí základ daně, stejně, tzn. ve výši prokazatelně vynaložených výdajů podle § 24 zákona. Nejste-li účetní jednotkou, uveďte na tomto řádku výdaje uplnatněné procentem z příjmů (§ 7 ods. 9 zákona) z úhrnu zdanitelných příjmů evidovaných v zánamu o příjmech podle § 7 odst. 10 zákona. Výdaje můžete uplatnit procentem z příjmů podle § 7 ods. 9 zákona ve výši: </t>
  </si>
  <si>
    <t>Dílčí základ daně připadající na příjmy ze závislé činnosti a z funkčních požitků podle § 6 zákona (ř. 201 - ř. 202 - ř. 203)</t>
  </si>
  <si>
    <r>
      <t>Daň zaplacená v zahraničí podle §6 odst. 13 zákona</t>
    </r>
    <r>
      <rPr>
        <vertAlign val="superscript"/>
        <sz val="8"/>
        <rFont val="Arial CE"/>
        <family val="2"/>
      </rPr>
      <t>1)</t>
    </r>
  </si>
  <si>
    <t>za rok  2003</t>
  </si>
  <si>
    <r>
      <t>XXPODÁVÁM</t>
    </r>
    <r>
      <rPr>
        <sz val="10"/>
        <rFont val="Arial"/>
        <family val="0"/>
      </rPr>
      <t xml:space="preserve"> daňové přiznání</t>
    </r>
  </si>
  <si>
    <r>
      <t xml:space="preserve">A - </t>
    </r>
    <r>
      <rPr>
        <sz val="8"/>
        <rFont val="Arial CE"/>
        <family val="2"/>
      </rPr>
      <t xml:space="preserve">V roce 2003 jsem </t>
    </r>
    <r>
      <rPr>
        <b/>
        <sz val="8"/>
        <rFont val="Arial CE"/>
        <family val="0"/>
      </rPr>
      <t>NEBYL</t>
    </r>
    <r>
      <rPr>
        <sz val="8"/>
        <rFont val="Arial CE"/>
        <family val="2"/>
      </rPr>
      <t xml:space="preserve"> souběžně se samostatnou výdělečnou činností </t>
    </r>
    <r>
      <rPr>
        <b/>
        <sz val="8"/>
        <rFont val="Arial CE"/>
        <family val="0"/>
      </rPr>
      <t>ZAMĚSTNÁN</t>
    </r>
    <r>
      <rPr>
        <sz val="8"/>
        <rFont val="Arial CE"/>
        <family val="2"/>
      </rPr>
      <t>.</t>
    </r>
  </si>
  <si>
    <r>
      <t xml:space="preserve">B - </t>
    </r>
    <r>
      <rPr>
        <sz val="8"/>
        <rFont val="Arial CE"/>
        <family val="2"/>
      </rPr>
      <t xml:space="preserve">V roce 2003 jsem </t>
    </r>
    <r>
      <rPr>
        <b/>
        <sz val="8"/>
        <rFont val="Arial CE"/>
        <family val="0"/>
      </rPr>
      <t>BYL</t>
    </r>
    <r>
      <rPr>
        <sz val="8"/>
        <rFont val="Arial CE"/>
        <family val="2"/>
      </rPr>
      <t xml:space="preserve"> souběžně se samostatnou výdělečnou činností </t>
    </r>
    <r>
      <rPr>
        <b/>
        <sz val="8"/>
        <rFont val="Arial CE"/>
        <family val="0"/>
      </rPr>
      <t>ZAMĚSTNÁN</t>
    </r>
    <r>
      <rPr>
        <sz val="8"/>
        <rFont val="Arial CE"/>
        <family val="2"/>
      </rPr>
      <t xml:space="preserve"> a samostatná výdělečná činnost byla:</t>
    </r>
  </si>
  <si>
    <r>
      <t xml:space="preserve">a - </t>
    </r>
    <r>
      <rPr>
        <b/>
        <sz val="8"/>
        <rFont val="Arial CE"/>
        <family val="0"/>
      </rPr>
      <t>HLAVNÍM ZDROJEM PŘIJMU</t>
    </r>
    <r>
      <rPr>
        <sz val="8"/>
        <rFont val="Arial CE"/>
        <family val="0"/>
      </rPr>
      <t xml:space="preserve"> v měsících :</t>
    </r>
  </si>
  <si>
    <r>
      <t xml:space="preserve">b - </t>
    </r>
    <r>
      <rPr>
        <b/>
        <sz val="8"/>
        <rFont val="Arial CE"/>
        <family val="0"/>
      </rPr>
      <t>VEDLEJŠÍM ZDROJEM PŘIJMU</t>
    </r>
    <r>
      <rPr>
        <sz val="8"/>
        <rFont val="Arial CE"/>
        <family val="0"/>
      </rPr>
      <t xml:space="preserve"> v měsících :</t>
    </r>
  </si>
  <si>
    <t>Zahrnují se veškeré příjmy z roku 2003 i ty, které jsou pro daňové účely rozděleny na více let.</t>
  </si>
  <si>
    <t>Zahrnují se veškeré výdaje z roku 2003. Výše ztráty za předchozí zdaňovací období, uplatňovaná pro daňové účely, se nezahrnuje.</t>
  </si>
  <si>
    <t>Pojistné za rok 2003</t>
  </si>
  <si>
    <r>
      <t>Výdaje vynaložené na dosažení, zajištění a udržení příjmů ze samostatné výdělečné činnost v roce 2003</t>
    </r>
    <r>
      <rPr>
        <sz val="8"/>
        <rFont val="Arial CE"/>
        <family val="0"/>
      </rPr>
      <t xml:space="preserve"> ( viz také Poučení str. 4, bod 3 )</t>
    </r>
  </si>
  <si>
    <r>
      <t>Příjmy ze samostatné výdělečné činnosti v roce 2003</t>
    </r>
    <r>
      <rPr>
        <sz val="8"/>
        <rFont val="Arial CE"/>
        <family val="0"/>
      </rPr>
      <t xml:space="preserve"> ( viz také Poučení str. 4, bod 3)</t>
    </r>
  </si>
  <si>
    <t>Počet kalendářních měsíců, ve kterých byla samostatná výdělečná činnost v roce 2003 hlavní zdrojem příjmů. Neuvádějí se takové měsíce, ve kterých OSVČ patřila po celý kalendářní měsíc mezi osoby, kterým NEBYL stanoven minimální vyměřovací základ ( viz Poučení str.4, bod 10 )</t>
  </si>
  <si>
    <t>Počet měsíců, ve kterých byl pojištěnec v roce 2003 OSVČ a současně byl zařazen  po celý kalendářní měsíc mezi osoby, za které platil pojistné i stát ( viz Poučení str. 4, bod 9 ). Uvádějí se pouze měsíce, ve kterých NEBYL proveden odpočet 3458 Kč u zaměstnavatele.</t>
  </si>
  <si>
    <t>6 200 x řádek 6</t>
  </si>
  <si>
    <t>3458 x řádek 8</t>
  </si>
  <si>
    <t>Doplatek je nutno poukázat na účet okresní pojišťovny VZP nejpozději do 8 dnů po podání daňového přiznání za rok 2003.</t>
  </si>
  <si>
    <t xml:space="preserve">    Nová výše zálohy musí být placena poprvé za kalendářní měsíc, ve kterém byl nebo měl být podán tento PŘEHLED, a platí se ve stejné výši ( není-li plátci schválena OP VZP žádost o snížení zálohy - viz bod 11 Poučení - nebo nedojde-li ke změně minimálního vyměřovacího základu ) ještě za měsíc, předcházející měsíci, kdy bude obdobný PŘEHLED předložen v roce 2005.</t>
  </si>
  <si>
    <r>
      <t xml:space="preserve">Pokud záloha vyjde větší než </t>
    </r>
    <r>
      <rPr>
        <b/>
        <sz val="8"/>
        <rFont val="Arial CE"/>
        <family val="0"/>
      </rPr>
      <t>5 468</t>
    </r>
    <r>
      <rPr>
        <sz val="8"/>
        <rFont val="Arial CE"/>
        <family val="0"/>
      </rPr>
      <t xml:space="preserve">, zapíše se </t>
    </r>
    <r>
      <rPr>
        <b/>
        <sz val="8"/>
        <rFont val="Arial CE"/>
        <family val="0"/>
      </rPr>
      <t>5 468</t>
    </r>
    <r>
      <rPr>
        <sz val="8"/>
        <rFont val="Arial CE"/>
        <family val="0"/>
      </rPr>
      <t>.</t>
    </r>
  </si>
  <si>
    <t xml:space="preserve">Podle ust. § 14a odst. 3 zák. č. 589/1992 Sb. je doplatek na pojistném splatný nejpozději do osmi dnů po dni, ve kterém byl, popřípadě měl být podán Přehled za kalendářní rok, za který se pojistné na důchodové pojištění a příspěvek na státní politiku zaměstnanosti platí. </t>
  </si>
  <si>
    <t xml:space="preserve">33   Nejnižší  měsíční  vyměřovací  základ  pro  placení  záloh  na   pojistné  na DP </t>
  </si>
  <si>
    <t>34  Nejnižší měsíční záloha na pojistné na DP</t>
  </si>
  <si>
    <t>35    Nejnižší pojistné na NP</t>
  </si>
  <si>
    <t xml:space="preserve">36   C e l k e m </t>
  </si>
  <si>
    <t>Řádek 34 + řádek 35</t>
  </si>
  <si>
    <t>Vyplňuje  se  v  případě,  že OSVČ platí zálohy na pojistné na důchodové pojištění a příspěvek na státní politiku zaměstnanosti   a zároveň platí pojistné na nemocenské pojištění.</t>
  </si>
  <si>
    <t>4) § 5a odst. 2 zák. č. 589/1992 Sb., ve znění pozdějších předpisů</t>
  </si>
  <si>
    <r>
      <t>28    Minimální vyměřovací základ</t>
    </r>
    <r>
      <rPr>
        <sz val="10"/>
        <rFont val="Times New Roman CE"/>
        <family val="1"/>
      </rPr>
      <t xml:space="preserve"> (zaokrouhleno na celé koruny směrem nahoru)</t>
    </r>
  </si>
  <si>
    <r>
      <t>29   Určený vyměřovací základ</t>
    </r>
    <r>
      <rPr>
        <sz val="10"/>
        <rFont val="Times New Roman CE"/>
        <family val="1"/>
      </rPr>
      <t xml:space="preserve"> (zaokrouhleno na celé koruny směrem nahoru)</t>
    </r>
  </si>
  <si>
    <r>
      <t>a)</t>
    </r>
    <r>
      <rPr>
        <sz val="10"/>
        <rFont val="Times New Roman CE"/>
        <family val="1"/>
      </rPr>
      <t xml:space="preserve"> Řádek 33 x 0,296 zaokrouhleno na celé koruny směrem nahoru.</t>
    </r>
  </si>
  <si>
    <t>ř. 106 Úhrn částek podle § 23 a ostatní úpravy podle zákona snižující - uveďte  úhrn částek snižujících hospodářský výsledek nebo rozdíl mezi příjmy a výdaji. Podkladem  jsou částky uvedené v odd. E na str. 2. Mezi  těmito částkami mohou být např.: odpisy hmotného majetku, tvorba rezerv, částky rozdílu mezi účetními a daňovými odpisy, poměrná část leasingových splátek vycházející z karet časového rozlišení, snižující částky pojistného, o které byl zvýšen hospodářský výsledek v roce 2002 a bylo odvedeno v roce 2003, u poplatníků účtujících v soustavě podvojného účetnictví, částky úprav při ukončení nebo přerušení činnosti a při změně způsobu uplatňování výdajů, apod.</t>
  </si>
  <si>
    <t>je součástí tiskopisu P Ř I Z N Á N Í k dani z příjmů fyzických osob za zdaňovací období 2003 typu B - 25 5405 MFin 5405 vzor č.10 (dále jen "DAP")</t>
  </si>
  <si>
    <t>Podíl z úhrnu zbývajících částí příjmů uvedených v procentech, (ř. 304 děleno ř. 302, násobeno stem)</t>
  </si>
  <si>
    <t>Příjmy po vynětí dle § 6 zákona (ř. 31 - úhrn vyňatých příjmů ze zdrojů v zahraničí dle § 6 zákona )</t>
  </si>
  <si>
    <t>Příjmy po vynětí dle § 7 až § 10 zákona (ř. 36 - úhrn vyňatých příjmů ze zdrojů v zahraničí dle § 7 až § 10 zákona )</t>
  </si>
  <si>
    <t>Základ daně po vynětí příjmů ze zdrojů v zahraničí (ř. 311+ kladný ř. 312)</t>
  </si>
  <si>
    <t>Základ daně po vynětí příjmů ze zdrojů v zahraničí snížený o nezdanitelné částky základu daně a odčitatelné položky (ř. 313 - ř. 40 - ř.41a - ř.41b - ř.42a - ř.42b - ř.43 - ř.44 - ř.45 - ř.46 - ř.47 - ř.48 - ř.49 - ř.50 - ř.51 - ř.38)</t>
  </si>
  <si>
    <t>Sazba celkového daňového zatížení - (ř. 55 DAP děleno ř. 54 násobeno stem )</t>
  </si>
  <si>
    <t>Vyplňte v případě, že zaměstnáváte osoby se změněnou pracovní schopností a uplatňujete slevu na dani podle § 35 odst. 1 zákona. Výpočet přepočteného stavu zaměstnanců, na které uplatňujete slevu na dani, proveďte podle návodu uvedeného v Pokynu k DAP.</t>
  </si>
  <si>
    <t>b) průměrný roční přepočtený stav zaměstnanců se změněnou pracovní schopností s těžším zdravotním postižením (ZPS s TZP )</t>
  </si>
  <si>
    <t>Příjmy ( výnosy ) plynoucí ze zdrojů v zahraničí, u nichž se použije metoda zápočtu</t>
  </si>
  <si>
    <t>Výdaje ( náklady )</t>
  </si>
  <si>
    <t xml:space="preserve">Daň zaplacená v zahraničí </t>
  </si>
  <si>
    <t>Koeficient zápočtu [(ř. 321 - ř. 322) děleno ř. 37 násobeno stem ]</t>
  </si>
  <si>
    <r>
      <t>P ř e h l e d</t>
    </r>
    <r>
      <rPr>
        <b/>
        <sz val="20"/>
        <rFont val="Times New Roman CE"/>
        <family val="1"/>
      </rPr>
      <t xml:space="preserve">   za rok 2003</t>
    </r>
  </si>
  <si>
    <t xml:space="preserve">V roce 2003 jsem byl/a/ - nebyl/a/*) poživatelem důchodu starobního - plného invalidního - částečného invalidního*) v období </t>
  </si>
  <si>
    <t>Samostatnou výdělečnou činnost (spolupráci) jsem v r. 2003 vykonával/a</t>
  </si>
  <si>
    <t>použijte na úhradu záloha na pojistné roku 2004, na měsíce</t>
  </si>
  <si>
    <t>IV. Výše zálohy na pojistné na důchodové pojištění a příspěvek na státní politiku nezaměstnanosti (dále DP) a pojistného na nemocenské pojištění (dále NP) na rok 2004</t>
  </si>
  <si>
    <r>
      <t>V roce 2004 v období ode dne, který následuje po dni, ve kterém byl ( měl být ) podán přehled o příjmech a výdajích za rok 2003, budu považován/a pro účely placení záloh na pojistné za OSVČ vykonávající HLAVNÍ/VEDLEJŠÍ</t>
    </r>
    <r>
      <rPr>
        <b/>
        <vertAlign val="superscript"/>
        <sz val="10"/>
        <rFont val="Times New Roman CE"/>
        <family val="0"/>
      </rPr>
      <t>*</t>
    </r>
    <r>
      <rPr>
        <b/>
        <sz val="10"/>
        <rFont val="Times New Roman CE"/>
        <family val="1"/>
      </rPr>
      <t xml:space="preserve"> činnost </t>
    </r>
  </si>
  <si>
    <t>(řádek 24 x 0,4 : řádek 25 zaokrouhleno na celé koruny směrem nahoru )</t>
  </si>
  <si>
    <t xml:space="preserve">            Vyplní pouze ta OSVČ, která z výkonu samostatné výdělečné činnosti po odpočtu výdajů nedosáhla v roce 2003 průměrného měsíčního příjmu alespoň 3.700,- Kč (řádek 26) a chce přitom být v roce 2003 účastna důchodového pojištění.</t>
  </si>
  <si>
    <t>P Ř I H L Á Š K A   k účasti na důchodovém pojištění OSVČ na rok 2003</t>
  </si>
  <si>
    <t>Vzhledem k tomu, že jsem v roce 2003 nedosáhl/a zákonem stanoveného příjmu pro povinnou účast na  důchodovém pojištění OSVČ, přihlašuji se k této účasti dnem podání Přehledu.</t>
  </si>
  <si>
    <t>Uvedou se příjmy ze všech samostatných výdělečných činností (spoluprací), které OSVČ v roce 2003 vykonávala. Za příjem se považuje též příjem OSVČ dosažený výkonem samostatné výdělečné činnosti, i když se tento příjem pro účely daně z příjmů fyzických osob považuje za příjem ze závislé činnosti nebo ostatní příjem. Za příjem OSVČ, která je poplatníkem daně z příjmů stanovené paušální částkou, se považuje, jde-li o příjmy z činnosti podléhající dani z příjmů stanovené paušální částkou1), předpokládaný příjem. U OSVČ účtující v hospodářském roce se příjem ze samostatné výdělečné činnosti v hospodářském roce zahrnuje do kalendářního roku, do kterého je vykazován pro účely daně z příjmů2).  Při přechodu z účtování v kalendářním roce na hospodářský rok v průběhu roku 2003 se uvede pouze příjem získaný za dobu přede dnem přechodu na účtování v hospodářském roce. U společníka veřejné obchodní společnosti, komplementáře komanditní společnosti a OSVČ, která účtuje v soustavě podvojného účetnictví, se za příjem ze samostatné výdělečné činnosti po odpočtu výdajů považuje základ daně z příjmu z této činnosti.</t>
  </si>
  <si>
    <t xml:space="preserve">Uvedou se výdaje vynaložené na dosažení, zajištění a udržení příjmů ze všech samostatných výdělečných činností (spoluprací), které OSVČ v roce 2003 vykonávala. Za výdaje OSVČ, která je poplatníkem daně z příjmů stanovené paušální částkou1), se považují předpokládané výdaje za takový rok. U OSVČ účtující v hospodářském roce se výdaje zahrnují do kalendářního roku, do kterého jsou vykazovány pro účely daně z příjmů2). Při přechodu z účtování v kalendářním roce na hospodářský rok v průběhu roku 2003 se uvedou pouze výdaje za dobu přede dnem přechodu na účtování v hospodářském roce. Osoby, které jsou pouze společníky veřejné obchodní společnosti, komplementáři komanditní společnosti a OSVČ, které účtují v soustavě podvojného účetnictví, výdaje neuvádí. </t>
  </si>
  <si>
    <t>25    Samostatnou  výdělečnou   činnost (spolupráci) jsem  v  roce   2003  vykonával/a     od …….. do ………</t>
  </si>
  <si>
    <t xml:space="preserve">Řádek 24 :  řádek 25 po odpočtu měsíců, ve kterých po celý kalendářní měsíc OSVČ  měla nárok  nebo pobírala nemocenské z nemocenského pojištění OSVČ3), vykonávala službu v ozbrojených silách (civilní službu), nebo pobírala peněžitou pomoc v mateřství (peněžitou pomoc) z nemocenského pojištění  OSVČ.  OSVČ,  které  nedosáhly  průměrný  měsíční  příjem  ve výši 3.700,- Kč a nepřihlásily se k důchodovému pojištění na rok 2003, řádky  27  až  29  nevyplňují a v řádku 30 uvedou 0.
OSVČ,  která  na  rok 2003  nepodala  Přihlášku  k účasti na důchodovém pojištění a v roce 2003 nedosáhla  průměrného měsíčního příjmu z výkonu samostatné výdělečné činnosti (spolupráce) po odpočtu výdajů alespoň 3.700,- Kč, má možnost se přihlásit k účasti na důchodovém pojištění na rok 2003 na druhé straně tiskopisu Přehledu.
</t>
  </si>
  <si>
    <t xml:space="preserve">Uvede  se  částka  z  řádku  27, minimálně 22.200,- Kč, maximálně však 486.000,- Kč. </t>
  </si>
  <si>
    <t>Částka  22.200,- Kč  se sníží o 1.850,- Kč za každý kalendářní měsíc v r. 2003, v němž:</t>
  </si>
  <si>
    <t>Pokud je částka z řádku 27 vyšší než minimální částka 22.200,- Kč, popř. snížená za každý kalendářní měsíc, v  němž  trvaly   důvody   pro  snížení  minimálního  vyměřovacího  základu,  uvede  se  částka z řádku 27.</t>
  </si>
  <si>
    <t>IV. Výše zálohy na pojistné na důchodové pojištění a příspěvek na státní politiku za-městnanosti (dále DP) a pojistného na nemocenské pojištění (dále NP) na rok 2004</t>
  </si>
  <si>
    <t>Pokud je nejnižší měsíční vyměřovací základ vyšší než 40.500,- Kč, uvede se částka 40.500,- Kč.</t>
  </si>
  <si>
    <t xml:space="preserve">Řádek 24 x 0,4 : řádek 25 zaokrouhleno na celé koruny směrem nahoru. Rozdíl mezi příjmy a výdaji uvedený v řádku 24 se vynásobí 0,4 a  vydělí počtem měsíců výkonu výdělečné činnosti uvedených v řádku 25 a výsledná částka se zaokrouhlí směrem nahoru. 
</t>
  </si>
  <si>
    <r>
      <t xml:space="preserve">Pokud je nejnižší měsíční vyměřovací základ u OSVČ, která se pro účely placení záloh na pojistné považuje za OSVČ vykonávající </t>
    </r>
    <r>
      <rPr>
        <b/>
        <sz val="10"/>
        <rFont val="Times New Roman CE"/>
        <family val="0"/>
      </rPr>
      <t>vedlejší</t>
    </r>
    <r>
      <rPr>
        <sz val="10"/>
        <rFont val="Times New Roman CE"/>
        <family val="1"/>
      </rPr>
      <t xml:space="preserve"> samostatnou výdělečnou činnost, nižší než 1.684,- Kč, uvede se částka 1.684,- Kč.</t>
    </r>
  </si>
  <si>
    <r>
      <t xml:space="preserve">Pokud je nejnižší měsíční vyměřovací základ u OSVČ, která se pro účely placení záloh na pojistné považuje za OSVČ vykonávající </t>
    </r>
    <r>
      <rPr>
        <b/>
        <sz val="10"/>
        <rFont val="Times New Roman CE"/>
        <family val="0"/>
      </rPr>
      <t xml:space="preserve">hlavní </t>
    </r>
    <r>
      <rPr>
        <sz val="10"/>
        <rFont val="Times New Roman CE"/>
        <family val="0"/>
      </rPr>
      <t>samostatnou výdělečnou činnost, nižší než 3.368,</t>
    </r>
    <r>
      <rPr>
        <sz val="10"/>
        <rFont val="Times New Roman CE"/>
        <family val="1"/>
      </rPr>
      <t>- Kč, uvede se částka 3.368,- Kč.</t>
    </r>
  </si>
  <si>
    <t>Výše uvedené platí i pro OSVČ, které spolu s Přehledem předložily protokol o platbě daně paušální částkou za rok 2003 nebo OSVČ, které tento protokol předložily v předcházejících letech, byla-li daň stanovena paušální částkou na více zdaňovacích období.</t>
  </si>
  <si>
    <t>Na tomto ř. 101 neuvádějte Váš podíl na příjmech osoby samostatně výdělečně činné podle § 13 zákona, který máte jako spolupracující osoba (uveďte na ř. 107), a Váš podíl společníka veřejné obchodní společnosti nebo komplementáře komanditní společnost na zisku (uveďte na ř. 112). Účtujete-li v soustavě podvojného účetnictví, vyplňte hospodářský výsledek před zdaněním - zisk do řádku 104. Částky uvádějte před úpravou podle § 23 zákona.</t>
  </si>
  <si>
    <t>POKYNY K PŘÍLOZE Č. 1</t>
  </si>
  <si>
    <t>Váš podíl jako společníka veřejné obchodní společnosti nebo komplementáře komanditní společnosti. Vykáže-li společnost ztrátu, označte svůj podíl znaménkém mínus (-)</t>
  </si>
  <si>
    <t>Dílčí základ daně (ztráta) z příjmů dle § 7 zákona (ř. 104 + ř. 105 - ř. 106 - ř. 107 + ř. 108 + ř. 109 - ř. 110 - ř. 111 + ř. 112 )</t>
  </si>
  <si>
    <r>
      <t>Uplatňuji výdaje procentem z příjmů</t>
    </r>
    <r>
      <rPr>
        <vertAlign val="superscript"/>
        <sz val="8"/>
        <rFont val="Arial CE"/>
        <family val="2"/>
      </rPr>
      <t>1</t>
    </r>
    <r>
      <rPr>
        <sz val="8"/>
        <rFont val="Arial CE"/>
        <family val="2"/>
      </rPr>
      <t>)</t>
    </r>
  </si>
  <si>
    <r>
      <t>Účtuji v soustavě podvojného účetnictví</t>
    </r>
    <r>
      <rPr>
        <vertAlign val="superscript"/>
        <sz val="8"/>
        <rFont val="Arial CE"/>
        <family val="2"/>
      </rPr>
      <t>1</t>
    </r>
    <r>
      <rPr>
        <sz val="8"/>
        <rFont val="Arial CE"/>
        <family val="2"/>
      </rPr>
      <t>)</t>
    </r>
  </si>
  <si>
    <r>
      <t>Účtuji v soustavě jednoduchého účetnictví</t>
    </r>
    <r>
      <rPr>
        <vertAlign val="superscript"/>
        <sz val="8"/>
        <rFont val="Arial CE"/>
        <family val="2"/>
      </rPr>
      <t>1)</t>
    </r>
  </si>
  <si>
    <t>Výpočet dílčího základu daně z příjmů z podnikání a z jiné samostatné výdělečné činnosti (§7 zákona)</t>
  </si>
  <si>
    <t>1. Výpočet dílčího základu daně z příjmů z podnikání a z jiné samostatné výdělečné činnosti (§7 zákona)</t>
  </si>
  <si>
    <t>Příjmy plynoucí ze zdrojů na území České reubliky a příjmy plynoucí ze zdrojů v zahraničí</t>
  </si>
  <si>
    <t>2. Dílčí údaje (§7 zákona)</t>
  </si>
  <si>
    <t>A. Údaje o obratu a odpisech</t>
  </si>
  <si>
    <t>Čistý obrat</t>
  </si>
  <si>
    <t>B. Hlavní (převažující) činnost</t>
  </si>
  <si>
    <t>Název činnosti</t>
  </si>
  <si>
    <t>C. Údaje o podnikání</t>
  </si>
  <si>
    <t>Datum zahájení podnikání</t>
  </si>
  <si>
    <t>Na konci zdaňovacího období</t>
  </si>
  <si>
    <t>Na začátku zdaňovacího období</t>
  </si>
  <si>
    <t>Peněžní prostředky v hotovosti</t>
  </si>
  <si>
    <t>Peněžní prostředky na bankovních účtech</t>
  </si>
  <si>
    <t>Pohledávky (bez půjček)</t>
  </si>
  <si>
    <t>Úvěry a půjčky - přijaté</t>
  </si>
  <si>
    <t>Úvěry a půjčky - poskytnuté</t>
  </si>
  <si>
    <t>Rezervy</t>
  </si>
  <si>
    <t>9.</t>
  </si>
  <si>
    <t>10.</t>
  </si>
  <si>
    <t>11.</t>
  </si>
  <si>
    <t>8.</t>
  </si>
  <si>
    <t>7.</t>
  </si>
  <si>
    <t>6.</t>
  </si>
  <si>
    <t>4.</t>
  </si>
  <si>
    <r>
      <t>F.Údaje o účastnících sdružení</t>
    </r>
    <r>
      <rPr>
        <b/>
        <i/>
        <vertAlign val="superscript"/>
        <sz val="8"/>
        <rFont val="Arial CE"/>
        <family val="2"/>
      </rPr>
      <t>2)</t>
    </r>
  </si>
  <si>
    <t>Jste-li účastníkem sdružení, které není právnickou osobou, vyplňte údaje o ostatních účastnících sdružení.</t>
  </si>
  <si>
    <t>Jste-li osoba, která rozděluje příjmy podle § 13 zákona, uveďte údaje o spolupracujících osobách.</t>
  </si>
  <si>
    <t>Podíl na příjmech a výdajích v %</t>
  </si>
  <si>
    <r>
      <t>F. Údaje o osobě, která rozděluje příjmy a výdaje</t>
    </r>
    <r>
      <rPr>
        <b/>
        <i/>
        <vertAlign val="superscript"/>
        <sz val="8"/>
        <rFont val="Arial CE"/>
        <family val="2"/>
      </rPr>
      <t>2)</t>
    </r>
  </si>
  <si>
    <t>Jste-li spolupracující osoba, podle § 13 zákona, uveďte údaje o osobě, která na Vás rozdělila příjmy a výdaje.</t>
  </si>
  <si>
    <r>
      <t>I. Údaje o veřejné obchodní společnosti nebo komanditní společnosti</t>
    </r>
    <r>
      <rPr>
        <b/>
        <i/>
        <vertAlign val="superscript"/>
        <sz val="8"/>
        <rFont val="Arial CE"/>
        <family val="2"/>
      </rPr>
      <t>2)</t>
    </r>
  </si>
  <si>
    <t>Daňové identifikační číslo veřejné obchodní společnosti, kde jste společníkem, nebo komanditní společnosti, kde jste komplementářem, a výše vašeho podílu v procentech</t>
  </si>
  <si>
    <t>1) V tabulce vyberte z předložených možností a označte křížkem.</t>
  </si>
  <si>
    <r>
      <t xml:space="preserve">Typ PŘEHLEDU </t>
    </r>
    <r>
      <rPr>
        <sz val="10"/>
        <rFont val="Arial CE"/>
        <family val="2"/>
      </rPr>
      <t>(nehodící se škrtněte)</t>
    </r>
    <r>
      <rPr>
        <sz val="12"/>
        <rFont val="Arial CE"/>
        <family val="0"/>
      </rPr>
      <t>:</t>
    </r>
  </si>
  <si>
    <t>V roce 2003 jsem změnil zdravotní pojišťovnu ( zakroužkujte ) :</t>
  </si>
  <si>
    <r>
      <t>XXX - NEMÁM</t>
    </r>
    <r>
      <rPr>
        <sz val="10"/>
        <rFont val="Arial CE"/>
        <family val="2"/>
      </rPr>
      <t xml:space="preserve"> daňového poradce ( nehodící se škrtněte )</t>
    </r>
  </si>
  <si>
    <r>
      <t>PŘEPLATEK</t>
    </r>
    <r>
      <rPr>
        <sz val="10"/>
        <rFont val="Arial CE"/>
        <family val="2"/>
      </rPr>
      <t xml:space="preserve"> </t>
    </r>
    <r>
      <rPr>
        <sz val="8"/>
        <rFont val="Arial CE"/>
        <family val="2"/>
      </rPr>
      <t>(zakroužkujte písmeno u správného výrazu)</t>
    </r>
    <r>
      <rPr>
        <sz val="9"/>
        <rFont val="Arial CE"/>
        <family val="2"/>
      </rPr>
      <t>:</t>
    </r>
  </si>
  <si>
    <r>
      <t xml:space="preserve">C - </t>
    </r>
    <r>
      <rPr>
        <sz val="8"/>
        <rFont val="Arial CE"/>
        <family val="2"/>
      </rPr>
      <t xml:space="preserve">Patřil jsem mezi osoby, za které platil pojistné i STÁT (viz Poučení str. 4, bod 9) v měsících  </t>
    </r>
  </si>
  <si>
    <t xml:space="preserve">         Zakroužkujte písmeno podle Poučení na str. 4 bod 10 :</t>
  </si>
  <si>
    <t>Počet kalendářních měsíců, ve kterých v roce 2003 trvala samostatná výdělečná činnost.</t>
  </si>
  <si>
    <r>
      <t xml:space="preserve">Úhrn zaplacených záloh na pojistné za měsíce roku 2003, odvedených na účet VZP ČR, a nevráceného přeplatku podle Přehledu za rok 2002, použitého na úhradu záloh v roce 2003. </t>
    </r>
    <r>
      <rPr>
        <b/>
        <sz val="8"/>
        <rFont val="Arial CE"/>
        <family val="0"/>
      </rPr>
      <t>Zahrnují se platby</t>
    </r>
    <r>
      <rPr>
        <sz val="8"/>
        <rFont val="Arial CE"/>
        <family val="0"/>
      </rPr>
      <t xml:space="preserve"> za rok 2003 provedené do 8. 1. 2004 včetně.</t>
    </r>
    <r>
      <rPr>
        <b/>
        <sz val="8"/>
        <rFont val="Arial CE"/>
        <family val="0"/>
      </rPr>
      <t xml:space="preserve"> Nezahrnují se platby </t>
    </r>
    <r>
      <rPr>
        <sz val="8"/>
        <rFont val="Arial CE"/>
        <family val="0"/>
      </rPr>
      <t>penále, pokut, doplatky na základě dřívějších PŘEHLEDU a úhrady pojistného za měsíce, kdy byl pojištěnec "osobou bez zdanitelných příjmů".</t>
    </r>
  </si>
  <si>
    <t xml:space="preserve">Nová výše zálohy OSVČ (vyplňují pouze osoby, které nepatří mezi osoby, za </t>
  </si>
  <si>
    <t>které platí pojistné i stát).</t>
  </si>
  <si>
    <r>
      <t>Datum posledního zahájení ( opětovného zahájení ) samostatné výdělečné činnosti.</t>
    </r>
    <r>
      <rPr>
        <sz val="9"/>
        <rFont val="Times New Roman CE"/>
        <family val="1"/>
      </rPr>
      <t xml:space="preserve"> ( Uvede se datum faktického zahájení činnosti, příp. datum opětovného zahájení po přerušení, neuvádí se datum oprávnění výkonu k činnosti )</t>
    </r>
  </si>
  <si>
    <t>den</t>
  </si>
  <si>
    <t>měsíc</t>
  </si>
  <si>
    <t>rok</t>
  </si>
  <si>
    <t>Daňové přiznání zpracovává a předkládá daňový poradce</t>
  </si>
  <si>
    <t>ano*</t>
  </si>
  <si>
    <t>ne*</t>
  </si>
  <si>
    <t>Přehled o příjmech a výdajích osoby samostatně výdělečně činné a dalších údajích podle § 15 odst. 1 zákona č. 589/1992 Sb., o pojistném na sociální zabezpečení a příspěvku na státní politiku zaměstnanosti, ve znění pozdějších předpisů.</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</si>
  <si>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</si>
  <si>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</si>
  <si>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</si>
  <si>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</si>
  <si>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</si>
  <si>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</si>
  <si>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20 Ulice</t>
  </si>
  <si>
    <t>21 Číslo popis./ orientační</t>
  </si>
  <si>
    <t>22 PSČ</t>
  </si>
  <si>
    <t>23 Obec</t>
  </si>
  <si>
    <t>24 Ulice</t>
  </si>
  <si>
    <t>25 Číslo popisné / orientační</t>
  </si>
  <si>
    <t>26 PSČ</t>
  </si>
  <si>
    <t>2) Údaje, pro které nedostačuje vyhrazené místo, uveďte na volný list a přiložte k tiskopisu</t>
  </si>
  <si>
    <t>poplatník uvede v celých Kč</t>
  </si>
  <si>
    <t>č.ř.</t>
  </si>
  <si>
    <t>PŘÍLOHA č. 2</t>
  </si>
  <si>
    <t>2. Výpočet dílčího základu daně z příjmů fyzických osob z pronájmu (§9 zákona)</t>
  </si>
  <si>
    <t>Rozdíl mezi příjmy a výdaji (ř. 205 - ř. 206) nebo hospodářský výsledek před zdaněním (zisk,ztráta)</t>
  </si>
  <si>
    <t>Úhrn příjmů od všech zaměstnavatelů</t>
  </si>
  <si>
    <t>Podle § 10 odst. 1 zákona jsou za ostatní příjmy považovány takové příjmy, při kterých dochází ke zvýšení majetku a nejedná se přitom o příjmy podle § 6 až  § 9 zákona. Každký jednotlivý druh příjmů se uvádí v tabulce samostatně. Jestliže jste ve zdaňovacím období prodal např. dva obytné domy a současně několik cenných papírů, jedná se o dava druhy příjmů, z nichž se každý posuzuje samostatně. Za příjem podle § 10 odst. 1 zákona se považuje i příjem odstupného za uvolnění bytu, u kterého nebyly splněny podmínky pro osvobození od daně podle § 4 odst. 1 písm. u) zákona.</t>
  </si>
  <si>
    <t>POKYNY K PŘÍLOZE č. 3</t>
  </si>
  <si>
    <t>ř. 302</t>
  </si>
  <si>
    <t>ř. 303</t>
  </si>
  <si>
    <t>ř. 304</t>
  </si>
  <si>
    <t>ř. 305</t>
  </si>
  <si>
    <t>ř. 306</t>
  </si>
  <si>
    <t>ř. 307</t>
  </si>
  <si>
    <t>ř. 308</t>
  </si>
  <si>
    <t>ř. 309</t>
  </si>
  <si>
    <t>ř. 310</t>
  </si>
  <si>
    <t>Příjmy ze zdrojů v zahraničí</t>
  </si>
  <si>
    <t>Do příjmů ze závislé činnosti a z funkčních požitků podle § 6 zákona se zahrnují přijmy ze zdrojů na území České republiky i příjmy ze zdrojů v zahraničí, a to přepočtené na Kč. V tomto oddílu se za příjmy ze zdrojů v zahraničí považují hrubé zahraniční příjmy bez  odčitatelných položek a nezdanitelných částí zakladu daně podle zahraničních předpisů. K těmto hrubým zahraničním příjmům můžete uplatnit jako výdej pojistného hrazené v zahraničí za předpokladu, že toto pojistné splňuje podmínky daňového výdaje podle českých právních předpisů. U poplatníků podle § 2 odst. 2 zákona (daňový rezident), kterí mají příjmy ze zdrojů v zahraničí ze státu, s nímž Česká republika neuzavřela smlouvu o zamezení dvojího zdanění, je základem daně jejich příjem snížený o dań zaplacenou z tohoto příjmu. Pro přepočet na Kč se použije směnný kurz podle § 38 odst. 4 zákona, stanovený Českou národní bankou poslední den kalendářního měsíce předcházejícího měsíce, v jehož průběhu se záloha srazí. Upozorňujeme, že pokud má poplatník příjmy ze zdrojů v zahraničí, postupuje se při vyloučení jejich dvojího zdanění výhradně podle příslušné smlouvy o zamezení dvojího zdanění.</t>
  </si>
  <si>
    <r>
      <t xml:space="preserve">207 Rozdíl mezi příjmy a výdaji (ř . 205 - ř. 206) nebo hospodářský výsledek před zdaněním - (zisk, ztráta) - </t>
    </r>
    <r>
      <rPr>
        <sz val="8"/>
        <rFont val="Arial CE"/>
        <family val="2"/>
      </rPr>
      <t>uveďte podle údajů v tiskopisu. Poplatníci účtující v soustavě jednoduchého účetnictví, poplatníci, kteří vedou záznamy o příjmech a výdajích a poplatníci uplatňující výdaje procentem z příjmů uvedou rozdíl mezi příjmy a výdaji a poplatníci účtujcí v soustavě podvojného účetnictví uvedou hospodářský výsledek před zdaněním. Údaje jsou uváděny před úpravou podle § 23 zákona a ostatními úpravami podle zákona. V případě, že výdaje přesahují příjmy nebo hospodářský výsledek před zdaněním je ztráta, částku označnte znaménkem mínus.</t>
    </r>
  </si>
  <si>
    <r>
      <t xml:space="preserve">Daň zaokrouhlená </t>
    </r>
    <r>
      <rPr>
        <b/>
        <sz val="8"/>
        <rFont val="Arial CE"/>
        <family val="2"/>
      </rPr>
      <t>na celé koruny</t>
    </r>
    <r>
      <rPr>
        <sz val="8"/>
        <rFont val="Arial CE"/>
        <family val="2"/>
      </rPr>
      <t xml:space="preserve"> nahoru ( ř.56 + ř.57)</t>
    </r>
  </si>
  <si>
    <r>
      <t xml:space="preserve">Ztráta zaokrouhlená </t>
    </r>
    <r>
      <rPr>
        <b/>
        <sz val="8"/>
        <rFont val="Arial CE"/>
        <family val="2"/>
      </rPr>
      <t>na celé Kč</t>
    </r>
    <r>
      <rPr>
        <sz val="8"/>
        <rFont val="Arial CE"/>
        <family val="2"/>
      </rPr>
      <t xml:space="preserve"> nahoru ( ř.36 </t>
    </r>
    <r>
      <rPr>
        <b/>
        <sz val="8"/>
        <rFont val="Arial CE"/>
        <family val="2"/>
      </rPr>
      <t>bez znaménka mínus</t>
    </r>
    <r>
      <rPr>
        <sz val="8"/>
        <rFont val="Arial CE"/>
        <family val="2"/>
      </rPr>
      <t xml:space="preserve"> )</t>
    </r>
  </si>
  <si>
    <t>5. ODDÍL - Dodatečné daňové přiznání</t>
  </si>
  <si>
    <t>ÚDAJE O STAROBNÍM DUCHODU</t>
  </si>
  <si>
    <t>Příjmení, jméno, titul</t>
  </si>
  <si>
    <t>Počet měsíců</t>
  </si>
  <si>
    <t>Počet měsíců se ZTP-P</t>
  </si>
  <si>
    <t>vyplní</t>
  </si>
  <si>
    <t>41a)</t>
  </si>
  <si>
    <t>41b)</t>
  </si>
  <si>
    <t>42a)</t>
  </si>
  <si>
    <t>42b)</t>
  </si>
  <si>
    <t>2. ODDÍL - Základ daně, ztráta</t>
  </si>
  <si>
    <r>
      <t xml:space="preserve">ř. 112 Váš podíl jako společníka veřejné obchodní společnosti nebo komplementáře komanditní společnosti - </t>
    </r>
    <r>
      <rPr>
        <sz val="7"/>
        <rFont val="Arial CE"/>
        <family val="2"/>
      </rPr>
      <t>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t>
    </r>
  </si>
  <si>
    <r>
      <t xml:space="preserve">ř. 113 Dílčí základ daně (ztráta) připadající na příjmy dle § 7 zákona (ř. 104 + ř. 105 - ř. 106 - ř. 107 + ř. 108 + ř. 109 - ř. 110 - ř. 111 + ř. 112) - </t>
    </r>
    <r>
      <rPr>
        <sz val="7"/>
        <rFont val="Arial CE"/>
        <family val="2"/>
      </rPr>
      <t xml:space="preserve">vypočtěte částku podle pokynů uvedených na řádku 113. Je-li rozdíl menší než nula, je tato hodnota dílčí ztrátou podle § 7 zákona. V tomto případě označte znaménkem mínus (-). Vypočtenou hodnotu přeneste na </t>
    </r>
    <r>
      <rPr>
        <b/>
        <sz val="7"/>
        <rFont val="Arial CE"/>
        <family val="2"/>
      </rPr>
      <t>ř. 32, 2 oddílu, DAP na stranu 2.</t>
    </r>
    <r>
      <rPr>
        <sz val="7"/>
        <rFont val="Arial CE"/>
        <family val="2"/>
      </rPr>
      <t xml:space="preserve"> </t>
    </r>
  </si>
  <si>
    <t>30 % z příjmů z užití nebo poskytnutí práv z průmyslového nebo jiného duševního vlastnictví, autorských práv včetně práv přibuzných právu autorskému, a to včetně příjmů z vydávání, rozmnožování a ruzšiřování literárních a jiných děl vlastním nákladem.</t>
  </si>
  <si>
    <t xml:space="preserve">50 % z příjmů ze zemědělské výroby, lesního a vodního hospodářství. </t>
  </si>
  <si>
    <t>25 % z příjmů ze živnosti, z jiných podnikání podle zvláštních předpisů, z příjmů z výkonu nezávislého povolání, které není živností ani podnikáním podle zvláštních předpisů, a příjmy znalců a tlumočníků za činnost podle zvláštních předpisů.</t>
  </si>
  <si>
    <t xml:space="preserve">Částky v následujících oddílech uveďte zaokrouhlené na celé koruny, podle dále uvedeného postupu s výjimkou vypočtených částek, které uvedete zaokrouhlené na dvě desetinná místa, jež jsou vyznačeny v DAP a v následujících pokynech. Postupy zaokrouhlení jsou uvedeny následovně:  </t>
  </si>
  <si>
    <t xml:space="preserve">Postup zaokrouhlení na celé koruny proveďte následovně:  vypusťte všechny číslice za poslední platnou číslicí zaokrouhlovaného čísla a tuto číslici dále upravte podle číslic, které následují po poslední platné číslici zaokrouhlovaného čísla, a to      </t>
  </si>
  <si>
    <t>Postup zaokrouhlení na dvě desetiná místa se provádí tak, že se vypustí všechny číslice za poslední platnou číslicí zaokrouhlovaného čísla a tato číslice se dále upraví podle číslic, které následujíc po poslední platné čislici zaokrouhleného čísla. Následuje-li číslice menší než pět (např. 17,872 zaokrouhleno na 17,87), zůstává zaokrouhlená číslice beze změny. Následuje-li číslice pět nebo větší než pět, zvětšuje se zaokrouhlovaná číslice o jednu (např. 17,877 zaokrouhleno na 17,88).</t>
  </si>
  <si>
    <t>b) zaokrouhlovaná číslice, po které následuje číslice 5 nebo  číslice větší než 5, se zvětšuje o jednu (např. 14,51 se zaokrouhlí na 15).</t>
  </si>
  <si>
    <t>ř. 324 a ř. 325 Příjmy ze zahraničí  metoda zápočtu daně zaplacené v zahraničí</t>
  </si>
  <si>
    <t>ř. 315 Příjmy ze zdrojů v zahraničí - metoda vynětí s výhradou progresu</t>
  </si>
  <si>
    <t xml:space="preserve">Takto zaokrouhlíte údaje na řádcích: </t>
  </si>
  <si>
    <t xml:space="preserve">ř. 301, ř. 303, ř. 306 a ř. 307 Výpočet daně z příjmů dosažených za více zdaňovacích období       </t>
  </si>
  <si>
    <t xml:space="preserve">1. Výpočet daně z příjmů dosažených za více zdaňovacích období     </t>
  </si>
  <si>
    <t>Jestliže vám plynou příjmy které jsou výsledkem vaší několikaleté činnosti nebo plynou z využití věcí a práv najednou za více let, můžete je rozdělit rovnoměrně na zdaňovací období, v němž byly dosaženy, a na zdaňovací období předcházející, nejvýše však na tři poměrné části. Příjmy z lesního hospodářství dasažené těžbou dřeva lze rozdělit nejvýše na deset poměrných částí.</t>
  </si>
  <si>
    <t>K řádku 2:   údaje o dlouhodobém nehmotném majetku se přebírají z knihy dlouhodobého nehmotného majetku nebo z karet dlouhodobého nehmotného majetku v ocenění zůstatkovou cenou podle Čl. IX odst. 2 písm. g) Opatření 281, 283/77 411/2000, kterým se stanoví postupy účtování pro účetní jednotky účtující v soustavě jednoduchého účetnictví (týká se pouze majetku pořizeného do 31. 12. 2000).</t>
  </si>
  <si>
    <t>K řádku 3:   údaje o peněžních prostředcích v hotovosti se přebírají z peněžního  deníku.</t>
  </si>
  <si>
    <t>K řádku 4:   údaje o peněžních prostředcích na bankovních účtech se přebírají z peněžního deníku.</t>
  </si>
  <si>
    <t>K řádku 5:   údaje o cenných papírech a peněžních vkladech (účastech) se přebírají z knihy finančního majetku.</t>
  </si>
  <si>
    <t>K řádku 6:   údaje o zásobách se přebírají z knihy (karet) zásob.</t>
  </si>
  <si>
    <t>K řádku 7:    údaje o pohledávkách (bez půjček) se přebírají z knihy podledávek a závazků.</t>
  </si>
  <si>
    <t>K řádku 8:   údaje o závazcích (bez úvěrů a půjček) se přebírají z knihy pohledávek a závazků.</t>
  </si>
  <si>
    <t>K řádku 9:   údaje o úvěrech a půjčkách přijatých se přebírají z knihy podledávek a závazků.</t>
  </si>
  <si>
    <t>K řádku 10:   údaje o úvěrech a půjčkách poskytnutých se přebírají z knihy pohledávek a závazků.</t>
  </si>
  <si>
    <t xml:space="preserve">K řádku 11:   údaje o rezervách definovaných v zákoně č. 593/1992 Sb., o rezervách pro zjištění základu daně z příjmů, ve znění pozdějších předpisů, se přebírají z karet zákonných rezerv.   </t>
  </si>
  <si>
    <t xml:space="preserve">Údaje se přebírají z peněžního deníku, knihy pohledávek a závazků a dalších pomocných knih takto: </t>
  </si>
  <si>
    <r>
      <t xml:space="preserve">D. </t>
    </r>
    <r>
      <rPr>
        <b/>
        <i/>
        <sz val="7"/>
        <rFont val="Arial CE"/>
        <family val="2"/>
      </rPr>
      <t>Tabulka pro poplatníky účtující v soustavě jednoduchého účetnictví</t>
    </r>
  </si>
  <si>
    <r>
      <t xml:space="preserve">E. </t>
    </r>
    <r>
      <rPr>
        <b/>
        <i/>
        <sz val="7"/>
        <rFont val="Arial CE"/>
        <family val="2"/>
      </rPr>
      <t>Úpravy podle § 23 zákona a ostatní úpravy podle zákona</t>
    </r>
  </si>
  <si>
    <r>
      <t xml:space="preserve">variabilní symbol : </t>
    </r>
    <r>
      <rPr>
        <vertAlign val="superscript"/>
        <sz val="11"/>
        <rFont val="Times New Roman CE"/>
        <family val="1"/>
      </rPr>
      <t>**)</t>
    </r>
  </si>
  <si>
    <t>Doplatek pojistného na důchodové pojištění a příspěvku na státní politiku zaměstnanosti ve výši</t>
  </si>
  <si>
    <t>bude (byl) uhrazen z účtu číslo</t>
  </si>
  <si>
    <t xml:space="preserve">                   uhrazen pošt. poukázkou dne *</t>
  </si>
  <si>
    <t>Přeplatek na pojistném na důchodové pojištění a příspěvku na státní politiku zaměstnanosti ve výši</t>
  </si>
  <si>
    <t>vraťte (pokud nemám vůči OSSZ (PSSZ) splatný závazek ) na účet číslo</t>
  </si>
  <si>
    <r>
      <t xml:space="preserve"> a)</t>
    </r>
    <r>
      <rPr>
        <sz val="10"/>
        <rFont val="Times New Roman CE"/>
        <family val="1"/>
      </rPr>
      <t xml:space="preserve"> Řádek 33 x 0,044 zaokrouhleno na celé koruny směrem nahoru.</t>
    </r>
  </si>
  <si>
    <t>ř. 313</t>
  </si>
  <si>
    <t>ř. 314</t>
  </si>
  <si>
    <t>ř. 315</t>
  </si>
  <si>
    <t>A</t>
  </si>
  <si>
    <t>C</t>
  </si>
  <si>
    <t>E***)</t>
  </si>
  <si>
    <t>D**)</t>
  </si>
  <si>
    <t xml:space="preserve">se ZPS  s TZP  </t>
  </si>
  <si>
    <t>se ZPS</t>
  </si>
  <si>
    <t>Zaměstnanec</t>
  </si>
  <si>
    <t>Přepočtený počet zaměstnanců se ZPS     = ----------------------------------------------------------------------------------------------------------------------</t>
  </si>
  <si>
    <t xml:space="preserve"> = --------------  = 2,7591, zaokrouhleno na 2,76 zaměstnance </t>
  </si>
  <si>
    <t xml:space="preserve"> = -------------  = 1,0250, zaokrouhleno 1,03 zaměstnance</t>
  </si>
  <si>
    <t>Ve výdajích uvedených na tomto řádku bude i Váš podíl na výdajích účastníka sdružení, které není právnickou osobou, ve výši stanovené smlouvou o sdružení nebo rovným dílem podle § 835 občanského zákoníku. Na tomto ř. 102 neuvádějte Váš podíl na výdajích osoby samostatně výdělečně čínné podle § 13 zákona, který máte jako spolupracující osoba (uveďte na ř. 108), a Váš podíl společníka veřejné obchodní společnosti nebo komplementáře komanditní společnost na ztrátě, kterou uveďte na ř. 112. Jste-li společník veřejné obchodní společnosti a komplementář komanditní společnosti, lze uplatnit částky placeného pojistného, na sociální zabezpečení, příspěvku na státní politiku zaměstnanosti a pojistného na všeobecné zdravotní pojištění, které uveďte (pokud nehradila tyto částky jako náklad společnost) na ř. 103.</t>
  </si>
  <si>
    <t>Účtujete-li v soustavě podvojného účetnictví, vyplňte hospodářský výsledek před zdaněním - ztrátu do řádku 104. Částky úvádějte před úpravou podle § 23 zákona.</t>
  </si>
  <si>
    <t>Údaje o osobách, na které rozdělujete podíl na společných příjmech a výdajích připadající na spolupracující osoby nebo podíl na hospodářském výsledku (zisk, ztráta), uveďte na str. (2) do oddílu G.</t>
  </si>
  <si>
    <t>( 3 )</t>
  </si>
  <si>
    <t>2. K doplňujícím údajům (k § 7 zákona)</t>
  </si>
  <si>
    <t xml:space="preserve">Pro příjmy a výdaje k těmto příjmům ze zdrojů v zahraniční se použijí dále uvedené způsoby přepočtu na Kč. </t>
  </si>
  <si>
    <t>b) pokud nejste účetní jednotkou, použijete  jednotný kurz, který se stanoví jako roční průměr směnného kurzu devizovného trhu stanoveného Českou národní bankou poslední den každého měsíce zdaňovacího období.</t>
  </si>
  <si>
    <t>Zásady platné pro vyplnění  oddílu III a IV  Přehledu</t>
  </si>
  <si>
    <t>22     Příjmy  ze samostatné výdělečné činnosti (spolupráce)</t>
  </si>
  <si>
    <t>23   Výdaje vynaložené na dosažení, zajištění a udržení příjmů ze samostatné výdělečné činnosti (spolupráce)</t>
  </si>
  <si>
    <t>Příloha č.4 - "Výpočet daně z příjmů ze samostatného základu daně"</t>
  </si>
  <si>
    <t xml:space="preserve">Seznam podle § 38 odst. 9 zákona </t>
  </si>
  <si>
    <t>V souladu s ust. § 64 odst. 4 zákona č. 337/1992 Sb. o správě daní a poplatků, ve znění pozdějších předpisů, žádám o vrácení</t>
  </si>
  <si>
    <t>Příjmy po odpočtu výdajů ( řádek 22 - řádek 23 )</t>
  </si>
  <si>
    <t xml:space="preserve">Příjmy ze samostatné výdělečné činnosti ( spolupráce ). </t>
  </si>
  <si>
    <t xml:space="preserve">Průměrný měsíční příjem pro účast na důchodovém pojištění ( řádek 24 :  řádek 25 ) </t>
  </si>
  <si>
    <t xml:space="preserve">Úhrn záloh na pojistné zaplacených na důchodové pojištění a příspěvek na státní  politiku zaměstnanosti </t>
  </si>
  <si>
    <t>Rozdíl mezi řádkem 30 a řádkem 31</t>
  </si>
  <si>
    <r>
      <t xml:space="preserve">Sloupec 5 - </t>
    </r>
    <r>
      <rPr>
        <sz val="8"/>
        <rFont val="Arial CE"/>
        <family val="2"/>
      </rPr>
      <t>kód "p" vyplňte pouze v případě, že máte příjmy ze zemědělské výroby a uplatňujete výdaje procentem z příjmů. Pokud příjmy plynou z majetku, který je ve společném jmění manželů, uveďte ve sloupci 5 (kód) písmeno "s". Pokud příjmy plynou ze zdrojů v zahraniční, uveďte v soupci 5 (kód) písmeno "z".</t>
    </r>
  </si>
  <si>
    <r>
      <t xml:space="preserve">211 a 212 - </t>
    </r>
    <r>
      <rPr>
        <sz val="8"/>
        <rFont val="Arial CE"/>
        <family val="2"/>
      </rPr>
      <t xml:space="preserve">do řádku </t>
    </r>
    <r>
      <rPr>
        <b/>
        <sz val="8"/>
        <rFont val="Arial CE"/>
        <family val="2"/>
      </rPr>
      <t xml:space="preserve">211 příjmy podle § 10 zákona </t>
    </r>
    <r>
      <rPr>
        <sz val="8"/>
        <rFont val="Arial CE"/>
        <family val="2"/>
      </rPr>
      <t xml:space="preserve">uveďte součet částek z tabulky ze sloupce 2. Do řádku </t>
    </r>
    <r>
      <rPr>
        <b/>
        <sz val="8"/>
        <rFont val="Arial CE"/>
        <family val="2"/>
      </rPr>
      <t xml:space="preserve">212 výdaje podle § 10 zákona </t>
    </r>
    <r>
      <rPr>
        <sz val="8"/>
        <rFont val="Arial CE"/>
        <family val="2"/>
      </rPr>
      <t>uveďte součet částek z téže tabulky ze sloupce 3 podle jednotlivých druhů příjmů a pokud u některého druhu příjmů  převyšují výdaje  příjmy, zahrťe do součtu výdaje maximálně do výše příjmů. Jsou-li výdaje spojené s jednotlivým druhem příjmů (kategorie "ostatní příjmy") vyšší než příjem, k rozdílu se podle § 10 odst. 4 zákona nepřihlíží.</t>
    </r>
  </si>
  <si>
    <r>
      <t xml:space="preserve">213 - </t>
    </r>
    <r>
      <rPr>
        <sz val="8"/>
        <rFont val="Arial CE"/>
        <family val="2"/>
      </rPr>
      <t xml:space="preserve">vyplňte podle údajů v tiskopisu, uvedená částka by se měla rovnat úhrnu kladných rozdílů jednotlivých příjmů v tabulce ve sloupci 4. (ř. 211 - ř. 212). Údaj přeneste do </t>
    </r>
    <r>
      <rPr>
        <b/>
        <sz val="8"/>
        <rFont val="Arial CE"/>
        <family val="2"/>
      </rPr>
      <t>ř. 35 oddílu 2 DAP na str. 2.</t>
    </r>
  </si>
  <si>
    <t xml:space="preserve">3. Pokyny k výpočtu dílčího základu daně z příjmů fyzických osob z ostatních příjmů (§ 10 zákona)  </t>
  </si>
  <si>
    <t xml:space="preserve">Údaje v tabulce   </t>
  </si>
  <si>
    <r>
      <t xml:space="preserve">Druh příjmů podle § 10  odst. 1 zákona - </t>
    </r>
    <r>
      <rPr>
        <sz val="8"/>
        <rFont val="Arial CE"/>
        <family val="2"/>
      </rPr>
      <t xml:space="preserve">uveďte příjem a před slovní popis uveďte předepsaný kód: </t>
    </r>
    <r>
      <rPr>
        <b/>
        <sz val="8"/>
        <rFont val="Arial CE"/>
        <family val="2"/>
      </rPr>
      <t xml:space="preserve">A - </t>
    </r>
    <r>
      <rPr>
        <sz val="8"/>
        <rFont val="Arial CE"/>
        <family val="2"/>
      </rPr>
      <t xml:space="preserve">přiležitostná činnosti,  </t>
    </r>
    <r>
      <rPr>
        <b/>
        <sz val="8"/>
        <rFont val="Arial CE"/>
        <family val="2"/>
      </rPr>
      <t>B -</t>
    </r>
    <r>
      <rPr>
        <sz val="8"/>
        <rFont val="Arial CE"/>
        <family val="2"/>
      </rPr>
      <t xml:space="preserve"> prodej nemovitostí, </t>
    </r>
    <r>
      <rPr>
        <b/>
        <sz val="8"/>
        <rFont val="Arial CE"/>
        <family val="2"/>
      </rPr>
      <t xml:space="preserve">C - </t>
    </r>
    <r>
      <rPr>
        <sz val="8"/>
        <rFont val="Arial CE"/>
        <family val="2"/>
      </rPr>
      <t xml:space="preserve">prodej movitých věcí, </t>
    </r>
    <r>
      <rPr>
        <b/>
        <sz val="8"/>
        <rFont val="Arial CE"/>
        <family val="2"/>
      </rPr>
      <t xml:space="preserve">D - </t>
    </r>
    <r>
      <rPr>
        <sz val="8"/>
        <rFont val="Arial CE"/>
        <family val="2"/>
      </rPr>
      <t xml:space="preserve">prodej cenných papírů, </t>
    </r>
    <r>
      <rPr>
        <b/>
        <sz val="8"/>
        <rFont val="Arial CE"/>
        <family val="2"/>
      </rPr>
      <t xml:space="preserve">E - </t>
    </r>
    <r>
      <rPr>
        <sz val="8"/>
        <rFont val="Arial CE"/>
        <family val="2"/>
      </rPr>
      <t xml:space="preserve">příjmy z převodu podle § 10 ods. 1, písm. c) zákona, </t>
    </r>
    <r>
      <rPr>
        <b/>
        <sz val="8"/>
        <rFont val="Arial CE"/>
        <family val="2"/>
      </rPr>
      <t xml:space="preserve">F - </t>
    </r>
    <r>
      <rPr>
        <sz val="8"/>
        <rFont val="Arial CE"/>
        <family val="2"/>
      </rPr>
      <t>jiné ostatní příjmy</t>
    </r>
    <r>
      <rPr>
        <b/>
        <sz val="8"/>
        <rFont val="Arial CE"/>
        <family val="2"/>
      </rPr>
      <t xml:space="preserve"> </t>
    </r>
  </si>
  <si>
    <r>
      <t xml:space="preserve">Sloupec 1 a 2 -  </t>
    </r>
    <r>
      <rPr>
        <sz val="8"/>
        <rFont val="Arial CE"/>
        <family val="2"/>
      </rPr>
      <t xml:space="preserve">vyplňte ostatní </t>
    </r>
    <r>
      <rPr>
        <b/>
        <sz val="8"/>
        <rFont val="Arial CE"/>
        <family val="2"/>
      </rPr>
      <t xml:space="preserve">příjmy podle  § 10 zákona, </t>
    </r>
    <r>
      <rPr>
        <sz val="8"/>
        <rFont val="Arial CE"/>
        <family val="2"/>
      </rPr>
      <t xml:space="preserve">který zahrnují příjmy ze zdrojů na území České republiky i příjmy ze zdrojů v zahraničí, a to přepočtené na Kč způsobem popsaným výše. Neuvádějte zahraniční příjmy, pro které se použije výpočet daně ze samostatného základu daně sazbou daně podle § 16 ods. 2 zákona. K výpočtu daně ze samostatného základu daně lze použít Přílohu č. 4 označenou 25 5488, která je uveřejněna na webových stránkách ministerstva financí. Adresa zní: http://www.mfcr.cz/scripts/Forms/forms.asp.     </t>
    </r>
  </si>
  <si>
    <t>b) zaokrouhlovaná číslice, po které následuje číslice 5 nebo číslice větší než 5, se zvětšuje o jednu (např. 14,51 se zaokrouhlí na 15).</t>
  </si>
  <si>
    <t>a) zaokrouhlovaná číslice, po které následuje číslice menší než 5, zůstává beze změny (např. 14,48 se zaokrouhlí na 14),</t>
  </si>
  <si>
    <t>Poslední známá daňová povinnost - daňová ztráta podle § 5 zákona</t>
  </si>
  <si>
    <t>Zjištěná ztráta podle § 41 zákona č.  337/1992 Sb., o správě daní a poplatků, ve znění pozdějších předpisů (ř. 59)</t>
  </si>
  <si>
    <t>Příjmy, které jsou předmětem daně z příjmů</t>
  </si>
  <si>
    <t>Výdaje související s příjmy dle § 7 zákona</t>
  </si>
  <si>
    <t xml:space="preserve">Pojistné </t>
  </si>
  <si>
    <t>Rozdíl mezi příjmy a výdaji ( ř. 101 - 102 - 103 ) nebo hospodářský výsledek před zdaněním ( zisk, ztráta )</t>
  </si>
  <si>
    <t>Uplatňuji výdaje procentem z příjmů (20%)</t>
  </si>
  <si>
    <t>Dosáhl jsem příjmů ze společného jmění manželů</t>
  </si>
  <si>
    <t>27 Telefon / mobilní telefon</t>
  </si>
  <si>
    <t>28 Fax / e-mail</t>
  </si>
  <si>
    <r>
      <t xml:space="preserve">30 Ekonomické nebo personální spojení se zahraničními osobami </t>
    </r>
    <r>
      <rPr>
        <vertAlign val="superscript"/>
        <sz val="8"/>
        <rFont val="Arial CE"/>
        <family val="2"/>
      </rPr>
      <t>1)</t>
    </r>
  </si>
  <si>
    <t>B</t>
  </si>
  <si>
    <t>Řádky 23 až 28 vyplňte pouze v případě, že nemáte bydliště (trvalý pobyt) na území ČR</t>
  </si>
  <si>
    <t>Dílčí základ daně z kapitálového majetku podle § 8 zákona</t>
  </si>
  <si>
    <t>Základ daně (ř. 31 + kladná hodnota z ř. 36)</t>
  </si>
  <si>
    <r>
      <t xml:space="preserve">            0,135 x P</t>
    </r>
    <r>
      <rPr>
        <b/>
        <vertAlign val="subscript"/>
        <sz val="10"/>
        <rFont val="Arial CE"/>
        <family val="0"/>
      </rPr>
      <t>roc</t>
    </r>
    <r>
      <rPr>
        <b/>
        <sz val="10"/>
        <rFont val="Arial CE"/>
        <family val="0"/>
      </rPr>
      <t xml:space="preserve"> [ řádek 12- ( 3520 x řádek 4)]</t>
    </r>
  </si>
  <si>
    <t>z toho : poměrná splátka leasingové akontace</t>
  </si>
  <si>
    <t>Závazky ( bez úvěrů a půjček )</t>
  </si>
  <si>
    <t>z toho : zůstatková cena prodaného dlouhodobého majetku</t>
  </si>
  <si>
    <t>OSVČ</t>
  </si>
  <si>
    <t>OSSZ</t>
  </si>
  <si>
    <t>od</t>
  </si>
  <si>
    <t>tj. měsíců</t>
  </si>
  <si>
    <t>Vypočtený vyměřovací základ</t>
  </si>
  <si>
    <t>Minimální vyměřovací základ</t>
  </si>
  <si>
    <t>( zaokrouhleno na celé koruny směrem nahoru )</t>
  </si>
  <si>
    <t>Pojistné na důchodové pojištění a příspěvek na státní politiku zaměstnanosti</t>
  </si>
  <si>
    <t xml:space="preserve"> - = přeplatek</t>
  </si>
  <si>
    <t xml:space="preserve"> + = doplatek</t>
  </si>
  <si>
    <t>a)</t>
  </si>
  <si>
    <t>b)</t>
  </si>
  <si>
    <r>
      <t xml:space="preserve">03 Typ přiznání </t>
    </r>
    <r>
      <rPr>
        <vertAlign val="superscript"/>
        <sz val="8"/>
        <rFont val="Arial CE"/>
        <family val="2"/>
      </rPr>
      <t>1)</t>
    </r>
  </si>
  <si>
    <r>
      <t xml:space="preserve">04 Rozlišení přiznání </t>
    </r>
    <r>
      <rPr>
        <vertAlign val="superscript"/>
        <sz val="8"/>
        <rFont val="Arial CE"/>
        <family val="2"/>
      </rPr>
      <t>1)</t>
    </r>
  </si>
  <si>
    <t xml:space="preserve">úmrtí                     </t>
  </si>
  <si>
    <t>Datum :</t>
  </si>
  <si>
    <t>ano</t>
  </si>
  <si>
    <t>prohlášení             konkursu</t>
  </si>
  <si>
    <r>
      <t xml:space="preserve">Poměrná část daně zaplacené v zahraničí z úhrnu zbývajících částí příjmů dosažených za více zdaňovacích období v souladu se smlouvou - </t>
    </r>
    <r>
      <rPr>
        <sz val="7"/>
        <rFont val="Arial CE"/>
        <family val="2"/>
      </rPr>
      <t>na tomto řádku uveďte tu část daně zaplacené v zahraničí odpovídající zbývajícím částem příjmů dosažených za více zdaňovacích období, na které je uplatněn zápočet. V případech, kdy příjmy plynou ze státu, s nimž je uzavřena smlouva o zamezení dvojimu zdanění, uvede se poměrná část daně, která může být započtena v souladu s příslušným ustanovením smlouvy. Výsledek zaokrouhlete na dvě platná desetinná místa postupem uvedeným v úvodní části pokynů.</t>
    </r>
  </si>
  <si>
    <r>
      <t xml:space="preserve">Procento úhrnu zbývajících částí příjmů uvedeno v procentech (ř. 304 děleno ř. 2, násobeno stem) - </t>
    </r>
    <r>
      <rPr>
        <sz val="7"/>
        <rFont val="Arial CE"/>
        <family val="2"/>
      </rPr>
      <t>na tomto řádku uveďte výsledek výpočtu uvedeného v pokynech k řádku 306. Výsledná částka v procentech uvádí, jakou částkou se podílí úhrn zbývajících částí příjmů dosaženého za více zdaňovacích období, na které je uplatňován zápočet daně zaplacené v zahraničí, na úhrnu zbývajících částí příjmů dosaženého za více zdaňovacích období (kromě příjmů vyňatých). Výsledek zaokrouhlete na dvě platná desetinná místa postupem uvedeným v úvodní části pokynů.</t>
    </r>
  </si>
  <si>
    <t>Poplatník vyplní v celých Kč</t>
  </si>
  <si>
    <t>8. den po datu odevzdání přehledu na soc.správu</t>
  </si>
  <si>
    <t xml:space="preserve">Další částky </t>
  </si>
  <si>
    <t>Daň podle § 16 odst. 1 zákona</t>
  </si>
  <si>
    <r>
      <t xml:space="preserve">Částky v následujících řádcích - </t>
    </r>
    <r>
      <rPr>
        <sz val="8"/>
        <rFont val="Arial CE"/>
        <family val="2"/>
      </rPr>
      <t>uveďte zaokrouhlené na celé koruny podle dále uvedeného postupu s výjimkou těch položek, pro které způsob zaokrouhlení je uveden k jednotlivým řádkům v pokynech. Postup zaokrouhlení na celé koruny proveďte následovně: vypusťte všechny číslice za poslední platnou číslicí zaokrouhlovaného čísla a tuto číslici dále upravte podle číslic, které následují po poslední platné číslici zaokrouhovaného čísla, a to</t>
    </r>
  </si>
  <si>
    <t>( 4 )</t>
  </si>
  <si>
    <t>Údaje o osobě podnikatele, které na Vás rozděluje podíl na společných příjmech a výdajích připadající na spolupracující osobu nebo podíl na hospodářském výsledku (zisk, ztráta), uveďte na str. (2) do oddílu H.</t>
  </si>
  <si>
    <r>
      <t xml:space="preserve">ř. 110 Váš podíl na společných výdajích (hospodářkém výsledku - ztrátě) jako spolupracující soby podle § 13 zákona - </t>
    </r>
    <r>
      <rPr>
        <sz val="7"/>
        <rFont val="Arial CE"/>
        <family val="2"/>
      </rPr>
      <t>uveďte svůj podíl na společných výdajích nebo podíl na hospodářském výsledku (ztrátě) jako spolupracující osoby podle § 13 zákona. Částky uvádějte po úpravě podle § 23 zákona a po ostatních úpravách podle zákona.</t>
    </r>
  </si>
  <si>
    <r>
      <t xml:space="preserve">A. </t>
    </r>
    <r>
      <rPr>
        <b/>
        <i/>
        <sz val="7"/>
        <rFont val="Arial CE"/>
        <family val="2"/>
      </rPr>
      <t>Údaje o obratu a odpisech</t>
    </r>
  </si>
  <si>
    <t>(Řádek 29  x 0,296 zaokrouhleno na celé koruny směrem nahoru). Pojistné na DP a příspěvek na státní politiku zaměstnanosti činí 29,6% vyměřovacího základu. Částka uvedená v řádku 29 se vynásobí 0,296 a zaokrouhlí na celé koruny směrem nahoru.</t>
  </si>
  <si>
    <t>31  Úhrn   záloh   na   pojistné  zaplacených  na  důchodové   pojištění  a  příspěvek  na  státní  politiku zaměstnanosti (dále jen DP)</t>
  </si>
  <si>
    <t>Do úhrnu se  nezapočítává zaplacené pojistné na nemocenské pojištění, pokud jste tohoto pojištění byl/a dobrovolně účasten/na.</t>
  </si>
  <si>
    <t xml:space="preserve">32   Rozdíl mezi řádkem 30 a řádkem 31  </t>
  </si>
  <si>
    <t xml:space="preserve">Je-li pojistné na důchodové pojištění vyšší než úhrn zaplacených záloh na pojistné na důchodové pojištění, bude výsledná částka plusová a půjde o doplatek na pojistném na důchodové pojištění. </t>
  </si>
  <si>
    <r>
      <t xml:space="preserve">202  Úhrn pojistného - </t>
    </r>
    <r>
      <rPr>
        <sz val="8"/>
        <rFont val="Arial CE"/>
        <family val="2"/>
      </rPr>
      <t>uveďte úhrn pojistného srženého jednotilivými zaměstnavateli )údaje zjistíte z Potvrzení) případně pojistné zaplacené zaměstnancem (např. u zaměstnanců zastupitelských úřadů zemí).</t>
    </r>
  </si>
</sst>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s>
  <fonts count="8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b/>
      <sz val="16"/>
      <name val="Arial CE"/>
      <family val="0"/>
    </font>
    <font>
      <b/>
      <sz val="24"/>
      <name val="Arial CE"/>
      <family val="0"/>
    </font>
    <font>
      <b/>
      <sz val="11"/>
      <name val="Arial CE"/>
      <family val="0"/>
    </font>
    <font>
      <b/>
      <sz val="11"/>
      <name val="Arial"/>
      <family val="0"/>
    </font>
    <font>
      <sz val="12"/>
      <name val="Arial CE"/>
      <family val="0"/>
    </font>
    <font>
      <sz val="7"/>
      <name val="Arial"/>
      <family val="0"/>
    </font>
    <font>
      <b/>
      <sz val="20"/>
      <name val="Arial CE"/>
      <family val="0"/>
    </font>
    <font>
      <sz val="7"/>
      <name val="Arial CE"/>
      <family val="2"/>
    </font>
    <font>
      <b/>
      <u val="single"/>
      <sz val="14"/>
      <name val="Arial CE"/>
      <family val="2"/>
    </font>
    <font>
      <b/>
      <sz val="7"/>
      <name val="Arial CE"/>
      <family val="2"/>
    </font>
    <font>
      <b/>
      <sz val="8"/>
      <name val="Arial"/>
      <family val="2"/>
    </font>
    <font>
      <i/>
      <sz val="8"/>
      <name val="Arial"/>
      <family val="2"/>
    </font>
    <font>
      <vertAlign val="superscript"/>
      <sz val="7"/>
      <name val="Arial CE"/>
      <family val="2"/>
    </font>
    <font>
      <b/>
      <i/>
      <sz val="10"/>
      <name val="Arial CE"/>
      <family val="2"/>
    </font>
    <font>
      <i/>
      <sz val="10"/>
      <name val="Arial CE"/>
      <family val="2"/>
    </font>
    <font>
      <i/>
      <u val="single"/>
      <sz val="8"/>
      <name val="Arial CE"/>
      <family val="2"/>
    </font>
    <font>
      <b/>
      <u val="single"/>
      <sz val="10"/>
      <name val="Arial CE"/>
      <family val="0"/>
    </font>
    <font>
      <b/>
      <u val="single"/>
      <sz val="10"/>
      <name val="Arial"/>
      <family val="0"/>
    </font>
    <font>
      <b/>
      <vertAlign val="superscript"/>
      <sz val="10"/>
      <name val="Arial"/>
      <family val="2"/>
    </font>
    <font>
      <b/>
      <sz val="22"/>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i/>
      <sz val="7"/>
      <name val="Arial CE"/>
      <family val="2"/>
    </font>
    <font>
      <b/>
      <sz val="9"/>
      <name val="Arial"/>
      <family val="0"/>
    </font>
    <font>
      <b/>
      <sz val="7"/>
      <name val="Arial"/>
      <family val="2"/>
    </font>
    <font>
      <b/>
      <u val="single"/>
      <sz val="12"/>
      <name val="Arial CE"/>
      <family val="2"/>
    </font>
    <font>
      <u val="single"/>
      <sz val="12"/>
      <name val="Arial"/>
      <family val="0"/>
    </font>
    <font>
      <u val="single"/>
      <sz val="10"/>
      <color indexed="12"/>
      <name val="Arial"/>
      <family val="0"/>
    </font>
    <font>
      <sz val="10"/>
      <name val="Times New Roman CE"/>
      <family val="1"/>
    </font>
    <font>
      <sz val="8"/>
      <name val="Times New Roman CE"/>
      <family val="1"/>
    </font>
    <font>
      <b/>
      <sz val="10"/>
      <name val="Times New Roman CE"/>
      <family val="1"/>
    </font>
    <font>
      <b/>
      <sz val="12"/>
      <name val="Times New Roman CE"/>
      <family val="1"/>
    </font>
    <font>
      <i/>
      <sz val="8"/>
      <name val="Times New Roman CE"/>
      <family val="1"/>
    </font>
    <font>
      <sz val="12"/>
      <name val="Arial"/>
      <family val="0"/>
    </font>
    <font>
      <b/>
      <sz val="20"/>
      <name val="Times New Roman CE"/>
      <family val="1"/>
    </font>
    <font>
      <sz val="20"/>
      <name val="Times New Roman CE"/>
      <family val="1"/>
    </font>
    <font>
      <sz val="12"/>
      <name val="Times New Roman CE"/>
      <family val="1"/>
    </font>
    <font>
      <sz val="9"/>
      <name val="Times New Roman CE"/>
      <family val="1"/>
    </font>
    <font>
      <i/>
      <vertAlign val="superscript"/>
      <sz val="10"/>
      <name val="Times New Roman CE"/>
      <family val="1"/>
    </font>
    <font>
      <i/>
      <sz val="10"/>
      <name val="Times New Roman CE"/>
      <family val="1"/>
    </font>
    <font>
      <i/>
      <u val="single"/>
      <sz val="9"/>
      <name val="Times New Roman CE"/>
      <family val="1"/>
    </font>
    <font>
      <sz val="11"/>
      <name val="Times New Roman CE"/>
      <family val="1"/>
    </font>
    <font>
      <vertAlign val="superscript"/>
      <sz val="11"/>
      <name val="Times New Roman CE"/>
      <family val="1"/>
    </font>
    <font>
      <b/>
      <sz val="11"/>
      <name val="Times New Roman CE"/>
      <family val="1"/>
    </font>
    <font>
      <sz val="11"/>
      <name val="Arial"/>
      <family val="0"/>
    </font>
    <font>
      <b/>
      <u val="single"/>
      <sz val="11"/>
      <name val="Times New Roman CE"/>
      <family val="1"/>
    </font>
    <font>
      <u val="single"/>
      <sz val="11"/>
      <name val="Times New Roman CE"/>
      <family val="1"/>
    </font>
    <font>
      <u val="single"/>
      <sz val="10"/>
      <name val="Arial"/>
      <family val="0"/>
    </font>
    <font>
      <b/>
      <sz val="9"/>
      <name val="Times New Roman CE"/>
      <family val="1"/>
    </font>
    <font>
      <b/>
      <sz val="10"/>
      <name val="Times New Roman"/>
      <family val="1"/>
    </font>
    <font>
      <b/>
      <u val="single"/>
      <sz val="16"/>
      <name val="Times New Roman CE"/>
      <family val="1"/>
    </font>
    <font>
      <b/>
      <sz val="14"/>
      <name val="Times New Roman CE"/>
      <family val="1"/>
    </font>
    <font>
      <sz val="14"/>
      <name val="Times New Roman CE"/>
      <family val="1"/>
    </font>
    <font>
      <b/>
      <i/>
      <u val="single"/>
      <sz val="10"/>
      <name val="Arial CE"/>
      <family val="0"/>
    </font>
    <font>
      <sz val="8"/>
      <name val="Tahoma"/>
      <family val="0"/>
    </font>
    <font>
      <b/>
      <sz val="8"/>
      <name val="Tahoma"/>
      <family val="0"/>
    </font>
    <font>
      <b/>
      <sz val="22"/>
      <name val="Times New Roman CE"/>
      <family val="1"/>
    </font>
    <font>
      <u val="single"/>
      <sz val="10"/>
      <color indexed="36"/>
      <name val="Arial"/>
      <family val="0"/>
    </font>
    <font>
      <b/>
      <vertAlign val="superscript"/>
      <sz val="10"/>
      <name val="Times New Roman CE"/>
      <family val="0"/>
    </font>
    <font>
      <b/>
      <vertAlign val="subscript"/>
      <sz val="10"/>
      <name val="Arial CE"/>
      <family val="0"/>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7"/>
        <bgColor indexed="64"/>
      </patternFill>
    </fill>
  </fills>
  <borders count="180">
    <border>
      <left/>
      <right/>
      <top/>
      <bottom/>
      <diagonal/>
    </border>
    <border>
      <left>
        <color indexed="63"/>
      </left>
      <right>
        <color indexed="63"/>
      </right>
      <top style="double"/>
      <bottom>
        <color indexed="63"/>
      </bottom>
    </border>
    <border>
      <left style="thin"/>
      <right style="thin"/>
      <top style="thin"/>
      <bottom style="thin"/>
    </border>
    <border>
      <left>
        <color indexed="63"/>
      </left>
      <right style="medium"/>
      <top style="medium"/>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style="medium">
        <color indexed="61"/>
      </left>
      <right style="thin">
        <color indexed="61"/>
      </right>
      <top style="medium">
        <color indexed="61"/>
      </top>
      <bottom style="medium">
        <color indexed="61"/>
      </bottom>
    </border>
    <border>
      <left style="thin">
        <color indexed="61"/>
      </left>
      <right style="medium">
        <color indexed="61"/>
      </right>
      <top style="medium">
        <color indexed="61"/>
      </top>
      <bottom style="medium">
        <color indexed="61"/>
      </bottom>
    </border>
    <border>
      <left>
        <color indexed="63"/>
      </left>
      <right style="medium">
        <color indexed="61"/>
      </right>
      <top>
        <color indexed="63"/>
      </top>
      <bottom>
        <color indexed="63"/>
      </bottom>
    </border>
    <border>
      <left style="medium">
        <color indexed="61"/>
      </left>
      <right style="thin">
        <color indexed="61"/>
      </right>
      <top>
        <color indexed="63"/>
      </top>
      <bottom>
        <color indexed="63"/>
      </bottom>
    </border>
    <border>
      <left style="thin">
        <color indexed="61"/>
      </left>
      <right style="thin">
        <color indexed="61"/>
      </right>
      <top>
        <color indexed="63"/>
      </top>
      <bottom>
        <color indexed="63"/>
      </bottom>
    </border>
    <border>
      <left>
        <color indexed="63"/>
      </left>
      <right style="medium">
        <color indexed="61"/>
      </right>
      <top style="thin">
        <color indexed="61"/>
      </top>
      <bottom style="thin">
        <color indexed="61"/>
      </bottom>
    </border>
    <border>
      <left>
        <color indexed="63"/>
      </left>
      <right>
        <color indexed="63"/>
      </right>
      <top>
        <color indexed="63"/>
      </top>
      <bottom style="medium">
        <color indexed="61"/>
      </bottom>
    </border>
    <border>
      <left>
        <color indexed="63"/>
      </left>
      <right style="medium">
        <color indexed="61"/>
      </right>
      <top>
        <color indexed="63"/>
      </top>
      <bottom style="medium">
        <color indexed="61"/>
      </bottom>
    </border>
    <border>
      <left>
        <color indexed="63"/>
      </left>
      <right style="thin">
        <color indexed="61"/>
      </right>
      <top>
        <color indexed="63"/>
      </top>
      <bottom>
        <color indexed="63"/>
      </bottom>
    </border>
    <border>
      <left style="thin">
        <color indexed="61"/>
      </left>
      <right>
        <color indexed="63"/>
      </right>
      <top>
        <color indexed="63"/>
      </top>
      <bottom>
        <color indexed="63"/>
      </bottom>
    </border>
    <border>
      <left>
        <color indexed="63"/>
      </left>
      <right style="thin">
        <color indexed="61"/>
      </right>
      <top>
        <color indexed="63"/>
      </top>
      <bottom style="medium">
        <color indexed="61"/>
      </bottom>
    </border>
    <border>
      <left style="thin"/>
      <right>
        <color indexed="63"/>
      </right>
      <top style="medium">
        <color indexed="61"/>
      </top>
      <bottom>
        <color indexed="63"/>
      </bottom>
    </border>
    <border>
      <left>
        <color indexed="63"/>
      </left>
      <right style="thin"/>
      <top style="medium">
        <color indexed="61"/>
      </top>
      <bottom>
        <color indexed="63"/>
      </bottom>
    </border>
    <border>
      <left style="thin"/>
      <right>
        <color indexed="63"/>
      </right>
      <top>
        <color indexed="63"/>
      </top>
      <bottom style="medium">
        <color indexed="61"/>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color indexed="61"/>
      </left>
      <right style="thin">
        <color indexed="61"/>
      </right>
      <top>
        <color indexed="63"/>
      </top>
      <bottom style="thin">
        <color indexed="61"/>
      </bottom>
    </border>
    <border>
      <left style="thin">
        <color indexed="61"/>
      </left>
      <right style="thin">
        <color indexed="61"/>
      </right>
      <top>
        <color indexed="63"/>
      </top>
      <bottom style="thin">
        <color indexed="61"/>
      </bottom>
    </border>
    <border>
      <left>
        <color indexed="63"/>
      </left>
      <right style="medium">
        <color indexed="61"/>
      </right>
      <top>
        <color indexed="63"/>
      </top>
      <bottom style="thin">
        <color indexed="61"/>
      </bottom>
    </border>
    <border>
      <left style="medium">
        <color indexed="61"/>
      </left>
      <right style="thin">
        <color indexed="61"/>
      </right>
      <top style="thin">
        <color indexed="61"/>
      </top>
      <bottom style="thin">
        <color indexed="61"/>
      </bottom>
    </border>
    <border>
      <left style="thin">
        <color indexed="61"/>
      </left>
      <right style="thin">
        <color indexed="61"/>
      </right>
      <top style="thin">
        <color indexed="61"/>
      </top>
      <bottom style="thin">
        <color indexed="61"/>
      </bottom>
    </border>
    <border>
      <left style="medium">
        <color indexed="61"/>
      </left>
      <right>
        <color indexed="63"/>
      </right>
      <top style="thin">
        <color indexed="61"/>
      </top>
      <bottom style="thin">
        <color indexed="61"/>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style="medium"/>
      <bottom style="thin"/>
    </border>
    <border>
      <left style="thin"/>
      <right style="medium"/>
      <top>
        <color indexed="63"/>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medium"/>
    </border>
    <border>
      <left>
        <color indexed="63"/>
      </left>
      <right style="medium">
        <color indexed="18"/>
      </right>
      <top style="hair">
        <color indexed="61"/>
      </top>
      <bottom style="hair">
        <color indexed="61"/>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style="medium"/>
    </border>
    <border>
      <left style="medium"/>
      <right style="thin"/>
      <top style="medium"/>
      <bottom style="thin"/>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
      <left style="thin">
        <color indexed="61"/>
      </left>
      <right style="medium">
        <color indexed="61"/>
      </right>
      <top style="thin">
        <color indexed="61"/>
      </top>
      <bottom>
        <color indexed="63"/>
      </bottom>
    </border>
    <border>
      <left style="medium">
        <color indexed="61"/>
      </left>
      <right style="thin">
        <color indexed="61"/>
      </right>
      <top style="thin">
        <color indexed="61"/>
      </top>
      <bottom>
        <color indexed="63"/>
      </bottom>
    </border>
    <border>
      <left style="thin">
        <color indexed="61"/>
      </left>
      <right style="thin">
        <color indexed="61"/>
      </right>
      <top style="thin">
        <color indexed="61"/>
      </top>
      <bottom>
        <color indexed="63"/>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style="medium">
        <color indexed="61"/>
      </right>
      <top style="thin">
        <color indexed="61"/>
      </top>
      <bottom style="thin">
        <color indexed="61"/>
      </bottom>
    </border>
    <border>
      <left style="medium"/>
      <right style="thin"/>
      <top style="thin"/>
      <bottom style="double"/>
    </border>
    <border>
      <left style="thin"/>
      <right style="thin"/>
      <top style="thin"/>
      <bottom style="double"/>
    </border>
    <border>
      <left style="medium"/>
      <right style="thin"/>
      <top style="double"/>
      <bottom>
        <color indexed="63"/>
      </bottom>
    </border>
    <border>
      <left style="medium"/>
      <right style="thin"/>
      <top>
        <color indexed="63"/>
      </top>
      <bottom style="double"/>
    </border>
    <border>
      <left style="medium"/>
      <right style="thin"/>
      <top style="double"/>
      <bottom style="thin"/>
    </border>
    <border>
      <left style="medium"/>
      <right style="thin"/>
      <top style="thin"/>
      <bottom>
        <color indexed="63"/>
      </bottom>
    </border>
    <border>
      <left>
        <color indexed="63"/>
      </left>
      <right style="thin"/>
      <top style="medium"/>
      <bottom style="thin"/>
    </border>
    <border>
      <left style="medium"/>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thin"/>
      <top style="double"/>
      <bottom style="medium"/>
    </border>
    <border>
      <left>
        <color indexed="63"/>
      </left>
      <right>
        <color indexed="63"/>
      </right>
      <top style="double"/>
      <bottom style="medium"/>
    </border>
    <border>
      <left style="thin"/>
      <right>
        <color indexed="63"/>
      </right>
      <top style="double"/>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style="double"/>
      <bottom>
        <color indexed="63"/>
      </bottom>
    </border>
    <border>
      <left style="thin"/>
      <right style="thin"/>
      <top>
        <color indexed="63"/>
      </top>
      <bottom style="double"/>
    </border>
    <border>
      <left>
        <color indexed="63"/>
      </left>
      <right style="medium"/>
      <top style="double"/>
      <bottom>
        <color indexed="63"/>
      </bottom>
    </border>
    <border>
      <left style="thin"/>
      <right style="medium"/>
      <top style="thin"/>
      <bottom style="double"/>
    </border>
    <border>
      <left style="thin"/>
      <right>
        <color indexed="63"/>
      </right>
      <top>
        <color indexed="63"/>
      </top>
      <bottom style="medium"/>
    </border>
    <border>
      <left>
        <color indexed="63"/>
      </left>
      <right style="thin"/>
      <top>
        <color indexed="63"/>
      </top>
      <bottom style="medium"/>
    </border>
    <border>
      <left style="medium">
        <color indexed="18"/>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medium">
        <color indexed="18"/>
      </right>
      <top>
        <color indexed="63"/>
      </top>
      <bottom style="thin">
        <color indexed="61"/>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color indexed="63"/>
      </top>
      <bottom style="medium">
        <color indexed="18"/>
      </bottom>
    </border>
    <border>
      <left>
        <color indexed="63"/>
      </left>
      <right>
        <color indexed="63"/>
      </right>
      <top style="medium">
        <color indexed="18"/>
      </top>
      <bottom>
        <color indexed="63"/>
      </bottom>
    </border>
    <border>
      <left>
        <color indexed="63"/>
      </left>
      <right>
        <color indexed="63"/>
      </right>
      <top style="thin">
        <color indexed="18"/>
      </top>
      <bottom>
        <color indexed="63"/>
      </bottom>
    </border>
    <border>
      <left>
        <color indexed="63"/>
      </left>
      <right style="medium">
        <color indexed="18"/>
      </right>
      <top style="thin">
        <color indexed="18"/>
      </top>
      <bottom>
        <color indexed="63"/>
      </bottom>
    </border>
    <border>
      <left style="medium">
        <color indexed="18"/>
      </left>
      <right>
        <color indexed="63"/>
      </right>
      <top style="thin">
        <color indexed="18"/>
      </top>
      <bottom>
        <color indexed="63"/>
      </bottom>
    </border>
    <border>
      <left style="medium">
        <color indexed="18"/>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medium">
        <color indexed="18"/>
      </right>
      <top style="thin">
        <color indexed="61"/>
      </top>
      <bottom>
        <color indexed="63"/>
      </bottom>
    </border>
    <border>
      <left>
        <color indexed="63"/>
      </left>
      <right>
        <color indexed="63"/>
      </right>
      <top style="hair">
        <color indexed="61"/>
      </top>
      <bottom style="hair">
        <color indexed="61"/>
      </bottom>
    </border>
    <border>
      <left>
        <color indexed="63"/>
      </left>
      <right>
        <color indexed="63"/>
      </right>
      <top>
        <color indexed="63"/>
      </top>
      <bottom style="hair">
        <color indexed="61"/>
      </bottom>
    </border>
    <border>
      <left>
        <color indexed="63"/>
      </left>
      <right style="medium">
        <color indexed="18"/>
      </right>
      <top>
        <color indexed="63"/>
      </top>
      <bottom style="hair">
        <color indexed="61"/>
      </bottom>
    </border>
    <border>
      <left style="medium">
        <color indexed="61"/>
      </left>
      <right style="thin">
        <color indexed="61"/>
      </right>
      <top>
        <color indexed="63"/>
      </top>
      <bottom style="medium">
        <color indexed="61"/>
      </bottom>
    </border>
    <border>
      <left style="thin">
        <color indexed="61"/>
      </left>
      <right style="thin">
        <color indexed="61"/>
      </right>
      <top>
        <color indexed="63"/>
      </top>
      <bottom style="medium">
        <color indexed="61"/>
      </bottom>
    </border>
    <border>
      <left>
        <color indexed="63"/>
      </left>
      <right>
        <color indexed="63"/>
      </right>
      <top style="medium">
        <color indexed="61"/>
      </top>
      <bottom>
        <color indexed="63"/>
      </bottom>
    </border>
    <border>
      <left style="thin">
        <color indexed="61"/>
      </left>
      <right style="medium">
        <color indexed="61"/>
      </right>
      <top>
        <color indexed="63"/>
      </top>
      <bottom style="thin">
        <color indexed="61"/>
      </bottom>
    </border>
    <border>
      <left style="thin">
        <color indexed="61"/>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style="thin">
        <color indexed="61"/>
      </bottom>
    </border>
    <border>
      <left>
        <color indexed="63"/>
      </left>
      <right style="thin">
        <color indexed="61"/>
      </right>
      <top>
        <color indexed="63"/>
      </top>
      <bottom style="thin">
        <color indexed="61"/>
      </bottom>
    </border>
    <border>
      <left style="medium">
        <color indexed="61"/>
      </left>
      <right style="thin">
        <color indexed="61"/>
      </right>
      <top style="medium">
        <color indexed="61"/>
      </top>
      <bottom>
        <color indexed="63"/>
      </bottom>
    </border>
    <border>
      <left style="thin">
        <color indexed="61"/>
      </left>
      <right style="thin">
        <color indexed="61"/>
      </right>
      <top style="medium">
        <color indexed="61"/>
      </top>
      <bottom>
        <color indexed="63"/>
      </bottom>
    </border>
    <border>
      <left style="thin">
        <color indexed="61"/>
      </left>
      <right>
        <color indexed="63"/>
      </right>
      <top style="medium">
        <color indexed="61"/>
      </top>
      <bottom>
        <color indexed="63"/>
      </bottom>
    </border>
    <border>
      <left>
        <color indexed="63"/>
      </left>
      <right style="thin">
        <color indexed="61"/>
      </right>
      <top style="medium">
        <color indexed="61"/>
      </top>
      <bottom>
        <color indexed="63"/>
      </bottom>
    </border>
    <border>
      <left style="thin">
        <color indexed="61"/>
      </left>
      <right>
        <color indexed="63"/>
      </right>
      <top>
        <color indexed="63"/>
      </top>
      <bottom style="medium">
        <color indexed="61"/>
      </bottom>
    </border>
    <border>
      <left style="thin">
        <color indexed="61"/>
      </left>
      <right style="medium">
        <color indexed="61"/>
      </right>
      <top style="medium">
        <color indexed="61"/>
      </top>
      <bottom>
        <color indexed="63"/>
      </bottom>
    </border>
    <border>
      <left style="thin">
        <color indexed="61"/>
      </left>
      <right style="medium">
        <color indexed="61"/>
      </right>
      <top>
        <color indexed="63"/>
      </top>
      <bottom>
        <color indexed="63"/>
      </bottom>
    </border>
    <border>
      <left style="thin">
        <color indexed="61"/>
      </left>
      <right style="medium">
        <color indexed="61"/>
      </right>
      <top>
        <color indexed="63"/>
      </top>
      <bottom style="medium">
        <color indexed="61"/>
      </bottom>
    </border>
    <border>
      <left style="medium">
        <color indexed="61"/>
      </left>
      <right>
        <color indexed="63"/>
      </right>
      <top>
        <color indexed="63"/>
      </top>
      <bottom>
        <color indexed="63"/>
      </bottom>
    </border>
    <border>
      <left style="medium">
        <color indexed="61"/>
      </left>
      <right>
        <color indexed="63"/>
      </right>
      <top>
        <color indexed="63"/>
      </top>
      <bottom style="medium">
        <color indexed="61"/>
      </bottom>
    </border>
    <border>
      <left style="thin"/>
      <right>
        <color indexed="63"/>
      </right>
      <top style="thin">
        <color indexed="61"/>
      </top>
      <bottom>
        <color indexed="63"/>
      </bottom>
    </border>
    <border>
      <left style="medium">
        <color indexed="61"/>
      </left>
      <right style="thin"/>
      <top style="medium">
        <color indexed="61"/>
      </top>
      <bottom>
        <color indexed="63"/>
      </bottom>
    </border>
    <border>
      <left style="medium">
        <color indexed="61"/>
      </left>
      <right style="thin"/>
      <top>
        <color indexed="63"/>
      </top>
      <bottom>
        <color indexed="63"/>
      </bottom>
    </border>
    <border>
      <left style="medium">
        <color indexed="61"/>
      </left>
      <right style="thin"/>
      <top style="thin">
        <color indexed="61"/>
      </top>
      <bottom>
        <color indexed="63"/>
      </bottom>
    </border>
    <border>
      <left style="medium">
        <color indexed="61"/>
      </left>
      <right style="thin"/>
      <top>
        <color indexed="63"/>
      </top>
      <bottom style="medium">
        <color indexed="61"/>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81" fillId="0" borderId="0" applyNumberFormat="0" applyFill="0" applyBorder="0" applyAlignment="0" applyProtection="0"/>
    <xf numFmtId="0" fontId="0" fillId="0" borderId="1" applyNumberFormat="0" applyFill="0" applyAlignment="0" applyProtection="0"/>
  </cellStyleXfs>
  <cellXfs count="1516">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6" fillId="2" borderId="2" xfId="24" applyFont="1" applyFill="1" applyBorder="1" applyAlignment="1">
      <alignment horizontal="center"/>
    </xf>
    <xf numFmtId="0" fontId="6" fillId="2" borderId="3" xfId="24" applyFont="1" applyFill="1" applyBorder="1" applyAlignment="1" applyProtection="1">
      <alignment/>
      <protection locked="0"/>
    </xf>
    <xf numFmtId="0" fontId="1" fillId="2" borderId="0" xfId="0" applyFont="1" applyFill="1" applyAlignment="1">
      <alignment/>
    </xf>
    <xf numFmtId="0" fontId="6" fillId="3" borderId="4" xfId="24" applyFont="1" applyFill="1" applyBorder="1" applyAlignment="1">
      <alignment/>
    </xf>
    <xf numFmtId="0" fontId="9" fillId="3" borderId="4" xfId="24" applyFont="1" applyFill="1" applyBorder="1" applyAlignment="1">
      <alignment horizontal="center"/>
    </xf>
    <xf numFmtId="0" fontId="16" fillId="2" borderId="0" xfId="0" applyFont="1" applyFill="1" applyAlignment="1">
      <alignment/>
    </xf>
    <xf numFmtId="0" fontId="9" fillId="3" borderId="5" xfId="24" applyFont="1" applyFill="1" applyBorder="1" applyAlignment="1">
      <alignment horizontal="center"/>
    </xf>
    <xf numFmtId="0" fontId="6" fillId="2" borderId="2" xfId="24" applyFont="1" applyFill="1" applyBorder="1" applyAlignment="1" applyProtection="1">
      <alignment horizontal="center"/>
      <protection locked="0"/>
    </xf>
    <xf numFmtId="0" fontId="6" fillId="2" borderId="6" xfId="24" applyFont="1" applyFill="1" applyBorder="1" applyAlignment="1" applyProtection="1">
      <alignment horizontal="center"/>
      <protection locked="0"/>
    </xf>
    <xf numFmtId="0" fontId="6" fillId="2" borderId="6" xfId="24" applyFont="1" applyFill="1" applyBorder="1" applyAlignment="1">
      <alignment horizontal="center"/>
    </xf>
    <xf numFmtId="0" fontId="6" fillId="2" borderId="7" xfId="24" applyFont="1" applyFill="1" applyBorder="1" applyAlignment="1">
      <alignment horizontal="center"/>
    </xf>
    <xf numFmtId="0" fontId="9" fillId="3" borderId="0" xfId="24" applyFont="1" applyFill="1" applyAlignment="1">
      <alignment horizontal="center"/>
    </xf>
    <xf numFmtId="0" fontId="7" fillId="3" borderId="0" xfId="24" applyFont="1" applyFill="1" applyAlignment="1">
      <alignment horizontal="center"/>
    </xf>
    <xf numFmtId="49" fontId="9" fillId="2" borderId="8" xfId="24" applyNumberFormat="1" applyFont="1" applyFill="1" applyBorder="1" applyAlignment="1">
      <alignment horizontal="left" vertical="top"/>
    </xf>
    <xf numFmtId="49" fontId="9" fillId="2" borderId="9" xfId="24" applyNumberFormat="1" applyFont="1" applyFill="1" applyBorder="1" applyAlignment="1">
      <alignment horizontal="left" vertical="top"/>
    </xf>
    <xf numFmtId="49" fontId="9" fillId="2" borderId="10" xfId="24" applyNumberFormat="1" applyFont="1" applyFill="1" applyBorder="1" applyAlignment="1">
      <alignment horizontal="left" vertical="top"/>
    </xf>
    <xf numFmtId="49" fontId="6" fillId="2" borderId="11" xfId="24" applyNumberFormat="1" applyFont="1" applyFill="1" applyBorder="1" applyAlignment="1" applyProtection="1">
      <alignment horizontal="center"/>
      <protection locked="0"/>
    </xf>
    <xf numFmtId="49" fontId="6" fillId="2" borderId="12" xfId="24" applyNumberFormat="1" applyFont="1" applyFill="1" applyBorder="1" applyAlignment="1" applyProtection="1">
      <alignment horizontal="center"/>
      <protection locked="0"/>
    </xf>
    <xf numFmtId="49" fontId="9" fillId="2" borderId="13" xfId="24" applyNumberFormat="1" applyFont="1" applyFill="1" applyBorder="1" applyAlignment="1">
      <alignment horizontal="left" vertical="top" wrapText="1"/>
    </xf>
    <xf numFmtId="49" fontId="9" fillId="2" borderId="14" xfId="24" applyNumberFormat="1" applyFont="1" applyFill="1" applyBorder="1" applyAlignment="1">
      <alignment horizontal="left" vertical="top"/>
    </xf>
    <xf numFmtId="14" fontId="7" fillId="2" borderId="2" xfId="24" applyNumberFormat="1" applyFont="1" applyFill="1" applyBorder="1" applyAlignment="1" applyProtection="1">
      <alignment horizontal="center"/>
      <protection locked="0"/>
    </xf>
    <xf numFmtId="0" fontId="9" fillId="3" borderId="4" xfId="24" applyFont="1" applyFill="1" applyBorder="1" applyAlignment="1">
      <alignment horizontal="center" vertical="center" wrapText="1"/>
    </xf>
    <xf numFmtId="0" fontId="9" fillId="3" borderId="9" xfId="24" applyFont="1" applyFill="1" applyBorder="1" applyAlignment="1">
      <alignment horizontal="center" vertical="center" wrapText="1"/>
    </xf>
    <xf numFmtId="0" fontId="9" fillId="3" borderId="9" xfId="24" applyFont="1" applyFill="1" applyBorder="1" applyAlignment="1">
      <alignment horizontal="center" vertical="center"/>
    </xf>
    <xf numFmtId="0" fontId="9" fillId="3" borderId="4" xfId="24" applyFont="1" applyFill="1" applyBorder="1" applyAlignment="1">
      <alignment horizontal="center" vertical="center"/>
    </xf>
    <xf numFmtId="0" fontId="9" fillId="3" borderId="15" xfId="24" applyFont="1" applyFill="1" applyBorder="1" applyAlignment="1" applyProtection="1">
      <alignment vertical="center" wrapText="1"/>
      <protection/>
    </xf>
    <xf numFmtId="0" fontId="9" fillId="3" borderId="5" xfId="24" applyFont="1" applyFill="1" applyBorder="1" applyAlignment="1">
      <alignment horizontal="center" vertical="center"/>
    </xf>
    <xf numFmtId="0" fontId="9" fillId="3" borderId="7" xfId="24" applyFont="1" applyFill="1" applyBorder="1" applyAlignment="1">
      <alignment horizontal="center" vertical="center"/>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7" fillId="2" borderId="16" xfId="24" applyFont="1" applyFill="1" applyBorder="1" applyAlignment="1">
      <alignment/>
    </xf>
    <xf numFmtId="0" fontId="6" fillId="2" borderId="16" xfId="24" applyFont="1" applyFill="1" applyBorder="1" applyAlignment="1">
      <alignment/>
    </xf>
    <xf numFmtId="0" fontId="6" fillId="5" borderId="0" xfId="24" applyFont="1" applyFill="1" applyAlignment="1">
      <alignment/>
    </xf>
    <xf numFmtId="0" fontId="0" fillId="6" borderId="0" xfId="0" applyFill="1" applyAlignment="1">
      <alignment/>
    </xf>
    <xf numFmtId="0" fontId="9" fillId="5" borderId="0" xfId="24" applyFont="1" applyFill="1" applyAlignment="1">
      <alignment horizontal="center"/>
    </xf>
    <xf numFmtId="0" fontId="7" fillId="5" borderId="0" xfId="24" applyFont="1" applyFill="1" applyBorder="1" applyAlignment="1">
      <alignment/>
    </xf>
    <xf numFmtId="0" fontId="0" fillId="7" borderId="0" xfId="0" applyFill="1" applyAlignment="1">
      <alignment/>
    </xf>
    <xf numFmtId="0" fontId="6" fillId="2" borderId="17" xfId="24" applyFont="1" applyFill="1" applyBorder="1" applyAlignment="1">
      <alignment horizontal="center"/>
    </xf>
    <xf numFmtId="0" fontId="7" fillId="2" borderId="18" xfId="24" applyFont="1" applyFill="1" applyBorder="1" applyAlignment="1">
      <alignment horizontal="center"/>
    </xf>
    <xf numFmtId="0" fontId="6" fillId="2" borderId="19" xfId="24" applyFont="1" applyFill="1" applyBorder="1" applyAlignment="1">
      <alignment/>
    </xf>
    <xf numFmtId="0" fontId="6" fillId="2" borderId="20" xfId="24" applyFont="1" applyFill="1" applyBorder="1" applyAlignment="1">
      <alignment horizontal="center" vertical="center"/>
    </xf>
    <xf numFmtId="0" fontId="7" fillId="2" borderId="21" xfId="24" applyFont="1" applyFill="1" applyBorder="1" applyAlignment="1" applyProtection="1">
      <alignment horizontal="center" vertical="center"/>
      <protection locked="0"/>
    </xf>
    <xf numFmtId="0" fontId="6" fillId="2" borderId="22" xfId="24" applyFont="1" applyFill="1" applyBorder="1" applyAlignment="1">
      <alignment/>
    </xf>
    <xf numFmtId="0" fontId="7" fillId="2" borderId="0" xfId="24" applyFont="1" applyFill="1" applyBorder="1" applyAlignment="1">
      <alignment horizontal="left"/>
    </xf>
    <xf numFmtId="0" fontId="7" fillId="2" borderId="21" xfId="24" applyFont="1" applyFill="1" applyBorder="1" applyAlignment="1">
      <alignment horizontal="center" vertical="center"/>
    </xf>
    <xf numFmtId="0" fontId="24" fillId="2" borderId="0" xfId="24" applyFont="1" applyFill="1" applyBorder="1" applyAlignment="1">
      <alignment/>
    </xf>
    <xf numFmtId="0" fontId="9" fillId="2" borderId="23" xfId="24" applyFont="1" applyFill="1" applyBorder="1" applyAlignment="1">
      <alignment horizontal="left"/>
    </xf>
    <xf numFmtId="0" fontId="9" fillId="2" borderId="23" xfId="24" applyFont="1" applyFill="1" applyBorder="1" applyAlignment="1">
      <alignment/>
    </xf>
    <xf numFmtId="0" fontId="6" fillId="2" borderId="24" xfId="24" applyFont="1" applyFill="1" applyBorder="1" applyAlignment="1">
      <alignment/>
    </xf>
    <xf numFmtId="0" fontId="6" fillId="2" borderId="25" xfId="24" applyFont="1" applyFill="1" applyBorder="1" applyAlignment="1">
      <alignment/>
    </xf>
    <xf numFmtId="0" fontId="7" fillId="2" borderId="26" xfId="24" applyFont="1" applyFill="1" applyBorder="1" applyAlignment="1">
      <alignment horizontal="left"/>
    </xf>
    <xf numFmtId="0" fontId="7" fillId="2" borderId="25" xfId="24" applyFont="1" applyFill="1" applyBorder="1" applyAlignment="1">
      <alignment horizontal="left"/>
    </xf>
    <xf numFmtId="0" fontId="6" fillId="2" borderId="27" xfId="24" applyFont="1" applyFill="1" applyBorder="1" applyAlignment="1">
      <alignment/>
    </xf>
    <xf numFmtId="0" fontId="9" fillId="2" borderId="28" xfId="24" applyFont="1" applyFill="1" applyBorder="1" applyAlignment="1">
      <alignment/>
    </xf>
    <xf numFmtId="0" fontId="6" fillId="2" borderId="29" xfId="24" applyFont="1" applyFill="1" applyBorder="1" applyAlignment="1">
      <alignment/>
    </xf>
    <xf numFmtId="0" fontId="9" fillId="2" borderId="16" xfId="24" applyFont="1" applyFill="1" applyBorder="1" applyAlignment="1">
      <alignment/>
    </xf>
    <xf numFmtId="49" fontId="9" fillId="2" borderId="16" xfId="24" applyNumberFormat="1" applyFont="1" applyFill="1" applyBorder="1" applyAlignment="1">
      <alignment/>
    </xf>
    <xf numFmtId="0" fontId="9" fillId="2" borderId="30" xfId="24" applyFont="1" applyFill="1" applyBorder="1" applyAlignment="1">
      <alignment/>
    </xf>
    <xf numFmtId="0" fontId="6" fillId="4" borderId="0" xfId="24" applyFont="1" applyFill="1" applyAlignment="1">
      <alignment/>
    </xf>
    <xf numFmtId="0" fontId="7" fillId="2" borderId="31" xfId="24" applyFont="1" applyFill="1" applyBorder="1" applyAlignment="1">
      <alignment horizontal="center"/>
    </xf>
    <xf numFmtId="0" fontId="7" fillId="2" borderId="32" xfId="24" applyFont="1" applyFill="1" applyBorder="1" applyAlignment="1">
      <alignment horizontal="center"/>
    </xf>
    <xf numFmtId="0" fontId="7" fillId="2" borderId="33" xfId="24" applyFont="1" applyFill="1" applyBorder="1" applyAlignment="1">
      <alignment horizontal="center"/>
    </xf>
    <xf numFmtId="0" fontId="7" fillId="4" borderId="0" xfId="24" applyFont="1" applyFill="1" applyAlignment="1">
      <alignment horizontal="right"/>
    </xf>
    <xf numFmtId="0" fontId="6" fillId="2" borderId="34" xfId="24" applyFont="1" applyFill="1" applyBorder="1" applyAlignment="1">
      <alignment/>
    </xf>
    <xf numFmtId="0" fontId="7" fillId="2" borderId="35" xfId="24" applyFont="1" applyFill="1" applyBorder="1" applyAlignment="1">
      <alignment horizontal="center"/>
    </xf>
    <xf numFmtId="0" fontId="7" fillId="2" borderId="36" xfId="24" applyFont="1" applyFill="1" applyBorder="1" applyAlignment="1">
      <alignment horizontal="center"/>
    </xf>
    <xf numFmtId="0" fontId="0" fillId="2" borderId="37" xfId="24" applyFont="1" applyFill="1" applyBorder="1" applyAlignment="1">
      <alignment/>
    </xf>
    <xf numFmtId="0" fontId="7" fillId="2" borderId="38" xfId="24" applyFont="1" applyFill="1" applyBorder="1" applyAlignment="1">
      <alignment horizontal="center"/>
    </xf>
    <xf numFmtId="0" fontId="7" fillId="2" borderId="39" xfId="24" applyFont="1" applyFill="1" applyBorder="1" applyAlignment="1">
      <alignment horizontal="center"/>
    </xf>
    <xf numFmtId="167" fontId="0" fillId="2" borderId="40" xfId="19" applyNumberFormat="1" applyFont="1" applyFill="1" applyBorder="1" applyAlignment="1">
      <alignment horizontal="center"/>
    </xf>
    <xf numFmtId="0" fontId="6" fillId="2" borderId="5" xfId="24" applyFont="1" applyFill="1" applyBorder="1" applyAlignment="1">
      <alignment horizontal="center"/>
    </xf>
    <xf numFmtId="167" fontId="0" fillId="2" borderId="40" xfId="19" applyNumberFormat="1" applyFont="1" applyFill="1" applyBorder="1" applyAlignment="1">
      <alignment horizontal="center" wrapText="1"/>
    </xf>
    <xf numFmtId="167" fontId="6" fillId="2" borderId="40" xfId="24" applyNumberFormat="1" applyFont="1" applyFill="1" applyBorder="1" applyAlignment="1">
      <alignment horizontal="center"/>
    </xf>
    <xf numFmtId="0" fontId="0" fillId="2" borderId="2" xfId="0" applyFill="1" applyBorder="1" applyAlignment="1">
      <alignment horizontal="center"/>
    </xf>
    <xf numFmtId="167" fontId="6" fillId="2" borderId="41" xfId="24" applyNumberFormat="1" applyFont="1" applyFill="1" applyBorder="1" applyAlignment="1">
      <alignment horizontal="center"/>
    </xf>
    <xf numFmtId="16" fontId="6" fillId="4" borderId="0" xfId="24" applyNumberFormat="1" applyFont="1" applyFill="1" applyAlignment="1">
      <alignment horizontal="center"/>
    </xf>
    <xf numFmtId="0" fontId="6" fillId="2" borderId="42" xfId="24" applyFont="1" applyFill="1" applyBorder="1" applyAlignment="1">
      <alignment horizontal="center" vertical="center"/>
    </xf>
    <xf numFmtId="0" fontId="7" fillId="2" borderId="43" xfId="24" applyFont="1" applyFill="1" applyBorder="1" applyAlignment="1" applyProtection="1">
      <alignment horizontal="center" vertical="center"/>
      <protection locked="0"/>
    </xf>
    <xf numFmtId="0" fontId="6" fillId="2" borderId="44" xfId="24" applyFont="1" applyFill="1" applyBorder="1" applyAlignment="1">
      <alignment vertical="center"/>
    </xf>
    <xf numFmtId="0" fontId="6" fillId="2" borderId="19" xfId="24" applyFont="1" applyFill="1" applyBorder="1" applyAlignment="1">
      <alignment vertical="center"/>
    </xf>
    <xf numFmtId="0" fontId="6" fillId="2" borderId="45" xfId="24" applyFont="1" applyFill="1" applyBorder="1" applyAlignment="1">
      <alignment horizontal="center" vertical="center"/>
    </xf>
    <xf numFmtId="0" fontId="7" fillId="2" borderId="46" xfId="24" applyFont="1" applyFill="1" applyBorder="1" applyAlignment="1" applyProtection="1">
      <alignment horizontal="center" vertical="center"/>
      <protection locked="0"/>
    </xf>
    <xf numFmtId="0" fontId="7" fillId="2" borderId="46" xfId="24" applyFont="1" applyFill="1" applyBorder="1" applyAlignment="1">
      <alignment horizontal="center" vertical="center"/>
    </xf>
    <xf numFmtId="0" fontId="9" fillId="2" borderId="0" xfId="24" applyFont="1" applyFill="1" applyBorder="1" applyAlignment="1">
      <alignment/>
    </xf>
    <xf numFmtId="0" fontId="6" fillId="2" borderId="47" xfId="24" applyFont="1" applyFill="1" applyBorder="1" applyAlignment="1">
      <alignment horizontal="center" vertical="center"/>
    </xf>
    <xf numFmtId="0" fontId="12" fillId="8" borderId="2" xfId="0" applyFont="1" applyFill="1" applyBorder="1" applyAlignment="1" applyProtection="1">
      <alignment horizontal="center"/>
      <protection/>
    </xf>
    <xf numFmtId="0" fontId="12" fillId="8" borderId="5" xfId="0" applyFont="1" applyFill="1" applyBorder="1" applyAlignment="1" applyProtection="1">
      <alignment horizontal="center"/>
      <protection/>
    </xf>
    <xf numFmtId="0" fontId="9" fillId="3" borderId="40" xfId="24" applyFont="1" applyFill="1" applyBorder="1" applyAlignment="1" applyProtection="1">
      <alignment horizontal="center"/>
      <protection/>
    </xf>
    <xf numFmtId="0" fontId="9" fillId="3" borderId="41" xfId="24" applyFont="1" applyFill="1" applyBorder="1" applyAlignment="1" applyProtection="1">
      <alignment horizontal="center"/>
      <protection/>
    </xf>
    <xf numFmtId="49" fontId="6" fillId="2" borderId="2" xfId="24"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6" fillId="2" borderId="5" xfId="24"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6" xfId="24" applyNumberFormat="1" applyFont="1" applyFill="1" applyBorder="1" applyAlignment="1" applyProtection="1">
      <alignment horizontal="center"/>
      <protection locked="0"/>
    </xf>
    <xf numFmtId="10" fontId="6" fillId="2" borderId="7" xfId="24" applyNumberFormat="1" applyFont="1" applyFill="1" applyBorder="1" applyAlignment="1" applyProtection="1">
      <alignment horizontal="center"/>
      <protection locked="0"/>
    </xf>
    <xf numFmtId="0" fontId="9" fillId="3" borderId="2" xfId="24" applyFont="1" applyFill="1" applyBorder="1" applyAlignment="1" applyProtection="1">
      <alignment horizontal="center" vertical="center"/>
      <protection/>
    </xf>
    <xf numFmtId="0" fontId="9" fillId="3" borderId="5" xfId="24" applyFont="1" applyFill="1" applyBorder="1" applyAlignment="1" applyProtection="1">
      <alignment horizontal="center" vertical="center" wrapText="1"/>
      <protection/>
    </xf>
    <xf numFmtId="0" fontId="12" fillId="9" borderId="32" xfId="0" applyFont="1" applyFill="1" applyBorder="1" applyAlignment="1" applyProtection="1">
      <alignment vertical="top"/>
      <protection/>
    </xf>
    <xf numFmtId="0" fontId="12" fillId="9" borderId="33" xfId="0" applyFont="1" applyFill="1" applyBorder="1" applyAlignment="1" applyProtection="1">
      <alignment vertical="top"/>
      <protection/>
    </xf>
    <xf numFmtId="10" fontId="0" fillId="9" borderId="36" xfId="0" applyNumberFormat="1" applyFill="1" applyBorder="1" applyAlignment="1" applyProtection="1">
      <alignment horizontal="right"/>
      <protection locked="0"/>
    </xf>
    <xf numFmtId="0" fontId="9" fillId="3" borderId="40" xfId="24" applyFont="1" applyFill="1" applyBorder="1" applyAlignment="1" applyProtection="1">
      <alignment horizontal="center" vertical="center"/>
      <protection/>
    </xf>
    <xf numFmtId="0" fontId="0" fillId="8" borderId="5" xfId="0" applyFill="1" applyBorder="1" applyAlignment="1">
      <alignment vertical="center"/>
    </xf>
    <xf numFmtId="0" fontId="9" fillId="3" borderId="41" xfId="24" applyFont="1" applyFill="1" applyBorder="1" applyAlignment="1" applyProtection="1">
      <alignment horizontal="center" vertical="center"/>
      <protection/>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9" borderId="2" xfId="0" applyFill="1" applyBorder="1" applyAlignment="1" applyProtection="1">
      <alignment horizontal="center" vertical="center"/>
      <protection locked="0"/>
    </xf>
    <xf numFmtId="0" fontId="9" fillId="3" borderId="48" xfId="24" applyFont="1" applyFill="1" applyBorder="1" applyAlignment="1" applyProtection="1">
      <alignment horizontal="center" vertical="center"/>
      <protection/>
    </xf>
    <xf numFmtId="0" fontId="9" fillId="3" borderId="49" xfId="24" applyFont="1" applyFill="1" applyBorder="1" applyAlignment="1" applyProtection="1">
      <alignment horizontal="center" vertical="center"/>
      <protection/>
    </xf>
    <xf numFmtId="2" fontId="7" fillId="5" borderId="0" xfId="24" applyNumberFormat="1" applyFont="1" applyFill="1" applyBorder="1" applyAlignment="1" applyProtection="1">
      <alignment/>
      <protection locked="0"/>
    </xf>
    <xf numFmtId="49" fontId="9" fillId="2" borderId="14" xfId="24" applyNumberFormat="1" applyFont="1" applyFill="1" applyBorder="1" applyAlignment="1" applyProtection="1">
      <alignment horizontal="left" vertical="top" wrapText="1"/>
      <protection/>
    </xf>
    <xf numFmtId="49" fontId="0" fillId="9" borderId="12" xfId="0" applyNumberFormat="1" applyFill="1" applyBorder="1" applyAlignment="1" applyProtection="1">
      <alignment horizontal="center"/>
      <protection locked="0"/>
    </xf>
    <xf numFmtId="0" fontId="0" fillId="10" borderId="0" xfId="0" applyFill="1" applyAlignment="1">
      <alignment/>
    </xf>
    <xf numFmtId="0" fontId="6" fillId="10" borderId="0" xfId="24" applyFont="1" applyFill="1" applyAlignment="1">
      <alignment/>
    </xf>
    <xf numFmtId="0" fontId="19" fillId="11" borderId="0" xfId="24" applyFont="1" applyFill="1" applyAlignment="1">
      <alignment/>
    </xf>
    <xf numFmtId="0" fontId="7" fillId="11" borderId="50" xfId="24" applyFont="1" applyFill="1" applyBorder="1" applyAlignment="1">
      <alignment/>
    </xf>
    <xf numFmtId="0" fontId="7" fillId="11" borderId="51" xfId="24" applyFont="1" applyFill="1" applyBorder="1" applyAlignment="1">
      <alignment horizontal="center"/>
    </xf>
    <xf numFmtId="0" fontId="7" fillId="11" borderId="3" xfId="24" applyFont="1" applyFill="1" applyBorder="1" applyAlignment="1">
      <alignment horizontal="center"/>
    </xf>
    <xf numFmtId="0" fontId="6" fillId="11" borderId="8" xfId="24" applyFont="1" applyFill="1" applyBorder="1" applyAlignment="1">
      <alignment/>
    </xf>
    <xf numFmtId="2" fontId="6" fillId="2" borderId="52" xfId="24" applyNumberFormat="1" applyFont="1" applyFill="1" applyBorder="1" applyAlignment="1" applyProtection="1">
      <alignment/>
      <protection locked="0"/>
    </xf>
    <xf numFmtId="2" fontId="6" fillId="2" borderId="11" xfId="24" applyNumberFormat="1" applyFont="1" applyFill="1" applyBorder="1" applyAlignment="1" applyProtection="1">
      <alignment/>
      <protection locked="0"/>
    </xf>
    <xf numFmtId="0" fontId="6" fillId="11" borderId="4" xfId="24" applyFont="1" applyFill="1" applyBorder="1" applyAlignment="1">
      <alignment/>
    </xf>
    <xf numFmtId="2" fontId="6" fillId="2" borderId="2" xfId="24" applyNumberFormat="1" applyFont="1" applyFill="1" applyBorder="1" applyAlignment="1" applyProtection="1">
      <alignment/>
      <protection locked="0"/>
    </xf>
    <xf numFmtId="2" fontId="6" fillId="2" borderId="53" xfId="24" applyNumberFormat="1" applyFont="1" applyFill="1" applyBorder="1" applyAlignment="1" applyProtection="1">
      <alignment/>
      <protection locked="0"/>
    </xf>
    <xf numFmtId="0" fontId="33" fillId="11" borderId="4" xfId="24" applyFont="1" applyFill="1" applyBorder="1" applyAlignment="1">
      <alignment/>
    </xf>
    <xf numFmtId="2" fontId="7" fillId="2" borderId="2" xfId="24" applyNumberFormat="1" applyFont="1" applyFill="1" applyBorder="1" applyAlignment="1">
      <alignment/>
    </xf>
    <xf numFmtId="2" fontId="7" fillId="2" borderId="53" xfId="24" applyNumberFormat="1" applyFont="1" applyFill="1" applyBorder="1" applyAlignment="1">
      <alignment/>
    </xf>
    <xf numFmtId="0" fontId="6" fillId="11" borderId="9" xfId="24" applyFont="1" applyFill="1" applyBorder="1" applyAlignment="1">
      <alignment/>
    </xf>
    <xf numFmtId="2" fontId="6" fillId="2" borderId="6" xfId="24" applyNumberFormat="1" applyFont="1" applyFill="1" applyBorder="1" applyAlignment="1">
      <alignment/>
    </xf>
    <xf numFmtId="2" fontId="6" fillId="2" borderId="54" xfId="24" applyNumberFormat="1" applyFont="1" applyFill="1" applyBorder="1" applyAlignment="1">
      <alignment/>
    </xf>
    <xf numFmtId="0" fontId="7" fillId="11" borderId="55" xfId="24" applyFont="1" applyFill="1" applyBorder="1" applyAlignment="1">
      <alignment/>
    </xf>
    <xf numFmtId="2" fontId="6" fillId="11" borderId="56" xfId="24" applyNumberFormat="1" applyFont="1" applyFill="1" applyBorder="1" applyAlignment="1">
      <alignment/>
    </xf>
    <xf numFmtId="2" fontId="6" fillId="11" borderId="57" xfId="24" applyNumberFormat="1" applyFont="1" applyFill="1" applyBorder="1" applyAlignment="1">
      <alignment/>
    </xf>
    <xf numFmtId="0" fontId="6" fillId="11" borderId="58" xfId="24" applyFont="1" applyFill="1" applyBorder="1" applyAlignment="1">
      <alignment/>
    </xf>
    <xf numFmtId="0" fontId="7" fillId="11" borderId="59" xfId="24" applyFont="1" applyFill="1" applyBorder="1" applyAlignment="1">
      <alignment horizontal="center"/>
    </xf>
    <xf numFmtId="0" fontId="6" fillId="11" borderId="60" xfId="24" applyFont="1" applyFill="1" applyBorder="1" applyAlignment="1">
      <alignment/>
    </xf>
    <xf numFmtId="2" fontId="6" fillId="2" borderId="61" xfId="24" applyNumberFormat="1" applyFont="1" applyFill="1" applyBorder="1" applyAlignment="1" applyProtection="1">
      <alignment/>
      <protection locked="0"/>
    </xf>
    <xf numFmtId="0" fontId="6" fillId="11" borderId="15" xfId="24" applyFont="1" applyFill="1" applyBorder="1" applyAlignment="1">
      <alignment/>
    </xf>
    <xf numFmtId="2" fontId="6" fillId="2" borderId="5" xfId="24" applyNumberFormat="1" applyFont="1" applyFill="1" applyBorder="1" applyAlignment="1" applyProtection="1">
      <alignment/>
      <protection locked="0"/>
    </xf>
    <xf numFmtId="0" fontId="6" fillId="11" borderId="14" xfId="24" applyFont="1" applyFill="1" applyBorder="1" applyAlignment="1">
      <alignment/>
    </xf>
    <xf numFmtId="2" fontId="6" fillId="2" borderId="7" xfId="24" applyNumberFormat="1" applyFont="1" applyFill="1" applyBorder="1" applyAlignment="1">
      <alignment/>
    </xf>
    <xf numFmtId="0" fontId="6" fillId="11" borderId="0" xfId="24" applyFont="1" applyFill="1" applyBorder="1" applyAlignment="1">
      <alignment/>
    </xf>
    <xf numFmtId="2" fontId="6" fillId="11" borderId="62" xfId="24" applyNumberFormat="1" applyFont="1" applyFill="1" applyBorder="1" applyAlignment="1">
      <alignment/>
    </xf>
    <xf numFmtId="0" fontId="34" fillId="11" borderId="4" xfId="24" applyFont="1" applyFill="1" applyBorder="1" applyAlignment="1">
      <alignment/>
    </xf>
    <xf numFmtId="0" fontId="14" fillId="5" borderId="63" xfId="24" applyFont="1" applyFill="1" applyBorder="1" applyAlignment="1">
      <alignment/>
    </xf>
    <xf numFmtId="0" fontId="9" fillId="5" borderId="64" xfId="24" applyFont="1" applyFill="1" applyBorder="1" applyAlignment="1">
      <alignment/>
    </xf>
    <xf numFmtId="0" fontId="9" fillId="5" borderId="65" xfId="24" applyFont="1" applyFill="1" applyBorder="1" applyAlignment="1">
      <alignment horizontal="left"/>
    </xf>
    <xf numFmtId="0" fontId="9" fillId="5" borderId="66" xfId="24" applyFont="1" applyFill="1" applyBorder="1" applyAlignment="1">
      <alignment horizontal="right"/>
    </xf>
    <xf numFmtId="49" fontId="7" fillId="5" borderId="67" xfId="24" applyNumberFormat="1" applyFont="1" applyFill="1" applyBorder="1" applyAlignment="1">
      <alignment horizontal="center"/>
    </xf>
    <xf numFmtId="0" fontId="9" fillId="5" borderId="63" xfId="24" applyFont="1" applyFill="1" applyBorder="1" applyAlignment="1">
      <alignment horizontal="left"/>
    </xf>
    <xf numFmtId="0" fontId="9" fillId="5" borderId="0" xfId="24" applyFont="1" applyFill="1" applyBorder="1" applyAlignment="1">
      <alignment horizontal="right"/>
    </xf>
    <xf numFmtId="0" fontId="7" fillId="5" borderId="64" xfId="24" applyFont="1" applyFill="1" applyBorder="1" applyAlignment="1" applyProtection="1">
      <alignment horizontal="left"/>
      <protection locked="0"/>
    </xf>
    <xf numFmtId="0" fontId="6" fillId="5" borderId="0" xfId="24" applyFont="1" applyFill="1" applyBorder="1" applyAlignment="1" applyProtection="1">
      <alignment horizontal="center"/>
      <protection locked="0"/>
    </xf>
    <xf numFmtId="0" fontId="14" fillId="5" borderId="65" xfId="24" applyFont="1" applyFill="1" applyBorder="1" applyAlignment="1">
      <alignment/>
    </xf>
    <xf numFmtId="0" fontId="15" fillId="5" borderId="66" xfId="24" applyFont="1" applyFill="1" applyBorder="1" applyAlignment="1">
      <alignment horizontal="center"/>
    </xf>
    <xf numFmtId="49" fontId="6" fillId="5" borderId="67" xfId="24" applyNumberFormat="1" applyFont="1" applyFill="1" applyBorder="1" applyAlignment="1" applyProtection="1">
      <alignment horizontal="center"/>
      <protection locked="0"/>
    </xf>
    <xf numFmtId="0" fontId="34" fillId="11" borderId="68" xfId="24" applyFont="1" applyFill="1" applyBorder="1" applyAlignment="1">
      <alignment/>
    </xf>
    <xf numFmtId="0" fontId="33" fillId="11" borderId="48" xfId="24" applyFont="1" applyFill="1" applyBorder="1" applyAlignment="1">
      <alignment/>
    </xf>
    <xf numFmtId="2" fontId="7" fillId="2" borderId="69" xfId="24" applyNumberFormat="1" applyFont="1" applyFill="1" applyBorder="1" applyAlignment="1" applyProtection="1">
      <alignment/>
      <protection/>
    </xf>
    <xf numFmtId="49" fontId="9" fillId="2" borderId="50" xfId="24" applyNumberFormat="1" applyFont="1" applyFill="1" applyBorder="1" applyAlignment="1">
      <alignment horizontal="left" vertical="top"/>
    </xf>
    <xf numFmtId="49" fontId="9" fillId="2" borderId="70" xfId="24" applyNumberFormat="1" applyFont="1" applyFill="1" applyBorder="1" applyAlignment="1">
      <alignment horizontal="left" vertical="top"/>
    </xf>
    <xf numFmtId="49" fontId="6" fillId="2" borderId="3" xfId="24" applyNumberFormat="1" applyFont="1" applyFill="1" applyBorder="1" applyAlignment="1" applyProtection="1">
      <alignment horizontal="center"/>
      <protection locked="0"/>
    </xf>
    <xf numFmtId="49" fontId="6" fillId="5" borderId="71" xfId="24" applyNumberFormat="1" applyFont="1" applyFill="1" applyBorder="1" applyAlignment="1" applyProtection="1">
      <alignment horizontal="left"/>
      <protection locked="0"/>
    </xf>
    <xf numFmtId="3" fontId="6" fillId="9" borderId="2" xfId="0" applyNumberFormat="1" applyFont="1" applyFill="1" applyBorder="1" applyAlignment="1" applyProtection="1">
      <alignment horizontal="center" vertical="center"/>
      <protection/>
    </xf>
    <xf numFmtId="3" fontId="6" fillId="9" borderId="6" xfId="0" applyNumberFormat="1" applyFont="1" applyFill="1" applyBorder="1" applyAlignment="1" applyProtection="1">
      <alignment horizontal="center" vertical="center"/>
      <protection/>
    </xf>
    <xf numFmtId="0" fontId="6" fillId="2" borderId="2" xfId="24" applyFont="1" applyFill="1" applyBorder="1" applyAlignment="1" applyProtection="1">
      <alignment horizontal="center" vertical="center"/>
      <protection/>
    </xf>
    <xf numFmtId="10" fontId="6" fillId="9" borderId="2" xfId="0" applyNumberFormat="1" applyFont="1" applyFill="1" applyBorder="1" applyAlignment="1" applyProtection="1">
      <alignment horizontal="center" vertical="center"/>
      <protection/>
    </xf>
    <xf numFmtId="0" fontId="6" fillId="8" borderId="5" xfId="0" applyFont="1" applyFill="1" applyBorder="1" applyAlignment="1" applyProtection="1">
      <alignment horizontal="left"/>
      <protection/>
    </xf>
    <xf numFmtId="10" fontId="6" fillId="3" borderId="5" xfId="24" applyNumberFormat="1" applyFont="1" applyFill="1" applyBorder="1" applyAlignment="1" applyProtection="1">
      <alignment horizontal="left"/>
      <protection/>
    </xf>
    <xf numFmtId="1" fontId="6" fillId="9" borderId="2" xfId="0" applyNumberFormat="1" applyFont="1" applyFill="1" applyBorder="1" applyAlignment="1" applyProtection="1">
      <alignment horizontal="center" vertical="center"/>
      <protection/>
    </xf>
    <xf numFmtId="1" fontId="6" fillId="2" borderId="2" xfId="24" applyNumberFormat="1" applyFont="1" applyFill="1" applyBorder="1" applyAlignment="1" applyProtection="1">
      <alignment horizontal="center" vertical="center"/>
      <protection locked="0"/>
    </xf>
    <xf numFmtId="1" fontId="6" fillId="9" borderId="2" xfId="0" applyNumberFormat="1" applyFont="1" applyFill="1" applyBorder="1" applyAlignment="1" applyProtection="1">
      <alignment horizontal="center" vertical="center"/>
      <protection locked="0"/>
    </xf>
    <xf numFmtId="0" fontId="6" fillId="3" borderId="5" xfId="24" applyFont="1" applyFill="1" applyBorder="1" applyAlignment="1" applyProtection="1">
      <alignment horizontal="left"/>
      <protection/>
    </xf>
    <xf numFmtId="0" fontId="6" fillId="2" borderId="2" xfId="24" applyFont="1" applyFill="1" applyBorder="1" applyAlignment="1" applyProtection="1">
      <alignment horizontal="center" vertical="center"/>
      <protection locked="0"/>
    </xf>
    <xf numFmtId="10" fontId="6" fillId="2" borderId="2" xfId="24" applyNumberFormat="1" applyFont="1" applyFill="1" applyBorder="1" applyAlignment="1" applyProtection="1">
      <alignment horizontal="center" vertical="center"/>
      <protection/>
    </xf>
    <xf numFmtId="0" fontId="9" fillId="3" borderId="15" xfId="24" applyFont="1" applyFill="1" applyBorder="1" applyAlignment="1" applyProtection="1">
      <alignment vertical="center"/>
      <protection/>
    </xf>
    <xf numFmtId="0" fontId="6" fillId="3" borderId="2" xfId="24" applyFont="1" applyFill="1" applyBorder="1" applyAlignment="1" applyProtection="1">
      <alignment vertical="center"/>
      <protection/>
    </xf>
    <xf numFmtId="0" fontId="6" fillId="3" borderId="2" xfId="24" applyFont="1" applyFill="1" applyBorder="1" applyAlignment="1" applyProtection="1">
      <alignment/>
      <protection/>
    </xf>
    <xf numFmtId="0" fontId="9" fillId="3" borderId="72" xfId="24" applyFont="1" applyFill="1" applyBorder="1" applyAlignment="1" applyProtection="1">
      <alignment vertical="center"/>
      <protection/>
    </xf>
    <xf numFmtId="0" fontId="9" fillId="3" borderId="55" xfId="24" applyFont="1" applyFill="1" applyBorder="1" applyAlignment="1" applyProtection="1">
      <alignment horizontal="center" vertical="center"/>
      <protection/>
    </xf>
    <xf numFmtId="0" fontId="9" fillId="3" borderId="68" xfId="24" applyFont="1" applyFill="1" applyBorder="1" applyAlignment="1" applyProtection="1">
      <alignment vertical="center"/>
      <protection/>
    </xf>
    <xf numFmtId="0" fontId="9" fillId="3" borderId="73" xfId="24" applyFont="1" applyFill="1" applyBorder="1" applyAlignment="1" applyProtection="1">
      <alignment vertical="center" wrapText="1"/>
      <protection/>
    </xf>
    <xf numFmtId="0" fontId="9" fillId="3" borderId="14" xfId="24" applyFont="1" applyFill="1" applyBorder="1" applyAlignment="1" applyProtection="1">
      <alignment vertical="center"/>
      <protection/>
    </xf>
    <xf numFmtId="0" fontId="6" fillId="3" borderId="6" xfId="24" applyFont="1" applyFill="1" applyBorder="1" applyAlignment="1" applyProtection="1">
      <alignment vertical="center"/>
      <protection/>
    </xf>
    <xf numFmtId="0" fontId="6" fillId="3" borderId="6" xfId="24" applyFont="1" applyFill="1" applyBorder="1" applyAlignment="1" applyProtection="1">
      <alignment/>
      <protection/>
    </xf>
    <xf numFmtId="0" fontId="9" fillId="3" borderId="74" xfId="24" applyFont="1" applyFill="1" applyBorder="1" applyAlignment="1" applyProtection="1">
      <alignment vertical="center" wrapText="1"/>
      <protection/>
    </xf>
    <xf numFmtId="0" fontId="9" fillId="3" borderId="12" xfId="24" applyFont="1" applyFill="1" applyBorder="1" applyAlignment="1" applyProtection="1">
      <alignment vertical="center" wrapText="1"/>
      <protection/>
    </xf>
    <xf numFmtId="0" fontId="7" fillId="2" borderId="46" xfId="24" applyFont="1" applyFill="1" applyBorder="1" applyAlignment="1" applyProtection="1">
      <alignment horizontal="center" vertical="center"/>
      <protection locked="0"/>
    </xf>
    <xf numFmtId="0" fontId="7" fillId="3" borderId="0" xfId="24" applyFont="1" applyFill="1" applyAlignment="1">
      <alignment horizontal="right"/>
    </xf>
    <xf numFmtId="0" fontId="0" fillId="8" borderId="0" xfId="0" applyFill="1" applyAlignment="1">
      <alignment/>
    </xf>
    <xf numFmtId="0" fontId="9" fillId="3" borderId="74" xfId="24" applyFont="1" applyFill="1" applyBorder="1" applyAlignment="1" applyProtection="1">
      <alignment vertical="center" wrapText="1"/>
      <protection/>
    </xf>
    <xf numFmtId="0" fontId="9" fillId="3" borderId="74" xfId="24" applyFont="1" applyFill="1" applyBorder="1" applyAlignment="1" applyProtection="1">
      <alignment vertical="center"/>
      <protection/>
    </xf>
    <xf numFmtId="0" fontId="9" fillId="3" borderId="74" xfId="24" applyFont="1" applyFill="1" applyBorder="1" applyAlignment="1" applyProtection="1">
      <alignment vertical="center" wrapText="1" shrinkToFit="1"/>
      <protection/>
    </xf>
    <xf numFmtId="0" fontId="1" fillId="3" borderId="0" xfId="0" applyFont="1" applyFill="1" applyBorder="1" applyAlignment="1">
      <alignment horizontal="center"/>
    </xf>
    <xf numFmtId="0" fontId="9" fillId="3" borderId="0" xfId="24" applyFont="1" applyFill="1" applyAlignment="1">
      <alignment horizontal="left"/>
    </xf>
    <xf numFmtId="0" fontId="7" fillId="2" borderId="2" xfId="24" applyFont="1" applyFill="1" applyBorder="1" applyAlignment="1" applyProtection="1">
      <alignment horizontal="center" vertical="center"/>
      <protection locked="0"/>
    </xf>
    <xf numFmtId="0" fontId="9" fillId="3" borderId="0" xfId="24" applyFont="1" applyFill="1" applyAlignment="1">
      <alignment horizontal="center" wrapText="1"/>
    </xf>
    <xf numFmtId="14" fontId="9" fillId="3" borderId="0" xfId="24" applyNumberFormat="1" applyFont="1" applyFill="1" applyBorder="1" applyAlignment="1" applyProtection="1">
      <alignment horizontal="right"/>
      <protection locked="0"/>
    </xf>
    <xf numFmtId="49" fontId="12" fillId="9" borderId="10" xfId="0" applyNumberFormat="1" applyFont="1" applyFill="1" applyBorder="1" applyAlignment="1" applyProtection="1">
      <alignment horizontal="left" vertical="top" wrapText="1"/>
      <protection/>
    </xf>
    <xf numFmtId="49" fontId="12" fillId="9" borderId="60" xfId="0" applyNumberFormat="1" applyFont="1" applyFill="1" applyBorder="1" applyAlignment="1" applyProtection="1">
      <alignment horizontal="left" vertical="top" wrapText="1"/>
      <protection/>
    </xf>
    <xf numFmtId="49" fontId="6" fillId="2" borderId="0" xfId="24" applyNumberFormat="1" applyFont="1" applyFill="1" applyBorder="1" applyAlignment="1" applyProtection="1">
      <alignment horizontal="center"/>
      <protection locked="0"/>
    </xf>
    <xf numFmtId="49" fontId="0" fillId="9" borderId="0" xfId="0" applyNumberFormat="1" applyFill="1" applyBorder="1" applyAlignment="1" applyProtection="1">
      <alignment horizontal="center"/>
      <protection locked="0"/>
    </xf>
    <xf numFmtId="0" fontId="9" fillId="3" borderId="68" xfId="24" applyFont="1" applyFill="1" applyBorder="1" applyAlignment="1">
      <alignment horizontal="center" wrapText="1"/>
    </xf>
    <xf numFmtId="0" fontId="0" fillId="8" borderId="68" xfId="0" applyFill="1" applyBorder="1" applyAlignment="1">
      <alignment horizontal="left" wrapText="1"/>
    </xf>
    <xf numFmtId="0" fontId="0" fillId="8" borderId="0" xfId="0" applyFill="1" applyAlignment="1">
      <alignment vertical="center"/>
    </xf>
    <xf numFmtId="0" fontId="39" fillId="8" borderId="2" xfId="0" applyFont="1" applyFill="1" applyBorder="1" applyAlignment="1">
      <alignment horizontal="center"/>
    </xf>
    <xf numFmtId="0" fontId="0" fillId="8" borderId="75" xfId="0" applyFill="1" applyBorder="1" applyAlignment="1">
      <alignment wrapText="1"/>
    </xf>
    <xf numFmtId="0" fontId="0" fillId="9" borderId="0" xfId="0" applyFill="1" applyAlignment="1">
      <alignment/>
    </xf>
    <xf numFmtId="0" fontId="0" fillId="8" borderId="74" xfId="0" applyFill="1" applyBorder="1" applyAlignment="1">
      <alignment vertical="center" wrapText="1"/>
    </xf>
    <xf numFmtId="0" fontId="9" fillId="3" borderId="62" xfId="24" applyFont="1" applyFill="1" applyBorder="1" applyAlignment="1">
      <alignment horizontal="center" vertical="center" wrapText="1"/>
    </xf>
    <xf numFmtId="0" fontId="12" fillId="8" borderId="74" xfId="0" applyFont="1" applyFill="1" applyBorder="1" applyAlignment="1">
      <alignment horizontal="center"/>
    </xf>
    <xf numFmtId="0" fontId="9" fillId="3" borderId="55" xfId="24" applyFont="1" applyFill="1" applyBorder="1" applyAlignment="1">
      <alignment vertical="center"/>
    </xf>
    <xf numFmtId="0" fontId="12" fillId="8" borderId="73" xfId="0" applyFont="1" applyFill="1" applyBorder="1" applyAlignment="1">
      <alignment horizontal="center" vertical="center" wrapText="1"/>
    </xf>
    <xf numFmtId="0" fontId="9" fillId="3" borderId="2" xfId="24" applyFont="1" applyFill="1" applyBorder="1" applyAlignment="1" applyProtection="1">
      <alignment horizontal="center" wrapText="1"/>
      <protection/>
    </xf>
    <xf numFmtId="0" fontId="9" fillId="3" borderId="15" xfId="24" applyFont="1" applyFill="1" applyBorder="1" applyAlignment="1" applyProtection="1">
      <alignment vertical="center" wrapText="1" shrinkToFit="1"/>
      <protection/>
    </xf>
    <xf numFmtId="0" fontId="9" fillId="3" borderId="14" xfId="24" applyFont="1" applyFill="1" applyBorder="1" applyAlignment="1" applyProtection="1">
      <alignment vertical="center" wrapText="1" shrinkToFit="1"/>
      <protection/>
    </xf>
    <xf numFmtId="0" fontId="9" fillId="3" borderId="5" xfId="24" applyFont="1" applyFill="1" applyBorder="1" applyAlignment="1" applyProtection="1">
      <alignment horizontal="center" vertical="center"/>
      <protection/>
    </xf>
    <xf numFmtId="0" fontId="9" fillId="3" borderId="76" xfId="24" applyFont="1" applyFill="1" applyBorder="1" applyAlignment="1" applyProtection="1">
      <alignment horizontal="center" vertical="center"/>
      <protection/>
    </xf>
    <xf numFmtId="0" fontId="9" fillId="3" borderId="48" xfId="24" applyFont="1" applyFill="1" applyBorder="1" applyAlignment="1">
      <alignment horizontal="center" vertical="center"/>
    </xf>
    <xf numFmtId="0" fontId="9" fillId="2" borderId="8" xfId="24" applyFont="1" applyFill="1" applyBorder="1" applyAlignment="1" applyProtection="1">
      <alignment vertical="top"/>
      <protection locked="0"/>
    </xf>
    <xf numFmtId="0" fontId="9" fillId="2" borderId="60" xfId="24" applyFont="1" applyFill="1" applyBorder="1" applyAlignment="1" applyProtection="1">
      <alignment vertical="top"/>
      <protection locked="0"/>
    </xf>
    <xf numFmtId="0" fontId="6" fillId="2" borderId="50" xfId="24" applyFont="1" applyFill="1" applyBorder="1" applyAlignment="1" applyProtection="1">
      <alignment horizontal="left"/>
      <protection locked="0"/>
    </xf>
    <xf numFmtId="0" fontId="6" fillId="2" borderId="58" xfId="24" applyFont="1" applyFill="1" applyBorder="1" applyAlignment="1" applyProtection="1">
      <alignment horizontal="right"/>
      <protection locked="0"/>
    </xf>
    <xf numFmtId="0" fontId="9" fillId="2" borderId="9" xfId="24" applyFont="1" applyFill="1" applyBorder="1" applyAlignment="1" applyProtection="1">
      <alignment vertical="top" wrapText="1"/>
      <protection locked="0"/>
    </xf>
    <xf numFmtId="0" fontId="9" fillId="2" borderId="13" xfId="24" applyFont="1" applyFill="1" applyBorder="1" applyAlignment="1" applyProtection="1">
      <alignment vertical="top"/>
      <protection locked="0"/>
    </xf>
    <xf numFmtId="0" fontId="6" fillId="2" borderId="54"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6" fillId="2" borderId="58" xfId="24" applyFont="1" applyFill="1" applyBorder="1" applyAlignment="1" applyProtection="1">
      <alignment horizontal="center"/>
      <protection locked="0"/>
    </xf>
    <xf numFmtId="0" fontId="9" fillId="3" borderId="4" xfId="24" applyFont="1" applyFill="1" applyBorder="1" applyAlignment="1">
      <alignment vertical="center"/>
    </xf>
    <xf numFmtId="0" fontId="6" fillId="3" borderId="0" xfId="24" applyFont="1" applyFill="1" applyBorder="1" applyAlignment="1">
      <alignment/>
    </xf>
    <xf numFmtId="0" fontId="9" fillId="3" borderId="76" xfId="24" applyFont="1" applyFill="1" applyBorder="1" applyAlignment="1">
      <alignment horizontal="center"/>
    </xf>
    <xf numFmtId="0" fontId="9" fillId="3" borderId="48" xfId="24" applyFont="1" applyFill="1" applyBorder="1" applyAlignment="1">
      <alignment horizontal="center" vertical="center" wrapText="1"/>
    </xf>
    <xf numFmtId="0" fontId="9" fillId="3" borderId="77" xfId="24" applyFont="1" applyFill="1" applyBorder="1" applyAlignment="1">
      <alignment wrapText="1"/>
    </xf>
    <xf numFmtId="0" fontId="9" fillId="3" borderId="77" xfId="24" applyFont="1" applyFill="1" applyBorder="1" applyAlignment="1">
      <alignment horizontal="right" vertical="center"/>
    </xf>
    <xf numFmtId="3" fontId="6" fillId="9" borderId="5" xfId="0" applyNumberFormat="1" applyFont="1" applyFill="1" applyBorder="1" applyAlignment="1" applyProtection="1">
      <alignment horizontal="center" vertical="center"/>
      <protection/>
    </xf>
    <xf numFmtId="3" fontId="9" fillId="8" borderId="52" xfId="0" applyNumberFormat="1" applyFont="1" applyFill="1" applyBorder="1" applyAlignment="1" applyProtection="1">
      <alignment horizontal="center" vertical="center" wrapText="1" shrinkToFit="1"/>
      <protection/>
    </xf>
    <xf numFmtId="0" fontId="12" fillId="8" borderId="11" xfId="0" applyFont="1" applyFill="1" applyBorder="1" applyAlignment="1">
      <alignment horizontal="center" wrapText="1" shrinkToFit="1"/>
    </xf>
    <xf numFmtId="0" fontId="9" fillId="3" borderId="50" xfId="24" applyFont="1" applyFill="1" applyBorder="1" applyAlignment="1" applyProtection="1">
      <alignment horizontal="center" vertical="center"/>
      <protection/>
    </xf>
    <xf numFmtId="0" fontId="31" fillId="0" borderId="0" xfId="0" applyFont="1" applyAlignment="1">
      <alignment/>
    </xf>
    <xf numFmtId="0" fontId="31" fillId="9" borderId="0" xfId="0" applyFont="1" applyFill="1" applyAlignment="1">
      <alignment/>
    </xf>
    <xf numFmtId="49" fontId="1" fillId="2" borderId="0" xfId="24" applyNumberFormat="1" applyFont="1" applyFill="1" applyBorder="1" applyAlignment="1">
      <alignment horizontal="center"/>
    </xf>
    <xf numFmtId="0" fontId="9" fillId="3" borderId="78" xfId="24" applyFont="1" applyFill="1" applyBorder="1" applyAlignment="1" applyProtection="1">
      <alignment horizontal="center" vertical="center"/>
      <protection/>
    </xf>
    <xf numFmtId="0" fontId="44" fillId="8" borderId="0" xfId="0" applyFont="1" applyFill="1" applyAlignment="1">
      <alignment/>
    </xf>
    <xf numFmtId="0" fontId="0" fillId="8" borderId="0" xfId="0" applyFill="1" applyAlignment="1">
      <alignment/>
    </xf>
    <xf numFmtId="0" fontId="9" fillId="3" borderId="9" xfId="24" applyFont="1" applyFill="1" applyBorder="1" applyAlignment="1">
      <alignment vertical="center" wrapText="1"/>
    </xf>
    <xf numFmtId="0" fontId="0" fillId="8" borderId="79" xfId="0" applyFill="1" applyBorder="1" applyAlignment="1">
      <alignment/>
    </xf>
    <xf numFmtId="0" fontId="9" fillId="3" borderId="0" xfId="24" applyFont="1" applyFill="1" applyBorder="1" applyAlignment="1">
      <alignment horizontal="right" vertical="center"/>
    </xf>
    <xf numFmtId="0" fontId="7" fillId="8" borderId="0" xfId="0" applyFont="1" applyFill="1" applyAlignment="1">
      <alignment horizontal="center"/>
    </xf>
    <xf numFmtId="0" fontId="0" fillId="0" borderId="0" xfId="0" applyAlignment="1">
      <alignment vertical="center"/>
    </xf>
    <xf numFmtId="0" fontId="12" fillId="8" borderId="0" xfId="0" applyFont="1" applyFill="1" applyAlignment="1">
      <alignment horizontal="left"/>
    </xf>
    <xf numFmtId="0" fontId="6" fillId="2" borderId="80" xfId="24" applyFont="1" applyFill="1" applyBorder="1" applyAlignment="1">
      <alignment horizontal="center" vertical="center"/>
    </xf>
    <xf numFmtId="0" fontId="40" fillId="9" borderId="0" xfId="0" applyFont="1" applyFill="1" applyAlignment="1">
      <alignment/>
    </xf>
    <xf numFmtId="0" fontId="40" fillId="0" borderId="0" xfId="0" applyFont="1" applyAlignment="1">
      <alignment/>
    </xf>
    <xf numFmtId="1" fontId="6" fillId="2" borderId="81" xfId="24" applyNumberFormat="1" applyFont="1" applyFill="1" applyBorder="1" applyAlignment="1" applyProtection="1">
      <alignment horizontal="center" vertical="center"/>
      <protection/>
    </xf>
    <xf numFmtId="10" fontId="6" fillId="3" borderId="69" xfId="24" applyNumberFormat="1" applyFont="1" applyFill="1" applyBorder="1" applyAlignment="1" applyProtection="1">
      <alignment horizontal="left"/>
      <protection/>
    </xf>
    <xf numFmtId="1" fontId="6" fillId="9" borderId="51" xfId="0" applyNumberFormat="1" applyFont="1" applyFill="1" applyBorder="1" applyAlignment="1" applyProtection="1">
      <alignment horizontal="center" vertical="center"/>
      <protection/>
    </xf>
    <xf numFmtId="10" fontId="6" fillId="8" borderId="59" xfId="0" applyNumberFormat="1" applyFont="1" applyFill="1" applyBorder="1" applyAlignment="1" applyProtection="1">
      <alignment horizontal="left"/>
      <protection/>
    </xf>
    <xf numFmtId="1" fontId="6" fillId="2" borderId="81" xfId="24" applyNumberFormat="1" applyFont="1" applyFill="1" applyBorder="1" applyAlignment="1" applyProtection="1">
      <alignment horizontal="center" vertical="center"/>
      <protection locked="0"/>
    </xf>
    <xf numFmtId="0" fontId="6" fillId="3" borderId="69" xfId="24" applyFont="1" applyFill="1" applyBorder="1" applyAlignment="1" applyProtection="1">
      <alignment horizontal="left"/>
      <protection/>
    </xf>
    <xf numFmtId="1" fontId="6" fillId="2" borderId="51" xfId="24" applyNumberFormat="1" applyFont="1" applyFill="1" applyBorder="1" applyAlignment="1" applyProtection="1">
      <alignment horizontal="center" vertical="center"/>
      <protection/>
    </xf>
    <xf numFmtId="10" fontId="6" fillId="3" borderId="59" xfId="24" applyNumberFormat="1" applyFont="1" applyFill="1" applyBorder="1" applyAlignment="1" applyProtection="1">
      <alignment horizontal="left"/>
      <protection/>
    </xf>
    <xf numFmtId="0" fontId="0" fillId="8" borderId="69" xfId="0" applyFill="1" applyBorder="1" applyAlignment="1">
      <alignment vertical="center"/>
    </xf>
    <xf numFmtId="0" fontId="0" fillId="8" borderId="59" xfId="0" applyFill="1" applyBorder="1" applyAlignment="1">
      <alignment vertical="center"/>
    </xf>
    <xf numFmtId="0" fontId="6" fillId="3" borderId="59" xfId="24" applyFont="1" applyFill="1" applyBorder="1" applyAlignment="1" applyProtection="1">
      <alignment horizontal="left"/>
      <protection/>
    </xf>
    <xf numFmtId="0" fontId="6" fillId="2" borderId="81" xfId="24" applyFont="1" applyFill="1" applyBorder="1" applyAlignment="1" applyProtection="1">
      <alignment horizontal="center" vertical="center"/>
      <protection/>
    </xf>
    <xf numFmtId="0" fontId="6" fillId="2" borderId="51" xfId="24" applyFont="1" applyFill="1" applyBorder="1" applyAlignment="1" applyProtection="1">
      <alignment horizontal="center" vertical="center"/>
      <protection/>
    </xf>
    <xf numFmtId="0" fontId="9" fillId="8" borderId="4" xfId="0" applyFont="1" applyFill="1" applyBorder="1" applyAlignment="1">
      <alignment horizontal="center" vertical="center"/>
    </xf>
    <xf numFmtId="0" fontId="9" fillId="3" borderId="5" xfId="24" applyFont="1" applyFill="1" applyBorder="1" applyAlignment="1">
      <alignment horizontal="center"/>
    </xf>
    <xf numFmtId="1" fontId="6" fillId="9" borderId="6" xfId="0" applyNumberFormat="1" applyFont="1" applyFill="1" applyBorder="1" applyAlignment="1" applyProtection="1">
      <alignment horizontal="center" vertical="center"/>
      <protection/>
    </xf>
    <xf numFmtId="0" fontId="0" fillId="0" borderId="0" xfId="0" applyAlignment="1">
      <alignment/>
    </xf>
    <xf numFmtId="0" fontId="0" fillId="0" borderId="0" xfId="0" applyAlignment="1">
      <alignment vertical="top"/>
    </xf>
    <xf numFmtId="0" fontId="8" fillId="8" borderId="0" xfId="0" applyFont="1" applyFill="1" applyAlignment="1">
      <alignment wrapText="1"/>
    </xf>
    <xf numFmtId="0" fontId="9" fillId="8" borderId="0" xfId="0" applyFont="1" applyFill="1" applyAlignment="1">
      <alignment wrapText="1"/>
    </xf>
    <xf numFmtId="49" fontId="1" fillId="8" borderId="0" xfId="0" applyNumberFormat="1" applyFont="1" applyFill="1" applyAlignment="1">
      <alignment horizontal="center"/>
    </xf>
    <xf numFmtId="0" fontId="29" fillId="8" borderId="0" xfId="0" applyFont="1" applyFill="1" applyAlignment="1">
      <alignment wrapText="1"/>
    </xf>
    <xf numFmtId="0" fontId="25" fillId="8" borderId="0" xfId="0" applyFont="1" applyFill="1" applyAlignment="1">
      <alignment wrapText="1"/>
    </xf>
    <xf numFmtId="0" fontId="27" fillId="8" borderId="0" xfId="0" applyFont="1" applyFill="1" applyAlignment="1">
      <alignment wrapText="1"/>
    </xf>
    <xf numFmtId="0" fontId="27" fillId="8" borderId="0" xfId="0" applyFont="1" applyFill="1" applyAlignment="1">
      <alignment wrapText="1" shrinkToFit="1"/>
    </xf>
    <xf numFmtId="0" fontId="25" fillId="9" borderId="0" xfId="0" applyFont="1" applyFill="1" applyAlignment="1">
      <alignment/>
    </xf>
    <xf numFmtId="0" fontId="25" fillId="0" borderId="0" xfId="0" applyFont="1" applyAlignment="1">
      <alignment/>
    </xf>
    <xf numFmtId="0" fontId="8" fillId="8" borderId="0" xfId="0" applyFont="1" applyFill="1" applyAlignment="1">
      <alignment vertical="center" wrapText="1"/>
    </xf>
    <xf numFmtId="0" fontId="0" fillId="9" borderId="0" xfId="0" applyFill="1" applyAlignment="1">
      <alignment vertical="center"/>
    </xf>
    <xf numFmtId="0" fontId="14" fillId="8" borderId="0" xfId="0" applyFont="1" applyFill="1" applyAlignment="1">
      <alignment vertical="center" wrapText="1"/>
    </xf>
    <xf numFmtId="0" fontId="0" fillId="9" borderId="0" xfId="0" applyFill="1" applyAlignment="1">
      <alignment/>
    </xf>
    <xf numFmtId="0" fontId="8" fillId="8" borderId="0" xfId="0" applyFont="1" applyFill="1" applyAlignment="1">
      <alignment vertical="top" wrapText="1"/>
    </xf>
    <xf numFmtId="0" fontId="0" fillId="9" borderId="0" xfId="0" applyFill="1" applyAlignment="1">
      <alignment vertical="top"/>
    </xf>
    <xf numFmtId="0" fontId="29" fillId="8" borderId="0" xfId="0" applyFont="1" applyFill="1" applyAlignment="1">
      <alignment vertical="top" wrapText="1"/>
    </xf>
    <xf numFmtId="0" fontId="48" fillId="8" borderId="0" xfId="0" applyFont="1" applyFill="1" applyAlignment="1">
      <alignment wrapText="1"/>
    </xf>
    <xf numFmtId="0" fontId="27" fillId="8" borderId="0" xfId="0" applyFont="1" applyFill="1" applyAlignment="1">
      <alignment vertical="top" wrapText="1"/>
    </xf>
    <xf numFmtId="0" fontId="25" fillId="8" borderId="15" xfId="0" applyFont="1" applyFill="1" applyBorder="1" applyAlignment="1">
      <alignment horizontal="center" wrapText="1"/>
    </xf>
    <xf numFmtId="0" fontId="25" fillId="8" borderId="74" xfId="0" applyFont="1" applyFill="1" applyBorder="1" applyAlignment="1">
      <alignment horizontal="center" wrapText="1"/>
    </xf>
    <xf numFmtId="0" fontId="27" fillId="8" borderId="76" xfId="0" applyFont="1" applyFill="1" applyBorder="1" applyAlignment="1">
      <alignment wrapText="1"/>
    </xf>
    <xf numFmtId="0" fontId="25" fillId="8" borderId="15" xfId="0" applyFont="1" applyFill="1" applyBorder="1" applyAlignment="1">
      <alignment wrapText="1"/>
    </xf>
    <xf numFmtId="0" fontId="25" fillId="8" borderId="0" xfId="0" applyFont="1" applyFill="1" applyAlignment="1">
      <alignment horizontal="center" wrapText="1"/>
    </xf>
    <xf numFmtId="0" fontId="25" fillId="8" borderId="0" xfId="0" applyFont="1" applyFill="1" applyAlignment="1">
      <alignment horizontal="right" wrapText="1"/>
    </xf>
    <xf numFmtId="0" fontId="6" fillId="8" borderId="2" xfId="0" applyFont="1" applyFill="1" applyBorder="1" applyAlignment="1" applyProtection="1">
      <alignment vertical="center"/>
      <protection locked="0"/>
    </xf>
    <xf numFmtId="0" fontId="6" fillId="8" borderId="6" xfId="0" applyFont="1" applyFill="1" applyBorder="1" applyAlignment="1" applyProtection="1">
      <alignment vertical="center"/>
      <protection locked="0"/>
    </xf>
    <xf numFmtId="0" fontId="6" fillId="3" borderId="5" xfId="0" applyFont="1" applyFill="1" applyBorder="1" applyAlignment="1" applyProtection="1">
      <alignment/>
      <protection/>
    </xf>
    <xf numFmtId="0" fontId="6" fillId="3" borderId="5" xfId="24" applyFont="1" applyFill="1" applyBorder="1" applyAlignment="1" applyProtection="1">
      <alignment vertical="center"/>
      <protection/>
    </xf>
    <xf numFmtId="0" fontId="6" fillId="3" borderId="5" xfId="24" applyFont="1" applyFill="1" applyBorder="1" applyAlignment="1" applyProtection="1">
      <alignment/>
      <protection/>
    </xf>
    <xf numFmtId="0" fontId="6" fillId="3" borderId="7" xfId="24" applyFont="1" applyFill="1" applyBorder="1" applyAlignment="1" applyProtection="1">
      <alignment/>
      <protection/>
    </xf>
    <xf numFmtId="0" fontId="9" fillId="3" borderId="2" xfId="24" applyFont="1" applyFill="1" applyBorder="1" applyAlignment="1" applyProtection="1">
      <alignment/>
      <protection/>
    </xf>
    <xf numFmtId="0" fontId="12" fillId="8" borderId="61" xfId="0" applyFont="1" applyFill="1" applyBorder="1" applyAlignment="1">
      <alignment horizontal="center"/>
    </xf>
    <xf numFmtId="0" fontId="0" fillId="8" borderId="37" xfId="0" applyFill="1" applyBorder="1" applyAlignment="1">
      <alignment/>
    </xf>
    <xf numFmtId="0" fontId="9" fillId="3" borderId="40" xfId="24" applyFont="1" applyFill="1" applyBorder="1" applyAlignment="1" applyProtection="1">
      <alignment horizontal="center"/>
      <protection/>
    </xf>
    <xf numFmtId="0" fontId="6" fillId="2" borderId="82" xfId="24" applyFont="1" applyFill="1" applyBorder="1" applyAlignment="1">
      <alignment/>
    </xf>
    <xf numFmtId="0" fontId="6" fillId="2" borderId="83" xfId="24" applyFont="1" applyFill="1" applyBorder="1" applyAlignment="1">
      <alignment horizontal="center" vertical="center"/>
    </xf>
    <xf numFmtId="0" fontId="7" fillId="2" borderId="84"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7" fillId="2" borderId="85" xfId="24"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60" fillId="2" borderId="74" xfId="24" applyFont="1" applyFill="1" applyBorder="1" applyAlignment="1" applyProtection="1">
      <alignment/>
      <protection locked="0"/>
    </xf>
    <xf numFmtId="0" fontId="55" fillId="2" borderId="0" xfId="0" applyFont="1" applyFill="1" applyAlignment="1">
      <alignment horizontal="center"/>
    </xf>
    <xf numFmtId="1" fontId="60" fillId="2" borderId="32" xfId="24" applyNumberFormat="1" applyFont="1" applyFill="1" applyBorder="1" applyAlignment="1" applyProtection="1">
      <alignment horizontal="center" vertical="center"/>
      <protection locked="0"/>
    </xf>
    <xf numFmtId="1" fontId="60" fillId="2" borderId="81" xfId="24" applyNumberFormat="1" applyFont="1" applyFill="1" applyBorder="1" applyAlignment="1" applyProtection="1">
      <alignment horizontal="center" vertical="center"/>
      <protection locked="0"/>
    </xf>
    <xf numFmtId="0" fontId="60" fillId="2" borderId="81" xfId="24" applyFont="1" applyFill="1" applyBorder="1" applyAlignment="1" applyProtection="1">
      <alignment horizontal="center" vertical="center"/>
      <protection/>
    </xf>
    <xf numFmtId="0" fontId="52" fillId="2" borderId="0" xfId="24" applyFont="1" applyFill="1" applyBorder="1" applyAlignment="1">
      <alignment vertical="center" wrapText="1"/>
    </xf>
    <xf numFmtId="0" fontId="52" fillId="4" borderId="0" xfId="0" applyFont="1" applyFill="1" applyAlignment="1">
      <alignment/>
    </xf>
    <xf numFmtId="0" fontId="52" fillId="9" borderId="0" xfId="0" applyFont="1" applyFill="1" applyBorder="1" applyAlignment="1">
      <alignment horizontal="center" vertical="center"/>
    </xf>
    <xf numFmtId="0" fontId="54" fillId="2" borderId="0" xfId="24" applyFont="1" applyFill="1" applyBorder="1" applyAlignment="1">
      <alignment horizontal="left" vertical="center" wrapText="1"/>
    </xf>
    <xf numFmtId="0" fontId="55" fillId="2" borderId="0" xfId="24" applyFont="1" applyFill="1" applyBorder="1" applyAlignment="1">
      <alignment horizontal="center" vertical="center"/>
    </xf>
    <xf numFmtId="0" fontId="54" fillId="2" borderId="0" xfId="24" applyFont="1" applyFill="1" applyBorder="1" applyAlignment="1">
      <alignment horizontal="left" vertical="center"/>
    </xf>
    <xf numFmtId="0" fontId="52" fillId="9" borderId="0" xfId="0" applyFont="1" applyFill="1" applyBorder="1" applyAlignment="1">
      <alignment horizontal="left" vertical="center" wrapText="1"/>
    </xf>
    <xf numFmtId="0" fontId="61" fillId="2" borderId="0" xfId="24" applyFont="1" applyFill="1" applyBorder="1" applyAlignment="1">
      <alignment horizontal="left" vertical="top" wrapText="1"/>
    </xf>
    <xf numFmtId="0" fontId="52" fillId="9" borderId="0" xfId="0" applyFont="1" applyFill="1" applyBorder="1" applyAlignment="1">
      <alignment horizontal="left" vertical="top" wrapText="1"/>
    </xf>
    <xf numFmtId="0" fontId="67" fillId="2" borderId="0" xfId="24" applyFont="1" applyFill="1" applyBorder="1" applyAlignment="1">
      <alignment horizontal="left" vertical="center" wrapText="1"/>
    </xf>
    <xf numFmtId="0" fontId="67" fillId="2" borderId="0" xfId="0" applyFont="1" applyFill="1" applyBorder="1" applyAlignment="1">
      <alignment horizontal="left"/>
    </xf>
    <xf numFmtId="0" fontId="73" fillId="0" borderId="0" xfId="0" applyFont="1" applyAlignment="1">
      <alignment horizontal="justify"/>
    </xf>
    <xf numFmtId="0" fontId="72" fillId="2" borderId="0" xfId="24" applyFont="1" applyFill="1" applyBorder="1" applyAlignment="1">
      <alignment horizontal="left" vertical="top" wrapText="1"/>
    </xf>
    <xf numFmtId="0" fontId="54" fillId="9" borderId="0" xfId="0" applyFont="1" applyFill="1" applyBorder="1" applyAlignment="1">
      <alignment horizontal="left" vertical="top" wrapText="1"/>
    </xf>
    <xf numFmtId="0" fontId="61" fillId="2" borderId="0" xfId="24" applyFont="1" applyFill="1" applyBorder="1" applyAlignment="1">
      <alignment horizontal="left" wrapText="1"/>
    </xf>
    <xf numFmtId="0" fontId="53" fillId="9" borderId="0" xfId="0" applyFont="1" applyFill="1" applyBorder="1" applyAlignment="1">
      <alignment horizontal="left" vertical="center" wrapText="1"/>
    </xf>
    <xf numFmtId="0" fontId="53" fillId="2" borderId="68" xfId="24" applyFont="1" applyFill="1" applyBorder="1" applyAlignment="1">
      <alignment horizontal="left" vertical="center" wrapText="1"/>
    </xf>
    <xf numFmtId="0" fontId="74" fillId="9" borderId="0" xfId="0" applyFont="1" applyFill="1" applyBorder="1" applyAlignment="1">
      <alignment horizontal="center" vertical="center"/>
    </xf>
    <xf numFmtId="0" fontId="65" fillId="4" borderId="0" xfId="0" applyFont="1" applyFill="1" applyAlignment="1">
      <alignment vertical="center"/>
    </xf>
    <xf numFmtId="0" fontId="65" fillId="4" borderId="0" xfId="0" applyFont="1" applyFill="1" applyBorder="1" applyAlignment="1">
      <alignment vertical="center" wrapText="1"/>
    </xf>
    <xf numFmtId="0" fontId="75" fillId="2" borderId="0" xfId="24" applyFont="1" applyFill="1" applyBorder="1" applyAlignment="1">
      <alignment vertical="center" wrapText="1"/>
    </xf>
    <xf numFmtId="0" fontId="76" fillId="4" borderId="0" xfId="0" applyFont="1" applyFill="1" applyAlignment="1">
      <alignment vertical="center"/>
    </xf>
    <xf numFmtId="0" fontId="55" fillId="2" borderId="0" xfId="0" applyFont="1" applyFill="1" applyBorder="1" applyAlignment="1">
      <alignment horizontal="center" vertical="center" wrapText="1"/>
    </xf>
    <xf numFmtId="0" fontId="53" fillId="9" borderId="68" xfId="0" applyFont="1" applyFill="1" applyBorder="1" applyAlignment="1">
      <alignment vertical="center" wrapText="1"/>
    </xf>
    <xf numFmtId="0" fontId="54" fillId="2" borderId="0" xfId="0" applyFont="1" applyFill="1" applyBorder="1" applyAlignment="1">
      <alignment vertical="center" wrapText="1"/>
    </xf>
    <xf numFmtId="0" fontId="54" fillId="2" borderId="0" xfId="24" applyFont="1" applyFill="1" applyBorder="1" applyAlignment="1">
      <alignment vertical="center" wrapText="1"/>
    </xf>
    <xf numFmtId="0" fontId="52" fillId="9" borderId="0" xfId="0" applyFont="1" applyFill="1" applyBorder="1" applyAlignment="1">
      <alignment vertical="center" wrapText="1"/>
    </xf>
    <xf numFmtId="0" fontId="6" fillId="8" borderId="2" xfId="0" applyFont="1" applyFill="1" applyBorder="1" applyAlignment="1" applyProtection="1">
      <alignment horizontal="center" vertical="center"/>
      <protection locked="0"/>
    </xf>
    <xf numFmtId="0" fontId="6" fillId="9" borderId="2" xfId="0" applyFont="1" applyFill="1" applyBorder="1" applyAlignment="1" applyProtection="1">
      <alignment horizontal="center" vertical="center"/>
      <protection locked="0"/>
    </xf>
    <xf numFmtId="0" fontId="6" fillId="8" borderId="6" xfId="0"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12" xfId="0" applyBorder="1" applyAlignment="1" applyProtection="1">
      <alignment horizontal="center"/>
      <protection locked="0"/>
    </xf>
    <xf numFmtId="0" fontId="6" fillId="2" borderId="5" xfId="24" applyFont="1" applyFill="1" applyBorder="1" applyAlignment="1" applyProtection="1">
      <alignment horizontal="center"/>
      <protection locked="0"/>
    </xf>
    <xf numFmtId="0" fontId="6" fillId="2" borderId="7" xfId="24" applyFont="1" applyFill="1" applyBorder="1" applyAlignment="1" applyProtection="1">
      <alignment horizontal="center"/>
      <protection locked="0"/>
    </xf>
    <xf numFmtId="0" fontId="6" fillId="2" borderId="6" xfId="24" applyFont="1" applyFill="1" applyBorder="1" applyAlignment="1" applyProtection="1">
      <alignment horizontal="center" vertical="center"/>
      <protection/>
    </xf>
    <xf numFmtId="0" fontId="1" fillId="0" borderId="7" xfId="0" applyFont="1" applyBorder="1" applyAlignment="1">
      <alignment horizontal="center"/>
    </xf>
    <xf numFmtId="0" fontId="1" fillId="0" borderId="5"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7" fillId="2" borderId="59" xfId="24" applyFont="1" applyFill="1" applyBorder="1" applyAlignment="1" applyProtection="1">
      <alignment horizontal="center" vertical="center"/>
      <protection locked="0"/>
    </xf>
    <xf numFmtId="0" fontId="12" fillId="8" borderId="58" xfId="0" applyFont="1" applyFill="1" applyBorder="1" applyAlignment="1">
      <alignment/>
    </xf>
    <xf numFmtId="0" fontId="6" fillId="3" borderId="0" xfId="24" applyFont="1" applyFill="1" applyBorder="1" applyAlignment="1">
      <alignment horizontal="center"/>
    </xf>
    <xf numFmtId="3" fontId="6" fillId="9" borderId="7" xfId="0" applyNumberFormat="1" applyFont="1" applyFill="1" applyBorder="1" applyAlignment="1" applyProtection="1">
      <alignment horizontal="center" vertical="center"/>
      <protection/>
    </xf>
    <xf numFmtId="49" fontId="0" fillId="9" borderId="35" xfId="0" applyNumberFormat="1" applyFill="1" applyBorder="1" applyAlignment="1" applyProtection="1">
      <alignment horizontal="right"/>
      <protection locked="0"/>
    </xf>
    <xf numFmtId="49" fontId="0" fillId="9" borderId="2" xfId="0"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0" fillId="9" borderId="2" xfId="0" applyNumberFormat="1" applyFont="1" applyFill="1" applyBorder="1" applyAlignment="1" applyProtection="1">
      <alignment horizontal="center"/>
      <protection locked="0"/>
    </xf>
    <xf numFmtId="10" fontId="0" fillId="9" borderId="5"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1" fillId="0" borderId="59" xfId="0" applyFont="1" applyBorder="1" applyAlignment="1" applyProtection="1">
      <alignment horizontal="center"/>
      <protection locked="0"/>
    </xf>
    <xf numFmtId="0" fontId="6" fillId="2" borderId="5" xfId="24" applyFont="1" applyFill="1" applyBorder="1" applyAlignment="1" applyProtection="1">
      <alignment horizontal="center" vertical="center"/>
      <protection locked="0"/>
    </xf>
    <xf numFmtId="1" fontId="6" fillId="2" borderId="2" xfId="24" applyNumberFormat="1" applyFont="1" applyFill="1" applyBorder="1" applyAlignment="1" applyProtection="1">
      <alignment horizontal="center" vertical="center"/>
      <protection/>
    </xf>
    <xf numFmtId="1" fontId="6" fillId="9" borderId="7" xfId="0" applyNumberFormat="1" applyFont="1" applyFill="1" applyBorder="1" applyAlignment="1" applyProtection="1">
      <alignment horizontal="center" vertical="center"/>
      <protection/>
    </xf>
    <xf numFmtId="1" fontId="6" fillId="2" borderId="51" xfId="24" applyNumberFormat="1" applyFont="1" applyFill="1" applyBorder="1" applyAlignment="1" applyProtection="1">
      <alignment horizontal="center" vertical="center"/>
      <protection locked="0"/>
    </xf>
    <xf numFmtId="2" fontId="9" fillId="8" borderId="32" xfId="0" applyNumberFormat="1" applyFont="1" applyFill="1" applyBorder="1" applyAlignment="1" applyProtection="1">
      <alignment horizontal="center" vertical="center" wrapText="1"/>
      <protection/>
    </xf>
    <xf numFmtId="2" fontId="9" fillId="8" borderId="33" xfId="0" applyNumberFormat="1" applyFont="1" applyFill="1" applyBorder="1" applyAlignment="1" applyProtection="1">
      <alignment horizontal="center" vertical="center"/>
      <protection/>
    </xf>
    <xf numFmtId="49" fontId="60" fillId="2" borderId="2" xfId="24" applyNumberFormat="1" applyFont="1" applyFill="1" applyBorder="1" applyAlignment="1" applyProtection="1">
      <alignment horizontal="center"/>
      <protection/>
    </xf>
    <xf numFmtId="0" fontId="60" fillId="2" borderId="15" xfId="24" applyFont="1" applyFill="1" applyBorder="1" applyAlignment="1" applyProtection="1">
      <alignment/>
      <protection/>
    </xf>
    <xf numFmtId="0" fontId="52" fillId="4" borderId="0" xfId="0" applyFont="1" applyFill="1" applyAlignment="1" applyProtection="1">
      <alignment/>
      <protection/>
    </xf>
    <xf numFmtId="0" fontId="60" fillId="9" borderId="0" xfId="0" applyFont="1" applyFill="1" applyAlignment="1" applyProtection="1">
      <alignment horizontal="left"/>
      <protection/>
    </xf>
    <xf numFmtId="49" fontId="60" fillId="9" borderId="78" xfId="0" applyNumberFormat="1" applyFont="1" applyFill="1" applyBorder="1" applyAlignment="1" applyProtection="1">
      <alignment horizontal="center"/>
      <protection/>
    </xf>
    <xf numFmtId="0" fontId="60" fillId="9" borderId="10" xfId="0" applyFont="1" applyFill="1" applyBorder="1" applyAlignment="1" applyProtection="1">
      <alignment/>
      <protection/>
    </xf>
    <xf numFmtId="49" fontId="60" fillId="9" borderId="52" xfId="0" applyNumberFormat="1" applyFont="1" applyFill="1" applyBorder="1" applyAlignment="1" applyProtection="1">
      <alignment horizontal="center"/>
      <protection/>
    </xf>
    <xf numFmtId="49" fontId="60" fillId="9" borderId="40" xfId="0" applyNumberFormat="1" applyFont="1" applyFill="1" applyBorder="1" applyAlignment="1" applyProtection="1">
      <alignment horizontal="center"/>
      <protection/>
    </xf>
    <xf numFmtId="49" fontId="60" fillId="9" borderId="40" xfId="0" applyNumberFormat="1" applyFont="1" applyFill="1" applyBorder="1" applyAlignment="1" applyProtection="1">
      <alignment horizontal="center" vertical="center"/>
      <protection/>
    </xf>
    <xf numFmtId="49" fontId="60" fillId="9" borderId="88" xfId="0" applyNumberFormat="1" applyFont="1" applyFill="1" applyBorder="1" applyAlignment="1" applyProtection="1">
      <alignment horizontal="center"/>
      <protection/>
    </xf>
    <xf numFmtId="0" fontId="60" fillId="9" borderId="89" xfId="0" applyFont="1" applyFill="1" applyBorder="1" applyAlignment="1" applyProtection="1">
      <alignment/>
      <protection/>
    </xf>
    <xf numFmtId="49" fontId="60" fillId="9" borderId="90" xfId="0" applyNumberFormat="1" applyFont="1" applyFill="1" applyBorder="1" applyAlignment="1" applyProtection="1">
      <alignment horizontal="center"/>
      <protection/>
    </xf>
    <xf numFmtId="49" fontId="60" fillId="9" borderId="91" xfId="0" applyNumberFormat="1" applyFont="1" applyFill="1" applyBorder="1" applyAlignment="1" applyProtection="1">
      <alignment horizontal="center"/>
      <protection/>
    </xf>
    <xf numFmtId="49" fontId="60" fillId="9" borderId="92" xfId="0" applyNumberFormat="1" applyFont="1" applyFill="1" applyBorder="1" applyAlignment="1" applyProtection="1">
      <alignment horizontal="center"/>
      <protection/>
    </xf>
    <xf numFmtId="49" fontId="60" fillId="9" borderId="93" xfId="0" applyNumberFormat="1" applyFont="1" applyFill="1" applyBorder="1" applyAlignment="1" applyProtection="1">
      <alignment horizontal="center"/>
      <protection/>
    </xf>
    <xf numFmtId="49" fontId="60" fillId="9" borderId="37" xfId="0" applyNumberFormat="1" applyFont="1" applyFill="1" applyBorder="1" applyAlignment="1" applyProtection="1">
      <alignment horizontal="center"/>
      <protection/>
    </xf>
    <xf numFmtId="0" fontId="60" fillId="9" borderId="72" xfId="0" applyFont="1" applyFill="1" applyBorder="1" applyAlignment="1" applyProtection="1">
      <alignment/>
      <protection/>
    </xf>
    <xf numFmtId="0" fontId="52" fillId="4" borderId="0" xfId="0" applyFont="1" applyFill="1" applyAlignment="1" applyProtection="1">
      <alignment horizontal="right"/>
      <protection/>
    </xf>
    <xf numFmtId="0" fontId="52" fillId="4" borderId="0" xfId="0" applyFont="1" applyFill="1" applyAlignment="1" applyProtection="1">
      <alignment horizontal="center"/>
      <protection/>
    </xf>
    <xf numFmtId="49" fontId="55" fillId="9" borderId="94" xfId="0" applyNumberFormat="1" applyFont="1" applyFill="1" applyBorder="1" applyAlignment="1" applyProtection="1">
      <alignment/>
      <protection/>
    </xf>
    <xf numFmtId="14" fontId="55" fillId="9" borderId="72" xfId="0" applyNumberFormat="1" applyFont="1" applyFill="1" applyBorder="1" applyAlignment="1" applyProtection="1">
      <alignment horizontal="left"/>
      <protection locked="0"/>
    </xf>
    <xf numFmtId="0" fontId="60" fillId="4" borderId="0" xfId="0" applyFont="1" applyFill="1" applyAlignment="1" applyProtection="1">
      <alignment/>
      <protection/>
    </xf>
    <xf numFmtId="0" fontId="65" fillId="2" borderId="31" xfId="24" applyFont="1" applyFill="1" applyBorder="1" applyAlignment="1" applyProtection="1">
      <alignment horizontal="center" vertical="top"/>
      <protection/>
    </xf>
    <xf numFmtId="0" fontId="65" fillId="2" borderId="93" xfId="24" applyFont="1" applyFill="1" applyBorder="1" applyAlignment="1" applyProtection="1">
      <alignment horizontal="center" vertical="top"/>
      <protection/>
    </xf>
    <xf numFmtId="0" fontId="65" fillId="2" borderId="16" xfId="24" applyNumberFormat="1" applyFont="1" applyFill="1" applyBorder="1" applyAlignment="1" applyProtection="1">
      <alignment horizontal="left" vertical="top"/>
      <protection/>
    </xf>
    <xf numFmtId="0" fontId="65" fillId="2" borderId="0" xfId="24" applyNumberFormat="1" applyFont="1" applyFill="1" applyBorder="1" applyAlignment="1" applyProtection="1">
      <alignment horizontal="center" vertical="top"/>
      <protection/>
    </xf>
    <xf numFmtId="0" fontId="60" fillId="2" borderId="38" xfId="24" applyFont="1" applyFill="1" applyBorder="1" applyAlignment="1" applyProtection="1">
      <alignment horizontal="center"/>
      <protection/>
    </xf>
    <xf numFmtId="0" fontId="60" fillId="2" borderId="6" xfId="24" applyFont="1" applyFill="1" applyBorder="1" applyAlignment="1" applyProtection="1">
      <alignment horizontal="center"/>
      <protection/>
    </xf>
    <xf numFmtId="0" fontId="65" fillId="2" borderId="93" xfId="24" applyFont="1" applyFill="1" applyBorder="1" applyAlignment="1" applyProtection="1">
      <alignment horizontal="center" vertical="center"/>
      <protection/>
    </xf>
    <xf numFmtId="0" fontId="65" fillId="9" borderId="95" xfId="0" applyFont="1" applyFill="1" applyBorder="1" applyAlignment="1" applyProtection="1">
      <alignment horizontal="center" vertical="center"/>
      <protection/>
    </xf>
    <xf numFmtId="0" fontId="65" fillId="2" borderId="95" xfId="24" applyFont="1" applyFill="1" applyBorder="1" applyAlignment="1" applyProtection="1">
      <alignment horizontal="center" vertical="center"/>
      <protection/>
    </xf>
    <xf numFmtId="0" fontId="65" fillId="2" borderId="41" xfId="24" applyFont="1" applyFill="1" applyBorder="1" applyAlignment="1" applyProtection="1">
      <alignment horizontal="center" vertical="center"/>
      <protection/>
    </xf>
    <xf numFmtId="0" fontId="60" fillId="4" borderId="0" xfId="0" applyFont="1" applyFill="1" applyAlignment="1" applyProtection="1">
      <alignment horizontal="center"/>
      <protection/>
    </xf>
    <xf numFmtId="171" fontId="52" fillId="2" borderId="96" xfId="24" applyNumberFormat="1" applyFont="1" applyFill="1" applyBorder="1" applyAlignment="1" applyProtection="1">
      <alignment horizontal="center"/>
      <protection/>
    </xf>
    <xf numFmtId="171" fontId="52" fillId="2" borderId="96" xfId="24" applyNumberFormat="1" applyFont="1" applyFill="1" applyBorder="1" applyAlignment="1" applyProtection="1">
      <alignment horizontal="center"/>
      <protection locked="0"/>
    </xf>
    <xf numFmtId="0" fontId="52" fillId="0" borderId="97" xfId="0" applyFont="1" applyBorder="1" applyAlignment="1" applyProtection="1">
      <alignment horizontal="center"/>
      <protection locked="0"/>
    </xf>
    <xf numFmtId="0" fontId="60" fillId="2" borderId="6" xfId="24" applyFont="1" applyFill="1" applyBorder="1" applyAlignment="1" applyProtection="1">
      <alignment horizontal="center" vertical="center"/>
      <protection/>
    </xf>
    <xf numFmtId="49" fontId="60" fillId="9" borderId="98" xfId="0" applyNumberFormat="1" applyFont="1" applyFill="1" applyBorder="1" applyAlignment="1" applyProtection="1">
      <alignment horizontal="center"/>
      <protection/>
    </xf>
    <xf numFmtId="0" fontId="60" fillId="9" borderId="99" xfId="0" applyFont="1" applyFill="1" applyBorder="1" applyAlignment="1" applyProtection="1">
      <alignment/>
      <protection locked="0"/>
    </xf>
    <xf numFmtId="0" fontId="60" fillId="9" borderId="100" xfId="0" applyFont="1" applyFill="1" applyBorder="1" applyAlignment="1" applyProtection="1">
      <alignment horizontal="left" vertical="top"/>
      <protection/>
    </xf>
    <xf numFmtId="0" fontId="60" fillId="9" borderId="10" xfId="0" applyFont="1" applyFill="1" applyBorder="1" applyAlignment="1" applyProtection="1">
      <alignment vertical="center"/>
      <protection/>
    </xf>
    <xf numFmtId="0" fontId="55" fillId="9" borderId="94" xfId="0" applyFont="1" applyFill="1" applyBorder="1" applyAlignment="1" applyProtection="1">
      <alignment horizontal="left" vertical="center"/>
      <protection locked="0"/>
    </xf>
    <xf numFmtId="49" fontId="60" fillId="9" borderId="41" xfId="0" applyNumberFormat="1" applyFont="1" applyFill="1" applyBorder="1" applyAlignment="1" applyProtection="1">
      <alignment horizontal="center" vertical="center"/>
      <protection/>
    </xf>
    <xf numFmtId="0" fontId="60" fillId="9" borderId="13" xfId="0" applyFont="1" applyFill="1" applyBorder="1" applyAlignment="1" applyProtection="1">
      <alignment vertical="center"/>
      <protection/>
    </xf>
    <xf numFmtId="0" fontId="55" fillId="9" borderId="12" xfId="0" applyFont="1" applyFill="1" applyBorder="1" applyAlignment="1" applyProtection="1">
      <alignment horizontal="left" vertical="center"/>
      <protection locked="0"/>
    </xf>
    <xf numFmtId="49" fontId="60" fillId="9" borderId="6" xfId="0" applyNumberFormat="1" applyFont="1" applyFill="1" applyBorder="1" applyAlignment="1" applyProtection="1">
      <alignment horizontal="center" vertical="center"/>
      <protection/>
    </xf>
    <xf numFmtId="0" fontId="0" fillId="9" borderId="101" xfId="0" applyFill="1" applyBorder="1" applyAlignment="1">
      <alignment/>
    </xf>
    <xf numFmtId="0" fontId="0" fillId="9" borderId="102" xfId="0" applyFill="1" applyBorder="1" applyAlignment="1">
      <alignment/>
    </xf>
    <xf numFmtId="49" fontId="1" fillId="9" borderId="103" xfId="0" applyNumberFormat="1" applyFont="1" applyFill="1" applyBorder="1" applyAlignment="1">
      <alignment horizontal="center"/>
    </xf>
    <xf numFmtId="0" fontId="65" fillId="2" borderId="104" xfId="0" applyFont="1" applyFill="1" applyBorder="1" applyAlignment="1" applyProtection="1">
      <alignment horizontal="center"/>
      <protection/>
    </xf>
    <xf numFmtId="49" fontId="9" fillId="2" borderId="70" xfId="24" applyNumberFormat="1" applyFont="1" applyFill="1" applyBorder="1" applyAlignment="1">
      <alignment vertical="top" wrapText="1"/>
    </xf>
    <xf numFmtId="49" fontId="6" fillId="9" borderId="105" xfId="0" applyNumberFormat="1" applyFont="1" applyFill="1" applyBorder="1" applyAlignment="1" applyProtection="1">
      <alignment horizontal="center" wrapText="1"/>
      <protection locked="0"/>
    </xf>
    <xf numFmtId="0" fontId="65" fillId="12" borderId="33" xfId="24" applyFont="1" applyFill="1" applyBorder="1" applyAlignment="1" applyProtection="1">
      <alignment horizontal="center" vertical="center"/>
      <protection/>
    </xf>
    <xf numFmtId="0" fontId="65" fillId="12" borderId="69" xfId="24" applyFont="1" applyFill="1" applyBorder="1" applyAlignment="1" applyProtection="1">
      <alignment horizontal="center" vertical="center"/>
      <protection/>
    </xf>
    <xf numFmtId="0" fontId="65" fillId="12" borderId="39" xfId="24" applyFont="1" applyFill="1" applyBorder="1" applyAlignment="1" applyProtection="1">
      <alignment horizontal="center"/>
      <protection/>
    </xf>
    <xf numFmtId="0" fontId="65" fillId="12" borderId="7" xfId="24" applyFont="1" applyFill="1" applyBorder="1" applyAlignment="1" applyProtection="1">
      <alignment horizontal="center"/>
      <protection/>
    </xf>
    <xf numFmtId="0" fontId="65" fillId="12" borderId="69" xfId="24" applyFont="1" applyFill="1" applyBorder="1" applyAlignment="1" applyProtection="1">
      <alignment/>
      <protection/>
    </xf>
    <xf numFmtId="0" fontId="65" fillId="12" borderId="62" xfId="24" applyFont="1" applyFill="1" applyBorder="1" applyAlignment="1" applyProtection="1">
      <alignment/>
      <protection/>
    </xf>
    <xf numFmtId="0" fontId="65" fillId="12" borderId="62" xfId="24" applyFont="1" applyFill="1" applyBorder="1" applyAlignment="1" applyProtection="1">
      <alignment horizontal="center"/>
      <protection/>
    </xf>
    <xf numFmtId="0" fontId="65" fillId="12" borderId="7" xfId="24" applyFont="1" applyFill="1" applyBorder="1" applyAlignment="1" applyProtection="1">
      <alignment/>
      <protection/>
    </xf>
    <xf numFmtId="14" fontId="65" fillId="2" borderId="0" xfId="24" applyNumberFormat="1" applyFont="1" applyFill="1" applyBorder="1" applyAlignment="1" applyProtection="1">
      <alignment horizontal="center" vertical="top"/>
      <protection locked="0"/>
    </xf>
    <xf numFmtId="0" fontId="6" fillId="8" borderId="0" xfId="0" applyFont="1" applyFill="1" applyBorder="1" applyAlignment="1">
      <alignment/>
    </xf>
    <xf numFmtId="49" fontId="9" fillId="3" borderId="0" xfId="24" applyNumberFormat="1" applyFont="1" applyFill="1" applyBorder="1" applyAlignment="1">
      <alignment horizontal="left" vertical="top"/>
    </xf>
    <xf numFmtId="0" fontId="6" fillId="2" borderId="0" xfId="24" applyFont="1" applyFill="1" applyAlignment="1" applyProtection="1">
      <alignment/>
      <protection locked="0"/>
    </xf>
    <xf numFmtId="0" fontId="65" fillId="9" borderId="37" xfId="0" applyFont="1" applyFill="1" applyBorder="1" applyAlignment="1" applyProtection="1">
      <alignment horizontal="center" vertical="center"/>
      <protection/>
    </xf>
    <xf numFmtId="0" fontId="0" fillId="7" borderId="0" xfId="0" applyFill="1" applyAlignment="1">
      <alignment wrapText="1"/>
    </xf>
    <xf numFmtId="0" fontId="9" fillId="8" borderId="0" xfId="0" applyFont="1" applyFill="1" applyBorder="1" applyAlignment="1">
      <alignment horizontal="center"/>
    </xf>
    <xf numFmtId="0" fontId="15" fillId="2" borderId="55" xfId="24" applyFont="1" applyFill="1" applyBorder="1" applyAlignment="1" applyProtection="1">
      <alignment/>
      <protection/>
    </xf>
    <xf numFmtId="0" fontId="0" fillId="9" borderId="0" xfId="0" applyFill="1" applyBorder="1" applyAlignment="1">
      <alignment/>
    </xf>
    <xf numFmtId="0" fontId="0" fillId="9" borderId="57" xfId="0" applyFill="1" applyBorder="1" applyAlignment="1">
      <alignment/>
    </xf>
    <xf numFmtId="1" fontId="0" fillId="9" borderId="2" xfId="0" applyNumberFormat="1" applyFill="1" applyBorder="1" applyAlignment="1" applyProtection="1">
      <alignment horizontal="center" vertical="center"/>
      <protection locked="0"/>
    </xf>
    <xf numFmtId="2" fontId="0" fillId="9" borderId="81" xfId="0" applyNumberFormat="1" applyFill="1" applyBorder="1" applyAlignment="1" applyProtection="1">
      <alignment horizontal="center" vertical="center"/>
      <protection locked="0"/>
    </xf>
    <xf numFmtId="1" fontId="0" fillId="9" borderId="51" xfId="0" applyNumberFormat="1" applyFill="1" applyBorder="1" applyAlignment="1" applyProtection="1">
      <alignment horizontal="center" vertical="center"/>
      <protection locked="0"/>
    </xf>
    <xf numFmtId="0" fontId="0" fillId="0" borderId="0" xfId="0" applyAlignment="1">
      <alignment wrapText="1"/>
    </xf>
    <xf numFmtId="14" fontId="6" fillId="2" borderId="76" xfId="24" applyNumberFormat="1" applyFont="1" applyFill="1" applyBorder="1" applyAlignment="1" applyProtection="1">
      <alignment horizontal="center"/>
      <protection locked="0"/>
    </xf>
    <xf numFmtId="0" fontId="0" fillId="2" borderId="74" xfId="0" applyFill="1" applyBorder="1" applyAlignment="1" applyProtection="1">
      <alignment horizontal="center"/>
      <protection locked="0"/>
    </xf>
    <xf numFmtId="0" fontId="0" fillId="0" borderId="106" xfId="0" applyBorder="1" applyAlignment="1">
      <alignment/>
    </xf>
    <xf numFmtId="0" fontId="0" fillId="0" borderId="72" xfId="0" applyBorder="1" applyAlignment="1">
      <alignment/>
    </xf>
    <xf numFmtId="0" fontId="0" fillId="0" borderId="107" xfId="0" applyBorder="1" applyAlignment="1">
      <alignment/>
    </xf>
    <xf numFmtId="0" fontId="18" fillId="3" borderId="0" xfId="24" applyFont="1" applyFill="1" applyAlignment="1">
      <alignment horizontal="right"/>
    </xf>
    <xf numFmtId="0" fontId="9" fillId="3" borderId="0" xfId="24" applyFont="1" applyFill="1" applyAlignment="1">
      <alignment horizontal="left" wrapText="1"/>
    </xf>
    <xf numFmtId="0" fontId="0" fillId="0" borderId="75" xfId="0" applyBorder="1" applyAlignment="1">
      <alignment/>
    </xf>
    <xf numFmtId="0" fontId="0" fillId="0" borderId="16" xfId="0" applyBorder="1" applyAlignment="1">
      <alignment/>
    </xf>
    <xf numFmtId="0" fontId="6" fillId="2" borderId="74" xfId="24" applyFont="1" applyFill="1" applyBorder="1" applyAlignment="1" applyProtection="1">
      <alignment horizontal="left"/>
      <protection locked="0"/>
    </xf>
    <xf numFmtId="0" fontId="9" fillId="3" borderId="108" xfId="24" applyFont="1" applyFill="1" applyBorder="1" applyAlignment="1">
      <alignment horizontal="center"/>
    </xf>
    <xf numFmtId="0" fontId="0" fillId="0" borderId="68" xfId="0" applyBorder="1" applyAlignment="1">
      <alignment/>
    </xf>
    <xf numFmtId="0" fontId="0" fillId="0" borderId="73" xfId="0" applyBorder="1" applyAlignment="1">
      <alignment/>
    </xf>
    <xf numFmtId="0" fontId="11" fillId="3" borderId="0" xfId="24" applyFont="1" applyFill="1" applyAlignment="1">
      <alignment horizontal="center"/>
    </xf>
    <xf numFmtId="0" fontId="6" fillId="2" borderId="76" xfId="24" applyFont="1" applyFill="1" applyBorder="1" applyAlignment="1" applyProtection="1">
      <alignment horizontal="left"/>
      <protection locked="0"/>
    </xf>
    <xf numFmtId="0" fontId="6" fillId="2" borderId="15" xfId="24" applyFont="1" applyFill="1" applyBorder="1" applyAlignment="1" applyProtection="1">
      <alignment horizontal="left"/>
      <protection locked="0"/>
    </xf>
    <xf numFmtId="0" fontId="9" fillId="3" borderId="0" xfId="24" applyFont="1" applyFill="1" applyBorder="1" applyAlignment="1">
      <alignment horizontal="left"/>
    </xf>
    <xf numFmtId="0" fontId="9" fillId="3" borderId="0" xfId="24" applyFont="1" applyFill="1" applyAlignment="1">
      <alignment horizontal="left" wrapText="1"/>
    </xf>
    <xf numFmtId="0" fontId="0" fillId="0" borderId="0" xfId="0" applyAlignment="1">
      <alignment horizontal="left" wrapText="1"/>
    </xf>
    <xf numFmtId="0" fontId="9" fillId="3" borderId="15" xfId="24" applyFont="1" applyFill="1" applyBorder="1" applyAlignment="1">
      <alignment horizontal="left"/>
    </xf>
    <xf numFmtId="0" fontId="0" fillId="0" borderId="15" xfId="0" applyBorder="1" applyAlignment="1">
      <alignment/>
    </xf>
    <xf numFmtId="49" fontId="9" fillId="2" borderId="6" xfId="24" applyNumberFormat="1" applyFont="1" applyFill="1" applyBorder="1" applyAlignment="1">
      <alignment horizontal="left" wrapText="1"/>
    </xf>
    <xf numFmtId="0" fontId="0" fillId="0" borderId="13" xfId="0" applyBorder="1" applyAlignment="1">
      <alignment/>
    </xf>
    <xf numFmtId="49" fontId="15" fillId="2" borderId="12" xfId="24" applyNumberFormat="1" applyFont="1" applyFill="1" applyBorder="1" applyAlignment="1" applyProtection="1">
      <alignment horizontal="center" wrapText="1"/>
      <protection locked="0"/>
    </xf>
    <xf numFmtId="0" fontId="9" fillId="3" borderId="15" xfId="24" applyFont="1" applyFill="1" applyBorder="1" applyAlignment="1">
      <alignment/>
    </xf>
    <xf numFmtId="0" fontId="0" fillId="8" borderId="0" xfId="0" applyFill="1" applyBorder="1" applyAlignment="1">
      <alignment vertical="center" wrapText="1"/>
    </xf>
    <xf numFmtId="0" fontId="0" fillId="0" borderId="54" xfId="0" applyBorder="1" applyAlignment="1" applyProtection="1">
      <alignment horizontal="center"/>
      <protection locked="0"/>
    </xf>
    <xf numFmtId="49" fontId="6" fillId="2" borderId="14" xfId="24" applyNumberFormat="1" applyFont="1" applyFill="1" applyBorder="1" applyAlignment="1" applyProtection="1">
      <alignment horizontal="center" wrapText="1"/>
      <protection locked="0"/>
    </xf>
    <xf numFmtId="49" fontId="9" fillId="3" borderId="0" xfId="24" applyNumberFormat="1" applyFont="1" applyFill="1" applyBorder="1" applyAlignment="1" applyProtection="1">
      <alignment horizontal="left" vertical="center" wrapText="1"/>
      <protection locked="0"/>
    </xf>
    <xf numFmtId="0" fontId="6" fillId="2" borderId="60" xfId="24" applyNumberFormat="1" applyFont="1" applyFill="1" applyBorder="1" applyAlignment="1" applyProtection="1">
      <alignment horizontal="center"/>
      <protection locked="0"/>
    </xf>
    <xf numFmtId="0" fontId="0" fillId="0" borderId="60" xfId="0" applyBorder="1" applyAlignment="1">
      <alignment/>
    </xf>
    <xf numFmtId="0" fontId="0" fillId="0" borderId="94" xfId="0" applyBorder="1" applyAlignment="1">
      <alignment/>
    </xf>
    <xf numFmtId="49" fontId="51" fillId="2" borderId="14" xfId="23" applyNumberFormat="1" applyFill="1" applyBorder="1" applyAlignment="1" applyProtection="1">
      <alignment horizontal="center" wrapText="1"/>
      <protection locked="0"/>
    </xf>
    <xf numFmtId="0" fontId="0" fillId="0" borderId="14" xfId="0" applyBorder="1" applyAlignment="1" applyProtection="1">
      <alignment horizontal="center"/>
      <protection locked="0"/>
    </xf>
    <xf numFmtId="0" fontId="0" fillId="0" borderId="104" xfId="0" applyBorder="1" applyAlignment="1">
      <alignment horizontal="center"/>
    </xf>
    <xf numFmtId="0" fontId="0" fillId="0" borderId="14"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7" fillId="3" borderId="104" xfId="24" applyFont="1" applyFill="1" applyBorder="1" applyAlignment="1">
      <alignment horizontal="center"/>
    </xf>
    <xf numFmtId="49" fontId="13" fillId="3" borderId="0" xfId="24" applyNumberFormat="1" applyFont="1" applyFill="1" applyBorder="1" applyAlignment="1">
      <alignment horizontal="left"/>
    </xf>
    <xf numFmtId="49" fontId="32" fillId="3" borderId="0" xfId="24" applyNumberFormat="1" applyFont="1" applyFill="1" applyBorder="1" applyAlignment="1">
      <alignment horizontal="left"/>
    </xf>
    <xf numFmtId="0" fontId="25" fillId="0" borderId="0" xfId="0" applyFont="1" applyBorder="1" applyAlignment="1">
      <alignment/>
    </xf>
    <xf numFmtId="0" fontId="0" fillId="8" borderId="0" xfId="0" applyFill="1" applyAlignment="1">
      <alignment horizontal="center"/>
    </xf>
    <xf numFmtId="0" fontId="0" fillId="0" borderId="0" xfId="0" applyAlignment="1">
      <alignment horizontal="center"/>
    </xf>
    <xf numFmtId="49" fontId="0" fillId="9" borderId="54" xfId="0" applyNumberFormat="1" applyFill="1" applyBorder="1" applyAlignment="1" applyProtection="1">
      <alignment horizontal="center"/>
      <protection locked="0"/>
    </xf>
    <xf numFmtId="0" fontId="1" fillId="3" borderId="0" xfId="0" applyFont="1" applyFill="1" applyBorder="1" applyAlignment="1">
      <alignment horizontal="center"/>
    </xf>
    <xf numFmtId="49" fontId="0" fillId="0" borderId="60" xfId="0" applyNumberFormat="1" applyBorder="1" applyAlignment="1">
      <alignment vertical="top" wrapText="1"/>
    </xf>
    <xf numFmtId="49" fontId="6" fillId="2" borderId="14" xfId="24" applyNumberFormat="1" applyFont="1" applyFill="1" applyBorder="1" applyAlignment="1" applyProtection="1">
      <alignment horizontal="center"/>
      <protection locked="0"/>
    </xf>
    <xf numFmtId="49" fontId="0" fillId="0" borderId="109" xfId="0" applyNumberFormat="1" applyBorder="1" applyAlignment="1" applyProtection="1">
      <alignment/>
      <protection locked="0"/>
    </xf>
    <xf numFmtId="49" fontId="9" fillId="2" borderId="10" xfId="24" applyNumberFormat="1" applyFont="1" applyFill="1" applyBorder="1" applyAlignment="1">
      <alignment vertical="top" wrapText="1"/>
    </xf>
    <xf numFmtId="0" fontId="6" fillId="8" borderId="0" xfId="0" applyFont="1" applyFill="1" applyBorder="1" applyAlignment="1">
      <alignment/>
    </xf>
    <xf numFmtId="0" fontId="0" fillId="0" borderId="0" xfId="0" applyAlignment="1">
      <alignment/>
    </xf>
    <xf numFmtId="0" fontId="9" fillId="3" borderId="110" xfId="24" applyFont="1" applyFill="1" applyBorder="1" applyAlignment="1">
      <alignment horizontal="center" wrapText="1"/>
    </xf>
    <xf numFmtId="0" fontId="0" fillId="0" borderId="110" xfId="0" applyBorder="1" applyAlignment="1">
      <alignment/>
    </xf>
    <xf numFmtId="0" fontId="0" fillId="8" borderId="16" xfId="0" applyFill="1" applyBorder="1" applyAlignment="1">
      <alignment vertical="center" wrapText="1"/>
    </xf>
    <xf numFmtId="0" fontId="0" fillId="0" borderId="0" xfId="0" applyAlignment="1">
      <alignment vertical="center"/>
    </xf>
    <xf numFmtId="49" fontId="9" fillId="3" borderId="0" xfId="24" applyNumberFormat="1" applyFont="1" applyFill="1" applyBorder="1" applyAlignment="1">
      <alignment horizontal="left" vertical="center"/>
    </xf>
    <xf numFmtId="0" fontId="0" fillId="8" borderId="0" xfId="0" applyFill="1" applyBorder="1" applyAlignment="1">
      <alignment vertical="center"/>
    </xf>
    <xf numFmtId="0" fontId="0" fillId="0" borderId="75" xfId="0" applyBorder="1" applyAlignment="1">
      <alignment vertical="center"/>
    </xf>
    <xf numFmtId="49" fontId="9" fillId="3" borderId="0" xfId="24" applyNumberFormat="1" applyFont="1" applyFill="1" applyBorder="1" applyAlignment="1">
      <alignment horizontal="left" vertical="top"/>
    </xf>
    <xf numFmtId="0" fontId="0" fillId="0" borderId="0" xfId="0" applyBorder="1" applyAlignment="1">
      <alignment/>
    </xf>
    <xf numFmtId="0" fontId="7" fillId="3" borderId="0" xfId="24" applyFont="1" applyFill="1" applyAlignment="1">
      <alignment horizontal="center"/>
    </xf>
    <xf numFmtId="0" fontId="13" fillId="3" borderId="0" xfId="24" applyFont="1" applyFill="1" applyBorder="1" applyAlignment="1">
      <alignment horizontal="right"/>
    </xf>
    <xf numFmtId="0" fontId="12" fillId="0" borderId="0" xfId="0" applyFont="1" applyAlignment="1">
      <alignment horizontal="right"/>
    </xf>
    <xf numFmtId="49" fontId="7" fillId="2" borderId="60" xfId="24" applyNumberFormat="1" applyFont="1" applyFill="1" applyBorder="1" applyAlignment="1" applyProtection="1">
      <alignment horizontal="center"/>
      <protection locked="0"/>
    </xf>
    <xf numFmtId="49" fontId="1" fillId="0" borderId="94" xfId="0" applyNumberFormat="1" applyFont="1" applyBorder="1" applyAlignment="1" applyProtection="1">
      <alignment horizontal="center"/>
      <protection locked="0"/>
    </xf>
    <xf numFmtId="49" fontId="7" fillId="9" borderId="60" xfId="0" applyNumberFormat="1" applyFont="1" applyFill="1" applyBorder="1" applyAlignment="1" applyProtection="1">
      <alignment horizontal="center"/>
      <protection locked="0"/>
    </xf>
    <xf numFmtId="49" fontId="7" fillId="0" borderId="60"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6" fillId="9" borderId="14" xfId="0" applyNumberFormat="1" applyFont="1" applyFill="1" applyBorder="1" applyAlignment="1" applyProtection="1">
      <alignment horizontal="center"/>
      <protection locked="0"/>
    </xf>
    <xf numFmtId="49" fontId="6" fillId="0" borderId="14" xfId="0" applyNumberFormat="1" applyFont="1" applyBorder="1" applyAlignment="1" applyProtection="1">
      <alignment horizontal="center"/>
      <protection locked="0"/>
    </xf>
    <xf numFmtId="49" fontId="6" fillId="0" borderId="54" xfId="0" applyNumberFormat="1" applyFont="1" applyBorder="1" applyAlignment="1" applyProtection="1">
      <alignment horizontal="center"/>
      <protection locked="0"/>
    </xf>
    <xf numFmtId="49" fontId="9" fillId="2" borderId="13" xfId="24" applyNumberFormat="1" applyFont="1" applyFill="1" applyBorder="1" applyAlignment="1">
      <alignment horizontal="left" vertical="top"/>
    </xf>
    <xf numFmtId="0" fontId="0" fillId="0" borderId="14" xfId="0" applyBorder="1" applyAlignment="1">
      <alignment/>
    </xf>
    <xf numFmtId="49" fontId="7" fillId="3" borderId="104" xfId="24" applyNumberFormat="1" applyFont="1" applyFill="1" applyBorder="1" applyAlignment="1">
      <alignment/>
    </xf>
    <xf numFmtId="49" fontId="0" fillId="0" borderId="104" xfId="0" applyNumberFormat="1" applyBorder="1" applyAlignment="1">
      <alignment/>
    </xf>
    <xf numFmtId="49" fontId="6" fillId="2" borderId="60" xfId="24" applyNumberFormat="1" applyFont="1" applyFill="1" applyBorder="1" applyAlignment="1" applyProtection="1">
      <alignment horizontal="center"/>
      <protection locked="0"/>
    </xf>
    <xf numFmtId="49" fontId="0" fillId="0" borderId="110" xfId="0" applyNumberFormat="1" applyBorder="1" applyAlignment="1" applyProtection="1">
      <alignment/>
      <protection locked="0"/>
    </xf>
    <xf numFmtId="14" fontId="9" fillId="3" borderId="0" xfId="24" applyNumberFormat="1" applyFont="1" applyFill="1" applyBorder="1" applyAlignment="1" applyProtection="1">
      <alignment horizontal="right" wrapText="1"/>
      <protection locked="0"/>
    </xf>
    <xf numFmtId="0" fontId="0" fillId="8" borderId="0" xfId="0" applyFill="1" applyAlignment="1">
      <alignment wrapText="1"/>
    </xf>
    <xf numFmtId="0" fontId="7" fillId="3" borderId="0" xfId="24" applyFont="1" applyFill="1" applyAlignment="1">
      <alignment horizontal="right"/>
    </xf>
    <xf numFmtId="0" fontId="0" fillId="0" borderId="0" xfId="0" applyAlignment="1">
      <alignment horizontal="right"/>
    </xf>
    <xf numFmtId="0" fontId="1" fillId="0" borderId="60" xfId="0" applyFont="1" applyBorder="1" applyAlignment="1" applyProtection="1">
      <alignment horizontal="center"/>
      <protection locked="0"/>
    </xf>
    <xf numFmtId="0" fontId="1" fillId="0" borderId="94" xfId="0" applyFont="1" applyBorder="1" applyAlignment="1" applyProtection="1">
      <alignment horizontal="center"/>
      <protection locked="0"/>
    </xf>
    <xf numFmtId="0" fontId="9" fillId="3" borderId="0" xfId="24" applyFont="1" applyFill="1" applyAlignment="1">
      <alignment/>
    </xf>
    <xf numFmtId="49" fontId="7" fillId="3" borderId="0" xfId="24" applyNumberFormat="1" applyFont="1" applyFill="1" applyAlignment="1">
      <alignment/>
    </xf>
    <xf numFmtId="49" fontId="6" fillId="0" borderId="0" xfId="0" applyNumberFormat="1" applyFont="1" applyAlignment="1">
      <alignment/>
    </xf>
    <xf numFmtId="49" fontId="10" fillId="3" borderId="104" xfId="24" applyNumberFormat="1" applyFont="1" applyFill="1" applyBorder="1" applyAlignment="1">
      <alignment/>
    </xf>
    <xf numFmtId="49" fontId="6" fillId="0" borderId="104" xfId="0" applyNumberFormat="1" applyFont="1" applyBorder="1" applyAlignment="1">
      <alignment/>
    </xf>
    <xf numFmtId="0" fontId="0" fillId="0" borderId="104" xfId="0" applyBorder="1" applyAlignment="1">
      <alignment/>
    </xf>
    <xf numFmtId="0" fontId="0" fillId="0" borderId="60" xfId="0" applyBorder="1" applyAlignment="1" applyProtection="1">
      <alignment/>
      <protection locked="0"/>
    </xf>
    <xf numFmtId="0" fontId="0" fillId="0" borderId="94" xfId="0" applyBorder="1" applyAlignment="1" applyProtection="1">
      <alignment/>
      <protection locked="0"/>
    </xf>
    <xf numFmtId="49" fontId="6" fillId="2" borderId="58" xfId="24" applyNumberFormat="1" applyFont="1" applyFill="1" applyBorder="1" applyAlignment="1" applyProtection="1">
      <alignment horizontal="center"/>
      <protection locked="0"/>
    </xf>
    <xf numFmtId="49" fontId="6" fillId="9" borderId="105" xfId="0" applyNumberFormat="1" applyFont="1" applyFill="1" applyBorder="1" applyAlignment="1" applyProtection="1">
      <alignment horizontal="center"/>
      <protection locked="0"/>
    </xf>
    <xf numFmtId="49" fontId="6" fillId="2" borderId="58" xfId="24" applyNumberFormat="1" applyFont="1" applyFill="1" applyBorder="1" applyAlignment="1" applyProtection="1">
      <alignment horizontal="left"/>
      <protection locked="0"/>
    </xf>
    <xf numFmtId="0" fontId="0" fillId="0" borderId="58" xfId="0" applyFont="1" applyBorder="1" applyAlignment="1" applyProtection="1">
      <alignment/>
      <protection locked="0"/>
    </xf>
    <xf numFmtId="0" fontId="0" fillId="0" borderId="105" xfId="0" applyFont="1" applyBorder="1" applyAlignment="1" applyProtection="1">
      <alignment/>
      <protection locked="0"/>
    </xf>
    <xf numFmtId="49" fontId="7" fillId="3" borderId="110" xfId="24" applyNumberFormat="1" applyFont="1" applyFill="1" applyBorder="1" applyAlignment="1">
      <alignment/>
    </xf>
    <xf numFmtId="49" fontId="6" fillId="0" borderId="110" xfId="0" applyNumberFormat="1" applyFont="1" applyBorder="1" applyAlignment="1">
      <alignment/>
    </xf>
    <xf numFmtId="0" fontId="9" fillId="3" borderId="0" xfId="24" applyFont="1" applyFill="1" applyAlignment="1">
      <alignment/>
    </xf>
    <xf numFmtId="0" fontId="0" fillId="0" borderId="72" xfId="0" applyBorder="1" applyAlignment="1">
      <alignment horizontal="left" wrapText="1"/>
    </xf>
    <xf numFmtId="0" fontId="0" fillId="0" borderId="75" xfId="0" applyBorder="1" applyAlignment="1">
      <alignment horizontal="right"/>
    </xf>
    <xf numFmtId="0" fontId="1" fillId="8" borderId="16" xfId="0" applyFont="1" applyFill="1" applyBorder="1" applyAlignment="1">
      <alignment horizontal="center"/>
    </xf>
    <xf numFmtId="0" fontId="1" fillId="8" borderId="75" xfId="0" applyFont="1" applyFill="1" applyBorder="1" applyAlignment="1">
      <alignment horizontal="center"/>
    </xf>
    <xf numFmtId="0" fontId="19" fillId="2" borderId="2" xfId="24" applyFont="1" applyFill="1" applyBorder="1" applyAlignment="1" applyProtection="1">
      <alignment horizontal="center"/>
      <protection locked="0"/>
    </xf>
    <xf numFmtId="0" fontId="0" fillId="0" borderId="2" xfId="0" applyBorder="1" applyAlignment="1">
      <alignment/>
    </xf>
    <xf numFmtId="0" fontId="6" fillId="3" borderId="0" xfId="24" applyFont="1" applyFill="1" applyAlignment="1">
      <alignment/>
    </xf>
    <xf numFmtId="0" fontId="18" fillId="3" borderId="0" xfId="24" applyFont="1" applyFill="1" applyAlignment="1">
      <alignment horizontal="center"/>
    </xf>
    <xf numFmtId="0" fontId="0" fillId="0" borderId="75" xfId="0" applyBorder="1" applyAlignment="1">
      <alignment horizontal="center"/>
    </xf>
    <xf numFmtId="0" fontId="6" fillId="3" borderId="75" xfId="24" applyFont="1" applyFill="1" applyBorder="1" applyAlignment="1">
      <alignment/>
    </xf>
    <xf numFmtId="0" fontId="0" fillId="9" borderId="15" xfId="0" applyFill="1" applyBorder="1" applyAlignment="1" applyProtection="1">
      <alignment horizontal="left"/>
      <protection locked="0"/>
    </xf>
    <xf numFmtId="0" fontId="0" fillId="9" borderId="74" xfId="0" applyFill="1" applyBorder="1" applyAlignment="1" applyProtection="1">
      <alignment horizontal="left"/>
      <protection locked="0"/>
    </xf>
    <xf numFmtId="49" fontId="6" fillId="2" borderId="76" xfId="24" applyNumberFormat="1" applyFont="1" applyFill="1" applyBorder="1" applyAlignment="1" applyProtection="1">
      <alignment horizontal="center"/>
      <protection locked="0"/>
    </xf>
    <xf numFmtId="0" fontId="0" fillId="0" borderId="74" xfId="0" applyBorder="1" applyAlignment="1" applyProtection="1">
      <alignment horizontal="center"/>
      <protection locked="0"/>
    </xf>
    <xf numFmtId="49" fontId="6" fillId="2" borderId="13" xfId="24" applyNumberFormat="1" applyFont="1" applyFill="1" applyBorder="1" applyAlignment="1" applyProtection="1">
      <alignment horizontal="center"/>
      <protection locked="0"/>
    </xf>
    <xf numFmtId="0" fontId="0" fillId="0" borderId="12" xfId="0" applyBorder="1" applyAlignment="1">
      <alignment horizontal="center"/>
    </xf>
    <xf numFmtId="0" fontId="9" fillId="3" borderId="14" xfId="24" applyFont="1" applyFill="1" applyBorder="1" applyAlignment="1" applyProtection="1">
      <alignment vertical="center"/>
      <protection/>
    </xf>
    <xf numFmtId="0" fontId="9" fillId="3" borderId="12" xfId="24" applyFont="1" applyFill="1" applyBorder="1" applyAlignment="1" applyProtection="1">
      <alignment vertical="center"/>
      <protection/>
    </xf>
    <xf numFmtId="0" fontId="9" fillId="3" borderId="15" xfId="24" applyFont="1" applyFill="1" applyBorder="1" applyAlignment="1" applyProtection="1">
      <alignment vertical="center" wrapText="1"/>
      <protection/>
    </xf>
    <xf numFmtId="0" fontId="0" fillId="0" borderId="15" xfId="0" applyBorder="1" applyAlignment="1">
      <alignment vertical="center" wrapText="1"/>
    </xf>
    <xf numFmtId="0" fontId="0" fillId="0" borderId="74" xfId="0" applyBorder="1" applyAlignment="1">
      <alignment vertical="center" wrapText="1"/>
    </xf>
    <xf numFmtId="0" fontId="7" fillId="3" borderId="0" xfId="24" applyFont="1" applyFill="1" applyBorder="1" applyAlignment="1" applyProtection="1">
      <alignment horizontal="center"/>
      <protection/>
    </xf>
    <xf numFmtId="0" fontId="0" fillId="8" borderId="0" xfId="0" applyFill="1" applyBorder="1" applyAlignment="1" applyProtection="1">
      <alignment horizontal="center"/>
      <protection/>
    </xf>
    <xf numFmtId="0" fontId="0" fillId="0" borderId="0" xfId="0" applyAlignment="1" applyProtection="1">
      <alignment/>
      <protection/>
    </xf>
    <xf numFmtId="0" fontId="9" fillId="3" borderId="15" xfId="24" applyFont="1" applyFill="1" applyBorder="1" applyAlignment="1" applyProtection="1">
      <alignment vertical="center" wrapText="1"/>
      <protection/>
    </xf>
    <xf numFmtId="0" fontId="9" fillId="3" borderId="74" xfId="24" applyFont="1" applyFill="1" applyBorder="1" applyAlignment="1" applyProtection="1">
      <alignment vertical="center" wrapText="1"/>
      <protection/>
    </xf>
    <xf numFmtId="0" fontId="0" fillId="0" borderId="15" xfId="0" applyBorder="1" applyAlignment="1">
      <alignment wrapText="1"/>
    </xf>
    <xf numFmtId="0" fontId="0" fillId="0" borderId="74" xfId="0" applyBorder="1" applyAlignment="1">
      <alignment wrapText="1"/>
    </xf>
    <xf numFmtId="0" fontId="9" fillId="3" borderId="15" xfId="24" applyFont="1" applyFill="1" applyBorder="1" applyAlignment="1" applyProtection="1">
      <alignment vertical="center"/>
      <protection/>
    </xf>
    <xf numFmtId="0" fontId="9" fillId="3" borderId="74" xfId="24" applyFont="1" applyFill="1" applyBorder="1" applyAlignment="1" applyProtection="1">
      <alignment vertical="center"/>
      <protection/>
    </xf>
    <xf numFmtId="0" fontId="9" fillId="3" borderId="104" xfId="24" applyFont="1" applyFill="1" applyBorder="1" applyAlignment="1">
      <alignment/>
    </xf>
    <xf numFmtId="0" fontId="7" fillId="8" borderId="0" xfId="0" applyFont="1" applyFill="1" applyAlignment="1">
      <alignment horizontal="center"/>
    </xf>
    <xf numFmtId="0" fontId="9" fillId="3" borderId="76" xfId="24" applyFont="1" applyFill="1" applyBorder="1" applyAlignment="1" applyProtection="1">
      <alignment horizontal="center" vertical="center"/>
      <protection/>
    </xf>
    <xf numFmtId="0" fontId="0" fillId="0" borderId="74" xfId="0" applyBorder="1" applyAlignment="1">
      <alignment horizontal="center" vertical="center"/>
    </xf>
    <xf numFmtId="0" fontId="0" fillId="0" borderId="53" xfId="0" applyBorder="1" applyAlignment="1">
      <alignment horizontal="center" vertical="center"/>
    </xf>
    <xf numFmtId="0" fontId="6" fillId="2" borderId="76" xfId="24" applyFont="1" applyFill="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6" fillId="2" borderId="76" xfId="24" applyFont="1" applyFill="1" applyBorder="1" applyAlignment="1" applyProtection="1">
      <alignment horizontal="center" vertical="center"/>
      <protection/>
    </xf>
    <xf numFmtId="0" fontId="0" fillId="0" borderId="74" xfId="0" applyBorder="1" applyAlignment="1" applyProtection="1">
      <alignment horizontal="center" vertical="center"/>
      <protection/>
    </xf>
    <xf numFmtId="0" fontId="6" fillId="3" borderId="13" xfId="24" applyFont="1" applyFill="1" applyBorder="1" applyAlignment="1" applyProtection="1">
      <alignment horizontal="center" vertical="center"/>
      <protection/>
    </xf>
    <xf numFmtId="0" fontId="0" fillId="8" borderId="14" xfId="0" applyFill="1" applyBorder="1" applyAlignment="1">
      <alignment/>
    </xf>
    <xf numFmtId="0" fontId="0" fillId="8" borderId="54" xfId="0" applyFill="1" applyBorder="1" applyAlignment="1">
      <alignment/>
    </xf>
    <xf numFmtId="0" fontId="8" fillId="3" borderId="4" xfId="24" applyFont="1" applyFill="1" applyBorder="1" applyAlignment="1">
      <alignment horizontal="center" vertical="center"/>
    </xf>
    <xf numFmtId="0" fontId="12" fillId="0" borderId="15" xfId="0" applyFont="1" applyBorder="1" applyAlignment="1">
      <alignment horizontal="center" vertical="center"/>
    </xf>
    <xf numFmtId="0" fontId="12" fillId="0" borderId="53" xfId="0" applyFont="1" applyBorder="1" applyAlignment="1">
      <alignment horizontal="center" vertical="center"/>
    </xf>
    <xf numFmtId="0" fontId="9" fillId="3" borderId="4" xfId="24" applyFont="1" applyFill="1" applyBorder="1" applyAlignment="1">
      <alignment vertical="center"/>
    </xf>
    <xf numFmtId="0" fontId="0" fillId="0" borderId="74" xfId="0" applyBorder="1" applyAlignment="1">
      <alignment vertical="center"/>
    </xf>
    <xf numFmtId="0" fontId="6" fillId="2" borderId="16" xfId="24" applyFont="1" applyFill="1" applyBorder="1" applyAlignment="1" applyProtection="1">
      <alignment horizontal="center" vertical="center"/>
      <protection locked="0"/>
    </xf>
    <xf numFmtId="0" fontId="6" fillId="2" borderId="0" xfId="24" applyFont="1" applyFill="1" applyBorder="1" applyAlignment="1" applyProtection="1">
      <alignment horizontal="center" vertical="center"/>
      <protection locked="0"/>
    </xf>
    <xf numFmtId="0" fontId="6" fillId="2" borderId="75" xfId="24" applyFont="1" applyFill="1" applyBorder="1" applyAlignment="1" applyProtection="1">
      <alignment horizontal="center" vertical="center"/>
      <protection locked="0"/>
    </xf>
    <xf numFmtId="0" fontId="9" fillId="3" borderId="76" xfId="24" applyFont="1" applyFill="1" applyBorder="1" applyAlignment="1">
      <alignment horizontal="right" vertical="center"/>
    </xf>
    <xf numFmtId="49" fontId="6" fillId="2" borderId="16" xfId="24" applyNumberFormat="1" applyFont="1" applyFill="1" applyBorder="1" applyAlignment="1" applyProtection="1">
      <alignment horizontal="center" vertical="center"/>
      <protection locked="0"/>
    </xf>
    <xf numFmtId="49" fontId="0" fillId="9" borderId="57" xfId="0" applyNumberFormat="1" applyFill="1" applyBorder="1" applyAlignment="1" applyProtection="1">
      <alignment horizontal="center" vertical="center"/>
      <protection locked="0"/>
    </xf>
    <xf numFmtId="0" fontId="9" fillId="3" borderId="4" xfId="24" applyFont="1" applyFill="1" applyBorder="1" applyAlignment="1">
      <alignment vertical="center" wrapText="1"/>
    </xf>
    <xf numFmtId="171" fontId="6" fillId="2" borderId="108" xfId="24" applyNumberFormat="1" applyFont="1" applyFill="1" applyBorder="1" applyAlignment="1" applyProtection="1">
      <alignment horizontal="center" vertical="center"/>
      <protection locked="0"/>
    </xf>
    <xf numFmtId="171" fontId="0" fillId="9" borderId="111" xfId="0" applyNumberFormat="1" applyFill="1" applyBorder="1" applyAlignment="1">
      <alignment horizontal="center" vertical="center"/>
    </xf>
    <xf numFmtId="0" fontId="8" fillId="3" borderId="8" xfId="24" applyFont="1" applyFill="1" applyBorder="1" applyAlignment="1">
      <alignment horizontal="center" vertical="center"/>
    </xf>
    <xf numFmtId="0" fontId="1" fillId="0" borderId="60" xfId="0" applyFont="1" applyBorder="1" applyAlignment="1">
      <alignment horizontal="center" vertical="center"/>
    </xf>
    <xf numFmtId="0" fontId="1" fillId="0" borderId="11" xfId="0" applyFont="1" applyBorder="1" applyAlignment="1">
      <alignment horizontal="center" vertical="center"/>
    </xf>
    <xf numFmtId="0" fontId="9" fillId="3" borderId="16" xfId="24" applyFont="1" applyFill="1" applyBorder="1" applyAlignment="1">
      <alignment horizontal="center" vertical="center"/>
    </xf>
    <xf numFmtId="0" fontId="0" fillId="0" borderId="0" xfId="0" applyBorder="1" applyAlignment="1">
      <alignment vertical="center"/>
    </xf>
    <xf numFmtId="0" fontId="9" fillId="3" borderId="76" xfId="24" applyFont="1" applyFill="1" applyBorder="1" applyAlignment="1">
      <alignment horizontal="center" vertical="center"/>
    </xf>
    <xf numFmtId="0" fontId="6" fillId="3" borderId="76" xfId="24" applyFont="1" applyFill="1" applyBorder="1" applyAlignment="1" applyProtection="1">
      <alignment horizontal="center" vertical="center"/>
      <protection/>
    </xf>
    <xf numFmtId="0" fontId="0" fillId="8" borderId="15" xfId="0" applyFill="1" applyBorder="1" applyAlignment="1">
      <alignment/>
    </xf>
    <xf numFmtId="0" fontId="0" fillId="8" borderId="53" xfId="0" applyFill="1" applyBorder="1" applyAlignment="1">
      <alignment/>
    </xf>
    <xf numFmtId="0" fontId="6" fillId="2" borderId="76" xfId="24" applyFont="1" applyFill="1" applyBorder="1" applyAlignment="1" applyProtection="1">
      <alignment horizontal="center"/>
      <protection locked="0"/>
    </xf>
    <xf numFmtId="0" fontId="0" fillId="0" borderId="15" xfId="0" applyBorder="1" applyAlignment="1" applyProtection="1">
      <alignment horizontal="center"/>
      <protection locked="0"/>
    </xf>
    <xf numFmtId="0" fontId="6" fillId="2" borderId="76" xfId="24" applyFont="1" applyFill="1" applyBorder="1" applyAlignment="1" applyProtection="1">
      <alignment horizontal="center" vertical="center"/>
      <protection/>
    </xf>
    <xf numFmtId="0" fontId="6" fillId="2" borderId="15" xfId="24" applyFont="1" applyFill="1" applyBorder="1" applyAlignment="1" applyProtection="1">
      <alignment horizontal="center" vertical="center"/>
      <protection/>
    </xf>
    <xf numFmtId="0" fontId="6" fillId="2" borderId="76" xfId="24" applyFont="1" applyFill="1" applyBorder="1" applyAlignment="1" applyProtection="1">
      <alignment horizontal="center" vertical="center"/>
      <protection locked="0"/>
    </xf>
    <xf numFmtId="0" fontId="6" fillId="2" borderId="15" xfId="24" applyFont="1" applyFill="1" applyBorder="1" applyAlignment="1" applyProtection="1">
      <alignment horizontal="center" vertical="center"/>
      <protection locked="0"/>
    </xf>
    <xf numFmtId="0" fontId="6" fillId="2" borderId="13" xfId="24" applyFont="1" applyFill="1" applyBorder="1" applyAlignment="1" applyProtection="1">
      <alignment horizontal="center" vertical="center"/>
      <protection/>
    </xf>
    <xf numFmtId="0" fontId="6" fillId="2" borderId="14" xfId="24" applyFont="1" applyFill="1" applyBorder="1" applyAlignment="1" applyProtection="1">
      <alignment horizontal="center" vertical="center"/>
      <protection/>
    </xf>
    <xf numFmtId="0" fontId="0" fillId="0" borderId="12" xfId="0" applyBorder="1" applyAlignment="1">
      <alignment horizontal="center" vertical="center"/>
    </xf>
    <xf numFmtId="0" fontId="9" fillId="3" borderId="76" xfId="24" applyFont="1" applyFill="1" applyBorder="1" applyAlignment="1">
      <alignment horizontal="center"/>
    </xf>
    <xf numFmtId="0" fontId="0" fillId="0" borderId="15" xfId="0" applyBorder="1" applyAlignment="1">
      <alignment horizontal="center"/>
    </xf>
    <xf numFmtId="0" fontId="0" fillId="0" borderId="74" xfId="0" applyBorder="1" applyAlignment="1">
      <alignment horizontal="center"/>
    </xf>
    <xf numFmtId="0" fontId="0" fillId="0" borderId="74" xfId="0" applyBorder="1" applyAlignment="1">
      <alignment/>
    </xf>
    <xf numFmtId="0" fontId="7" fillId="3" borderId="0" xfId="24" applyFont="1" applyFill="1" applyBorder="1" applyAlignment="1">
      <alignment horizontal="center"/>
    </xf>
    <xf numFmtId="0" fontId="8" fillId="3" borderId="4" xfId="24"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53" xfId="0" applyFont="1" applyBorder="1" applyAlignment="1">
      <alignment horizontal="center" vertical="center" wrapText="1"/>
    </xf>
    <xf numFmtId="0" fontId="9" fillId="3" borderId="112" xfId="24" applyFont="1" applyFill="1" applyBorder="1" applyAlignment="1" applyProtection="1">
      <alignment horizontal="center"/>
      <protection/>
    </xf>
    <xf numFmtId="0" fontId="0" fillId="0" borderId="109" xfId="0" applyBorder="1" applyAlignment="1">
      <alignment/>
    </xf>
    <xf numFmtId="0" fontId="0" fillId="0" borderId="49" xfId="0" applyBorder="1" applyAlignment="1">
      <alignment/>
    </xf>
    <xf numFmtId="0" fontId="9" fillId="3" borderId="14" xfId="24" applyFont="1" applyFill="1" applyBorder="1" applyAlignment="1" applyProtection="1">
      <alignment vertical="center"/>
      <protection/>
    </xf>
    <xf numFmtId="0" fontId="0" fillId="0" borderId="12" xfId="0" applyBorder="1" applyAlignment="1">
      <alignment/>
    </xf>
    <xf numFmtId="0" fontId="9" fillId="3" borderId="110" xfId="24" applyFont="1" applyFill="1" applyBorder="1" applyAlignment="1" applyProtection="1">
      <alignment horizontal="center"/>
      <protection/>
    </xf>
    <xf numFmtId="0" fontId="0" fillId="0" borderId="79" xfId="0" applyBorder="1" applyAlignment="1">
      <alignment/>
    </xf>
    <xf numFmtId="0" fontId="9" fillId="3" borderId="15" xfId="24" applyFont="1" applyFill="1" applyBorder="1" applyAlignment="1" applyProtection="1">
      <alignment horizontal="center"/>
      <protection/>
    </xf>
    <xf numFmtId="0" fontId="0" fillId="0" borderId="53" xfId="0" applyBorder="1" applyAlignment="1">
      <alignment horizontal="center"/>
    </xf>
    <xf numFmtId="1" fontId="6" fillId="2" borderId="76" xfId="24" applyNumberFormat="1" applyFont="1" applyFill="1" applyBorder="1" applyAlignment="1" applyProtection="1">
      <alignment horizontal="center" vertical="center"/>
      <protection locked="0"/>
    </xf>
    <xf numFmtId="1" fontId="6" fillId="2" borderId="15" xfId="24" applyNumberFormat="1" applyFont="1" applyFill="1" applyBorder="1" applyAlignment="1" applyProtection="1">
      <alignment horizontal="center" vertical="center"/>
      <protection locked="0"/>
    </xf>
    <xf numFmtId="1" fontId="0" fillId="0" borderId="74" xfId="0" applyNumberFormat="1" applyBorder="1" applyAlignment="1" applyProtection="1">
      <alignment horizontal="center" vertical="center"/>
      <protection locked="0"/>
    </xf>
    <xf numFmtId="0" fontId="9" fillId="3" borderId="15" xfId="24" applyFont="1" applyFill="1" applyBorder="1" applyAlignment="1" applyProtection="1">
      <alignment vertical="center"/>
      <protection/>
    </xf>
    <xf numFmtId="0" fontId="6" fillId="2" borderId="13" xfId="24"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3" borderId="76" xfId="24" applyFont="1" applyFill="1" applyBorder="1" applyAlignment="1" applyProtection="1">
      <alignment vertical="center"/>
      <protection locked="0"/>
    </xf>
    <xf numFmtId="0" fontId="0" fillId="8" borderId="53" xfId="0" applyFill="1" applyBorder="1" applyAlignment="1">
      <alignment vertical="center"/>
    </xf>
    <xf numFmtId="0" fontId="6" fillId="3" borderId="13" xfId="24" applyFont="1" applyFill="1" applyBorder="1" applyAlignment="1" applyProtection="1">
      <alignment vertical="center"/>
      <protection locked="0"/>
    </xf>
    <xf numFmtId="0" fontId="0" fillId="8" borderId="54" xfId="0" applyFill="1" applyBorder="1" applyAlignment="1">
      <alignment vertical="center"/>
    </xf>
    <xf numFmtId="0" fontId="6" fillId="2" borderId="13" xfId="24" applyFont="1" applyFill="1" applyBorder="1" applyAlignment="1" applyProtection="1">
      <alignment horizontal="center"/>
      <protection locked="0"/>
    </xf>
    <xf numFmtId="0" fontId="0" fillId="0" borderId="12" xfId="0" applyBorder="1" applyAlignment="1" applyProtection="1">
      <alignment horizontal="center"/>
      <protection locked="0"/>
    </xf>
    <xf numFmtId="0" fontId="17" fillId="3" borderId="0" xfId="24" applyFont="1" applyFill="1" applyBorder="1" applyAlignment="1">
      <alignment wrapText="1"/>
    </xf>
    <xf numFmtId="0" fontId="12" fillId="0" borderId="0" xfId="0" applyFont="1" applyAlignment="1">
      <alignment wrapText="1"/>
    </xf>
    <xf numFmtId="0" fontId="9" fillId="3" borderId="112" xfId="24" applyFont="1" applyFill="1" applyBorder="1" applyAlignment="1" applyProtection="1">
      <alignment vertical="center"/>
      <protection/>
    </xf>
    <xf numFmtId="0" fontId="6" fillId="0" borderId="110" xfId="0" applyFont="1" applyBorder="1" applyAlignment="1" applyProtection="1">
      <alignment vertical="center"/>
      <protection/>
    </xf>
    <xf numFmtId="0" fontId="0" fillId="0" borderId="110" xfId="0" applyBorder="1" applyAlignment="1">
      <alignment vertical="center"/>
    </xf>
    <xf numFmtId="0" fontId="0" fillId="0" borderId="109" xfId="0" applyBorder="1" applyAlignment="1">
      <alignment vertical="center"/>
    </xf>
    <xf numFmtId="0" fontId="6" fillId="0" borderId="55"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49" xfId="0" applyFont="1" applyBorder="1" applyAlignment="1" applyProtection="1">
      <alignment vertical="center"/>
      <protection/>
    </xf>
    <xf numFmtId="0" fontId="6" fillId="0" borderId="72" xfId="0" applyFont="1" applyBorder="1" applyAlignment="1" applyProtection="1">
      <alignment vertical="center"/>
      <protection/>
    </xf>
    <xf numFmtId="0" fontId="0" fillId="0" borderId="72" xfId="0" applyBorder="1" applyAlignment="1">
      <alignment vertical="center"/>
    </xf>
    <xf numFmtId="0" fontId="0" fillId="0" borderId="107" xfId="0" applyBorder="1" applyAlignment="1">
      <alignment vertical="center"/>
    </xf>
    <xf numFmtId="0" fontId="9" fillId="8" borderId="10" xfId="0" applyFont="1" applyFill="1" applyBorder="1" applyAlignment="1" applyProtection="1">
      <alignment horizontal="center"/>
      <protection/>
    </xf>
    <xf numFmtId="0" fontId="0" fillId="0" borderId="11" xfId="0" applyBorder="1" applyAlignment="1">
      <alignment/>
    </xf>
    <xf numFmtId="0" fontId="9" fillId="8" borderId="2" xfId="0" applyFont="1" applyFill="1" applyBorder="1" applyAlignment="1" applyProtection="1">
      <alignment horizontal="center"/>
      <protection/>
    </xf>
    <xf numFmtId="0" fontId="0" fillId="0" borderId="2" xfId="0" applyBorder="1" applyAlignment="1">
      <alignment horizontal="center"/>
    </xf>
    <xf numFmtId="0" fontId="9" fillId="8" borderId="76" xfId="0" applyFont="1" applyFill="1" applyBorder="1" applyAlignment="1" applyProtection="1">
      <alignment horizontal="center"/>
      <protection/>
    </xf>
    <xf numFmtId="0" fontId="6" fillId="2" borderId="2" xfId="24" applyFont="1" applyFill="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3" borderId="2" xfId="24" applyFont="1" applyFill="1" applyBorder="1" applyAlignment="1" applyProtection="1">
      <alignment/>
      <protection/>
    </xf>
    <xf numFmtId="0" fontId="6" fillId="0" borderId="5" xfId="0" applyFont="1" applyBorder="1" applyAlignment="1" applyProtection="1">
      <alignment/>
      <protection/>
    </xf>
    <xf numFmtId="0" fontId="7" fillId="3" borderId="104" xfId="24" applyFont="1" applyFill="1" applyBorder="1" applyAlignment="1" applyProtection="1">
      <alignment horizontal="center"/>
      <protection/>
    </xf>
    <xf numFmtId="0" fontId="6" fillId="8" borderId="104" xfId="0" applyFont="1" applyFill="1" applyBorder="1" applyAlignment="1" applyProtection="1">
      <alignment horizontal="center"/>
      <protection/>
    </xf>
    <xf numFmtId="0" fontId="6" fillId="0" borderId="104" xfId="0" applyFont="1" applyBorder="1" applyAlignment="1" applyProtection="1">
      <alignment horizontal="center"/>
      <protection/>
    </xf>
    <xf numFmtId="0" fontId="7" fillId="3" borderId="110" xfId="24" applyFont="1" applyFill="1" applyBorder="1" applyAlignment="1" applyProtection="1">
      <alignment horizontal="center"/>
      <protection/>
    </xf>
    <xf numFmtId="0" fontId="6" fillId="0" borderId="109" xfId="0" applyFont="1" applyBorder="1" applyAlignment="1">
      <alignment/>
    </xf>
    <xf numFmtId="0" fontId="6" fillId="0" borderId="72" xfId="0" applyFont="1" applyBorder="1" applyAlignment="1">
      <alignment/>
    </xf>
    <xf numFmtId="0" fontId="6" fillId="0" borderId="107" xfId="0" applyFont="1" applyBorder="1" applyAlignment="1">
      <alignment/>
    </xf>
    <xf numFmtId="0" fontId="6" fillId="8" borderId="60" xfId="0" applyFont="1" applyFill="1" applyBorder="1" applyAlignment="1" applyProtection="1">
      <alignment horizontal="center"/>
      <protection/>
    </xf>
    <xf numFmtId="0" fontId="6" fillId="0" borderId="60" xfId="0" applyFont="1" applyBorder="1" applyAlignment="1" applyProtection="1">
      <alignment/>
      <protection/>
    </xf>
    <xf numFmtId="0" fontId="6" fillId="0" borderId="11" xfId="0" applyFont="1" applyBorder="1" applyAlignment="1" applyProtection="1">
      <alignment/>
      <protection/>
    </xf>
    <xf numFmtId="0" fontId="6" fillId="8" borderId="2" xfId="0" applyFont="1" applyFill="1" applyBorder="1" applyAlignment="1" applyProtection="1">
      <alignment horizontal="center"/>
      <protection/>
    </xf>
    <xf numFmtId="0" fontId="6" fillId="8" borderId="5" xfId="0" applyFont="1" applyFill="1" applyBorder="1" applyAlignment="1" applyProtection="1">
      <alignment horizontal="center"/>
      <protection/>
    </xf>
    <xf numFmtId="0" fontId="0" fillId="0" borderId="55" xfId="0" applyBorder="1" applyAlignment="1">
      <alignment vertical="center"/>
    </xf>
    <xf numFmtId="0" fontId="0" fillId="0" borderId="49" xfId="0" applyBorder="1" applyAlignment="1">
      <alignment vertical="center"/>
    </xf>
    <xf numFmtId="0" fontId="6" fillId="2" borderId="2" xfId="24"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9" fillId="3" borderId="2" xfId="24" applyFont="1" applyFill="1" applyBorder="1" applyAlignment="1" applyProtection="1">
      <alignment horizontal="center"/>
      <protection/>
    </xf>
    <xf numFmtId="0" fontId="0" fillId="0" borderId="5" xfId="0" applyBorder="1" applyAlignment="1" applyProtection="1">
      <alignment/>
      <protection/>
    </xf>
    <xf numFmtId="0" fontId="6" fillId="2" borderId="2"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8" borderId="60" xfId="0" applyFont="1" applyFill="1" applyBorder="1" applyAlignment="1" applyProtection="1">
      <alignment horizontal="center"/>
      <protection/>
    </xf>
    <xf numFmtId="0" fontId="12" fillId="0" borderId="60" xfId="0" applyFont="1" applyBorder="1" applyAlignment="1" applyProtection="1">
      <alignment/>
      <protection/>
    </xf>
    <xf numFmtId="0" fontId="12" fillId="0" borderId="11" xfId="0" applyFont="1" applyBorder="1" applyAlignment="1" applyProtection="1">
      <alignment/>
      <protection/>
    </xf>
    <xf numFmtId="0" fontId="9" fillId="3" borderId="107" xfId="24" applyFont="1" applyFill="1" applyBorder="1" applyAlignment="1" applyProtection="1">
      <alignment horizontal="center"/>
      <protection/>
    </xf>
    <xf numFmtId="0" fontId="0" fillId="0" borderId="38" xfId="0" applyBorder="1" applyAlignment="1" applyProtection="1">
      <alignment/>
      <protection/>
    </xf>
    <xf numFmtId="0" fontId="9" fillId="3" borderId="38" xfId="24" applyFont="1" applyFill="1" applyBorder="1" applyAlignment="1" applyProtection="1">
      <alignment horizontal="center"/>
      <protection/>
    </xf>
    <xf numFmtId="0" fontId="0" fillId="0" borderId="39" xfId="0" applyBorder="1" applyAlignment="1" applyProtection="1">
      <alignment/>
      <protection/>
    </xf>
    <xf numFmtId="0" fontId="6" fillId="2" borderId="6" xfId="24"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9" fillId="3" borderId="6" xfId="24" applyFont="1" applyFill="1" applyBorder="1" applyAlignment="1" applyProtection="1">
      <alignment horizontal="center"/>
      <protection/>
    </xf>
    <xf numFmtId="0" fontId="0" fillId="0" borderId="7" xfId="0" applyBorder="1" applyAlignment="1" applyProtection="1">
      <alignment/>
      <protection/>
    </xf>
    <xf numFmtId="0" fontId="7" fillId="3" borderId="58" xfId="24" applyFont="1" applyFill="1" applyBorder="1" applyAlignment="1" applyProtection="1">
      <alignment horizontal="center"/>
      <protection/>
    </xf>
    <xf numFmtId="0" fontId="0" fillId="0" borderId="58" xfId="0" applyBorder="1" applyAlignment="1">
      <alignment/>
    </xf>
    <xf numFmtId="0" fontId="0" fillId="0" borderId="58" xfId="0" applyBorder="1" applyAlignment="1">
      <alignment horizontal="center"/>
    </xf>
    <xf numFmtId="0" fontId="6" fillId="2" borderId="2" xfId="24"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2" borderId="6" xfId="24"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3" borderId="6" xfId="24" applyFont="1" applyFill="1" applyBorder="1" applyAlignment="1" applyProtection="1">
      <alignment/>
      <protection/>
    </xf>
    <xf numFmtId="0" fontId="6" fillId="0" borderId="7" xfId="0" applyFont="1" applyBorder="1" applyAlignment="1" applyProtection="1">
      <alignment/>
      <protection/>
    </xf>
    <xf numFmtId="0" fontId="9" fillId="2" borderId="13" xfId="24" applyFont="1" applyFill="1" applyBorder="1" applyAlignment="1" applyProtection="1">
      <alignment vertical="top" wrapText="1"/>
      <protection locked="0"/>
    </xf>
    <xf numFmtId="0" fontId="0" fillId="0" borderId="14" xfId="0" applyBorder="1" applyAlignment="1">
      <alignment vertical="top"/>
    </xf>
    <xf numFmtId="0" fontId="6" fillId="2" borderId="14" xfId="24" applyFont="1" applyFill="1" applyBorder="1" applyAlignment="1" applyProtection="1">
      <alignment/>
      <protection locked="0"/>
    </xf>
    <xf numFmtId="0" fontId="6" fillId="2" borderId="12" xfId="24" applyFont="1" applyFill="1" applyBorder="1" applyAlignment="1" applyProtection="1">
      <alignment/>
      <protection locked="0"/>
    </xf>
    <xf numFmtId="0" fontId="6" fillId="3" borderId="55" xfId="24" applyFont="1" applyFill="1" applyBorder="1" applyAlignment="1" applyProtection="1">
      <alignment/>
      <protection locked="0"/>
    </xf>
    <xf numFmtId="0" fontId="0" fillId="8" borderId="57" xfId="0" applyFill="1" applyBorder="1" applyAlignment="1">
      <alignment/>
    </xf>
    <xf numFmtId="0" fontId="6" fillId="2" borderId="14" xfId="24" applyFont="1" applyFill="1" applyBorder="1" applyAlignment="1" applyProtection="1">
      <alignment wrapText="1"/>
      <protection locked="0"/>
    </xf>
    <xf numFmtId="0" fontId="0" fillId="0" borderId="14" xfId="0" applyFont="1" applyBorder="1" applyAlignment="1" applyProtection="1">
      <alignment wrapText="1"/>
      <protection locked="0"/>
    </xf>
    <xf numFmtId="0" fontId="0" fillId="0" borderId="12" xfId="0" applyFont="1" applyBorder="1" applyAlignment="1" applyProtection="1">
      <alignment wrapText="1"/>
      <protection locked="0"/>
    </xf>
    <xf numFmtId="0" fontId="9" fillId="2" borderId="10" xfId="24" applyFont="1" applyFill="1" applyBorder="1" applyAlignment="1" applyProtection="1">
      <alignment vertical="top" wrapText="1" shrinkToFit="1"/>
      <protection locked="0"/>
    </xf>
    <xf numFmtId="0" fontId="9" fillId="2" borderId="60" xfId="24" applyFont="1" applyFill="1" applyBorder="1" applyAlignment="1" applyProtection="1">
      <alignment vertical="top" wrapText="1" shrinkToFit="1"/>
      <protection locked="0"/>
    </xf>
    <xf numFmtId="0" fontId="6" fillId="2" borderId="60" xfId="24"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6" fillId="2" borderId="60" xfId="24" applyFont="1" applyFill="1" applyBorder="1" applyAlignment="1" applyProtection="1">
      <alignment/>
      <protection locked="0"/>
    </xf>
    <xf numFmtId="0" fontId="0" fillId="0" borderId="94" xfId="0" applyFont="1" applyBorder="1" applyAlignment="1" applyProtection="1">
      <alignment/>
      <protection locked="0"/>
    </xf>
    <xf numFmtId="0" fontId="9" fillId="3" borderId="4" xfId="24" applyFont="1" applyFill="1" applyBorder="1" applyAlignment="1" applyProtection="1">
      <alignment vertical="center" wrapText="1" shrinkToFit="1"/>
      <protection/>
    </xf>
    <xf numFmtId="0" fontId="0" fillId="0" borderId="15" xfId="0" applyBorder="1" applyAlignment="1">
      <alignment vertical="center" wrapText="1" shrinkToFit="1"/>
    </xf>
    <xf numFmtId="0" fontId="7" fillId="3" borderId="0" xfId="24" applyFont="1" applyFill="1" applyAlignment="1" applyProtection="1">
      <alignment horizontal="center"/>
      <protection/>
    </xf>
    <xf numFmtId="0" fontId="1" fillId="8" borderId="0" xfId="0" applyFont="1" applyFill="1" applyAlignment="1" applyProtection="1">
      <alignment/>
      <protection/>
    </xf>
    <xf numFmtId="0" fontId="13" fillId="8" borderId="68" xfId="24" applyFont="1" applyFill="1" applyBorder="1" applyAlignment="1" applyProtection="1">
      <alignment horizontal="center"/>
      <protection/>
    </xf>
    <xf numFmtId="0" fontId="0" fillId="8" borderId="68" xfId="0" applyFill="1" applyBorder="1" applyAlignment="1" applyProtection="1">
      <alignment horizontal="center"/>
      <protection/>
    </xf>
    <xf numFmtId="0" fontId="0" fillId="8" borderId="68" xfId="0" applyFill="1" applyBorder="1" applyAlignment="1" applyProtection="1">
      <alignment/>
      <protection/>
    </xf>
    <xf numFmtId="0" fontId="9" fillId="3" borderId="16" xfId="24" applyFont="1" applyFill="1" applyBorder="1" applyAlignment="1" applyProtection="1">
      <alignment horizontal="center"/>
      <protection/>
    </xf>
    <xf numFmtId="0" fontId="9" fillId="3" borderId="75" xfId="24" applyFont="1" applyFill="1" applyBorder="1" applyAlignment="1" applyProtection="1">
      <alignment horizontal="center"/>
      <protection/>
    </xf>
    <xf numFmtId="0" fontId="9" fillId="3" borderId="76" xfId="24" applyFont="1" applyFill="1" applyBorder="1" applyAlignment="1" applyProtection="1">
      <alignment/>
      <protection/>
    </xf>
    <xf numFmtId="0" fontId="0" fillId="3" borderId="15" xfId="0" applyFill="1" applyBorder="1" applyAlignment="1">
      <alignment/>
    </xf>
    <xf numFmtId="0" fontId="0" fillId="3" borderId="74" xfId="0" applyFill="1" applyBorder="1" applyAlignment="1">
      <alignment/>
    </xf>
    <xf numFmtId="0" fontId="7" fillId="2" borderId="112" xfId="24" applyFont="1" applyFill="1" applyBorder="1" applyAlignment="1" applyProtection="1">
      <alignment horizontal="center"/>
      <protection/>
    </xf>
    <xf numFmtId="0" fontId="0" fillId="9" borderId="110" xfId="0" applyFill="1" applyBorder="1" applyAlignment="1" applyProtection="1">
      <alignment horizontal="center"/>
      <protection/>
    </xf>
    <xf numFmtId="0" fontId="0" fillId="9" borderId="79" xfId="0" applyFill="1" applyBorder="1" applyAlignment="1" applyProtection="1">
      <alignment horizontal="center"/>
      <protection/>
    </xf>
    <xf numFmtId="0" fontId="15" fillId="2" borderId="55" xfId="24" applyFont="1" applyFill="1" applyBorder="1" applyAlignment="1" applyProtection="1">
      <alignment/>
      <protection/>
    </xf>
    <xf numFmtId="0" fontId="0" fillId="9" borderId="0" xfId="0" applyFill="1" applyBorder="1" applyAlignment="1">
      <alignment/>
    </xf>
    <xf numFmtId="0" fontId="0" fillId="9" borderId="57" xfId="0" applyFill="1" applyBorder="1" applyAlignment="1">
      <alignment/>
    </xf>
    <xf numFmtId="0" fontId="10" fillId="3" borderId="0" xfId="24" applyFont="1" applyFill="1" applyAlignment="1" applyProtection="1">
      <alignment/>
      <protection/>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9" fillId="3" borderId="8" xfId="24" applyFont="1" applyFill="1" applyBorder="1" applyAlignment="1" applyProtection="1">
      <alignment vertical="center"/>
      <protection/>
    </xf>
    <xf numFmtId="0" fontId="0" fillId="0" borderId="60" xfId="0" applyBorder="1" applyAlignment="1">
      <alignment vertical="center"/>
    </xf>
    <xf numFmtId="0" fontId="9" fillId="3" borderId="9" xfId="24" applyFont="1" applyFill="1" applyBorder="1" applyAlignment="1" applyProtection="1">
      <alignment vertical="center" wrapText="1" shrinkToFit="1"/>
      <protection/>
    </xf>
    <xf numFmtId="0" fontId="0" fillId="0" borderId="14" xfId="0" applyBorder="1" applyAlignment="1">
      <alignment vertical="center" wrapText="1" shrinkToFit="1"/>
    </xf>
    <xf numFmtId="0" fontId="14" fillId="3" borderId="0" xfId="24" applyFont="1" applyFill="1" applyAlignment="1" applyProtection="1">
      <alignment/>
      <protection/>
    </xf>
    <xf numFmtId="0" fontId="9" fillId="2" borderId="50" xfId="24" applyFont="1" applyFill="1" applyBorder="1" applyAlignment="1" applyProtection="1">
      <alignment horizontal="center"/>
      <protection/>
    </xf>
    <xf numFmtId="0" fontId="9" fillId="2" borderId="58" xfId="24" applyFont="1" applyFill="1" applyBorder="1" applyAlignment="1" applyProtection="1">
      <alignment horizontal="center"/>
      <protection/>
    </xf>
    <xf numFmtId="0" fontId="0" fillId="9" borderId="58" xfId="0" applyFill="1" applyBorder="1" applyAlignment="1" applyProtection="1">
      <alignment horizontal="center"/>
      <protection/>
    </xf>
    <xf numFmtId="0" fontId="0" fillId="9" borderId="3" xfId="0" applyFill="1" applyBorder="1" applyAlignment="1" applyProtection="1">
      <alignment horizontal="center"/>
      <protection/>
    </xf>
    <xf numFmtId="0" fontId="12" fillId="8" borderId="110" xfId="0" applyFont="1" applyFill="1" applyBorder="1" applyAlignment="1">
      <alignment horizontal="center"/>
    </xf>
    <xf numFmtId="0" fontId="0" fillId="8" borderId="110" xfId="0" applyFill="1" applyBorder="1" applyAlignment="1">
      <alignment horizontal="center"/>
    </xf>
    <xf numFmtId="0" fontId="0" fillId="8" borderId="0" xfId="0" applyFill="1" applyAlignment="1">
      <alignment/>
    </xf>
    <xf numFmtId="0" fontId="0" fillId="9" borderId="96" xfId="0" applyFill="1" applyBorder="1" applyAlignment="1" applyProtection="1">
      <alignment horizontal="center"/>
      <protection locked="0"/>
    </xf>
    <xf numFmtId="0" fontId="0" fillId="0" borderId="96" xfId="0" applyBorder="1" applyAlignment="1">
      <alignment/>
    </xf>
    <xf numFmtId="0" fontId="32" fillId="3" borderId="72" xfId="24" applyFont="1" applyFill="1" applyBorder="1" applyAlignment="1" applyProtection="1">
      <alignment/>
      <protection/>
    </xf>
    <xf numFmtId="0" fontId="25" fillId="0" borderId="72" xfId="0" applyFont="1" applyBorder="1" applyAlignment="1">
      <alignment/>
    </xf>
    <xf numFmtId="0" fontId="32" fillId="3" borderId="0" xfId="24" applyFont="1" applyFill="1" applyBorder="1" applyAlignment="1" applyProtection="1">
      <alignment/>
      <protection/>
    </xf>
    <xf numFmtId="0" fontId="15" fillId="2" borderId="113" xfId="24" applyFont="1" applyFill="1" applyBorder="1" applyAlignment="1" applyProtection="1">
      <alignment/>
      <protection/>
    </xf>
    <xf numFmtId="0" fontId="0" fillId="9" borderId="104" xfId="0" applyFill="1" applyBorder="1" applyAlignment="1">
      <alignment/>
    </xf>
    <xf numFmtId="0" fontId="0" fillId="9" borderId="114" xfId="0" applyFill="1" applyBorder="1" applyAlignment="1">
      <alignment/>
    </xf>
    <xf numFmtId="0" fontId="9" fillId="3" borderId="108" xfId="24" applyFont="1" applyFill="1" applyBorder="1" applyAlignment="1" applyProtection="1">
      <alignment horizontal="center"/>
      <protection/>
    </xf>
    <xf numFmtId="0" fontId="0" fillId="8" borderId="68" xfId="0" applyFill="1" applyBorder="1" applyAlignment="1">
      <alignment/>
    </xf>
    <xf numFmtId="0" fontId="0" fillId="8" borderId="73" xfId="0" applyFill="1" applyBorder="1" applyAlignment="1">
      <alignment/>
    </xf>
    <xf numFmtId="0" fontId="0" fillId="8" borderId="16" xfId="0" applyFill="1" applyBorder="1" applyAlignment="1">
      <alignment/>
    </xf>
    <xf numFmtId="0" fontId="0" fillId="8" borderId="75" xfId="0" applyFill="1" applyBorder="1" applyAlignment="1">
      <alignment/>
    </xf>
    <xf numFmtId="0" fontId="0" fillId="8" borderId="106" xfId="0" applyFill="1" applyBorder="1" applyAlignment="1">
      <alignment/>
    </xf>
    <xf numFmtId="0" fontId="0" fillId="8" borderId="72" xfId="0" applyFill="1" applyBorder="1" applyAlignment="1">
      <alignment/>
    </xf>
    <xf numFmtId="0" fontId="0" fillId="8" borderId="107" xfId="0" applyFill="1" applyBorder="1" applyAlignment="1">
      <alignment/>
    </xf>
    <xf numFmtId="0" fontId="0" fillId="9" borderId="97" xfId="0" applyNumberFormat="1" applyFill="1" applyBorder="1" applyAlignment="1" applyProtection="1">
      <alignment/>
      <protection locked="0"/>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0" fillId="8" borderId="104" xfId="0" applyFill="1" applyBorder="1" applyAlignment="1">
      <alignment/>
    </xf>
    <xf numFmtId="0" fontId="0" fillId="9" borderId="97" xfId="0" applyFill="1" applyBorder="1" applyAlignment="1" applyProtection="1">
      <alignment horizontal="center"/>
      <protection locked="0"/>
    </xf>
    <xf numFmtId="0" fontId="0" fillId="9" borderId="97" xfId="0" applyFill="1" applyBorder="1" applyAlignment="1" applyProtection="1">
      <alignment/>
      <protection locked="0"/>
    </xf>
    <xf numFmtId="49" fontId="0" fillId="9" borderId="96" xfId="0" applyNumberFormat="1" applyFill="1" applyBorder="1" applyAlignment="1" applyProtection="1">
      <alignment horizontal="center"/>
      <protection locked="0"/>
    </xf>
    <xf numFmtId="0" fontId="13" fillId="11" borderId="110" xfId="24" applyFont="1" applyFill="1" applyBorder="1" applyAlignment="1">
      <alignment horizontal="center"/>
    </xf>
    <xf numFmtId="0" fontId="0" fillId="0" borderId="110" xfId="0" applyBorder="1" applyAlignment="1">
      <alignment horizontal="center"/>
    </xf>
    <xf numFmtId="0" fontId="33" fillId="2" borderId="104" xfId="24" applyFont="1" applyFill="1" applyBorder="1" applyAlignment="1" applyProtection="1">
      <alignment horizontal="right"/>
      <protection locked="0"/>
    </xf>
    <xf numFmtId="0" fontId="0" fillId="9" borderId="104" xfId="0" applyFill="1" applyBorder="1" applyAlignment="1" applyProtection="1">
      <alignment/>
      <protection locked="0"/>
    </xf>
    <xf numFmtId="0" fontId="19" fillId="11" borderId="104" xfId="24" applyFont="1" applyFill="1" applyBorder="1" applyAlignment="1">
      <alignment/>
    </xf>
    <xf numFmtId="0" fontId="11" fillId="11"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11" borderId="0" xfId="24" applyFont="1" applyFill="1" applyBorder="1" applyAlignment="1">
      <alignment/>
    </xf>
    <xf numFmtId="0" fontId="6" fillId="11" borderId="110" xfId="24" applyFont="1" applyFill="1" applyBorder="1" applyAlignment="1">
      <alignment/>
    </xf>
    <xf numFmtId="49" fontId="1" fillId="3" borderId="0" xfId="24" applyNumberFormat="1" applyFont="1" applyFill="1" applyBorder="1" applyAlignment="1">
      <alignment horizontal="center"/>
    </xf>
    <xf numFmtId="0" fontId="6" fillId="2" borderId="34" xfId="24" applyFont="1" applyFill="1" applyBorder="1" applyAlignment="1" applyProtection="1">
      <alignment horizontal="center" wrapText="1"/>
      <protection locked="0"/>
    </xf>
    <xf numFmtId="0" fontId="0" fillId="9" borderId="35" xfId="0" applyFont="1" applyFill="1" applyBorder="1" applyAlignment="1" applyProtection="1">
      <alignment horizontal="center"/>
      <protection locked="0"/>
    </xf>
    <xf numFmtId="0" fontId="0" fillId="9" borderId="35" xfId="0" applyFont="1" applyFill="1" applyBorder="1" applyAlignment="1" applyProtection="1">
      <alignment horizontal="center" wrapText="1"/>
      <protection locked="0"/>
    </xf>
    <xf numFmtId="0" fontId="6" fillId="2" borderId="35" xfId="24" applyFont="1" applyFill="1" applyBorder="1" applyAlignment="1" applyProtection="1">
      <alignment horizontal="center" wrapText="1"/>
      <protection locked="0"/>
    </xf>
    <xf numFmtId="0" fontId="0" fillId="9" borderId="36" xfId="0" applyFont="1" applyFill="1" applyBorder="1" applyAlignment="1" applyProtection="1">
      <alignment horizontal="center"/>
      <protection locked="0"/>
    </xf>
    <xf numFmtId="0" fontId="31" fillId="3" borderId="0" xfId="24" applyNumberFormat="1" applyFont="1" applyFill="1" applyBorder="1" applyAlignment="1">
      <alignment horizontal="center"/>
    </xf>
    <xf numFmtId="0" fontId="6" fillId="2" borderId="76" xfId="24" applyFont="1" applyFill="1" applyBorder="1" applyAlignment="1">
      <alignment horizontal="center" vertical="center"/>
    </xf>
    <xf numFmtId="0" fontId="0" fillId="2" borderId="15" xfId="0" applyFont="1" applyFill="1" applyBorder="1" applyAlignment="1">
      <alignment horizontal="center" vertical="center"/>
    </xf>
    <xf numFmtId="0" fontId="0" fillId="2" borderId="74" xfId="0" applyFont="1" applyFill="1" applyBorder="1" applyAlignment="1">
      <alignment horizontal="center" vertical="center"/>
    </xf>
    <xf numFmtId="0" fontId="6" fillId="3" borderId="76" xfId="24" applyFont="1" applyFill="1" applyBorder="1" applyAlignment="1">
      <alignment/>
    </xf>
    <xf numFmtId="0" fontId="6" fillId="3" borderId="53" xfId="24" applyFont="1" applyFill="1" applyBorder="1" applyAlignment="1">
      <alignment/>
    </xf>
    <xf numFmtId="0" fontId="8" fillId="3" borderId="0" xfId="24" applyFont="1" applyFill="1" applyBorder="1" applyAlignment="1">
      <alignment wrapText="1" shrinkToFit="1"/>
    </xf>
    <xf numFmtId="0" fontId="0" fillId="8" borderId="110" xfId="0" applyFill="1" applyBorder="1" applyAlignment="1">
      <alignment/>
    </xf>
    <xf numFmtId="0" fontId="6" fillId="3" borderId="104" xfId="24" applyFont="1" applyFill="1" applyBorder="1" applyAlignment="1">
      <alignment/>
    </xf>
    <xf numFmtId="1" fontId="6" fillId="2" borderId="76" xfId="24" applyNumberFormat="1" applyFont="1" applyFill="1" applyBorder="1" applyAlignment="1" applyProtection="1">
      <alignment horizontal="center"/>
      <protection locked="0"/>
    </xf>
    <xf numFmtId="1" fontId="0" fillId="2" borderId="15" xfId="0" applyNumberFormat="1" applyFont="1" applyFill="1" applyBorder="1" applyAlignment="1" applyProtection="1">
      <alignment horizontal="center"/>
      <protection locked="0"/>
    </xf>
    <xf numFmtId="1" fontId="0" fillId="2" borderId="74" xfId="0" applyNumberFormat="1" applyFont="1" applyFill="1" applyBorder="1" applyAlignment="1" applyProtection="1">
      <alignment horizontal="center"/>
      <protection locked="0"/>
    </xf>
    <xf numFmtId="0" fontId="9" fillId="3" borderId="106" xfId="24" applyFont="1" applyFill="1" applyBorder="1" applyAlignment="1">
      <alignment horizontal="center"/>
    </xf>
    <xf numFmtId="0" fontId="0" fillId="0" borderId="115" xfId="0" applyBorder="1" applyAlignment="1">
      <alignment horizontal="center"/>
    </xf>
    <xf numFmtId="0" fontId="6" fillId="3" borderId="13" xfId="24" applyFont="1" applyFill="1" applyBorder="1" applyAlignment="1">
      <alignment/>
    </xf>
    <xf numFmtId="0" fontId="6" fillId="3" borderId="54" xfId="24" applyFont="1" applyFill="1" applyBorder="1" applyAlignment="1">
      <alignment/>
    </xf>
    <xf numFmtId="0" fontId="0" fillId="2" borderId="15" xfId="0" applyFont="1" applyFill="1" applyBorder="1" applyAlignment="1" applyProtection="1">
      <alignment horizontal="center" vertical="center"/>
      <protection locked="0"/>
    </xf>
    <xf numFmtId="0" fontId="0" fillId="2" borderId="74" xfId="0" applyFont="1" applyFill="1" applyBorder="1" applyAlignment="1" applyProtection="1">
      <alignment horizontal="center" vertical="center"/>
      <protection locked="0"/>
    </xf>
    <xf numFmtId="0" fontId="6" fillId="2" borderId="13" xfId="24" applyFont="1" applyFill="1" applyBorder="1" applyAlignment="1">
      <alignment horizontal="center"/>
    </xf>
    <xf numFmtId="0" fontId="0" fillId="2" borderId="14" xfId="0" applyFont="1" applyFill="1" applyBorder="1" applyAlignment="1">
      <alignment horizontal="center"/>
    </xf>
    <xf numFmtId="0" fontId="0" fillId="2" borderId="12" xfId="0" applyFont="1" applyFill="1" applyBorder="1" applyAlignment="1">
      <alignment horizontal="center"/>
    </xf>
    <xf numFmtId="0" fontId="0" fillId="2" borderId="15" xfId="0" applyFont="1" applyFill="1" applyBorder="1" applyAlignment="1" applyProtection="1">
      <alignment horizontal="center"/>
      <protection locked="0"/>
    </xf>
    <xf numFmtId="0" fontId="0" fillId="2" borderId="74" xfId="0" applyFont="1" applyFill="1" applyBorder="1" applyAlignment="1" applyProtection="1">
      <alignment horizontal="center"/>
      <protection locked="0"/>
    </xf>
    <xf numFmtId="0" fontId="6" fillId="2" borderId="70" xfId="24" applyFont="1" applyFill="1" applyBorder="1" applyAlignment="1">
      <alignment horizontal="center" vertical="center"/>
    </xf>
    <xf numFmtId="0" fontId="0" fillId="0" borderId="105" xfId="0" applyBorder="1" applyAlignment="1">
      <alignment vertical="center"/>
    </xf>
    <xf numFmtId="0" fontId="9" fillId="3" borderId="50" xfId="24" applyFont="1" applyFill="1" applyBorder="1" applyAlignment="1">
      <alignment wrapText="1"/>
    </xf>
    <xf numFmtId="0" fontId="0" fillId="0" borderId="105" xfId="0" applyBorder="1" applyAlignment="1">
      <alignment/>
    </xf>
    <xf numFmtId="0" fontId="9" fillId="3" borderId="74" xfId="24" applyFont="1" applyFill="1" applyBorder="1" applyAlignment="1">
      <alignment/>
    </xf>
    <xf numFmtId="0" fontId="7" fillId="3" borderId="0" xfId="24" applyFont="1" applyFill="1" applyBorder="1" applyAlignment="1">
      <alignment/>
    </xf>
    <xf numFmtId="0" fontId="0" fillId="8" borderId="105" xfId="0" applyFill="1" applyBorder="1" applyAlignment="1">
      <alignment wrapText="1"/>
    </xf>
    <xf numFmtId="0" fontId="6" fillId="3" borderId="112" xfId="24" applyFont="1" applyFill="1" applyBorder="1" applyAlignment="1">
      <alignment/>
    </xf>
    <xf numFmtId="0" fontId="9" fillId="3" borderId="10" xfId="24" applyFont="1" applyFill="1" applyBorder="1" applyAlignment="1">
      <alignment horizontal="center"/>
    </xf>
    <xf numFmtId="0" fontId="9" fillId="3" borderId="76" xfId="24" applyFont="1" applyFill="1" applyBorder="1" applyAlignment="1">
      <alignment horizontal="center" wrapText="1" shrinkToFit="1"/>
    </xf>
    <xf numFmtId="0" fontId="0" fillId="0" borderId="15" xfId="0" applyBorder="1" applyAlignment="1">
      <alignment wrapText="1" shrinkToFit="1"/>
    </xf>
    <xf numFmtId="0" fontId="0" fillId="0" borderId="74" xfId="0" applyBorder="1" applyAlignment="1">
      <alignment wrapText="1" shrinkToFit="1"/>
    </xf>
    <xf numFmtId="0" fontId="9" fillId="3" borderId="15" xfId="24" applyFont="1" applyFill="1" applyBorder="1" applyAlignment="1">
      <alignment vertical="center" wrapText="1" shrinkToFit="1"/>
    </xf>
    <xf numFmtId="0" fontId="0" fillId="0" borderId="74" xfId="0" applyBorder="1" applyAlignment="1">
      <alignment vertical="center" wrapText="1" shrinkToFit="1"/>
    </xf>
    <xf numFmtId="0" fontId="9" fillId="3" borderId="15" xfId="24" applyFont="1" applyFill="1" applyBorder="1" applyAlignment="1">
      <alignment wrapText="1"/>
    </xf>
    <xf numFmtId="0" fontId="9" fillId="3" borderId="15" xfId="24" applyFont="1" applyFill="1" applyBorder="1" applyAlignment="1">
      <alignment vertical="center" wrapText="1"/>
    </xf>
    <xf numFmtId="0" fontId="9" fillId="3" borderId="74" xfId="24" applyFont="1" applyFill="1" applyBorder="1" applyAlignment="1">
      <alignment vertical="center" wrapText="1"/>
    </xf>
    <xf numFmtId="0" fontId="9" fillId="3" borderId="14" xfId="24" applyFont="1" applyFill="1" applyBorder="1" applyAlignment="1">
      <alignment vertical="center" wrapText="1" shrinkToFit="1"/>
    </xf>
    <xf numFmtId="0" fontId="0" fillId="0" borderId="12" xfId="0" applyBorder="1" applyAlignment="1">
      <alignment vertical="center" wrapText="1" shrinkToFit="1"/>
    </xf>
    <xf numFmtId="0" fontId="49" fillId="3" borderId="0" xfId="24" applyFont="1" applyFill="1" applyBorder="1" applyAlignment="1">
      <alignment/>
    </xf>
    <xf numFmtId="0" fontId="50" fillId="0" borderId="0" xfId="0" applyFont="1" applyAlignment="1">
      <alignment/>
    </xf>
    <xf numFmtId="0" fontId="50" fillId="0" borderId="57" xfId="0" applyFont="1" applyBorder="1" applyAlignment="1">
      <alignment/>
    </xf>
    <xf numFmtId="0" fontId="14" fillId="3" borderId="0" xfId="24" applyFont="1" applyFill="1" applyBorder="1" applyAlignment="1">
      <alignment/>
    </xf>
    <xf numFmtId="0" fontId="40"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8" fillId="3" borderId="0" xfId="24" applyFont="1" applyFill="1" applyBorder="1" applyAlignment="1">
      <alignment horizontal="left" vertical="center" wrapText="1"/>
    </xf>
    <xf numFmtId="0" fontId="1" fillId="0" borderId="0" xfId="0" applyFont="1" applyAlignment="1">
      <alignment horizontal="left"/>
    </xf>
    <xf numFmtId="0" fontId="9" fillId="3" borderId="0" xfId="24" applyFont="1" applyFill="1" applyBorder="1" applyAlignment="1">
      <alignment wrapText="1"/>
    </xf>
    <xf numFmtId="0" fontId="0" fillId="8" borderId="0" xfId="0" applyFill="1" applyBorder="1" applyAlignment="1">
      <alignment wrapText="1"/>
    </xf>
    <xf numFmtId="0" fontId="9" fillId="3" borderId="104" xfId="24" applyFont="1" applyFill="1" applyBorder="1" applyAlignment="1">
      <alignment wrapText="1"/>
    </xf>
    <xf numFmtId="0" fontId="6" fillId="2" borderId="41" xfId="24" applyFont="1" applyFill="1" applyBorder="1" applyAlignment="1" applyProtection="1">
      <alignment horizontal="left" vertical="center" wrapText="1"/>
      <protection locked="0"/>
    </xf>
    <xf numFmtId="0" fontId="0" fillId="9" borderId="6" xfId="0" applyFont="1" applyFill="1" applyBorder="1" applyAlignment="1" applyProtection="1">
      <alignment horizontal="left"/>
      <protection locked="0"/>
    </xf>
    <xf numFmtId="0" fontId="1" fillId="8" borderId="6" xfId="0" applyFont="1" applyFill="1" applyBorder="1" applyAlignment="1">
      <alignment horizontal="left"/>
    </xf>
    <xf numFmtId="0" fontId="1" fillId="8" borderId="7" xfId="0" applyFont="1" applyFill="1" applyBorder="1" applyAlignment="1">
      <alignment horizontal="left"/>
    </xf>
    <xf numFmtId="0" fontId="12" fillId="8" borderId="104" xfId="0" applyFont="1" applyFill="1" applyBorder="1" applyAlignment="1">
      <alignment/>
    </xf>
    <xf numFmtId="1" fontId="6" fillId="2" borderId="50" xfId="24" applyNumberFormat="1" applyFont="1" applyFill="1" applyBorder="1" applyAlignment="1" applyProtection="1">
      <alignment horizontal="center" wrapText="1"/>
      <protection locked="0"/>
    </xf>
    <xf numFmtId="1" fontId="0" fillId="9" borderId="58" xfId="0" applyNumberFormat="1" applyFont="1" applyFill="1" applyBorder="1" applyAlignment="1" applyProtection="1">
      <alignment horizontal="center" wrapText="1"/>
      <protection locked="0"/>
    </xf>
    <xf numFmtId="1" fontId="0" fillId="9" borderId="3" xfId="0" applyNumberFormat="1" applyFont="1" applyFill="1" applyBorder="1" applyAlignment="1" applyProtection="1">
      <alignment horizontal="center"/>
      <protection locked="0"/>
    </xf>
    <xf numFmtId="0" fontId="6" fillId="2" borderId="50" xfId="24" applyFont="1" applyFill="1" applyBorder="1" applyAlignment="1" applyProtection="1">
      <alignment horizontal="center" wrapText="1"/>
      <protection locked="0"/>
    </xf>
    <xf numFmtId="0" fontId="0" fillId="2" borderId="3" xfId="0" applyFont="1" applyFill="1" applyBorder="1" applyAlignment="1" applyProtection="1">
      <alignment horizontal="center"/>
      <protection locked="0"/>
    </xf>
    <xf numFmtId="0" fontId="6" fillId="2" borderId="78" xfId="24" applyFont="1" applyFill="1" applyBorder="1" applyAlignment="1" applyProtection="1">
      <alignment horizontal="left" vertical="center" wrapText="1"/>
      <protection locked="0"/>
    </xf>
    <xf numFmtId="0" fontId="0" fillId="9" borderId="52" xfId="0" applyFont="1" applyFill="1" applyBorder="1" applyAlignment="1" applyProtection="1">
      <alignment horizontal="left"/>
      <protection locked="0"/>
    </xf>
    <xf numFmtId="0" fontId="1" fillId="8" borderId="52" xfId="0" applyFont="1" applyFill="1" applyBorder="1" applyAlignment="1">
      <alignment horizontal="left"/>
    </xf>
    <xf numFmtId="0" fontId="1" fillId="8" borderId="61" xfId="0" applyFont="1" applyFill="1" applyBorder="1" applyAlignment="1">
      <alignment horizontal="left"/>
    </xf>
    <xf numFmtId="1" fontId="0" fillId="9" borderId="58" xfId="0" applyNumberFormat="1" applyFont="1"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2" xfId="0" applyFill="1" applyBorder="1" applyAlignment="1" applyProtection="1">
      <alignment horizontal="left"/>
      <protection locked="0"/>
    </xf>
    <xf numFmtId="0" fontId="42" fillId="3" borderId="0" xfId="24" applyFont="1" applyFill="1" applyBorder="1" applyAlignment="1" applyProtection="1">
      <alignment/>
      <protection/>
    </xf>
    <xf numFmtId="0" fontId="31" fillId="0" borderId="0" xfId="0" applyFont="1" applyAlignment="1">
      <alignment/>
    </xf>
    <xf numFmtId="0" fontId="0" fillId="9" borderId="6" xfId="0" applyFill="1" applyBorder="1" applyAlignment="1" applyProtection="1">
      <alignment horizontal="left"/>
      <protection locked="0"/>
    </xf>
    <xf numFmtId="0" fontId="0" fillId="9" borderId="6"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9" fillId="8" borderId="15" xfId="0" applyFont="1" applyFill="1" applyBorder="1" applyAlignment="1" applyProtection="1">
      <alignment vertical="center"/>
      <protection/>
    </xf>
    <xf numFmtId="0" fontId="9" fillId="8" borderId="14" xfId="0" applyFont="1" applyFill="1" applyBorder="1" applyAlignment="1" applyProtection="1">
      <alignment vertical="center"/>
      <protection/>
    </xf>
    <xf numFmtId="0" fontId="0" fillId="0" borderId="12" xfId="0" applyBorder="1" applyAlignment="1">
      <alignment vertical="center"/>
    </xf>
    <xf numFmtId="0" fontId="12" fillId="8" borderId="10" xfId="0" applyFont="1" applyFill="1" applyBorder="1" applyAlignment="1">
      <alignment vertical="center" wrapText="1" shrinkToFit="1"/>
    </xf>
    <xf numFmtId="0" fontId="12" fillId="8" borderId="60" xfId="0" applyFont="1" applyFill="1" applyBorder="1" applyAlignment="1">
      <alignment vertical="center" wrapText="1" shrinkToFit="1"/>
    </xf>
    <xf numFmtId="0" fontId="12" fillId="8" borderId="94" xfId="0" applyFont="1" applyFill="1" applyBorder="1" applyAlignment="1">
      <alignment vertical="center" wrapText="1" shrinkToFit="1"/>
    </xf>
    <xf numFmtId="0" fontId="12" fillId="8" borderId="10" xfId="0" applyFont="1" applyFill="1" applyBorder="1" applyAlignment="1">
      <alignment horizontal="center" vertical="center"/>
    </xf>
    <xf numFmtId="0" fontId="12" fillId="8" borderId="11" xfId="0" applyFont="1" applyFill="1" applyBorder="1" applyAlignment="1">
      <alignment horizontal="center" vertical="center"/>
    </xf>
    <xf numFmtId="49" fontId="0" fillId="9" borderId="2"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9" fillId="3" borderId="8" xfId="24" applyFont="1" applyFill="1" applyBorder="1" applyAlignment="1" applyProtection="1">
      <alignment/>
      <protection/>
    </xf>
    <xf numFmtId="0" fontId="12" fillId="0" borderId="60" xfId="0" applyFont="1" applyBorder="1" applyAlignment="1">
      <alignment/>
    </xf>
    <xf numFmtId="0" fontId="12" fillId="0" borderId="11" xfId="0" applyFont="1" applyBorder="1" applyAlignment="1">
      <alignment/>
    </xf>
    <xf numFmtId="0" fontId="12" fillId="8" borderId="2" xfId="0" applyFont="1" applyFill="1" applyBorder="1" applyAlignment="1" applyProtection="1">
      <alignment horizontal="center"/>
      <protection/>
    </xf>
    <xf numFmtId="0" fontId="42" fillId="3" borderId="0" xfId="24" applyFont="1" applyFill="1" applyBorder="1" applyAlignment="1" applyProtection="1">
      <alignment horizontal="left"/>
      <protection/>
    </xf>
    <xf numFmtId="0" fontId="31" fillId="0" borderId="0" xfId="0" applyFont="1" applyAlignment="1">
      <alignment horizontal="left"/>
    </xf>
    <xf numFmtId="0" fontId="9" fillId="3" borderId="112" xfId="24" applyFont="1" applyFill="1" applyBorder="1" applyAlignment="1" applyProtection="1">
      <alignment horizontal="left"/>
      <protection/>
    </xf>
    <xf numFmtId="0" fontId="12" fillId="0" borderId="110" xfId="0" applyFont="1" applyBorder="1" applyAlignment="1">
      <alignment horizontal="left"/>
    </xf>
    <xf numFmtId="0" fontId="12" fillId="0" borderId="79" xfId="0" applyFont="1" applyBorder="1" applyAlignment="1">
      <alignment horizontal="left"/>
    </xf>
    <xf numFmtId="0" fontId="9" fillId="3" borderId="2" xfId="24" applyFont="1" applyFill="1" applyBorder="1" applyAlignment="1" applyProtection="1">
      <alignment horizontal="center" vertical="center"/>
      <protection/>
    </xf>
    <xf numFmtId="0" fontId="12" fillId="0" borderId="2" xfId="0" applyFont="1" applyBorder="1" applyAlignment="1">
      <alignment horizontal="center" vertical="center"/>
    </xf>
    <xf numFmtId="0" fontId="0" fillId="9" borderId="74" xfId="0" applyFill="1" applyBorder="1" applyAlignment="1" applyProtection="1">
      <alignment horizontal="center"/>
      <protection locked="0"/>
    </xf>
    <xf numFmtId="0" fontId="0" fillId="9" borderId="12" xfId="0" applyFill="1" applyBorder="1" applyAlignment="1" applyProtection="1">
      <alignment horizontal="center"/>
      <protection locked="0"/>
    </xf>
    <xf numFmtId="0" fontId="42" fillId="3" borderId="0" xfId="24" applyFont="1" applyFill="1" applyBorder="1" applyAlignment="1" applyProtection="1">
      <alignment horizontal="left" vertical="center"/>
      <protection/>
    </xf>
    <xf numFmtId="0" fontId="31" fillId="0" borderId="0" xfId="0" applyFont="1" applyAlignment="1">
      <alignment vertical="center"/>
    </xf>
    <xf numFmtId="0" fontId="9" fillId="3" borderId="31" xfId="24" applyFont="1" applyFill="1" applyBorder="1" applyAlignment="1" applyProtection="1">
      <alignment vertical="center" wrapText="1"/>
      <protection/>
    </xf>
    <xf numFmtId="0" fontId="12" fillId="0" borderId="32" xfId="0" applyFont="1" applyBorder="1" applyAlignment="1">
      <alignment vertical="center" wrapText="1"/>
    </xf>
    <xf numFmtId="0" fontId="0" fillId="0" borderId="34" xfId="0" applyBorder="1" applyAlignment="1">
      <alignment/>
    </xf>
    <xf numFmtId="0" fontId="0" fillId="0" borderId="35" xfId="0" applyBorder="1" applyAlignment="1">
      <alignment/>
    </xf>
    <xf numFmtId="0" fontId="0" fillId="8" borderId="8" xfId="0" applyFill="1" applyBorder="1" applyAlignment="1">
      <alignment/>
    </xf>
    <xf numFmtId="0" fontId="12" fillId="8" borderId="104" xfId="0" applyFont="1" applyFill="1" applyBorder="1" applyAlignment="1">
      <alignment wrapText="1" shrinkToFit="1"/>
    </xf>
    <xf numFmtId="0" fontId="0" fillId="8" borderId="104" xfId="0" applyFill="1" applyBorder="1" applyAlignment="1">
      <alignment wrapText="1" shrinkToFit="1"/>
    </xf>
    <xf numFmtId="0" fontId="41" fillId="8" borderId="0" xfId="0" applyFont="1" applyFill="1" applyAlignment="1">
      <alignment/>
    </xf>
    <xf numFmtId="0" fontId="0" fillId="0" borderId="70" xfId="0" applyBorder="1" applyAlignment="1" applyProtection="1">
      <alignment horizontal="center"/>
      <protection locked="0"/>
    </xf>
    <xf numFmtId="0" fontId="0" fillId="0" borderId="3" xfId="0" applyBorder="1" applyAlignment="1" applyProtection="1">
      <alignment horizontal="center"/>
      <protection locked="0"/>
    </xf>
    <xf numFmtId="0" fontId="0" fillId="8" borderId="55" xfId="0" applyFill="1" applyBorder="1" applyAlignment="1">
      <alignment/>
    </xf>
    <xf numFmtId="0" fontId="31" fillId="8" borderId="0" xfId="0" applyFont="1" applyFill="1" applyAlignment="1">
      <alignment horizontal="center" wrapText="1"/>
    </xf>
    <xf numFmtId="0" fontId="31" fillId="0" borderId="0" xfId="0" applyFont="1" applyAlignment="1">
      <alignment horizontal="center" wrapText="1"/>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45" fillId="8" borderId="110" xfId="0" applyFont="1" applyFill="1" applyBorder="1" applyAlignment="1">
      <alignment/>
    </xf>
    <xf numFmtId="0" fontId="25" fillId="8" borderId="0" xfId="0" applyFont="1" applyFill="1" applyAlignment="1">
      <alignment wrapText="1"/>
    </xf>
    <xf numFmtId="0" fontId="6" fillId="9" borderId="74" xfId="0" applyFont="1" applyFill="1" applyBorder="1" applyAlignment="1" applyProtection="1">
      <alignment horizontal="center" vertical="center"/>
      <protection locked="0"/>
    </xf>
    <xf numFmtId="0" fontId="6" fillId="3" borderId="76" xfId="24" applyFont="1" applyFill="1" applyBorder="1" applyAlignment="1">
      <alignment vertical="center"/>
    </xf>
    <xf numFmtId="0" fontId="6" fillId="0" borderId="53" xfId="0" applyFont="1" applyBorder="1" applyAlignment="1">
      <alignment vertical="center"/>
    </xf>
    <xf numFmtId="0" fontId="9" fillId="3" borderId="76" xfId="24" applyFont="1" applyFill="1" applyBorder="1" applyAlignment="1" applyProtection="1">
      <alignment horizontal="center"/>
      <protection/>
    </xf>
    <xf numFmtId="0" fontId="0" fillId="8" borderId="74" xfId="0" applyFill="1" applyBorder="1" applyAlignment="1" applyProtection="1">
      <alignment horizontal="center"/>
      <protection/>
    </xf>
    <xf numFmtId="0" fontId="0" fillId="8" borderId="53" xfId="0" applyFill="1" applyBorder="1" applyAlignment="1" applyProtection="1">
      <alignment horizontal="center"/>
      <protection/>
    </xf>
    <xf numFmtId="0" fontId="9" fillId="8" borderId="15" xfId="0" applyFont="1" applyFill="1" applyBorder="1" applyAlignment="1">
      <alignment vertical="center"/>
    </xf>
    <xf numFmtId="0" fontId="0" fillId="0" borderId="15" xfId="0"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6" fillId="3" borderId="112" xfId="24" applyFont="1" applyFill="1" applyBorder="1" applyAlignment="1">
      <alignment/>
    </xf>
    <xf numFmtId="0" fontId="6" fillId="0" borderId="110" xfId="0" applyFont="1" applyBorder="1" applyAlignment="1">
      <alignment/>
    </xf>
    <xf numFmtId="0" fontId="6" fillId="0" borderId="49" xfId="0" applyFont="1" applyBorder="1" applyAlignment="1">
      <alignment/>
    </xf>
    <xf numFmtId="0" fontId="9" fillId="3" borderId="116" xfId="24" applyFont="1" applyFill="1" applyBorder="1" applyAlignment="1">
      <alignment horizontal="center"/>
    </xf>
    <xf numFmtId="0" fontId="6" fillId="8" borderId="110" xfId="0" applyFont="1" applyFill="1" applyBorder="1" applyAlignment="1">
      <alignment horizontal="center"/>
    </xf>
    <xf numFmtId="0" fontId="6" fillId="0" borderId="110" xfId="0" applyFont="1" applyBorder="1" applyAlignment="1">
      <alignment horizontal="center"/>
    </xf>
    <xf numFmtId="0" fontId="6" fillId="0" borderId="79" xfId="0" applyFont="1" applyBorder="1" applyAlignment="1">
      <alignment horizontal="center"/>
    </xf>
    <xf numFmtId="0" fontId="9" fillId="3" borderId="76" xfId="24" applyFont="1" applyFill="1" applyBorder="1" applyAlignment="1">
      <alignment horizontal="center"/>
    </xf>
    <xf numFmtId="0" fontId="6" fillId="8" borderId="74" xfId="0" applyFont="1" applyFill="1" applyBorder="1" applyAlignment="1">
      <alignment horizontal="center"/>
    </xf>
    <xf numFmtId="0" fontId="6" fillId="8" borderId="53" xfId="0" applyFont="1" applyFill="1" applyBorder="1" applyAlignment="1">
      <alignment horizontal="center"/>
    </xf>
    <xf numFmtId="0" fontId="9" fillId="3" borderId="0" xfId="24" applyFont="1" applyFill="1" applyBorder="1" applyAlignment="1">
      <alignment horizontal="right" vertical="center"/>
    </xf>
    <xf numFmtId="0" fontId="0" fillId="8" borderId="60" xfId="0" applyFill="1" applyBorder="1" applyAlignment="1">
      <alignment horizontal="center"/>
    </xf>
    <xf numFmtId="0" fontId="0" fillId="8" borderId="11" xfId="0" applyFill="1" applyBorder="1" applyAlignment="1">
      <alignment horizontal="center"/>
    </xf>
    <xf numFmtId="0" fontId="12" fillId="8" borderId="77" xfId="0" applyFont="1" applyFill="1" applyBorder="1" applyAlignment="1">
      <alignment horizontal="left"/>
    </xf>
    <xf numFmtId="0" fontId="12" fillId="8" borderId="51" xfId="0" applyFont="1" applyFill="1" applyBorder="1" applyAlignment="1">
      <alignment horizontal="left"/>
    </xf>
    <xf numFmtId="0" fontId="9" fillId="3" borderId="104" xfId="24" applyFont="1" applyFill="1" applyBorder="1" applyAlignment="1">
      <alignment horizontal="left"/>
    </xf>
    <xf numFmtId="0" fontId="0" fillId="0" borderId="104" xfId="0" applyBorder="1" applyAlignment="1">
      <alignment horizontal="left"/>
    </xf>
    <xf numFmtId="0" fontId="9" fillId="3" borderId="112" xfId="24" applyFont="1" applyFill="1" applyBorder="1" applyAlignment="1">
      <alignment/>
    </xf>
    <xf numFmtId="0" fontId="9" fillId="8" borderId="14" xfId="0" applyFont="1" applyFill="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9" fillId="3" borderId="77" xfId="24" applyFont="1" applyFill="1" applyBorder="1" applyAlignment="1">
      <alignment horizontal="left"/>
    </xf>
    <xf numFmtId="0" fontId="0" fillId="0" borderId="51" xfId="0" applyBorder="1" applyAlignment="1">
      <alignment horizontal="left"/>
    </xf>
    <xf numFmtId="0" fontId="6" fillId="0" borderId="74" xfId="0" applyFont="1" applyBorder="1" applyAlignment="1" applyProtection="1">
      <alignment horizontal="center" vertical="center"/>
      <protection locked="0"/>
    </xf>
    <xf numFmtId="0" fontId="6" fillId="2" borderId="13" xfId="24" applyFont="1" applyFill="1" applyBorder="1" applyAlignment="1">
      <alignment horizontal="center" vertical="center"/>
    </xf>
    <xf numFmtId="0" fontId="6" fillId="9" borderId="12" xfId="0" applyFont="1" applyFill="1" applyBorder="1" applyAlignment="1">
      <alignment horizontal="center" vertical="center"/>
    </xf>
    <xf numFmtId="0" fontId="6" fillId="3" borderId="13" xfId="24" applyFont="1" applyFill="1" applyBorder="1" applyAlignment="1">
      <alignment vertical="center"/>
    </xf>
    <xf numFmtId="0" fontId="6" fillId="0" borderId="54" xfId="0" applyFont="1" applyBorder="1" applyAlignment="1">
      <alignment vertical="center"/>
    </xf>
    <xf numFmtId="0" fontId="0" fillId="9" borderId="74" xfId="0" applyFill="1" applyBorder="1" applyAlignment="1" applyProtection="1">
      <alignment horizontal="center" vertical="center"/>
      <protection locked="0"/>
    </xf>
    <xf numFmtId="0" fontId="0" fillId="0" borderId="53" xfId="0" applyBorder="1" applyAlignment="1" applyProtection="1">
      <alignment/>
      <protection/>
    </xf>
    <xf numFmtId="0" fontId="0" fillId="9" borderId="74" xfId="0" applyFill="1" applyBorder="1" applyAlignment="1" applyProtection="1">
      <alignment horizontal="center" vertical="center"/>
      <protection/>
    </xf>
    <xf numFmtId="0" fontId="9" fillId="3" borderId="74" xfId="24" applyFont="1" applyFill="1" applyBorder="1" applyAlignment="1" applyProtection="1">
      <alignment vertical="center"/>
      <protection/>
    </xf>
    <xf numFmtId="0" fontId="9" fillId="3" borderId="74" xfId="24" applyFont="1" applyFill="1" applyBorder="1" applyAlignment="1" applyProtection="1">
      <alignment vertical="center" wrapText="1"/>
      <protection/>
    </xf>
    <xf numFmtId="0" fontId="9" fillId="3" borderId="15" xfId="24" applyFont="1" applyFill="1" applyBorder="1" applyAlignment="1">
      <alignment vertical="center"/>
    </xf>
    <xf numFmtId="0" fontId="9" fillId="3" borderId="74" xfId="24" applyFont="1" applyFill="1" applyBorder="1" applyAlignment="1">
      <alignment vertical="center"/>
    </xf>
    <xf numFmtId="0" fontId="9" fillId="3" borderId="14" xfId="24" applyFont="1" applyFill="1" applyBorder="1" applyAlignment="1">
      <alignment vertical="center"/>
    </xf>
    <xf numFmtId="0" fontId="9" fillId="3" borderId="12" xfId="24" applyFont="1" applyFill="1" applyBorder="1" applyAlignment="1">
      <alignment vertical="center"/>
    </xf>
    <xf numFmtId="0" fontId="6" fillId="2" borderId="76" xfId="24" applyFont="1" applyFill="1" applyBorder="1" applyAlignment="1" applyProtection="1">
      <alignment vertical="center"/>
      <protection locked="0"/>
    </xf>
    <xf numFmtId="0" fontId="0" fillId="0" borderId="74" xfId="0" applyBorder="1" applyAlignment="1" applyProtection="1">
      <alignment vertical="center"/>
      <protection locked="0"/>
    </xf>
    <xf numFmtId="0" fontId="0" fillId="0" borderId="53" xfId="0" applyBorder="1" applyAlignment="1">
      <alignment/>
    </xf>
    <xf numFmtId="0" fontId="9" fillId="3" borderId="74" xfId="24" applyFont="1" applyFill="1" applyBorder="1" applyAlignment="1">
      <alignment horizontal="center" vertical="center"/>
    </xf>
    <xf numFmtId="0" fontId="9" fillId="3" borderId="74" xfId="24" applyFont="1" applyFill="1" applyBorder="1" applyAlignment="1">
      <alignment horizontal="center"/>
    </xf>
    <xf numFmtId="0" fontId="9" fillId="3" borderId="14" xfId="24" applyFont="1" applyFill="1" applyBorder="1" applyAlignment="1" applyProtection="1">
      <alignment vertical="center" wrapText="1"/>
      <protection/>
    </xf>
    <xf numFmtId="0" fontId="9" fillId="3" borderId="12" xfId="24" applyFont="1" applyFill="1" applyBorder="1" applyAlignment="1" applyProtection="1">
      <alignment vertical="center" wrapText="1"/>
      <protection/>
    </xf>
    <xf numFmtId="0" fontId="0" fillId="9" borderId="12" xfId="0" applyFill="1" applyBorder="1" applyAlignment="1" applyProtection="1">
      <alignment horizontal="center" vertical="center"/>
      <protection/>
    </xf>
    <xf numFmtId="0" fontId="9" fillId="3" borderId="13" xfId="24" applyFont="1" applyFill="1" applyBorder="1" applyAlignment="1" applyProtection="1">
      <alignment/>
      <protection/>
    </xf>
    <xf numFmtId="0" fontId="0" fillId="0" borderId="54" xfId="0" applyBorder="1" applyAlignment="1" applyProtection="1">
      <alignment/>
      <protection/>
    </xf>
    <xf numFmtId="0" fontId="6" fillId="2" borderId="13" xfId="24" applyFont="1" applyFill="1" applyBorder="1" applyAlignment="1">
      <alignment horizontal="center" vertical="center"/>
    </xf>
    <xf numFmtId="0" fontId="0" fillId="0" borderId="54" xfId="0" applyBorder="1" applyAlignment="1">
      <alignment/>
    </xf>
    <xf numFmtId="0" fontId="9" fillId="3" borderId="110" xfId="24" applyFont="1" applyFill="1" applyBorder="1" applyAlignment="1">
      <alignment/>
    </xf>
    <xf numFmtId="0" fontId="9" fillId="3" borderId="76" xfId="24" applyFont="1" applyFill="1" applyBorder="1" applyAlignment="1">
      <alignment horizontal="center" vertical="center" wrapText="1"/>
    </xf>
    <xf numFmtId="0" fontId="0" fillId="0" borderId="74" xfId="0" applyBorder="1" applyAlignment="1">
      <alignment horizontal="center" vertical="center" wrapText="1"/>
    </xf>
    <xf numFmtId="0" fontId="6" fillId="2" borderId="76" xfId="24" applyFont="1" applyFill="1" applyBorder="1" applyAlignment="1" applyProtection="1">
      <alignment vertical="center"/>
      <protection/>
    </xf>
    <xf numFmtId="0" fontId="0" fillId="0" borderId="74" xfId="0" applyBorder="1" applyAlignment="1" applyProtection="1">
      <alignment vertical="center"/>
      <protection/>
    </xf>
    <xf numFmtId="0" fontId="0" fillId="8" borderId="74" xfId="0" applyFill="1" applyBorder="1" applyAlignment="1">
      <alignment horizontal="center"/>
    </xf>
    <xf numFmtId="0" fontId="0" fillId="8" borderId="53" xfId="0" applyFill="1" applyBorder="1" applyAlignment="1">
      <alignment horizontal="center"/>
    </xf>
    <xf numFmtId="0" fontId="6" fillId="2" borderId="13" xfId="24" applyFont="1" applyFill="1" applyBorder="1" applyAlignment="1">
      <alignment horizontal="right" vertical="center"/>
    </xf>
    <xf numFmtId="0" fontId="0" fillId="0" borderId="12" xfId="0" applyBorder="1" applyAlignment="1">
      <alignment horizontal="right" vertical="center"/>
    </xf>
    <xf numFmtId="0" fontId="9" fillId="3" borderId="13" xfId="24" applyFont="1" applyFill="1" applyBorder="1" applyAlignment="1">
      <alignment horizontal="center" vertical="center"/>
    </xf>
    <xf numFmtId="0" fontId="9" fillId="3" borderId="12" xfId="24" applyFont="1" applyFill="1" applyBorder="1" applyAlignment="1">
      <alignment horizontal="center" vertical="center"/>
    </xf>
    <xf numFmtId="0" fontId="9" fillId="3" borderId="9" xfId="24" applyFont="1" applyFill="1" applyBorder="1" applyAlignment="1">
      <alignment vertical="center"/>
    </xf>
    <xf numFmtId="0" fontId="0" fillId="0" borderId="14" xfId="0" applyBorder="1" applyAlignment="1">
      <alignment vertical="center"/>
    </xf>
    <xf numFmtId="0" fontId="9" fillId="3" borderId="4" xfId="24" applyFont="1" applyFill="1" applyBorder="1" applyAlignment="1">
      <alignment horizontal="center" vertical="center"/>
    </xf>
    <xf numFmtId="0" fontId="9" fillId="3" borderId="8" xfId="24" applyFont="1" applyFill="1" applyBorder="1" applyAlignment="1">
      <alignment/>
    </xf>
    <xf numFmtId="0" fontId="9" fillId="3" borderId="60" xfId="24" applyFont="1" applyFill="1" applyBorder="1" applyAlignment="1">
      <alignment/>
    </xf>
    <xf numFmtId="0" fontId="9" fillId="3" borderId="4" xfId="24" applyFont="1" applyFill="1" applyBorder="1" applyAlignment="1">
      <alignment horizontal="center"/>
    </xf>
    <xf numFmtId="0" fontId="9" fillId="3" borderId="10" xfId="24" applyFont="1" applyFill="1" applyBorder="1" applyAlignment="1">
      <alignment horizontal="center"/>
    </xf>
    <xf numFmtId="0" fontId="0" fillId="0" borderId="11" xfId="0" applyBorder="1" applyAlignment="1">
      <alignment horizontal="center"/>
    </xf>
    <xf numFmtId="0" fontId="9" fillId="3" borderId="75" xfId="24" applyFont="1" applyFill="1" applyBorder="1" applyAlignment="1" applyProtection="1">
      <alignment horizontal="center" vertical="center"/>
      <protection/>
    </xf>
    <xf numFmtId="0" fontId="0" fillId="8" borderId="56" xfId="0" applyFill="1" applyBorder="1" applyAlignment="1">
      <alignment/>
    </xf>
    <xf numFmtId="0" fontId="9" fillId="8" borderId="15" xfId="0" applyFont="1" applyFill="1" applyBorder="1" applyAlignment="1" applyProtection="1">
      <alignment horizontal="left" vertical="center" wrapText="1"/>
      <protection/>
    </xf>
    <xf numFmtId="0" fontId="9" fillId="8" borderId="74" xfId="0" applyFont="1" applyFill="1" applyBorder="1" applyAlignment="1" applyProtection="1">
      <alignment horizontal="left" vertical="center" wrapText="1"/>
      <protection/>
    </xf>
    <xf numFmtId="0" fontId="9" fillId="8" borderId="68" xfId="0" applyFont="1" applyFill="1" applyBorder="1" applyAlignment="1" applyProtection="1">
      <alignment horizontal="left" vertical="center" wrapText="1"/>
      <protection/>
    </xf>
    <xf numFmtId="0" fontId="9" fillId="8" borderId="73" xfId="0" applyFont="1" applyFill="1" applyBorder="1" applyAlignment="1" applyProtection="1">
      <alignment horizontal="left" vertical="center" wrapText="1"/>
      <protection/>
    </xf>
    <xf numFmtId="0" fontId="1" fillId="8" borderId="0" xfId="0" applyFont="1" applyFill="1" applyAlignment="1">
      <alignment wrapText="1" shrinkToFit="1"/>
    </xf>
    <xf numFmtId="0" fontId="0" fillId="8" borderId="0" xfId="0" applyFill="1" applyAlignment="1">
      <alignment wrapText="1" shrinkToFit="1"/>
    </xf>
    <xf numFmtId="0" fontId="14" fillId="3" borderId="104" xfId="24" applyFont="1" applyFill="1" applyBorder="1" applyAlignment="1" applyProtection="1">
      <alignment/>
      <protection/>
    </xf>
    <xf numFmtId="0" fontId="15" fillId="0" borderId="104" xfId="0" applyFont="1" applyBorder="1" applyAlignment="1">
      <alignment/>
    </xf>
    <xf numFmtId="0" fontId="9" fillId="8" borderId="58" xfId="0" applyFont="1" applyFill="1" applyBorder="1" applyAlignment="1" applyProtection="1">
      <alignment horizontal="left" vertical="center" wrapText="1"/>
      <protection/>
    </xf>
    <xf numFmtId="0" fontId="9" fillId="8" borderId="105"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7" fillId="3" borderId="0" xfId="24" applyFont="1" applyFill="1" applyBorder="1" applyAlignment="1" applyProtection="1">
      <alignment horizontal="left" vertical="center"/>
      <protection/>
    </xf>
    <xf numFmtId="0" fontId="12" fillId="8" borderId="74" xfId="0" applyFont="1" applyFill="1" applyBorder="1" applyAlignment="1">
      <alignment vertical="center" wrapText="1"/>
    </xf>
    <xf numFmtId="0" fontId="12" fillId="8" borderId="2" xfId="0" applyFont="1" applyFill="1" applyBorder="1" applyAlignment="1">
      <alignment vertical="center" wrapText="1"/>
    </xf>
    <xf numFmtId="0" fontId="13" fillId="3" borderId="110" xfId="24" applyFont="1" applyFill="1" applyBorder="1" applyAlignment="1" applyProtection="1">
      <alignment horizontal="center" vertical="center"/>
      <protection/>
    </xf>
    <xf numFmtId="0" fontId="2" fillId="8" borderId="110" xfId="0" applyFont="1" applyFill="1" applyBorder="1" applyAlignment="1">
      <alignment vertical="center"/>
    </xf>
    <xf numFmtId="0" fontId="12" fillId="8" borderId="73" xfId="0" applyFont="1" applyFill="1" applyBorder="1" applyAlignment="1">
      <alignment vertical="center" wrapText="1"/>
    </xf>
    <xf numFmtId="0" fontId="12" fillId="8" borderId="81" xfId="0" applyFont="1" applyFill="1" applyBorder="1" applyAlignment="1">
      <alignment vertical="center" wrapText="1"/>
    </xf>
    <xf numFmtId="0" fontId="12" fillId="8" borderId="105" xfId="0" applyFont="1" applyFill="1" applyBorder="1" applyAlignment="1">
      <alignment vertical="center" wrapText="1"/>
    </xf>
    <xf numFmtId="0" fontId="12" fillId="8" borderId="51" xfId="0" applyFont="1" applyFill="1" applyBorder="1" applyAlignment="1">
      <alignment vertical="center" wrapText="1"/>
    </xf>
    <xf numFmtId="0" fontId="9" fillId="3" borderId="0" xfId="24" applyFont="1" applyFill="1" applyBorder="1" applyAlignment="1" applyProtection="1">
      <alignment horizontal="left" vertical="center" wrapText="1"/>
      <protection/>
    </xf>
    <xf numFmtId="2" fontId="6" fillId="2" borderId="9" xfId="24" applyNumberFormat="1" applyFont="1" applyFill="1" applyBorder="1" applyAlignment="1" applyProtection="1">
      <alignment horizontal="center" vertical="center" wrapText="1"/>
      <protection locked="0"/>
    </xf>
    <xf numFmtId="2" fontId="0" fillId="9" borderId="14" xfId="0" applyNumberFormat="1" applyFont="1" applyFill="1" applyBorder="1" applyAlignment="1" applyProtection="1">
      <alignment horizontal="center" vertical="center" wrapText="1"/>
      <protection locked="0"/>
    </xf>
    <xf numFmtId="2" fontId="0" fillId="9" borderId="12" xfId="0" applyNumberFormat="1" applyFont="1" applyFill="1" applyBorder="1" applyAlignment="1" applyProtection="1">
      <alignment horizontal="center" vertical="center" wrapText="1"/>
      <protection locked="0"/>
    </xf>
    <xf numFmtId="2" fontId="6" fillId="9" borderId="6" xfId="0" applyNumberFormat="1" applyFont="1" applyFill="1" applyBorder="1" applyAlignment="1" applyProtection="1">
      <alignment horizontal="center" vertical="center" wrapText="1"/>
      <protection locked="0"/>
    </xf>
    <xf numFmtId="2" fontId="0" fillId="9" borderId="6" xfId="0" applyNumberFormat="1" applyFont="1" applyFill="1" applyBorder="1" applyAlignment="1" applyProtection="1">
      <alignment horizontal="center" vertical="center" wrapText="1"/>
      <protection locked="0"/>
    </xf>
    <xf numFmtId="0" fontId="7" fillId="3" borderId="104" xfId="24" applyFont="1" applyFill="1" applyBorder="1" applyAlignment="1" applyProtection="1">
      <alignment horizontal="left"/>
      <protection/>
    </xf>
    <xf numFmtId="0" fontId="7" fillId="3" borderId="0" xfId="24" applyFont="1" applyFill="1" applyBorder="1" applyAlignment="1" applyProtection="1">
      <alignment/>
      <protection/>
    </xf>
    <xf numFmtId="0" fontId="7" fillId="0" borderId="0" xfId="0" applyFont="1" applyAlignment="1">
      <alignment/>
    </xf>
    <xf numFmtId="0" fontId="9" fillId="3" borderId="0" xfId="24" applyFont="1" applyFill="1" applyBorder="1" applyAlignment="1" applyProtection="1">
      <alignment vertical="top" wrapText="1"/>
      <protection/>
    </xf>
    <xf numFmtId="0" fontId="9" fillId="0" borderId="0" xfId="0" applyFont="1" applyAlignment="1">
      <alignment vertical="top" wrapText="1"/>
    </xf>
    <xf numFmtId="0" fontId="9" fillId="3" borderId="31" xfId="24" applyFont="1" applyFill="1" applyBorder="1" applyAlignment="1" applyProtection="1">
      <alignment horizontal="left" vertical="center" wrapText="1"/>
      <protection/>
    </xf>
    <xf numFmtId="0" fontId="9" fillId="8" borderId="32" xfId="0" applyFont="1" applyFill="1" applyBorder="1" applyAlignment="1" applyProtection="1">
      <alignment horizontal="left" vertical="center" wrapText="1"/>
      <protection/>
    </xf>
    <xf numFmtId="0" fontId="27" fillId="8" borderId="0" xfId="0" applyFont="1" applyFill="1" applyAlignment="1">
      <alignment wrapText="1"/>
    </xf>
    <xf numFmtId="0" fontId="25" fillId="0" borderId="0" xfId="0" applyFont="1" applyAlignment="1">
      <alignment wrapText="1"/>
    </xf>
    <xf numFmtId="0" fontId="8" fillId="8" borderId="0" xfId="0" applyFont="1" applyFill="1" applyAlignment="1">
      <alignment vertical="center" wrapText="1"/>
    </xf>
    <xf numFmtId="0" fontId="0" fillId="0" borderId="0" xfId="0" applyAlignment="1">
      <alignment vertical="center" wrapText="1"/>
    </xf>
    <xf numFmtId="0" fontId="1" fillId="8" borderId="0" xfId="0" applyFont="1" applyFill="1" applyAlignment="1">
      <alignment horizontal="center" wrapText="1"/>
    </xf>
    <xf numFmtId="0" fontId="14" fillId="8" borderId="0" xfId="0" applyFont="1" applyFill="1" applyAlignment="1">
      <alignment vertical="center" wrapText="1"/>
    </xf>
    <xf numFmtId="0" fontId="40" fillId="0" borderId="0" xfId="0" applyFont="1" applyAlignment="1">
      <alignment vertical="center" wrapText="1"/>
    </xf>
    <xf numFmtId="0" fontId="7" fillId="8" borderId="0" xfId="0" applyFont="1" applyFill="1" applyAlignment="1">
      <alignment horizontal="center" vertical="center" wrapText="1"/>
    </xf>
    <xf numFmtId="0" fontId="0" fillId="8" borderId="0" xfId="0" applyFont="1" applyFill="1" applyAlignment="1">
      <alignment horizontal="center" vertical="center" wrapText="1"/>
    </xf>
    <xf numFmtId="0" fontId="25" fillId="8" borderId="0" xfId="0" applyFont="1" applyFill="1" applyAlignment="1">
      <alignment wrapText="1"/>
    </xf>
    <xf numFmtId="0" fontId="29" fillId="8" borderId="0" xfId="0" applyFont="1" applyFill="1" applyAlignment="1">
      <alignment wrapText="1"/>
    </xf>
    <xf numFmtId="0" fontId="47" fillId="0" borderId="0" xfId="0" applyFont="1" applyAlignment="1">
      <alignment vertical="center" wrapText="1"/>
    </xf>
    <xf numFmtId="49" fontId="1" fillId="8" borderId="0" xfId="0" applyNumberFormat="1" applyFont="1" applyFill="1" applyAlignment="1">
      <alignment horizontal="center"/>
    </xf>
    <xf numFmtId="0" fontId="25" fillId="8" borderId="0" xfId="0" applyFont="1" applyFill="1" applyAlignment="1">
      <alignment horizontal="left" wrapText="1"/>
    </xf>
    <xf numFmtId="0" fontId="27" fillId="8" borderId="76" xfId="0" applyFont="1" applyFill="1" applyBorder="1" applyAlignment="1">
      <alignment wrapText="1"/>
    </xf>
    <xf numFmtId="0" fontId="25" fillId="0" borderId="15" xfId="0" applyFont="1" applyBorder="1" applyAlignment="1">
      <alignment wrapText="1"/>
    </xf>
    <xf numFmtId="0" fontId="25" fillId="8" borderId="76" xfId="0" applyFont="1" applyFill="1" applyBorder="1" applyAlignment="1">
      <alignment wrapText="1"/>
    </xf>
    <xf numFmtId="0" fontId="25" fillId="8" borderId="76" xfId="0" applyFont="1" applyFill="1" applyBorder="1" applyAlignment="1">
      <alignment horizontal="center" wrapText="1"/>
    </xf>
    <xf numFmtId="0" fontId="25" fillId="0" borderId="15" xfId="0" applyFont="1" applyBorder="1" applyAlignment="1">
      <alignment horizontal="center" wrapText="1"/>
    </xf>
    <xf numFmtId="0" fontId="25" fillId="8" borderId="15" xfId="0" applyFont="1" applyFill="1" applyBorder="1" applyAlignment="1">
      <alignment horizontal="center" wrapText="1"/>
    </xf>
    <xf numFmtId="0" fontId="25" fillId="0" borderId="74" xfId="0" applyFont="1" applyBorder="1" applyAlignment="1">
      <alignment horizontal="center" wrapText="1"/>
    </xf>
    <xf numFmtId="0" fontId="25" fillId="0" borderId="0" xfId="0" applyFont="1" applyAlignment="1">
      <alignment/>
    </xf>
    <xf numFmtId="14" fontId="55" fillId="9" borderId="117" xfId="0" applyNumberFormat="1" applyFont="1" applyFill="1" applyBorder="1" applyAlignment="1" applyProtection="1">
      <alignment horizontal="right" vertical="top"/>
      <protection locked="0"/>
    </xf>
    <xf numFmtId="0" fontId="1" fillId="0" borderId="118" xfId="0" applyFont="1" applyBorder="1" applyAlignment="1" applyProtection="1">
      <alignment horizontal="right"/>
      <protection locked="0"/>
    </xf>
    <xf numFmtId="0" fontId="1" fillId="0" borderId="119" xfId="0" applyFont="1" applyBorder="1" applyAlignment="1" applyProtection="1">
      <alignment horizontal="right"/>
      <protection locked="0"/>
    </xf>
    <xf numFmtId="49" fontId="60" fillId="9" borderId="90" xfId="0" applyNumberFormat="1" applyFont="1" applyFill="1" applyBorder="1" applyAlignment="1" applyProtection="1">
      <alignment horizontal="center" vertical="top"/>
      <protection/>
    </xf>
    <xf numFmtId="0" fontId="0" fillId="0" borderId="91" xfId="0" applyBorder="1" applyAlignment="1">
      <alignment horizontal="center" vertical="top"/>
    </xf>
    <xf numFmtId="0" fontId="60" fillId="9" borderId="120" xfId="0" applyFont="1" applyFill="1" applyBorder="1" applyAlignment="1" applyProtection="1">
      <alignment vertical="center" wrapText="1"/>
      <protection locked="0"/>
    </xf>
    <xf numFmtId="0" fontId="60" fillId="9" borderId="1" xfId="0" applyFont="1" applyFill="1" applyBorder="1" applyAlignment="1" applyProtection="1">
      <alignment vertical="center" wrapText="1"/>
      <protection locked="0"/>
    </xf>
    <xf numFmtId="0" fontId="0" fillId="0" borderId="121" xfId="0"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118" xfId="0" applyBorder="1" applyAlignment="1" applyProtection="1">
      <alignment vertical="center" wrapText="1"/>
      <protection locked="0"/>
    </xf>
    <xf numFmtId="0" fontId="0" fillId="0" borderId="122" xfId="0" applyBorder="1" applyAlignment="1" applyProtection="1">
      <alignment vertical="center" wrapText="1"/>
      <protection locked="0"/>
    </xf>
    <xf numFmtId="0" fontId="60" fillId="9" borderId="120" xfId="0" applyFont="1" applyFill="1" applyBorder="1" applyAlignment="1" applyProtection="1">
      <alignment horizontal="left" vertical="top"/>
      <protection/>
    </xf>
    <xf numFmtId="0" fontId="0" fillId="0" borderId="1" xfId="0" applyBorder="1" applyAlignment="1">
      <alignment/>
    </xf>
    <xf numFmtId="0" fontId="0" fillId="0" borderId="121" xfId="0" applyBorder="1" applyAlignment="1">
      <alignment/>
    </xf>
    <xf numFmtId="0" fontId="1" fillId="0" borderId="122" xfId="0" applyFont="1" applyBorder="1" applyAlignment="1" applyProtection="1">
      <alignment horizontal="right"/>
      <protection locked="0"/>
    </xf>
    <xf numFmtId="0" fontId="62" fillId="2" borderId="0" xfId="0" applyFont="1" applyFill="1" applyBorder="1" applyAlignment="1" applyProtection="1">
      <alignment horizontal="left"/>
      <protection/>
    </xf>
    <xf numFmtId="0" fontId="0" fillId="0" borderId="0" xfId="0" applyBorder="1" applyAlignment="1" applyProtection="1">
      <alignment/>
      <protection/>
    </xf>
    <xf numFmtId="0" fontId="64" fillId="9" borderId="0" xfId="24" applyFont="1" applyFill="1" applyBorder="1" applyAlignment="1" applyProtection="1">
      <alignment horizontal="right"/>
      <protection/>
    </xf>
    <xf numFmtId="0" fontId="40" fillId="0" borderId="0" xfId="0" applyFont="1" applyAlignment="1" applyProtection="1">
      <alignment horizontal="right"/>
      <protection/>
    </xf>
    <xf numFmtId="0" fontId="56" fillId="2" borderId="0" xfId="24" applyFont="1" applyFill="1" applyAlignment="1" applyProtection="1">
      <alignment horizontal="left"/>
      <protection/>
    </xf>
    <xf numFmtId="0" fontId="0" fillId="0" borderId="0" xfId="0" applyAlignment="1" applyProtection="1">
      <alignment horizontal="left"/>
      <protection/>
    </xf>
    <xf numFmtId="0" fontId="55" fillId="2" borderId="0" xfId="0" applyFont="1" applyFill="1" applyAlignment="1" applyProtection="1">
      <alignment horizontal="center"/>
      <protection/>
    </xf>
    <xf numFmtId="14" fontId="55" fillId="9" borderId="123" xfId="0" applyNumberFormat="1" applyFont="1" applyFill="1" applyBorder="1" applyAlignment="1" applyProtection="1">
      <alignment horizontal="center" vertical="top"/>
      <protection locked="0"/>
    </xf>
    <xf numFmtId="0" fontId="1" fillId="0" borderId="123" xfId="0" applyFont="1" applyBorder="1" applyAlignment="1" applyProtection="1">
      <alignment horizontal="center"/>
      <protection locked="0"/>
    </xf>
    <xf numFmtId="0" fontId="1" fillId="0" borderId="124" xfId="0" applyFont="1" applyBorder="1" applyAlignment="1" applyProtection="1">
      <alignment horizontal="center"/>
      <protection locked="0"/>
    </xf>
    <xf numFmtId="0" fontId="60" fillId="9" borderId="99" xfId="0" applyFont="1" applyFill="1" applyBorder="1" applyAlignment="1" applyProtection="1">
      <alignment/>
      <protection/>
    </xf>
    <xf numFmtId="14" fontId="55" fillId="9" borderId="99" xfId="0" applyNumberFormat="1" applyFont="1" applyFill="1" applyBorder="1" applyAlignment="1" applyProtection="1">
      <alignment/>
      <protection locked="0"/>
    </xf>
    <xf numFmtId="0" fontId="55" fillId="9" borderId="125" xfId="0" applyFont="1" applyFill="1" applyBorder="1" applyAlignment="1" applyProtection="1">
      <alignment/>
      <protection locked="0"/>
    </xf>
    <xf numFmtId="14" fontId="55" fillId="9" borderId="99" xfId="0" applyNumberFormat="1" applyFont="1" applyFill="1" applyBorder="1" applyAlignment="1" applyProtection="1">
      <alignment horizontal="left"/>
      <protection locked="0"/>
    </xf>
    <xf numFmtId="0" fontId="1" fillId="0" borderId="126" xfId="0" applyFont="1" applyBorder="1" applyAlignment="1" applyProtection="1">
      <alignment/>
      <protection locked="0"/>
    </xf>
    <xf numFmtId="0" fontId="60" fillId="9" borderId="127" xfId="0" applyFont="1" applyFill="1" applyBorder="1" applyAlignment="1" applyProtection="1">
      <alignment/>
      <protection/>
    </xf>
    <xf numFmtId="0" fontId="60" fillId="9" borderId="123" xfId="0" applyFont="1" applyFill="1" applyBorder="1" applyAlignment="1" applyProtection="1">
      <alignment/>
      <protection/>
    </xf>
    <xf numFmtId="0" fontId="60" fillId="9" borderId="128" xfId="0" applyFont="1" applyFill="1" applyBorder="1" applyAlignment="1" applyProtection="1">
      <alignment/>
      <protection/>
    </xf>
    <xf numFmtId="0" fontId="60" fillId="9" borderId="127" xfId="0" applyFont="1" applyFill="1" applyBorder="1" applyAlignment="1" applyProtection="1">
      <alignment horizontal="center" vertical="top"/>
      <protection/>
    </xf>
    <xf numFmtId="0" fontId="0" fillId="0" borderId="123" xfId="0" applyBorder="1" applyAlignment="1" applyProtection="1">
      <alignment horizontal="center"/>
      <protection/>
    </xf>
    <xf numFmtId="0" fontId="55" fillId="9" borderId="60" xfId="0" applyFont="1" applyFill="1" applyBorder="1" applyAlignment="1" applyProtection="1">
      <alignment horizontal="left" vertical="center"/>
      <protection locked="0"/>
    </xf>
    <xf numFmtId="0" fontId="55" fillId="9" borderId="11" xfId="0" applyFont="1" applyFill="1" applyBorder="1" applyAlignment="1" applyProtection="1">
      <alignment horizontal="left" vertical="center"/>
      <protection locked="0"/>
    </xf>
    <xf numFmtId="0" fontId="60" fillId="9" borderId="6" xfId="0" applyFont="1" applyFill="1" applyBorder="1" applyAlignment="1" applyProtection="1">
      <alignment vertical="center"/>
      <protection/>
    </xf>
    <xf numFmtId="0" fontId="57" fillId="0" borderId="6" xfId="0" applyFont="1" applyBorder="1" applyAlignment="1" applyProtection="1">
      <alignment vertical="center"/>
      <protection/>
    </xf>
    <xf numFmtId="0" fontId="57" fillId="0" borderId="13" xfId="0" applyFont="1" applyBorder="1" applyAlignment="1" applyProtection="1">
      <alignment vertical="center"/>
      <protection/>
    </xf>
    <xf numFmtId="0" fontId="55" fillId="9" borderId="14" xfId="0" applyFont="1" applyFill="1" applyBorder="1" applyAlignment="1" applyProtection="1">
      <alignment vertical="center" wrapText="1"/>
      <protection locked="0"/>
    </xf>
    <xf numFmtId="0" fontId="55" fillId="9" borderId="54" xfId="0" applyFont="1" applyFill="1" applyBorder="1" applyAlignment="1" applyProtection="1">
      <alignment vertical="center" wrapText="1"/>
      <protection locked="0"/>
    </xf>
    <xf numFmtId="49" fontId="60" fillId="9" borderId="72" xfId="0" applyNumberFormat="1" applyFont="1" applyFill="1" applyBorder="1" applyAlignment="1" applyProtection="1">
      <alignment horizontal="center"/>
      <protection/>
    </xf>
    <xf numFmtId="0" fontId="0" fillId="0" borderId="72" xfId="0" applyBorder="1" applyAlignment="1" applyProtection="1">
      <alignment/>
      <protection/>
    </xf>
    <xf numFmtId="0" fontId="55" fillId="2" borderId="68" xfId="24" applyFont="1" applyFill="1" applyBorder="1" applyAlignment="1" applyProtection="1">
      <alignment horizontal="left" vertical="center"/>
      <protection/>
    </xf>
    <xf numFmtId="0" fontId="0" fillId="0" borderId="68" xfId="0" applyBorder="1" applyAlignment="1" applyProtection="1">
      <alignment vertical="center"/>
      <protection/>
    </xf>
    <xf numFmtId="0" fontId="0" fillId="0" borderId="0" xfId="0" applyBorder="1" applyAlignment="1" applyProtection="1">
      <alignment vertical="center"/>
      <protection/>
    </xf>
    <xf numFmtId="0" fontId="60" fillId="9" borderId="127" xfId="0" applyFont="1" applyFill="1" applyBorder="1" applyAlignment="1" applyProtection="1">
      <alignment horizontal="center" vertical="top"/>
      <protection locked="0"/>
    </xf>
    <xf numFmtId="0" fontId="0" fillId="0" borderId="123" xfId="0" applyBorder="1" applyAlignment="1" applyProtection="1">
      <alignment horizontal="center"/>
      <protection locked="0"/>
    </xf>
    <xf numFmtId="0" fontId="0" fillId="0" borderId="128" xfId="0" applyBorder="1" applyAlignment="1" applyProtection="1">
      <alignment horizontal="center"/>
      <protection locked="0"/>
    </xf>
    <xf numFmtId="0" fontId="0" fillId="0" borderId="124" xfId="0" applyBorder="1" applyAlignment="1" applyProtection="1">
      <alignment horizontal="center"/>
      <protection locked="0"/>
    </xf>
    <xf numFmtId="0" fontId="60" fillId="9" borderId="129" xfId="0" applyFont="1" applyFill="1" applyBorder="1" applyAlignment="1" applyProtection="1">
      <alignment/>
      <protection/>
    </xf>
    <xf numFmtId="0" fontId="60" fillId="9" borderId="130" xfId="0" applyFont="1" applyFill="1" applyBorder="1" applyAlignment="1" applyProtection="1">
      <alignment/>
      <protection/>
    </xf>
    <xf numFmtId="0" fontId="60" fillId="9" borderId="131" xfId="0" applyFont="1" applyFill="1" applyBorder="1" applyAlignment="1" applyProtection="1">
      <alignment/>
      <protection/>
    </xf>
    <xf numFmtId="0" fontId="60" fillId="9" borderId="129" xfId="0" applyFont="1" applyFill="1" applyBorder="1" applyAlignment="1" applyProtection="1">
      <alignment horizontal="center" vertical="top"/>
      <protection locked="0"/>
    </xf>
    <xf numFmtId="0" fontId="0" fillId="0" borderId="130" xfId="0" applyBorder="1" applyAlignment="1" applyProtection="1">
      <alignment horizontal="center"/>
      <protection locked="0"/>
    </xf>
    <xf numFmtId="0" fontId="0" fillId="0" borderId="131" xfId="0" applyBorder="1" applyAlignment="1" applyProtection="1">
      <alignment horizontal="center"/>
      <protection locked="0"/>
    </xf>
    <xf numFmtId="0" fontId="0" fillId="0" borderId="132" xfId="0" applyBorder="1" applyAlignment="1" applyProtection="1">
      <alignment horizontal="center"/>
      <protection locked="0"/>
    </xf>
    <xf numFmtId="14" fontId="55" fillId="9" borderId="68" xfId="0" applyNumberFormat="1" applyFont="1" applyFill="1" applyBorder="1" applyAlignment="1" applyProtection="1">
      <alignment horizontal="left"/>
      <protection locked="0"/>
    </xf>
    <xf numFmtId="0" fontId="55" fillId="9" borderId="68" xfId="0" applyFont="1" applyFill="1" applyBorder="1" applyAlignment="1" applyProtection="1">
      <alignment horizontal="left"/>
      <protection locked="0"/>
    </xf>
    <xf numFmtId="0" fontId="60" fillId="9" borderId="72" xfId="0" applyFont="1" applyFill="1" applyBorder="1" applyAlignment="1" applyProtection="1">
      <alignment/>
      <protection/>
    </xf>
    <xf numFmtId="0" fontId="60" fillId="9" borderId="115" xfId="0" applyFont="1" applyFill="1" applyBorder="1" applyAlignment="1" applyProtection="1">
      <alignment/>
      <protection/>
    </xf>
    <xf numFmtId="0" fontId="60" fillId="9" borderId="68" xfId="0" applyFont="1" applyFill="1" applyBorder="1" applyAlignment="1" applyProtection="1">
      <alignment/>
      <protection/>
    </xf>
    <xf numFmtId="0" fontId="60" fillId="9" borderId="111" xfId="0" applyFont="1" applyFill="1" applyBorder="1" applyAlignment="1" applyProtection="1">
      <alignment/>
      <protection/>
    </xf>
    <xf numFmtId="0" fontId="60" fillId="9" borderId="133" xfId="0" applyFont="1" applyFill="1" applyBorder="1" applyAlignment="1" applyProtection="1">
      <alignment/>
      <protection/>
    </xf>
    <xf numFmtId="0" fontId="55" fillId="9" borderId="134" xfId="0" applyFont="1" applyFill="1" applyBorder="1" applyAlignment="1" applyProtection="1">
      <alignment horizontal="center"/>
      <protection locked="0"/>
    </xf>
    <xf numFmtId="0" fontId="60" fillId="9" borderId="120" xfId="0" applyFont="1" applyFill="1" applyBorder="1" applyAlignment="1" applyProtection="1">
      <alignment/>
      <protection/>
    </xf>
    <xf numFmtId="0" fontId="0" fillId="0" borderId="135" xfId="0" applyBorder="1" applyAlignment="1" applyProtection="1">
      <alignment/>
      <protection/>
    </xf>
    <xf numFmtId="0" fontId="55" fillId="9" borderId="117" xfId="0" applyFont="1" applyFill="1" applyBorder="1" applyAlignment="1" applyProtection="1">
      <alignment horizontal="center"/>
      <protection locked="0"/>
    </xf>
    <xf numFmtId="0" fontId="55" fillId="9" borderId="119" xfId="0" applyFont="1" applyFill="1" applyBorder="1" applyAlignment="1" applyProtection="1">
      <alignment horizontal="center"/>
      <protection locked="0"/>
    </xf>
    <xf numFmtId="0" fontId="60" fillId="9" borderId="121" xfId="0" applyFont="1" applyFill="1" applyBorder="1" applyAlignment="1" applyProtection="1">
      <alignment/>
      <protection/>
    </xf>
    <xf numFmtId="0" fontId="55" fillId="9" borderId="122" xfId="0" applyFont="1" applyFill="1" applyBorder="1" applyAlignment="1" applyProtection="1">
      <alignment horizontal="center"/>
      <protection locked="0"/>
    </xf>
    <xf numFmtId="0" fontId="60" fillId="9" borderId="120" xfId="0" applyFont="1" applyFill="1" applyBorder="1" applyAlignment="1" applyProtection="1">
      <alignment vertical="center" wrapText="1"/>
      <protection/>
    </xf>
    <xf numFmtId="0" fontId="60" fillId="9" borderId="1" xfId="0" applyFont="1" applyFill="1" applyBorder="1" applyAlignment="1" applyProtection="1">
      <alignment vertical="center" wrapText="1"/>
      <protection/>
    </xf>
    <xf numFmtId="0" fontId="0" fillId="0" borderId="121" xfId="0" applyBorder="1" applyAlignment="1" applyProtection="1">
      <alignment vertical="center" wrapText="1"/>
      <protection/>
    </xf>
    <xf numFmtId="0" fontId="60" fillId="9" borderId="117" xfId="0" applyFont="1" applyFill="1" applyBorder="1" applyAlignment="1" applyProtection="1">
      <alignment vertical="center" wrapText="1"/>
      <protection/>
    </xf>
    <xf numFmtId="0" fontId="60" fillId="9" borderId="118" xfId="0" applyFont="1" applyFill="1" applyBorder="1" applyAlignment="1" applyProtection="1">
      <alignment vertical="center" wrapText="1"/>
      <protection/>
    </xf>
    <xf numFmtId="0" fontId="0" fillId="0" borderId="122" xfId="0" applyBorder="1" applyAlignment="1" applyProtection="1">
      <alignment vertical="center" wrapText="1"/>
      <protection/>
    </xf>
    <xf numFmtId="0" fontId="60" fillId="9" borderId="76" xfId="0" applyFont="1" applyFill="1" applyBorder="1" applyAlignment="1" applyProtection="1">
      <alignment vertical="center" wrapText="1"/>
      <protection/>
    </xf>
    <xf numFmtId="0" fontId="0" fillId="0" borderId="15" xfId="0" applyBorder="1" applyAlignment="1" applyProtection="1">
      <alignment vertical="center" wrapText="1"/>
      <protection/>
    </xf>
    <xf numFmtId="0" fontId="60" fillId="9" borderId="76" xfId="0" applyFont="1" applyFill="1" applyBorder="1" applyAlignment="1" applyProtection="1">
      <alignment/>
      <protection/>
    </xf>
    <xf numFmtId="0" fontId="60" fillId="9" borderId="15" xfId="0" applyFont="1" applyFill="1" applyBorder="1" applyAlignment="1" applyProtection="1">
      <alignment/>
      <protection/>
    </xf>
    <xf numFmtId="0" fontId="55" fillId="9" borderId="15" xfId="0" applyFont="1" applyFill="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49" fontId="55" fillId="9" borderId="89" xfId="0" applyNumberFormat="1" applyFont="1" applyFill="1" applyBorder="1" applyAlignment="1" applyProtection="1">
      <alignment/>
      <protection locked="0"/>
    </xf>
    <xf numFmtId="0" fontId="55" fillId="9" borderId="89" xfId="0" applyNumberFormat="1" applyFont="1" applyFill="1" applyBorder="1" applyAlignment="1" applyProtection="1">
      <alignment/>
      <protection locked="0"/>
    </xf>
    <xf numFmtId="0" fontId="55" fillId="9" borderId="89" xfId="0" applyFont="1" applyFill="1" applyBorder="1" applyAlignment="1" applyProtection="1">
      <alignment/>
      <protection locked="0"/>
    </xf>
    <xf numFmtId="0" fontId="55" fillId="9" borderId="136" xfId="0" applyFont="1" applyFill="1" applyBorder="1" applyAlignment="1" applyProtection="1">
      <alignment/>
      <protection locked="0"/>
    </xf>
    <xf numFmtId="0" fontId="0" fillId="0" borderId="135" xfId="0" applyBorder="1" applyAlignment="1">
      <alignment/>
    </xf>
    <xf numFmtId="0" fontId="0" fillId="0" borderId="15" xfId="0" applyBorder="1" applyAlignment="1" applyProtection="1">
      <alignment/>
      <protection/>
    </xf>
    <xf numFmtId="0" fontId="55" fillId="9" borderId="15" xfId="0" applyFont="1" applyFill="1" applyBorder="1" applyAlignment="1" applyProtection="1">
      <alignment/>
      <protection/>
    </xf>
    <xf numFmtId="0" fontId="55" fillId="9" borderId="53" xfId="0" applyFont="1" applyFill="1" applyBorder="1" applyAlignment="1" applyProtection="1">
      <alignment/>
      <protection/>
    </xf>
    <xf numFmtId="0" fontId="55" fillId="9" borderId="60" xfId="0" applyFont="1" applyFill="1" applyBorder="1" applyAlignment="1" applyProtection="1">
      <alignment/>
      <protection/>
    </xf>
    <xf numFmtId="0" fontId="1" fillId="0" borderId="94" xfId="0" applyFont="1" applyBorder="1" applyAlignment="1" applyProtection="1">
      <alignment/>
      <protection/>
    </xf>
    <xf numFmtId="0" fontId="55" fillId="9" borderId="60" xfId="0" applyFont="1" applyFill="1" applyBorder="1" applyAlignment="1" applyProtection="1">
      <alignment horizontal="center"/>
      <protection/>
    </xf>
    <xf numFmtId="0" fontId="1" fillId="0" borderId="11" xfId="0" applyFont="1" applyBorder="1" applyAlignment="1" applyProtection="1">
      <alignment horizontal="center"/>
      <protection/>
    </xf>
    <xf numFmtId="0" fontId="60" fillId="9" borderId="10" xfId="0" applyFont="1" applyFill="1" applyBorder="1" applyAlignment="1" applyProtection="1">
      <alignment/>
      <protection/>
    </xf>
    <xf numFmtId="0" fontId="0" fillId="0" borderId="60" xfId="0" applyBorder="1" applyAlignment="1" applyProtection="1">
      <alignment/>
      <protection/>
    </xf>
    <xf numFmtId="49" fontId="60" fillId="2" borderId="15" xfId="24" applyNumberFormat="1" applyFont="1" applyFill="1" applyBorder="1" applyAlignment="1" applyProtection="1">
      <alignment horizontal="center"/>
      <protection/>
    </xf>
    <xf numFmtId="0" fontId="60" fillId="0" borderId="15" xfId="0" applyFont="1" applyBorder="1" applyAlignment="1" applyProtection="1">
      <alignment/>
      <protection/>
    </xf>
    <xf numFmtId="0" fontId="53" fillId="12" borderId="108" xfId="24" applyFont="1" applyFill="1" applyBorder="1" applyAlignment="1" applyProtection="1">
      <alignment horizontal="center"/>
      <protection/>
    </xf>
    <xf numFmtId="0" fontId="53" fillId="12" borderId="68" xfId="24" applyFont="1" applyFill="1" applyBorder="1" applyAlignment="1" applyProtection="1">
      <alignment horizontal="center"/>
      <protection/>
    </xf>
    <xf numFmtId="0" fontId="53" fillId="12" borderId="73" xfId="24" applyFont="1" applyFill="1" applyBorder="1" applyAlignment="1" applyProtection="1">
      <alignment horizontal="center"/>
      <protection/>
    </xf>
    <xf numFmtId="0" fontId="53" fillId="12" borderId="16" xfId="24" applyFont="1" applyFill="1" applyBorder="1" applyAlignment="1" applyProtection="1">
      <alignment horizontal="center"/>
      <protection/>
    </xf>
    <xf numFmtId="0" fontId="53" fillId="12" borderId="0" xfId="24" applyFont="1" applyFill="1" applyBorder="1" applyAlignment="1" applyProtection="1">
      <alignment horizontal="center"/>
      <protection/>
    </xf>
    <xf numFmtId="0" fontId="53" fillId="12" borderId="75" xfId="24" applyFont="1" applyFill="1" applyBorder="1" applyAlignment="1" applyProtection="1">
      <alignment horizontal="center"/>
      <protection/>
    </xf>
    <xf numFmtId="0" fontId="53" fillId="12" borderId="106" xfId="0" applyFont="1" applyFill="1" applyBorder="1" applyAlignment="1" applyProtection="1">
      <alignment horizontal="center"/>
      <protection/>
    </xf>
    <xf numFmtId="0" fontId="53" fillId="12" borderId="72" xfId="0" applyFont="1" applyFill="1" applyBorder="1" applyAlignment="1" applyProtection="1">
      <alignment horizontal="center"/>
      <protection/>
    </xf>
    <xf numFmtId="0" fontId="53" fillId="12" borderId="72" xfId="24" applyFont="1" applyFill="1" applyBorder="1" applyAlignment="1" applyProtection="1">
      <alignment horizontal="center"/>
      <protection/>
    </xf>
    <xf numFmtId="0" fontId="53" fillId="12" borderId="107" xfId="24" applyFont="1" applyFill="1" applyBorder="1" applyAlignment="1" applyProtection="1">
      <alignment horizontal="center"/>
      <protection/>
    </xf>
    <xf numFmtId="49" fontId="52" fillId="2" borderId="0" xfId="24" applyNumberFormat="1" applyFont="1" applyFill="1" applyBorder="1" applyAlignment="1" applyProtection="1">
      <alignment horizontal="center"/>
      <protection/>
    </xf>
    <xf numFmtId="0" fontId="52" fillId="0" borderId="0" xfId="0" applyFont="1" applyAlignment="1" applyProtection="1">
      <alignment/>
      <protection/>
    </xf>
    <xf numFmtId="0" fontId="52" fillId="2" borderId="0" xfId="24" applyFont="1" applyFill="1" applyBorder="1" applyAlignment="1" applyProtection="1">
      <alignment vertical="top"/>
      <protection/>
    </xf>
    <xf numFmtId="0" fontId="0" fillId="0" borderId="0" xfId="0" applyBorder="1" applyAlignment="1" applyProtection="1">
      <alignment vertical="top"/>
      <protection/>
    </xf>
    <xf numFmtId="0" fontId="0" fillId="0" borderId="75" xfId="0" applyBorder="1" applyAlignment="1" applyProtection="1">
      <alignment vertical="top"/>
      <protection/>
    </xf>
    <xf numFmtId="0" fontId="80" fillId="2" borderId="0" xfId="24" applyFont="1" applyFill="1" applyAlignment="1" applyProtection="1">
      <alignment horizontal="center" vertical="top"/>
      <protection/>
    </xf>
    <xf numFmtId="0" fontId="59" fillId="0" borderId="0" xfId="0" applyFont="1" applyAlignment="1" applyProtection="1">
      <alignment horizontal="center" vertical="top"/>
      <protection/>
    </xf>
    <xf numFmtId="0" fontId="54" fillId="2" borderId="68" xfId="24" applyFont="1" applyFill="1" applyBorder="1" applyAlignment="1" applyProtection="1">
      <alignment horizontal="center"/>
      <protection/>
    </xf>
    <xf numFmtId="0" fontId="0" fillId="0" borderId="68" xfId="0" applyBorder="1" applyAlignment="1" applyProtection="1">
      <alignment horizontal="center"/>
      <protection/>
    </xf>
    <xf numFmtId="0" fontId="55" fillId="2" borderId="0" xfId="24" applyFont="1" applyFill="1" applyAlignment="1" applyProtection="1">
      <alignment horizontal="left"/>
      <protection/>
    </xf>
    <xf numFmtId="0" fontId="57" fillId="9" borderId="0" xfId="0" applyFont="1" applyFill="1" applyAlignment="1" applyProtection="1">
      <alignment/>
      <protection/>
    </xf>
    <xf numFmtId="0" fontId="60" fillId="9" borderId="0" xfId="0" applyFont="1" applyFill="1" applyAlignment="1" applyProtection="1">
      <alignment/>
      <protection/>
    </xf>
    <xf numFmtId="0" fontId="52" fillId="0" borderId="0" xfId="0" applyFont="1" applyAlignment="1" applyProtection="1">
      <alignment horizontal="center" vertical="top"/>
      <protection/>
    </xf>
    <xf numFmtId="0" fontId="0" fillId="0" borderId="0" xfId="0" applyAlignment="1" applyProtection="1">
      <alignment vertical="top"/>
      <protection/>
    </xf>
    <xf numFmtId="0" fontId="55" fillId="2" borderId="0" xfId="24" applyFont="1" applyFill="1" applyAlignment="1" applyProtection="1">
      <alignment vertical="center" wrapText="1"/>
      <protection/>
    </xf>
    <xf numFmtId="0" fontId="57" fillId="0" borderId="0" xfId="0" applyFont="1" applyAlignment="1" applyProtection="1">
      <alignment vertical="center" wrapText="1"/>
      <protection/>
    </xf>
    <xf numFmtId="0" fontId="65" fillId="2" borderId="93" xfId="24" applyFont="1" applyFill="1" applyBorder="1" applyAlignment="1" applyProtection="1">
      <alignment horizontal="center" vertical="top"/>
      <protection/>
    </xf>
    <xf numFmtId="0" fontId="65" fillId="9" borderId="34" xfId="0" applyFont="1" applyFill="1" applyBorder="1" applyAlignment="1" applyProtection="1">
      <alignment horizontal="center" vertical="top"/>
      <protection/>
    </xf>
    <xf numFmtId="0" fontId="65" fillId="9" borderId="37" xfId="0" applyFont="1" applyFill="1" applyBorder="1" applyAlignment="1" applyProtection="1">
      <alignment horizontal="center" vertical="top"/>
      <protection/>
    </xf>
    <xf numFmtId="0" fontId="60" fillId="2" borderId="81" xfId="24" applyFont="1" applyFill="1" applyBorder="1" applyAlignment="1" applyProtection="1">
      <alignment horizontal="center" vertical="center"/>
      <protection locked="0"/>
    </xf>
    <xf numFmtId="0" fontId="60" fillId="9" borderId="38" xfId="0" applyFont="1" applyFill="1" applyBorder="1" applyAlignment="1" applyProtection="1">
      <alignment vertical="center"/>
      <protection locked="0"/>
    </xf>
    <xf numFmtId="0" fontId="65" fillId="12" borderId="69" xfId="24" applyFont="1" applyFill="1" applyBorder="1" applyAlignment="1" applyProtection="1">
      <alignment/>
      <protection/>
    </xf>
    <xf numFmtId="0" fontId="65" fillId="13" borderId="39" xfId="0" applyFont="1" applyFill="1" applyBorder="1" applyAlignment="1" applyProtection="1">
      <alignment/>
      <protection/>
    </xf>
    <xf numFmtId="0" fontId="65" fillId="2" borderId="108" xfId="24" applyFont="1" applyFill="1" applyBorder="1" applyAlignment="1" applyProtection="1">
      <alignment vertical="top" wrapText="1"/>
      <protection/>
    </xf>
    <xf numFmtId="0" fontId="65" fillId="0" borderId="68" xfId="0" applyFont="1" applyBorder="1" applyAlignment="1" applyProtection="1">
      <alignment vertical="top" wrapText="1"/>
      <protection/>
    </xf>
    <xf numFmtId="0" fontId="68" fillId="0" borderId="73" xfId="0" applyFont="1" applyBorder="1" applyAlignment="1" applyProtection="1">
      <alignment vertical="top" wrapText="1"/>
      <protection/>
    </xf>
    <xf numFmtId="0" fontId="68" fillId="0" borderId="106" xfId="0" applyFont="1" applyBorder="1" applyAlignment="1" applyProtection="1">
      <alignment vertical="top" wrapText="1"/>
      <protection/>
    </xf>
    <xf numFmtId="0" fontId="68" fillId="0" borderId="72" xfId="0" applyFont="1" applyBorder="1" applyAlignment="1" applyProtection="1">
      <alignment vertical="top" wrapText="1"/>
      <protection/>
    </xf>
    <xf numFmtId="0" fontId="68" fillId="0" borderId="107" xfId="0" applyFont="1" applyBorder="1" applyAlignment="1" applyProtection="1">
      <alignment vertical="top" wrapText="1"/>
      <protection/>
    </xf>
    <xf numFmtId="0" fontId="65" fillId="2" borderId="108" xfId="24" applyFont="1" applyFill="1" applyBorder="1" applyAlignment="1" applyProtection="1">
      <alignment vertical="top"/>
      <protection/>
    </xf>
    <xf numFmtId="0" fontId="65" fillId="9" borderId="68" xfId="0" applyFont="1" applyFill="1" applyBorder="1" applyAlignment="1" applyProtection="1">
      <alignment vertical="top"/>
      <protection/>
    </xf>
    <xf numFmtId="0" fontId="68" fillId="0" borderId="73" xfId="0" applyFont="1" applyBorder="1" applyAlignment="1" applyProtection="1">
      <alignment vertical="top"/>
      <protection/>
    </xf>
    <xf numFmtId="0" fontId="65" fillId="9" borderId="137" xfId="0" applyFont="1" applyFill="1" applyBorder="1" applyAlignment="1" applyProtection="1">
      <alignment vertical="top"/>
      <protection/>
    </xf>
    <xf numFmtId="0" fontId="65" fillId="9" borderId="104" xfId="0" applyFont="1" applyFill="1" applyBorder="1" applyAlignment="1" applyProtection="1">
      <alignment vertical="top"/>
      <protection/>
    </xf>
    <xf numFmtId="0" fontId="68" fillId="0" borderId="138" xfId="0" applyFont="1" applyBorder="1" applyAlignment="1" applyProtection="1">
      <alignment vertical="top"/>
      <protection/>
    </xf>
    <xf numFmtId="0" fontId="65" fillId="2" borderId="76" xfId="24" applyFont="1" applyFill="1" applyBorder="1" applyAlignment="1" applyProtection="1">
      <alignment horizontal="left" vertical="top"/>
      <protection/>
    </xf>
    <xf numFmtId="0" fontId="68" fillId="0" borderId="74" xfId="0" applyFont="1" applyBorder="1" applyAlignment="1" applyProtection="1">
      <alignment horizontal="left" vertical="top"/>
      <protection/>
    </xf>
    <xf numFmtId="0" fontId="65" fillId="2" borderId="13" xfId="24" applyFont="1" applyFill="1" applyBorder="1" applyAlignment="1" applyProtection="1">
      <alignment horizontal="left" vertical="top"/>
      <protection/>
    </xf>
    <xf numFmtId="0" fontId="68" fillId="0" borderId="12" xfId="0" applyFont="1" applyBorder="1" applyAlignment="1" applyProtection="1">
      <alignment horizontal="left" vertical="top"/>
      <protection/>
    </xf>
    <xf numFmtId="0" fontId="65" fillId="2" borderId="95" xfId="24" applyFont="1" applyFill="1" applyBorder="1" applyAlignment="1" applyProtection="1">
      <alignment horizontal="center" vertical="top"/>
      <protection/>
    </xf>
    <xf numFmtId="0" fontId="60" fillId="2" borderId="56" xfId="24" applyFont="1" applyFill="1" applyBorder="1" applyAlignment="1" applyProtection="1">
      <alignment horizontal="center" vertical="center"/>
      <protection/>
    </xf>
    <xf numFmtId="0" fontId="60" fillId="9" borderId="38" xfId="0" applyFont="1" applyFill="1" applyBorder="1" applyAlignment="1" applyProtection="1">
      <alignment vertical="center"/>
      <protection/>
    </xf>
    <xf numFmtId="0" fontId="65" fillId="0" borderId="68" xfId="0" applyFont="1" applyBorder="1" applyAlignment="1" applyProtection="1">
      <alignment vertical="top"/>
      <protection/>
    </xf>
    <xf numFmtId="0" fontId="68" fillId="0" borderId="68" xfId="0" applyFont="1" applyBorder="1" applyAlignment="1" applyProtection="1">
      <alignment vertical="top"/>
      <protection/>
    </xf>
    <xf numFmtId="0" fontId="65" fillId="9" borderId="106" xfId="0" applyFont="1" applyFill="1" applyBorder="1" applyAlignment="1" applyProtection="1">
      <alignment vertical="top"/>
      <protection/>
    </xf>
    <xf numFmtId="0" fontId="65" fillId="9" borderId="72" xfId="0" applyFont="1" applyFill="1" applyBorder="1" applyAlignment="1" applyProtection="1">
      <alignment vertical="top"/>
      <protection/>
    </xf>
    <xf numFmtId="0" fontId="68" fillId="0" borderId="107" xfId="0" applyFont="1" applyBorder="1" applyAlignment="1" applyProtection="1">
      <alignment vertical="top"/>
      <protection/>
    </xf>
    <xf numFmtId="0" fontId="65" fillId="2" borderId="106" xfId="24" applyFont="1" applyFill="1" applyBorder="1" applyAlignment="1" applyProtection="1">
      <alignment vertical="top"/>
      <protection/>
    </xf>
    <xf numFmtId="0" fontId="65" fillId="0" borderId="72" xfId="0" applyFont="1" applyBorder="1" applyAlignment="1" applyProtection="1">
      <alignment vertical="top"/>
      <protection/>
    </xf>
    <xf numFmtId="0" fontId="65" fillId="12" borderId="69" xfId="24" applyFont="1" applyFill="1" applyBorder="1" applyAlignment="1" applyProtection="1">
      <alignment horizontal="center"/>
      <protection/>
    </xf>
    <xf numFmtId="0" fontId="65" fillId="13" borderId="39" xfId="0" applyFont="1" applyFill="1" applyBorder="1" applyAlignment="1" applyProtection="1">
      <alignment horizontal="center"/>
      <protection/>
    </xf>
    <xf numFmtId="0" fontId="60" fillId="0" borderId="38" xfId="0" applyFont="1" applyBorder="1" applyAlignment="1" applyProtection="1">
      <alignment horizontal="center" vertical="center"/>
      <protection locked="0"/>
    </xf>
    <xf numFmtId="0" fontId="65" fillId="12" borderId="69" xfId="24" applyFont="1" applyFill="1" applyBorder="1" applyAlignment="1" applyProtection="1">
      <alignment horizontal="center" vertical="center"/>
      <protection/>
    </xf>
    <xf numFmtId="0" fontId="65" fillId="13" borderId="39" xfId="0" applyFont="1" applyFill="1" applyBorder="1" applyAlignment="1" applyProtection="1">
      <alignment horizontal="center" vertical="center"/>
      <protection/>
    </xf>
    <xf numFmtId="0" fontId="65" fillId="0" borderId="73" xfId="0" applyFont="1" applyBorder="1" applyAlignment="1" applyProtection="1">
      <alignment vertical="top"/>
      <protection/>
    </xf>
    <xf numFmtId="0" fontId="65" fillId="9" borderId="95" xfId="0" applyFont="1" applyFill="1" applyBorder="1" applyAlignment="1" applyProtection="1">
      <alignment horizontal="center" vertical="top"/>
      <protection/>
    </xf>
    <xf numFmtId="0" fontId="60" fillId="9" borderId="56" xfId="0" applyFont="1" applyFill="1" applyBorder="1" applyAlignment="1" applyProtection="1">
      <alignment vertical="center"/>
      <protection locked="0"/>
    </xf>
    <xf numFmtId="0" fontId="65" fillId="13" borderId="62" xfId="0" applyFont="1" applyFill="1" applyBorder="1" applyAlignment="1" applyProtection="1">
      <alignment vertical="center"/>
      <protection/>
    </xf>
    <xf numFmtId="0" fontId="65" fillId="2" borderId="0" xfId="24" applyNumberFormat="1" applyFont="1" applyFill="1" applyBorder="1" applyAlignment="1" applyProtection="1">
      <alignment vertical="top"/>
      <protection/>
    </xf>
    <xf numFmtId="0" fontId="65" fillId="0" borderId="75" xfId="0" applyFont="1" applyBorder="1" applyAlignment="1" applyProtection="1">
      <alignment vertical="top"/>
      <protection/>
    </xf>
    <xf numFmtId="0" fontId="55" fillId="2" borderId="0" xfId="0" applyFont="1" applyFill="1" applyBorder="1" applyAlignment="1" applyProtection="1">
      <alignment horizontal="left"/>
      <protection/>
    </xf>
    <xf numFmtId="0" fontId="55" fillId="0" borderId="0" xfId="0" applyFont="1" applyBorder="1" applyAlignment="1" applyProtection="1">
      <alignment/>
      <protection/>
    </xf>
    <xf numFmtId="0" fontId="5" fillId="0" borderId="0" xfId="0" applyFont="1" applyBorder="1" applyAlignment="1" applyProtection="1">
      <alignment/>
      <protection/>
    </xf>
    <xf numFmtId="0" fontId="65" fillId="2" borderId="76" xfId="24" applyFont="1" applyFill="1" applyBorder="1" applyAlignment="1" applyProtection="1">
      <alignment vertical="top" wrapText="1"/>
      <protection/>
    </xf>
    <xf numFmtId="0" fontId="65" fillId="9" borderId="15" xfId="0" applyFont="1" applyFill="1" applyBorder="1" applyAlignment="1" applyProtection="1">
      <alignment vertical="top" wrapText="1"/>
      <protection/>
    </xf>
    <xf numFmtId="0" fontId="65" fillId="9" borderId="74" xfId="0" applyFont="1" applyFill="1" applyBorder="1" applyAlignment="1" applyProtection="1">
      <alignment vertical="top" wrapText="1"/>
      <protection/>
    </xf>
    <xf numFmtId="0" fontId="65" fillId="2" borderId="104" xfId="0" applyFont="1" applyFill="1" applyBorder="1" applyAlignment="1" applyProtection="1">
      <alignment horizontal="left"/>
      <protection/>
    </xf>
    <xf numFmtId="0" fontId="65" fillId="0" borderId="104" xfId="0" applyFont="1" applyBorder="1" applyAlignment="1" applyProtection="1">
      <alignment/>
      <protection/>
    </xf>
    <xf numFmtId="0" fontId="65" fillId="0" borderId="37" xfId="0" applyFont="1" applyBorder="1" applyAlignment="1" applyProtection="1">
      <alignment vertical="top"/>
      <protection/>
    </xf>
    <xf numFmtId="0" fontId="67" fillId="2" borderId="104" xfId="0" applyFont="1" applyFill="1" applyBorder="1" applyAlignment="1" applyProtection="1">
      <alignment horizontal="center"/>
      <protection/>
    </xf>
    <xf numFmtId="0" fontId="65" fillId="2" borderId="10" xfId="24" applyFont="1" applyFill="1" applyBorder="1" applyAlignment="1" applyProtection="1">
      <alignment vertical="top" wrapText="1"/>
      <protection/>
    </xf>
    <xf numFmtId="0" fontId="65" fillId="9" borderId="60" xfId="0" applyFont="1" applyFill="1" applyBorder="1" applyAlignment="1" applyProtection="1">
      <alignment vertical="top" wrapText="1"/>
      <protection/>
    </xf>
    <xf numFmtId="0" fontId="65" fillId="9" borderId="94" xfId="0" applyFont="1" applyFill="1" applyBorder="1" applyAlignment="1" applyProtection="1">
      <alignment vertical="top" wrapText="1"/>
      <protection/>
    </xf>
    <xf numFmtId="0" fontId="65" fillId="2" borderId="104" xfId="0" applyFont="1" applyFill="1" applyBorder="1" applyAlignment="1" applyProtection="1">
      <alignment/>
      <protection/>
    </xf>
    <xf numFmtId="0" fontId="65" fillId="9" borderId="68" xfId="0" applyFont="1" applyFill="1" applyBorder="1" applyAlignment="1" applyProtection="1">
      <alignment vertical="top" wrapText="1"/>
      <protection/>
    </xf>
    <xf numFmtId="0" fontId="65" fillId="9" borderId="73" xfId="0" applyFont="1" applyFill="1" applyBorder="1" applyAlignment="1" applyProtection="1">
      <alignment vertical="top" wrapText="1"/>
      <protection/>
    </xf>
    <xf numFmtId="0" fontId="65" fillId="0" borderId="107" xfId="0" applyFont="1" applyBorder="1" applyAlignment="1" applyProtection="1">
      <alignment vertical="top"/>
      <protection/>
    </xf>
    <xf numFmtId="0" fontId="52" fillId="0" borderId="96" xfId="0" applyFont="1" applyBorder="1" applyAlignment="1" applyProtection="1">
      <alignment/>
      <protection locked="0"/>
    </xf>
    <xf numFmtId="0" fontId="0" fillId="0" borderId="96" xfId="0" applyBorder="1" applyAlignment="1" applyProtection="1">
      <alignment/>
      <protection locked="0"/>
    </xf>
    <xf numFmtId="0" fontId="65" fillId="13" borderId="69" xfId="0" applyFont="1" applyFill="1" applyBorder="1" applyAlignment="1" applyProtection="1">
      <alignment horizontal="center" vertical="center"/>
      <protection/>
    </xf>
    <xf numFmtId="0" fontId="65" fillId="13" borderId="62" xfId="0" applyFont="1" applyFill="1" applyBorder="1" applyAlignment="1" applyProtection="1">
      <alignment horizontal="center"/>
      <protection/>
    </xf>
    <xf numFmtId="0" fontId="52" fillId="2" borderId="0" xfId="24" applyFont="1" applyFill="1" applyBorder="1" applyAlignment="1" applyProtection="1">
      <alignment horizontal="center" vertical="top"/>
      <protection/>
    </xf>
    <xf numFmtId="0" fontId="52" fillId="2" borderId="0" xfId="24" applyFont="1" applyFill="1" applyBorder="1" applyAlignment="1" applyProtection="1">
      <alignment/>
      <protection/>
    </xf>
    <xf numFmtId="0" fontId="52" fillId="0" borderId="0" xfId="0" applyFont="1" applyBorder="1" applyAlignment="1" applyProtection="1">
      <alignment/>
      <protection/>
    </xf>
    <xf numFmtId="0" fontId="52" fillId="2" borderId="96" xfId="24" applyFont="1" applyFill="1" applyBorder="1" applyAlignment="1" applyProtection="1">
      <alignment horizontal="center"/>
      <protection locked="0"/>
    </xf>
    <xf numFmtId="0" fontId="65" fillId="0" borderId="95" xfId="0" applyFont="1" applyBorder="1" applyAlignment="1" applyProtection="1">
      <alignment horizontal="center" vertical="top"/>
      <protection/>
    </xf>
    <xf numFmtId="0" fontId="60" fillId="0" borderId="56" xfId="0" applyFont="1" applyBorder="1" applyAlignment="1" applyProtection="1">
      <alignment horizontal="center" vertical="center"/>
      <protection locked="0"/>
    </xf>
    <xf numFmtId="0" fontId="65" fillId="2" borderId="16" xfId="24" applyFont="1" applyFill="1" applyBorder="1" applyAlignment="1" applyProtection="1">
      <alignment vertical="top" wrapText="1"/>
      <protection/>
    </xf>
    <xf numFmtId="0" fontId="65" fillId="0" borderId="0" xfId="0" applyFont="1" applyBorder="1" applyAlignment="1" applyProtection="1">
      <alignment vertical="top" wrapText="1"/>
      <protection/>
    </xf>
    <xf numFmtId="0" fontId="65" fillId="0" borderId="75" xfId="0" applyFont="1" applyBorder="1" applyAlignment="1" applyProtection="1">
      <alignment vertical="top" wrapText="1"/>
      <protection/>
    </xf>
    <xf numFmtId="0" fontId="60" fillId="2" borderId="81" xfId="24" applyFont="1" applyFill="1" applyBorder="1" applyAlignment="1" applyProtection="1">
      <alignment horizontal="center" vertical="center"/>
      <protection/>
    </xf>
    <xf numFmtId="0" fontId="60" fillId="9" borderId="38" xfId="0" applyFont="1" applyFill="1" applyBorder="1" applyAlignment="1" applyProtection="1">
      <alignment horizontal="center" vertical="center"/>
      <protection/>
    </xf>
    <xf numFmtId="0" fontId="65" fillId="0" borderId="106" xfId="0" applyFont="1" applyBorder="1" applyAlignment="1" applyProtection="1">
      <alignment vertical="top" wrapText="1"/>
      <protection/>
    </xf>
    <xf numFmtId="0" fontId="0" fillId="0" borderId="72" xfId="0" applyBorder="1" applyAlignment="1" applyProtection="1">
      <alignment vertical="top" wrapText="1"/>
      <protection/>
    </xf>
    <xf numFmtId="0" fontId="0" fillId="0" borderId="107" xfId="0" applyBorder="1" applyAlignment="1" applyProtection="1">
      <alignment vertical="top" wrapText="1"/>
      <protection/>
    </xf>
    <xf numFmtId="0" fontId="0" fillId="0" borderId="68" xfId="0" applyBorder="1" applyAlignment="1" applyProtection="1">
      <alignment vertical="top" wrapText="1"/>
      <protection/>
    </xf>
    <xf numFmtId="0" fontId="0" fillId="0" borderId="73" xfId="0" applyBorder="1" applyAlignment="1" applyProtection="1">
      <alignment vertical="top" wrapText="1"/>
      <protection/>
    </xf>
    <xf numFmtId="0" fontId="60" fillId="2" borderId="32" xfId="24" applyFont="1" applyFill="1" applyBorder="1" applyAlignment="1" applyProtection="1">
      <alignment horizontal="center" vertical="center"/>
      <protection locked="0"/>
    </xf>
    <xf numFmtId="0" fontId="54" fillId="2" borderId="104" xfId="24" applyFont="1" applyFill="1" applyBorder="1" applyAlignment="1" applyProtection="1">
      <alignment vertical="center" wrapText="1"/>
      <protection/>
    </xf>
    <xf numFmtId="0" fontId="1" fillId="0" borderId="104" xfId="0" applyFont="1" applyBorder="1" applyAlignment="1">
      <alignment vertical="center" wrapText="1"/>
    </xf>
    <xf numFmtId="0" fontId="65" fillId="12" borderId="33" xfId="24" applyFont="1" applyFill="1" applyBorder="1" applyAlignment="1" applyProtection="1">
      <alignment/>
      <protection/>
    </xf>
    <xf numFmtId="0" fontId="65" fillId="13" borderId="62" xfId="0" applyFont="1" applyFill="1" applyBorder="1" applyAlignment="1" applyProtection="1">
      <alignment/>
      <protection/>
    </xf>
    <xf numFmtId="0" fontId="65" fillId="2" borderId="16" xfId="24" applyFont="1" applyFill="1" applyBorder="1" applyAlignment="1" applyProtection="1">
      <alignment/>
      <protection/>
    </xf>
    <xf numFmtId="0" fontId="65" fillId="0" borderId="0" xfId="0" applyFont="1" applyAlignment="1" applyProtection="1">
      <alignment/>
      <protection/>
    </xf>
    <xf numFmtId="0" fontId="65" fillId="0" borderId="0" xfId="0" applyFont="1" applyBorder="1" applyAlignment="1" applyProtection="1">
      <alignment/>
      <protection/>
    </xf>
    <xf numFmtId="0" fontId="0" fillId="0" borderId="75" xfId="0" applyBorder="1" applyAlignment="1" applyProtection="1">
      <alignment/>
      <protection/>
    </xf>
    <xf numFmtId="0" fontId="65" fillId="2" borderId="31" xfId="24" applyFont="1" applyFill="1" applyBorder="1" applyAlignment="1" applyProtection="1">
      <alignment horizontal="center" vertical="top"/>
      <protection/>
    </xf>
    <xf numFmtId="0" fontId="52" fillId="2" borderId="0" xfId="24" applyFont="1" applyFill="1" applyBorder="1" applyAlignment="1" applyProtection="1">
      <alignment horizontal="center"/>
      <protection/>
    </xf>
    <xf numFmtId="0" fontId="0" fillId="0" borderId="0" xfId="0" applyAlignment="1" applyProtection="1">
      <alignment horizontal="center"/>
      <protection/>
    </xf>
    <xf numFmtId="0" fontId="52" fillId="2" borderId="0" xfId="24" applyFont="1" applyFill="1" applyAlignment="1" applyProtection="1">
      <alignment horizontal="center" vertical="top"/>
      <protection/>
    </xf>
    <xf numFmtId="0" fontId="52" fillId="0" borderId="0" xfId="0" applyFont="1" applyAlignment="1" applyProtection="1">
      <alignment vertical="top"/>
      <protection/>
    </xf>
    <xf numFmtId="0" fontId="55" fillId="2" borderId="0" xfId="24" applyFont="1" applyFill="1" applyBorder="1" applyAlignment="1" applyProtection="1">
      <alignment vertical="center" wrapText="1"/>
      <protection/>
    </xf>
    <xf numFmtId="0" fontId="60" fillId="0" borderId="0" xfId="0" applyFont="1" applyBorder="1" applyAlignment="1" applyProtection="1">
      <alignment vertical="center" wrapText="1"/>
      <protection/>
    </xf>
    <xf numFmtId="0" fontId="65" fillId="2" borderId="116" xfId="24" applyFont="1" applyFill="1" applyBorder="1" applyAlignment="1" applyProtection="1">
      <alignment wrapText="1"/>
      <protection/>
    </xf>
    <xf numFmtId="0" fontId="65" fillId="0" borderId="110" xfId="0" applyFont="1" applyBorder="1" applyAlignment="1" applyProtection="1">
      <alignment wrapText="1"/>
      <protection/>
    </xf>
    <xf numFmtId="0" fontId="0" fillId="0" borderId="109" xfId="0" applyBorder="1" applyAlignment="1" applyProtection="1">
      <alignment wrapText="1"/>
      <protection/>
    </xf>
    <xf numFmtId="0" fontId="60" fillId="2" borderId="56" xfId="24" applyFont="1" applyFill="1" applyBorder="1" applyAlignment="1" applyProtection="1">
      <alignment horizontal="center" vertical="center"/>
      <protection locked="0"/>
    </xf>
    <xf numFmtId="0" fontId="65" fillId="2" borderId="106" xfId="24" applyFont="1" applyFill="1" applyBorder="1" applyAlignment="1" applyProtection="1">
      <alignment/>
      <protection/>
    </xf>
    <xf numFmtId="0" fontId="65" fillId="0" borderId="72" xfId="0" applyFont="1" applyBorder="1" applyAlignment="1" applyProtection="1">
      <alignment/>
      <protection/>
    </xf>
    <xf numFmtId="0" fontId="0" fillId="0" borderId="107" xfId="0" applyBorder="1" applyAlignment="1" applyProtection="1">
      <alignment/>
      <protection/>
    </xf>
    <xf numFmtId="0" fontId="65" fillId="2" borderId="108" xfId="24" applyFont="1" applyFill="1" applyBorder="1" applyAlignment="1" applyProtection="1">
      <alignment/>
      <protection/>
    </xf>
    <xf numFmtId="0" fontId="65" fillId="0" borderId="68" xfId="0" applyFont="1" applyBorder="1" applyAlignment="1" applyProtection="1">
      <alignment/>
      <protection/>
    </xf>
    <xf numFmtId="0" fontId="0" fillId="0" borderId="73" xfId="0" applyBorder="1" applyAlignment="1" applyProtection="1">
      <alignment/>
      <protection/>
    </xf>
    <xf numFmtId="0" fontId="69" fillId="2" borderId="0" xfId="24" applyFont="1" applyFill="1" applyAlignment="1" applyProtection="1">
      <alignment horizontal="left"/>
      <protection/>
    </xf>
    <xf numFmtId="0" fontId="70" fillId="9" borderId="0" xfId="0" applyFont="1" applyFill="1" applyAlignment="1" applyProtection="1">
      <alignment horizontal="left"/>
      <protection/>
    </xf>
    <xf numFmtId="0" fontId="71" fillId="0" borderId="0" xfId="0" applyFont="1" applyAlignment="1" applyProtection="1">
      <alignment horizontal="left"/>
      <protection/>
    </xf>
    <xf numFmtId="0" fontId="67" fillId="2" borderId="0" xfId="24" applyFont="1" applyFill="1" applyAlignment="1" applyProtection="1">
      <alignment wrapText="1"/>
      <protection/>
    </xf>
    <xf numFmtId="0" fontId="65" fillId="0" borderId="0" xfId="0" applyFont="1" applyAlignment="1" applyProtection="1">
      <alignment wrapText="1"/>
      <protection/>
    </xf>
    <xf numFmtId="0" fontId="65" fillId="2" borderId="0" xfId="24" applyFont="1" applyFill="1" applyAlignment="1" applyProtection="1">
      <alignment/>
      <protection/>
    </xf>
    <xf numFmtId="0" fontId="67" fillId="2" borderId="13" xfId="24" applyFont="1" applyFill="1" applyBorder="1" applyAlignment="1" applyProtection="1">
      <alignment vertical="center" wrapText="1"/>
      <protection/>
    </xf>
    <xf numFmtId="0" fontId="65" fillId="0" borderId="14" xfId="0" applyFont="1" applyBorder="1" applyAlignment="1" applyProtection="1">
      <alignment vertical="center" wrapText="1"/>
      <protection/>
    </xf>
    <xf numFmtId="0" fontId="0" fillId="0" borderId="12" xfId="0" applyBorder="1" applyAlignment="1" applyProtection="1">
      <alignment vertical="center" wrapText="1"/>
      <protection/>
    </xf>
    <xf numFmtId="0" fontId="67" fillId="2" borderId="0" xfId="24" applyFont="1" applyFill="1" applyBorder="1" applyAlignment="1" applyProtection="1">
      <alignment vertical="top" wrapText="1"/>
      <protection/>
    </xf>
    <xf numFmtId="0" fontId="55" fillId="2" borderId="104" xfId="24" applyFont="1" applyFill="1" applyBorder="1" applyAlignment="1" applyProtection="1">
      <alignment/>
      <protection/>
    </xf>
    <xf numFmtId="0" fontId="55" fillId="0" borderId="104" xfId="0" applyFont="1" applyBorder="1" applyAlignment="1" applyProtection="1">
      <alignment/>
      <protection/>
    </xf>
    <xf numFmtId="0" fontId="52" fillId="2" borderId="0" xfId="24" applyFont="1" applyFill="1" applyBorder="1" applyAlignment="1" applyProtection="1">
      <alignment vertical="center" wrapText="1"/>
      <protection/>
    </xf>
    <xf numFmtId="0" fontId="52" fillId="0" borderId="0" xfId="0" applyFont="1" applyBorder="1" applyAlignment="1" applyProtection="1">
      <alignment vertical="center" wrapText="1"/>
      <protection/>
    </xf>
    <xf numFmtId="0" fontId="52" fillId="0" borderId="0" xfId="0" applyFont="1" applyAlignment="1" applyProtection="1">
      <alignment vertical="center"/>
      <protection/>
    </xf>
    <xf numFmtId="0" fontId="55" fillId="2" borderId="104" xfId="24" applyFont="1" applyFill="1" applyBorder="1" applyAlignment="1" applyProtection="1">
      <alignment horizontal="left"/>
      <protection/>
    </xf>
    <xf numFmtId="0" fontId="0" fillId="0" borderId="104" xfId="0" applyBorder="1" applyAlignment="1" applyProtection="1">
      <alignment/>
      <protection/>
    </xf>
    <xf numFmtId="0" fontId="53" fillId="2" borderId="0" xfId="24" applyFont="1" applyFill="1" applyBorder="1" applyAlignment="1" applyProtection="1">
      <alignment horizontal="left"/>
      <protection/>
    </xf>
    <xf numFmtId="0" fontId="12" fillId="0" borderId="0" xfId="0" applyFont="1" applyBorder="1" applyAlignment="1" applyProtection="1">
      <alignment/>
      <protection/>
    </xf>
    <xf numFmtId="0" fontId="55" fillId="2" borderId="0" xfId="0" applyFont="1" applyFill="1" applyBorder="1" applyAlignment="1" applyProtection="1">
      <alignment horizontal="center"/>
      <protection/>
    </xf>
    <xf numFmtId="0" fontId="5" fillId="0" borderId="0" xfId="0" applyFont="1" applyAlignment="1" applyProtection="1">
      <alignment/>
      <protection/>
    </xf>
    <xf numFmtId="0" fontId="53" fillId="2" borderId="110" xfId="24" applyFont="1" applyFill="1" applyBorder="1" applyAlignment="1" applyProtection="1">
      <alignment horizontal="left"/>
      <protection/>
    </xf>
    <xf numFmtId="0" fontId="12" fillId="0" borderId="110" xfId="0" applyFont="1" applyBorder="1" applyAlignment="1" applyProtection="1">
      <alignment/>
      <protection/>
    </xf>
    <xf numFmtId="0" fontId="1" fillId="5" borderId="0" xfId="0" applyFont="1" applyFill="1" applyAlignment="1">
      <alignment horizontal="center"/>
    </xf>
    <xf numFmtId="0" fontId="9" fillId="5" borderId="63" xfId="24" applyFont="1" applyFill="1" applyBorder="1" applyAlignment="1">
      <alignment horizontal="right"/>
    </xf>
    <xf numFmtId="0" fontId="8" fillId="5" borderId="63" xfId="24" applyFont="1" applyFill="1" applyBorder="1" applyAlignment="1">
      <alignment/>
    </xf>
    <xf numFmtId="0" fontId="9" fillId="5" borderId="63" xfId="24" applyFont="1" applyFill="1" applyBorder="1" applyAlignment="1">
      <alignment/>
    </xf>
    <xf numFmtId="0" fontId="9" fillId="5" borderId="139" xfId="24" applyFont="1" applyFill="1" applyBorder="1" applyAlignment="1">
      <alignment/>
    </xf>
    <xf numFmtId="0" fontId="0" fillId="0" borderId="140" xfId="0" applyBorder="1" applyAlignment="1">
      <alignment/>
    </xf>
    <xf numFmtId="0" fontId="9" fillId="5" borderId="140" xfId="24" applyFont="1" applyFill="1" applyBorder="1" applyAlignment="1">
      <alignment/>
    </xf>
    <xf numFmtId="0" fontId="0" fillId="0" borderId="141" xfId="0" applyBorder="1" applyAlignment="1">
      <alignment/>
    </xf>
    <xf numFmtId="0" fontId="0" fillId="0" borderId="64" xfId="0" applyBorder="1" applyAlignment="1">
      <alignment/>
    </xf>
    <xf numFmtId="0" fontId="0" fillId="0" borderId="63" xfId="0" applyBorder="1" applyAlignment="1">
      <alignment/>
    </xf>
    <xf numFmtId="0" fontId="8" fillId="5" borderId="63" xfId="24" applyFont="1" applyFill="1" applyBorder="1" applyAlignment="1" applyProtection="1">
      <alignment/>
      <protection locked="0"/>
    </xf>
    <xf numFmtId="0" fontId="0" fillId="0" borderId="0" xfId="0" applyBorder="1" applyAlignment="1" applyProtection="1">
      <alignment/>
      <protection locked="0"/>
    </xf>
    <xf numFmtId="0" fontId="8" fillId="5" borderId="0" xfId="24" applyFont="1" applyFill="1" applyBorder="1" applyAlignment="1">
      <alignment/>
    </xf>
    <xf numFmtId="0" fontId="21" fillId="5" borderId="0" xfId="24" applyFont="1" applyFill="1" applyBorder="1" applyAlignment="1">
      <alignment horizontal="center"/>
    </xf>
    <xf numFmtId="0" fontId="0" fillId="5" borderId="0" xfId="0" applyFont="1" applyFill="1" applyAlignment="1">
      <alignment/>
    </xf>
    <xf numFmtId="0" fontId="22" fillId="5" borderId="0" xfId="24" applyFont="1" applyFill="1" applyAlignment="1">
      <alignment horizontal="center"/>
    </xf>
    <xf numFmtId="0" fontId="23" fillId="5" borderId="0" xfId="0" applyFont="1" applyFill="1" applyAlignment="1">
      <alignment horizontal="center"/>
    </xf>
    <xf numFmtId="0" fontId="9" fillId="5" borderId="142" xfId="24" applyFont="1" applyFill="1" applyBorder="1" applyAlignment="1">
      <alignment horizontal="left" vertical="top"/>
    </xf>
    <xf numFmtId="0" fontId="0" fillId="9" borderId="143" xfId="0" applyFill="1" applyBorder="1" applyAlignment="1">
      <alignment vertical="top"/>
    </xf>
    <xf numFmtId="0" fontId="0" fillId="9" borderId="63" xfId="0" applyFill="1" applyBorder="1" applyAlignment="1">
      <alignment vertical="top"/>
    </xf>
    <xf numFmtId="0" fontId="0" fillId="9" borderId="64" xfId="0" applyFill="1" applyBorder="1" applyAlignment="1">
      <alignment vertical="top"/>
    </xf>
    <xf numFmtId="0" fontId="9" fillId="5" borderId="144" xfId="24" applyFont="1" applyFill="1" applyBorder="1" applyAlignment="1">
      <alignment/>
    </xf>
    <xf numFmtId="0" fontId="0" fillId="9" borderId="145" xfId="0" applyFill="1" applyBorder="1" applyAlignment="1">
      <alignment/>
    </xf>
    <xf numFmtId="0" fontId="6" fillId="5" borderId="0" xfId="24" applyFont="1" applyFill="1" applyAlignment="1">
      <alignment/>
    </xf>
    <xf numFmtId="0" fontId="19" fillId="5" borderId="0" xfId="24" applyFont="1" applyFill="1" applyAlignment="1">
      <alignment horizontal="center" vertical="center"/>
    </xf>
    <xf numFmtId="0" fontId="24" fillId="5" borderId="146" xfId="24" applyFont="1" applyFill="1" applyBorder="1" applyAlignment="1">
      <alignment horizontal="left"/>
    </xf>
    <xf numFmtId="0" fontId="19" fillId="5" borderId="146" xfId="24" applyFont="1" applyFill="1" applyBorder="1" applyAlignment="1" applyProtection="1">
      <alignment horizontal="center"/>
      <protection locked="0"/>
    </xf>
    <xf numFmtId="0" fontId="0" fillId="0" borderId="146" xfId="0" applyBorder="1" applyAlignment="1" applyProtection="1">
      <alignment horizontal="center"/>
      <protection locked="0"/>
    </xf>
    <xf numFmtId="0" fontId="9" fillId="5" borderId="142" xfId="24" applyFont="1" applyFill="1" applyBorder="1" applyAlignment="1">
      <alignment/>
    </xf>
    <xf numFmtId="0" fontId="0" fillId="0" borderId="147" xfId="0" applyBorder="1" applyAlignment="1">
      <alignment/>
    </xf>
    <xf numFmtId="0" fontId="9" fillId="5" borderId="147" xfId="24" applyFont="1" applyFill="1" applyBorder="1" applyAlignment="1">
      <alignment horizontal="right"/>
    </xf>
    <xf numFmtId="0" fontId="0" fillId="0" borderId="143" xfId="0" applyBorder="1" applyAlignment="1">
      <alignment/>
    </xf>
    <xf numFmtId="0" fontId="6" fillId="5" borderId="63" xfId="24" applyFont="1" applyFill="1" applyBorder="1" applyAlignment="1">
      <alignment/>
    </xf>
    <xf numFmtId="14" fontId="6" fillId="5" borderId="0" xfId="24"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64" xfId="0" applyBorder="1" applyAlignment="1" applyProtection="1">
      <alignment horizontal="left"/>
      <protection locked="0"/>
    </xf>
    <xf numFmtId="0" fontId="7" fillId="5" borderId="63" xfId="24" applyFont="1" applyFill="1" applyBorder="1" applyAlignment="1">
      <alignment/>
    </xf>
    <xf numFmtId="0" fontId="14" fillId="5" borderId="63" xfId="24" applyFont="1" applyFill="1" applyBorder="1" applyAlignment="1">
      <alignment/>
    </xf>
    <xf numFmtId="0" fontId="9" fillId="5" borderId="63" xfId="24" applyFont="1" applyFill="1" applyBorder="1" applyAlignment="1">
      <alignment horizontal="center"/>
    </xf>
    <xf numFmtId="0" fontId="0" fillId="0" borderId="144" xfId="0" applyBorder="1" applyAlignment="1">
      <alignment/>
    </xf>
    <xf numFmtId="0" fontId="0" fillId="0" borderId="145" xfId="0" applyBorder="1" applyAlignment="1">
      <alignment/>
    </xf>
    <xf numFmtId="0" fontId="7" fillId="5" borderId="144" xfId="24" applyFont="1" applyFill="1" applyBorder="1" applyAlignment="1" applyProtection="1">
      <alignment/>
      <protection locked="0"/>
    </xf>
    <xf numFmtId="0" fontId="0" fillId="0" borderId="146" xfId="0" applyBorder="1" applyAlignment="1">
      <alignment/>
    </xf>
    <xf numFmtId="0" fontId="1" fillId="0" borderId="0" xfId="0" applyFont="1" applyBorder="1" applyAlignment="1" applyProtection="1">
      <alignment/>
      <protection locked="0"/>
    </xf>
    <xf numFmtId="0" fontId="7" fillId="5" borderId="63" xfId="24" applyFont="1" applyFill="1" applyBorder="1" applyAlignment="1">
      <alignment/>
    </xf>
    <xf numFmtId="0" fontId="0" fillId="5" borderId="0" xfId="0" applyFont="1" applyFill="1" applyBorder="1" applyAlignment="1">
      <alignment/>
    </xf>
    <xf numFmtId="0" fontId="7" fillId="5" borderId="0" xfId="24" applyFont="1" applyFill="1" applyBorder="1" applyAlignment="1">
      <alignment horizontal="center"/>
    </xf>
    <xf numFmtId="0" fontId="0" fillId="5" borderId="64" xfId="0" applyFont="1" applyFill="1" applyBorder="1" applyAlignment="1">
      <alignment horizontal="center"/>
    </xf>
    <xf numFmtId="0" fontId="7" fillId="5" borderId="63" xfId="24" applyFont="1" applyFill="1" applyBorder="1" applyAlignment="1">
      <alignment horizontal="left"/>
    </xf>
    <xf numFmtId="0" fontId="0" fillId="5" borderId="64" xfId="0" applyFont="1" applyFill="1" applyBorder="1" applyAlignment="1">
      <alignment/>
    </xf>
    <xf numFmtId="0" fontId="6" fillId="5" borderId="148" xfId="24" applyFont="1" applyFill="1" applyBorder="1" applyAlignment="1" applyProtection="1">
      <alignment horizontal="left"/>
      <protection locked="0"/>
    </xf>
    <xf numFmtId="0" fontId="0" fillId="0" borderId="148" xfId="0" applyBorder="1" applyAlignment="1" applyProtection="1">
      <alignment horizontal="left"/>
      <protection locked="0"/>
    </xf>
    <xf numFmtId="0" fontId="0" fillId="0" borderId="149" xfId="0" applyBorder="1" applyAlignment="1" applyProtection="1">
      <alignment horizontal="left"/>
      <protection locked="0"/>
    </xf>
    <xf numFmtId="49" fontId="7" fillId="5" borderId="66" xfId="24" applyNumberFormat="1" applyFont="1" applyFill="1" applyBorder="1" applyAlignment="1">
      <alignment horizontal="left"/>
    </xf>
    <xf numFmtId="0" fontId="0" fillId="5" borderId="66" xfId="0" applyNumberFormat="1" applyFont="1" applyFill="1" applyBorder="1" applyAlignment="1">
      <alignment horizontal="left"/>
    </xf>
    <xf numFmtId="0" fontId="9" fillId="5" borderId="150" xfId="24" applyFont="1" applyFill="1" applyBorder="1" applyAlignment="1">
      <alignment/>
    </xf>
    <xf numFmtId="0" fontId="0" fillId="0" borderId="148" xfId="0" applyBorder="1" applyAlignment="1">
      <alignment/>
    </xf>
    <xf numFmtId="0" fontId="0" fillId="0" borderId="149" xfId="0" applyBorder="1" applyAlignment="1">
      <alignment/>
    </xf>
    <xf numFmtId="0" fontId="7" fillId="5" borderId="63" xfId="24" applyFont="1" applyFill="1" applyBorder="1" applyAlignment="1" applyProtection="1">
      <alignment horizontal="left"/>
      <protection locked="0"/>
    </xf>
    <xf numFmtId="0" fontId="0" fillId="5" borderId="0" xfId="0" applyFont="1" applyFill="1" applyBorder="1" applyAlignment="1" applyProtection="1">
      <alignment/>
      <protection locked="0"/>
    </xf>
    <xf numFmtId="0" fontId="0" fillId="5" borderId="64" xfId="0" applyFont="1" applyFill="1" applyBorder="1" applyAlignment="1" applyProtection="1">
      <alignment/>
      <protection locked="0"/>
    </xf>
    <xf numFmtId="0" fontId="7" fillId="5" borderId="0" xfId="24" applyFont="1" applyFill="1" applyBorder="1" applyAlignment="1" applyProtection="1">
      <alignment horizontal="left"/>
      <protection locked="0"/>
    </xf>
    <xf numFmtId="0" fontId="0" fillId="5" borderId="0" xfId="0" applyFont="1" applyFill="1" applyBorder="1" applyAlignment="1" applyProtection="1">
      <alignment horizontal="left"/>
      <protection locked="0"/>
    </xf>
    <xf numFmtId="0" fontId="6" fillId="5" borderId="150" xfId="24" applyFont="1" applyFill="1" applyBorder="1" applyAlignment="1">
      <alignment/>
    </xf>
    <xf numFmtId="0" fontId="15" fillId="5" borderId="63" xfId="24" applyFont="1" applyFill="1" applyBorder="1" applyAlignment="1">
      <alignment horizontal="left"/>
    </xf>
    <xf numFmtId="0" fontId="9" fillId="5" borderId="151" xfId="24" applyFont="1" applyFill="1" applyBorder="1" applyAlignment="1">
      <alignment vertical="top" wrapText="1"/>
    </xf>
    <xf numFmtId="0" fontId="0" fillId="0" borderId="152" xfId="0" applyBorder="1" applyAlignment="1">
      <alignment vertical="top" wrapText="1"/>
    </xf>
    <xf numFmtId="0" fontId="0" fillId="0" borderId="153" xfId="0" applyBorder="1" applyAlignment="1">
      <alignment vertical="top" wrapText="1"/>
    </xf>
    <xf numFmtId="49" fontId="6" fillId="5" borderId="66" xfId="24" applyNumberFormat="1" applyFont="1" applyFill="1" applyBorder="1" applyAlignment="1" applyProtection="1">
      <alignment horizontal="center"/>
      <protection locked="0"/>
    </xf>
    <xf numFmtId="49" fontId="0" fillId="5" borderId="66" xfId="0" applyNumberFormat="1" applyFont="1" applyFill="1" applyBorder="1" applyAlignment="1" applyProtection="1">
      <alignment horizontal="center"/>
      <protection locked="0"/>
    </xf>
    <xf numFmtId="0" fontId="7" fillId="5" borderId="150" xfId="24" applyFont="1" applyFill="1" applyBorder="1" applyAlignment="1">
      <alignment/>
    </xf>
    <xf numFmtId="49" fontId="6" fillId="5" borderId="154" xfId="24" applyNumberFormat="1" applyFont="1" applyFill="1" applyBorder="1" applyAlignment="1" applyProtection="1">
      <alignment horizontal="left"/>
      <protection locked="0"/>
    </xf>
    <xf numFmtId="49" fontId="0" fillId="0" borderId="154" xfId="0" applyNumberFormat="1" applyFont="1" applyBorder="1" applyAlignment="1" applyProtection="1">
      <alignment/>
      <protection locked="0"/>
    </xf>
    <xf numFmtId="49" fontId="0" fillId="0" borderId="71" xfId="0" applyNumberFormat="1" applyFont="1" applyBorder="1" applyAlignment="1" applyProtection="1">
      <alignment/>
      <protection locked="0"/>
    </xf>
    <xf numFmtId="0" fontId="35" fillId="5" borderId="144" xfId="24" applyFont="1" applyFill="1" applyBorder="1" applyAlignment="1">
      <alignment horizontal="center"/>
    </xf>
    <xf numFmtId="0" fontId="12" fillId="0" borderId="146" xfId="0" applyFont="1" applyBorder="1" applyAlignment="1">
      <alignment horizontal="center"/>
    </xf>
    <xf numFmtId="0" fontId="12" fillId="0" borderId="145" xfId="0" applyFont="1" applyBorder="1" applyAlignment="1">
      <alignment horizontal="center"/>
    </xf>
    <xf numFmtId="49" fontId="6" fillId="5" borderId="155" xfId="24" applyNumberFormat="1" applyFont="1" applyFill="1" applyBorder="1" applyAlignment="1" applyProtection="1">
      <alignment horizontal="left"/>
      <protection locked="0"/>
    </xf>
    <xf numFmtId="49" fontId="0" fillId="0" borderId="155" xfId="0" applyNumberFormat="1" applyFont="1" applyBorder="1" applyAlignment="1" applyProtection="1">
      <alignment/>
      <protection locked="0"/>
    </xf>
    <xf numFmtId="49" fontId="0" fillId="0" borderId="156" xfId="0" applyNumberFormat="1" applyFont="1" applyBorder="1" applyAlignment="1" applyProtection="1">
      <alignment/>
      <protection locked="0"/>
    </xf>
    <xf numFmtId="0" fontId="6" fillId="5" borderId="0" xfId="24" applyFont="1" applyFill="1" applyBorder="1" applyAlignment="1">
      <alignment/>
    </xf>
    <xf numFmtId="0" fontId="6" fillId="2" borderId="83" xfId="24" applyFont="1" applyFill="1" applyBorder="1" applyAlignment="1">
      <alignment horizontal="center" vertical="center"/>
    </xf>
    <xf numFmtId="0" fontId="0" fillId="0" borderId="42" xfId="0" applyBorder="1" applyAlignment="1">
      <alignment vertical="center"/>
    </xf>
    <xf numFmtId="0" fontId="7" fillId="2" borderId="84" xfId="24" applyFont="1" applyFill="1" applyBorder="1" applyAlignment="1">
      <alignment horizontal="center" vertical="center"/>
    </xf>
    <xf numFmtId="0" fontId="0" fillId="0" borderId="43" xfId="0" applyBorder="1" applyAlignment="1">
      <alignment vertical="center"/>
    </xf>
    <xf numFmtId="0" fontId="7" fillId="2" borderId="0" xfId="24" applyFont="1" applyFill="1" applyBorder="1" applyAlignment="1">
      <alignment horizontal="center"/>
    </xf>
    <xf numFmtId="0" fontId="6" fillId="2" borderId="20" xfId="24" applyFont="1" applyFill="1" applyBorder="1" applyAlignment="1">
      <alignment horizontal="center" vertical="center"/>
    </xf>
    <xf numFmtId="0" fontId="0" fillId="9" borderId="20" xfId="0" applyFill="1" applyBorder="1" applyAlignment="1">
      <alignment vertical="center"/>
    </xf>
    <xf numFmtId="0" fontId="0" fillId="9" borderId="157" xfId="0" applyFill="1" applyBorder="1" applyAlignment="1">
      <alignment vertical="center"/>
    </xf>
    <xf numFmtId="0" fontId="7" fillId="2" borderId="21" xfId="24" applyFont="1" applyFill="1" applyBorder="1" applyAlignment="1">
      <alignment horizontal="center" vertical="center"/>
    </xf>
    <xf numFmtId="0" fontId="0" fillId="9" borderId="21" xfId="0" applyFill="1" applyBorder="1" applyAlignment="1">
      <alignment vertical="center"/>
    </xf>
    <xf numFmtId="0" fontId="0" fillId="9" borderId="158" xfId="0" applyFill="1" applyBorder="1" applyAlignment="1">
      <alignment vertical="center"/>
    </xf>
    <xf numFmtId="0" fontId="13" fillId="2" borderId="159" xfId="24" applyFont="1" applyFill="1" applyBorder="1" applyAlignment="1">
      <alignment horizontal="center"/>
    </xf>
    <xf numFmtId="0" fontId="6" fillId="2" borderId="82" xfId="24" applyFont="1" applyFill="1" applyBorder="1" applyAlignment="1">
      <alignment/>
    </xf>
    <xf numFmtId="0" fontId="0" fillId="0" borderId="160" xfId="0" applyBorder="1" applyAlignment="1">
      <alignment/>
    </xf>
    <xf numFmtId="0" fontId="7" fillId="2" borderId="161" xfId="24" applyFont="1" applyFill="1" applyBorder="1" applyAlignment="1">
      <alignment horizontal="left"/>
    </xf>
    <xf numFmtId="0" fontId="0" fillId="0" borderId="162" xfId="0" applyBorder="1" applyAlignment="1">
      <alignment/>
    </xf>
    <xf numFmtId="0" fontId="9" fillId="2" borderId="163" xfId="24" applyFont="1" applyFill="1" applyBorder="1" applyAlignment="1">
      <alignment vertical="top" wrapText="1"/>
    </xf>
    <xf numFmtId="0" fontId="0" fillId="0" borderId="164" xfId="0" applyBorder="1" applyAlignment="1">
      <alignment vertical="top" wrapText="1"/>
    </xf>
    <xf numFmtId="0" fontId="6" fillId="2" borderId="165" xfId="24" applyFont="1" applyFill="1" applyBorder="1" applyAlignment="1">
      <alignment horizontal="center" vertical="center"/>
    </xf>
    <xf numFmtId="0" fontId="0" fillId="9" borderId="42" xfId="0" applyFill="1" applyBorder="1" applyAlignment="1">
      <alignment vertical="center"/>
    </xf>
    <xf numFmtId="1" fontId="7" fillId="2" borderId="166" xfId="24" applyNumberFormat="1" applyFont="1" applyFill="1" applyBorder="1" applyAlignment="1" applyProtection="1">
      <alignment horizontal="center" vertical="center"/>
      <protection locked="0"/>
    </xf>
    <xf numFmtId="0" fontId="1" fillId="9" borderId="43" xfId="0" applyFont="1" applyFill="1" applyBorder="1" applyAlignment="1" applyProtection="1">
      <alignment vertical="center"/>
      <protection locked="0"/>
    </xf>
    <xf numFmtId="1" fontId="7" fillId="2" borderId="84" xfId="24" applyNumberFormat="1" applyFont="1" applyFill="1" applyBorder="1" applyAlignment="1" applyProtection="1">
      <alignment horizontal="center" vertical="center"/>
      <protection locked="0"/>
    </xf>
    <xf numFmtId="0" fontId="0" fillId="9" borderId="43" xfId="0" applyFill="1" applyBorder="1" applyAlignment="1" applyProtection="1">
      <alignment vertical="center"/>
      <protection locked="0"/>
    </xf>
    <xf numFmtId="0" fontId="8" fillId="2" borderId="167" xfId="24" applyFont="1" applyFill="1" applyBorder="1" applyAlignment="1">
      <alignment wrapText="1"/>
    </xf>
    <xf numFmtId="0" fontId="12" fillId="0" borderId="168" xfId="0" applyFont="1" applyBorder="1" applyAlignment="1">
      <alignment wrapText="1"/>
    </xf>
    <xf numFmtId="0" fontId="12" fillId="0" borderId="164" xfId="0" applyFont="1" applyBorder="1" applyAlignment="1">
      <alignment vertical="top" wrapText="1"/>
    </xf>
    <xf numFmtId="0" fontId="9" fillId="2" borderId="163" xfId="24" applyFont="1" applyFill="1" applyBorder="1" applyAlignment="1">
      <alignment wrapText="1"/>
    </xf>
    <xf numFmtId="0" fontId="12" fillId="0" borderId="164" xfId="0" applyFont="1" applyBorder="1" applyAlignment="1">
      <alignment wrapText="1"/>
    </xf>
    <xf numFmtId="0" fontId="20" fillId="2" borderId="0" xfId="24" applyFont="1" applyFill="1" applyAlignment="1">
      <alignment/>
    </xf>
    <xf numFmtId="0" fontId="0" fillId="0" borderId="19" xfId="0" applyBorder="1" applyAlignment="1">
      <alignment/>
    </xf>
    <xf numFmtId="0" fontId="6" fillId="2" borderId="23" xfId="24" applyFont="1" applyFill="1" applyBorder="1" applyAlignment="1">
      <alignment/>
    </xf>
    <xf numFmtId="0" fontId="0" fillId="0" borderId="23" xfId="0" applyBorder="1" applyAlignment="1">
      <alignment/>
    </xf>
    <xf numFmtId="0" fontId="8" fillId="2" borderId="165" xfId="24" applyFont="1" applyFill="1" applyBorder="1" applyAlignment="1">
      <alignment horizontal="center" vertical="center"/>
    </xf>
    <xf numFmtId="0" fontId="0" fillId="0" borderId="20" xfId="0" applyBorder="1" applyAlignment="1">
      <alignment vertical="center"/>
    </xf>
    <xf numFmtId="0" fontId="0" fillId="0" borderId="157" xfId="0" applyBorder="1" applyAlignment="1">
      <alignment vertical="center"/>
    </xf>
    <xf numFmtId="0" fontId="14" fillId="2" borderId="167" xfId="24" applyFont="1" applyFill="1" applyBorder="1" applyAlignment="1">
      <alignment horizontal="center" vertical="center"/>
    </xf>
    <xf numFmtId="0" fontId="0" fillId="0" borderId="168"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169" xfId="0" applyBorder="1" applyAlignment="1">
      <alignment vertical="center"/>
    </xf>
    <xf numFmtId="0" fontId="0" fillId="0" borderId="27" xfId="0" applyBorder="1" applyAlignment="1">
      <alignment vertical="center"/>
    </xf>
    <xf numFmtId="0" fontId="14" fillId="2" borderId="166" xfId="24" applyFont="1" applyFill="1" applyBorder="1" applyAlignment="1">
      <alignment horizontal="center" vertical="center" wrapText="1"/>
    </xf>
    <xf numFmtId="0" fontId="0" fillId="0" borderId="21" xfId="0" applyBorder="1" applyAlignment="1">
      <alignment horizontal="center" vertical="center" wrapText="1"/>
    </xf>
    <xf numFmtId="0" fontId="0" fillId="0" borderId="158" xfId="0" applyBorder="1" applyAlignment="1">
      <alignment horizontal="center" vertical="center" wrapText="1"/>
    </xf>
    <xf numFmtId="0" fontId="14" fillId="2" borderId="170" xfId="24" applyFont="1" applyFill="1" applyBorder="1" applyAlignment="1">
      <alignment horizontal="center" vertical="center" wrapText="1"/>
    </xf>
    <xf numFmtId="0" fontId="0" fillId="0" borderId="171" xfId="0" applyBorder="1" applyAlignment="1">
      <alignment horizontal="center" vertical="center" wrapText="1"/>
    </xf>
    <xf numFmtId="0" fontId="0" fillId="0" borderId="172" xfId="0" applyBorder="1" applyAlignment="1">
      <alignment horizontal="center" vertical="center" wrapText="1"/>
    </xf>
    <xf numFmtId="0" fontId="9" fillId="2" borderId="85" xfId="24" applyFont="1" applyFill="1" applyBorder="1" applyAlignment="1">
      <alignment vertical="center" wrapText="1"/>
    </xf>
    <xf numFmtId="0" fontId="12" fillId="0" borderId="86" xfId="0" applyFont="1" applyBorder="1" applyAlignment="1">
      <alignment vertical="center" wrapText="1"/>
    </xf>
    <xf numFmtId="0" fontId="9" fillId="2" borderId="85" xfId="24" applyFont="1" applyFill="1" applyBorder="1" applyAlignment="1">
      <alignment vertical="center"/>
    </xf>
    <xf numFmtId="0" fontId="12" fillId="0" borderId="86" xfId="0" applyFont="1" applyBorder="1" applyAlignment="1">
      <alignment vertical="center"/>
    </xf>
    <xf numFmtId="0" fontId="6" fillId="2" borderId="170" xfId="24" applyFont="1" applyFill="1" applyBorder="1" applyAlignment="1">
      <alignment/>
    </xf>
    <xf numFmtId="0" fontId="8" fillId="2" borderId="161" xfId="24" applyFont="1" applyFill="1" applyBorder="1" applyAlignment="1">
      <alignment wrapText="1"/>
    </xf>
    <xf numFmtId="0" fontId="12" fillId="0" borderId="162" xfId="0" applyFont="1" applyBorder="1" applyAlignment="1">
      <alignment wrapText="1"/>
    </xf>
    <xf numFmtId="0" fontId="0" fillId="0" borderId="86" xfId="0" applyBorder="1" applyAlignment="1">
      <alignment vertical="center" wrapText="1"/>
    </xf>
    <xf numFmtId="0" fontId="7" fillId="2" borderId="85" xfId="24" applyFont="1" applyFill="1" applyBorder="1" applyAlignment="1">
      <alignment horizontal="left" vertical="center"/>
    </xf>
    <xf numFmtId="0" fontId="7" fillId="2" borderId="86" xfId="24" applyFont="1" applyFill="1" applyBorder="1" applyAlignment="1">
      <alignment horizontal="left" vertical="center"/>
    </xf>
    <xf numFmtId="0" fontId="7" fillId="2" borderId="85" xfId="24" applyFont="1" applyFill="1" applyBorder="1" applyAlignment="1">
      <alignment vertical="center"/>
    </xf>
    <xf numFmtId="0" fontId="7" fillId="2" borderId="86" xfId="24" applyFont="1" applyFill="1" applyBorder="1" applyAlignment="1">
      <alignment vertical="center"/>
    </xf>
    <xf numFmtId="0" fontId="1" fillId="9" borderId="0" xfId="0" applyFont="1" applyFill="1" applyAlignment="1">
      <alignment horizontal="center"/>
    </xf>
    <xf numFmtId="0" fontId="0" fillId="9" borderId="0" xfId="0" applyFill="1" applyAlignment="1">
      <alignment/>
    </xf>
    <xf numFmtId="0" fontId="6" fillId="2" borderId="173" xfId="24" applyFont="1" applyFill="1" applyBorder="1" applyAlignment="1">
      <alignment horizontal="center" vertical="center"/>
    </xf>
    <xf numFmtId="0" fontId="0" fillId="9" borderId="173" xfId="0" applyFill="1" applyBorder="1" applyAlignment="1">
      <alignment vertical="center"/>
    </xf>
    <xf numFmtId="0" fontId="0" fillId="9" borderId="174" xfId="0" applyFill="1" applyBorder="1" applyAlignment="1">
      <alignment vertical="center"/>
    </xf>
    <xf numFmtId="0" fontId="6" fillId="2" borderId="159" xfId="24" applyFont="1" applyFill="1" applyBorder="1" applyAlignment="1">
      <alignment/>
    </xf>
    <xf numFmtId="0" fontId="26" fillId="2" borderId="0" xfId="24" applyFont="1" applyFill="1" applyAlignment="1">
      <alignment/>
    </xf>
    <xf numFmtId="0" fontId="9" fillId="2" borderId="175" xfId="24" applyFont="1" applyFill="1" applyBorder="1" applyAlignment="1">
      <alignment/>
    </xf>
    <xf numFmtId="0" fontId="7" fillId="2" borderId="16" xfId="24" applyFont="1" applyFill="1" applyBorder="1" applyAlignment="1">
      <alignment/>
    </xf>
    <xf numFmtId="0" fontId="0" fillId="0" borderId="25" xfId="0" applyBorder="1" applyAlignment="1">
      <alignment/>
    </xf>
    <xf numFmtId="0" fontId="7" fillId="2" borderId="84" xfId="24" applyFont="1" applyFill="1" applyBorder="1" applyAlignment="1" applyProtection="1">
      <alignment horizontal="center" vertical="center"/>
      <protection locked="0"/>
    </xf>
    <xf numFmtId="0" fontId="0" fillId="0" borderId="21" xfId="0" applyBorder="1" applyAlignment="1">
      <alignment vertical="center"/>
    </xf>
    <xf numFmtId="0" fontId="0" fillId="0" borderId="158" xfId="0" applyBorder="1" applyAlignment="1">
      <alignment vertical="center"/>
    </xf>
    <xf numFmtId="0" fontId="9" fillId="2" borderId="0" xfId="24" applyFont="1" applyFill="1" applyAlignment="1">
      <alignment vertical="top" wrapText="1"/>
    </xf>
    <xf numFmtId="0" fontId="12" fillId="0" borderId="0" xfId="0" applyFont="1" applyAlignment="1">
      <alignment vertical="top" wrapText="1"/>
    </xf>
    <xf numFmtId="0" fontId="6" fillId="2" borderId="0" xfId="24" applyFont="1" applyFill="1" applyAlignment="1">
      <alignment/>
    </xf>
    <xf numFmtId="0" fontId="7" fillId="2" borderId="161" xfId="24" applyFont="1" applyFill="1" applyBorder="1" applyAlignment="1">
      <alignment/>
    </xf>
    <xf numFmtId="0" fontId="9" fillId="2" borderId="26" xfId="24" applyFont="1" applyFill="1" applyBorder="1" applyAlignment="1">
      <alignment vertical="top" wrapText="1"/>
    </xf>
    <xf numFmtId="0" fontId="0" fillId="0" borderId="25" xfId="0" applyBorder="1" applyAlignment="1">
      <alignment vertical="top" wrapText="1"/>
    </xf>
    <xf numFmtId="0" fontId="0" fillId="0" borderId="169" xfId="0" applyBorder="1" applyAlignment="1">
      <alignment vertical="top" wrapText="1"/>
    </xf>
    <xf numFmtId="0" fontId="0" fillId="0" borderId="27" xfId="0" applyBorder="1" applyAlignment="1">
      <alignment vertical="top" wrapText="1"/>
    </xf>
    <xf numFmtId="0" fontId="0" fillId="0" borderId="171" xfId="0" applyBorder="1" applyAlignment="1">
      <alignment/>
    </xf>
    <xf numFmtId="0" fontId="0" fillId="0" borderId="172" xfId="0" applyBorder="1" applyAlignment="1">
      <alignment/>
    </xf>
    <xf numFmtId="0" fontId="9" fillId="2" borderId="23" xfId="24" applyFont="1" applyFill="1" applyBorder="1" applyAlignment="1">
      <alignment/>
    </xf>
    <xf numFmtId="0" fontId="7" fillId="2" borderId="168" xfId="24" applyFont="1" applyFill="1" applyBorder="1" applyAlignment="1" applyProtection="1">
      <alignment horizontal="center" vertical="center"/>
      <protection locked="0"/>
    </xf>
    <xf numFmtId="0" fontId="0" fillId="0" borderId="164" xfId="0" applyBorder="1" applyAlignment="1">
      <alignment vertical="center"/>
    </xf>
    <xf numFmtId="0" fontId="6" fillId="2" borderId="176" xfId="24" applyFont="1" applyFill="1" applyBorder="1" applyAlignment="1">
      <alignment horizontal="center" vertical="center"/>
    </xf>
    <xf numFmtId="0" fontId="0" fillId="9" borderId="177" xfId="0" applyFill="1" applyBorder="1" applyAlignment="1">
      <alignment vertical="center"/>
    </xf>
    <xf numFmtId="0" fontId="13" fillId="2" borderId="0" xfId="24" applyFont="1" applyFill="1" applyAlignment="1">
      <alignment horizontal="center"/>
    </xf>
    <xf numFmtId="0" fontId="12" fillId="9" borderId="159" xfId="0" applyFont="1" applyFill="1" applyBorder="1" applyAlignment="1">
      <alignment vertical="center"/>
    </xf>
    <xf numFmtId="0" fontId="0" fillId="0" borderId="159" xfId="0" applyBorder="1" applyAlignment="1">
      <alignment/>
    </xf>
    <xf numFmtId="0" fontId="12" fillId="9" borderId="0" xfId="0" applyFont="1" applyFill="1" applyBorder="1" applyAlignment="1">
      <alignment vertical="center"/>
    </xf>
    <xf numFmtId="0" fontId="12" fillId="9" borderId="0" xfId="0" applyFont="1" applyFill="1" applyBorder="1" applyAlignment="1">
      <alignment vertical="center" wrapText="1"/>
    </xf>
    <xf numFmtId="0" fontId="0" fillId="0" borderId="0" xfId="0" applyFont="1" applyAlignment="1">
      <alignment wrapText="1"/>
    </xf>
    <xf numFmtId="0" fontId="6" fillId="2" borderId="178" xfId="24" applyFont="1" applyFill="1" applyBorder="1" applyAlignment="1">
      <alignment horizontal="center" vertical="center"/>
    </xf>
    <xf numFmtId="0" fontId="0" fillId="9" borderId="179" xfId="0" applyFill="1" applyBorder="1" applyAlignment="1">
      <alignment vertical="center"/>
    </xf>
    <xf numFmtId="167" fontId="13" fillId="2" borderId="110" xfId="24" applyNumberFormat="1" applyFont="1" applyFill="1" applyBorder="1" applyAlignment="1">
      <alignment horizontal="center"/>
    </xf>
    <xf numFmtId="0" fontId="31" fillId="0" borderId="110" xfId="0" applyFont="1" applyBorder="1" applyAlignment="1">
      <alignment horizontal="center"/>
    </xf>
    <xf numFmtId="0" fontId="28" fillId="2" borderId="0" xfId="24" applyFont="1" applyFill="1" applyAlignment="1">
      <alignment horizontal="center"/>
    </xf>
    <xf numFmtId="0" fontId="19" fillId="2" borderId="0" xfId="24" applyFont="1" applyFill="1" applyAlignment="1">
      <alignment horizontal="left"/>
    </xf>
    <xf numFmtId="0" fontId="0" fillId="0" borderId="0" xfId="0" applyAlignment="1">
      <alignment horizontal="left"/>
    </xf>
    <xf numFmtId="0" fontId="6" fillId="2" borderId="104" xfId="24" applyFont="1" applyFill="1" applyBorder="1" applyAlignment="1">
      <alignment/>
    </xf>
    <xf numFmtId="167" fontId="36" fillId="2" borderId="58" xfId="24" applyNumberFormat="1" applyFont="1" applyFill="1" applyBorder="1" applyAlignment="1">
      <alignment horizontal="left" wrapText="1"/>
    </xf>
    <xf numFmtId="0" fontId="37" fillId="0" borderId="58" xfId="0" applyFont="1" applyBorder="1" applyAlignment="1">
      <alignment horizontal="left" wrapText="1"/>
    </xf>
    <xf numFmtId="167" fontId="77" fillId="2" borderId="58" xfId="24" applyNumberFormat="1" applyFont="1" applyFill="1" applyBorder="1" applyAlignment="1">
      <alignment horizontal="left" wrapText="1"/>
    </xf>
    <xf numFmtId="0" fontId="2" fillId="0" borderId="58" xfId="0" applyFont="1" applyBorder="1" applyAlignment="1">
      <alignment horizontal="left" wrapText="1"/>
    </xf>
    <xf numFmtId="167" fontId="13" fillId="2" borderId="0" xfId="24" applyNumberFormat="1" applyFont="1" applyFill="1" applyBorder="1" applyAlignment="1">
      <alignment horizontal="center"/>
    </xf>
    <xf numFmtId="0" fontId="31" fillId="0" borderId="0" xfId="0" applyFont="1" applyBorder="1" applyAlignment="1">
      <alignment horizontal="center"/>
    </xf>
    <xf numFmtId="0" fontId="0" fillId="9" borderId="15" xfId="0" applyFont="1" applyFill="1" applyBorder="1" applyAlignment="1" applyProtection="1">
      <alignment horizontal="left"/>
      <protection locked="0"/>
    </xf>
    <xf numFmtId="0" fontId="0" fillId="9" borderId="74" xfId="0" applyFont="1" applyFill="1" applyBorder="1" applyAlignment="1" applyProtection="1">
      <alignment horizontal="left"/>
      <protection locked="0"/>
    </xf>
    <xf numFmtId="0" fontId="0" fillId="2" borderId="76" xfId="23" applyFont="1" applyFill="1" applyBorder="1" applyAlignment="1" applyProtection="1">
      <alignment horizontal="left"/>
      <protection locked="0"/>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6600"/>
      <rgbColor rgb="000000FF"/>
      <rgbColor rgb="00FFFF00"/>
      <rgbColor rgb="00FF00FF"/>
      <rgbColor rgb="0000FFFF"/>
      <rgbColor rgb="00800000"/>
      <rgbColor rgb="00008000"/>
      <rgbColor rgb="00006600"/>
      <rgbColor rgb="00808000"/>
      <rgbColor rgb="00800080"/>
      <rgbColor rgb="00008080"/>
      <rgbColor rgb="00C0C0C0"/>
      <rgbColor rgb="00808080"/>
      <rgbColor rgb="008080FF"/>
      <rgbColor rgb="00802060"/>
      <rgbColor rgb="00CCE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006600"/>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0066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201"/>
  <sheetViews>
    <sheetView tabSelected="1" showOutlineSymbols="0" workbookViewId="0" topLeftCell="A1">
      <selection activeCell="A2" sqref="A2:F2"/>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12.75">
      <c r="A1" s="545" t="s">
        <v>74</v>
      </c>
      <c r="B1" s="545"/>
      <c r="C1" s="512"/>
      <c r="D1" s="512"/>
      <c r="E1" s="512"/>
      <c r="F1" s="512"/>
      <c r="G1" s="512"/>
      <c r="H1" s="512"/>
      <c r="I1" s="512"/>
      <c r="J1" s="512"/>
      <c r="K1" s="512"/>
      <c r="L1" s="512"/>
    </row>
    <row r="2" spans="1:12" ht="20.25" customHeight="1">
      <c r="A2" s="476"/>
      <c r="B2" s="477"/>
      <c r="C2" s="571"/>
      <c r="D2" s="571"/>
      <c r="E2" s="571"/>
      <c r="F2" s="572"/>
      <c r="G2" s="570"/>
      <c r="H2" s="472" t="s">
        <v>89</v>
      </c>
      <c r="I2" s="473"/>
      <c r="J2" s="473"/>
      <c r="K2" s="473"/>
      <c r="L2" s="474"/>
    </row>
    <row r="3" spans="1:12" ht="12.75">
      <c r="A3" s="486" t="s">
        <v>75</v>
      </c>
      <c r="B3" s="486"/>
      <c r="C3" s="482"/>
      <c r="D3" s="482"/>
      <c r="E3" s="482"/>
      <c r="F3" s="482"/>
      <c r="G3" s="469"/>
      <c r="H3" s="470"/>
      <c r="I3" s="521"/>
      <c r="J3" s="521"/>
      <c r="K3" s="521"/>
      <c r="L3" s="469"/>
    </row>
    <row r="4" spans="1:12" ht="20.25" customHeight="1">
      <c r="A4" s="1515" t="s">
        <v>363</v>
      </c>
      <c r="B4" s="477"/>
      <c r="C4" s="1513"/>
      <c r="D4" s="1513"/>
      <c r="E4" s="1513"/>
      <c r="F4" s="1514"/>
      <c r="G4" s="469"/>
      <c r="H4" s="470"/>
      <c r="I4" s="521"/>
      <c r="J4" s="521"/>
      <c r="K4" s="521"/>
      <c r="L4" s="469"/>
    </row>
    <row r="5" spans="1:12" ht="12.75">
      <c r="A5" s="481" t="s">
        <v>76</v>
      </c>
      <c r="B5" s="481"/>
      <c r="C5" s="482"/>
      <c r="D5" s="482"/>
      <c r="E5" s="482"/>
      <c r="F5" s="567"/>
      <c r="G5" s="512"/>
      <c r="H5" s="470"/>
      <c r="I5" s="521"/>
      <c r="J5" s="521"/>
      <c r="K5" s="521"/>
      <c r="L5" s="469"/>
    </row>
    <row r="6" spans="1:12" ht="20.25" customHeight="1">
      <c r="A6" s="476">
        <f>+MID(A4,3,20)</f>
      </c>
      <c r="B6" s="477"/>
      <c r="C6" s="477"/>
      <c r="D6" s="477"/>
      <c r="E6" s="471"/>
      <c r="F6" s="512"/>
      <c r="G6" s="512"/>
      <c r="H6" s="470"/>
      <c r="I6" s="521"/>
      <c r="J6" s="521"/>
      <c r="K6" s="521"/>
      <c r="L6" s="469"/>
    </row>
    <row r="7" spans="1:12" ht="12.75">
      <c r="A7" s="478"/>
      <c r="B7" s="478"/>
      <c r="C7" s="478"/>
      <c r="D7" s="478"/>
      <c r="E7" s="478"/>
      <c r="F7" s="512"/>
      <c r="G7" s="512"/>
      <c r="H7" s="464"/>
      <c r="I7" s="465"/>
      <c r="J7" s="465"/>
      <c r="K7" s="465"/>
      <c r="L7" s="466"/>
    </row>
    <row r="8" spans="1:12" ht="9" customHeight="1">
      <c r="A8" s="567"/>
      <c r="B8" s="567"/>
      <c r="C8" s="567"/>
      <c r="D8" s="567"/>
      <c r="E8" s="567"/>
      <c r="F8" s="567"/>
      <c r="G8" s="567"/>
      <c r="H8" s="567"/>
      <c r="I8" s="567"/>
      <c r="J8" s="567"/>
      <c r="K8" s="567"/>
      <c r="L8" s="567"/>
    </row>
    <row r="9" spans="1:12" ht="27.75">
      <c r="A9" s="568" t="s">
        <v>478</v>
      </c>
      <c r="B9" s="504"/>
      <c r="C9" s="504"/>
      <c r="D9" s="504"/>
      <c r="E9" s="504"/>
      <c r="F9" s="504"/>
      <c r="G9" s="504"/>
      <c r="H9" s="504"/>
      <c r="I9" s="504"/>
      <c r="J9" s="504"/>
      <c r="K9" s="569"/>
      <c r="L9" s="220" t="s">
        <v>821</v>
      </c>
    </row>
    <row r="10" spans="1:12" ht="20.25" customHeight="1">
      <c r="A10" s="475" t="s">
        <v>479</v>
      </c>
      <c r="B10" s="475"/>
      <c r="C10" s="504"/>
      <c r="D10" s="504"/>
      <c r="E10" s="504"/>
      <c r="F10" s="504"/>
      <c r="G10" s="504"/>
      <c r="H10" s="504"/>
      <c r="I10" s="504"/>
      <c r="J10" s="504"/>
      <c r="K10" s="467"/>
      <c r="L10" s="512"/>
    </row>
    <row r="11" spans="1:12" ht="20.25" customHeight="1">
      <c r="A11" s="475" t="s">
        <v>490</v>
      </c>
      <c r="B11" s="475"/>
      <c r="C11" s="504"/>
      <c r="D11" s="504"/>
      <c r="E11" s="504"/>
      <c r="F11" s="504"/>
      <c r="G11" s="504"/>
      <c r="H11" s="504"/>
      <c r="I11" s="504"/>
      <c r="J11" s="504"/>
      <c r="K11" s="512"/>
      <c r="L11" s="512"/>
    </row>
    <row r="12" spans="1:12" ht="15.75">
      <c r="A12" s="541" t="s">
        <v>358</v>
      </c>
      <c r="B12" s="542"/>
      <c r="C12" s="542"/>
      <c r="D12" s="542"/>
      <c r="E12" s="562"/>
      <c r="F12" s="565">
        <v>2003</v>
      </c>
      <c r="G12" s="566"/>
      <c r="H12" s="563" t="s">
        <v>688</v>
      </c>
      <c r="I12" s="564"/>
      <c r="J12" s="26"/>
      <c r="K12" s="18" t="s">
        <v>357</v>
      </c>
      <c r="L12" s="26"/>
    </row>
    <row r="13" spans="1:12" ht="12" customHeight="1">
      <c r="A13" s="522"/>
      <c r="B13" s="522"/>
      <c r="C13" s="503"/>
      <c r="D13" s="503"/>
      <c r="E13" s="503"/>
      <c r="F13" s="503"/>
      <c r="G13" s="503"/>
      <c r="H13" s="503"/>
      <c r="I13" s="503"/>
      <c r="J13" s="503"/>
      <c r="K13" s="503"/>
      <c r="L13" s="503"/>
    </row>
    <row r="14" spans="1:12" ht="12.75">
      <c r="A14" s="478" t="s">
        <v>841</v>
      </c>
      <c r="B14" s="478"/>
      <c r="C14" s="521"/>
      <c r="D14" s="521"/>
      <c r="E14" s="521"/>
      <c r="F14" s="512"/>
      <c r="G14" s="512"/>
      <c r="H14" s="512"/>
      <c r="I14" s="512"/>
      <c r="J14" s="512"/>
      <c r="K14" s="512"/>
      <c r="L14" s="512"/>
    </row>
    <row r="15" spans="1:12" ht="11.25" customHeight="1">
      <c r="A15" s="209" t="s">
        <v>77</v>
      </c>
      <c r="B15" s="203"/>
      <c r="C15" s="209" t="s">
        <v>354</v>
      </c>
      <c r="D15" s="17"/>
      <c r="E15" s="209" t="s">
        <v>355</v>
      </c>
      <c r="F15" s="208"/>
      <c r="G15" s="539" t="s">
        <v>480</v>
      </c>
      <c r="H15" s="540"/>
      <c r="I15" s="540"/>
      <c r="J15" s="540"/>
      <c r="K15" s="18"/>
      <c r="L15" s="208"/>
    </row>
    <row r="16" spans="1:12" ht="20.25" customHeight="1">
      <c r="A16" s="210" t="s">
        <v>356</v>
      </c>
      <c r="B16" s="203"/>
      <c r="C16" s="210"/>
      <c r="D16" s="203"/>
      <c r="E16" s="210"/>
      <c r="F16" s="208"/>
      <c r="G16" s="540"/>
      <c r="H16" s="540"/>
      <c r="I16" s="540"/>
      <c r="J16" s="540"/>
      <c r="K16" s="462"/>
      <c r="L16" s="463"/>
    </row>
    <row r="17" spans="1:12" ht="12.75">
      <c r="A17" s="560" t="s">
        <v>842</v>
      </c>
      <c r="B17" s="512"/>
      <c r="C17" s="512"/>
      <c r="D17" s="512"/>
      <c r="E17" s="512"/>
      <c r="F17" s="503"/>
      <c r="G17" s="503"/>
      <c r="H17" s="503"/>
      <c r="I17" s="503"/>
      <c r="J17" s="503"/>
      <c r="K17" s="503"/>
      <c r="L17" s="503"/>
    </row>
    <row r="18" spans="1:12" ht="11.25" customHeight="1">
      <c r="A18" s="479" t="s">
        <v>846</v>
      </c>
      <c r="B18" s="480"/>
      <c r="C18" s="479" t="s">
        <v>241</v>
      </c>
      <c r="D18" s="480"/>
      <c r="E18" s="479" t="s">
        <v>843</v>
      </c>
      <c r="F18" s="503"/>
      <c r="G18" s="503"/>
      <c r="H18" s="503"/>
      <c r="I18" s="503"/>
      <c r="J18" s="503"/>
      <c r="K18" s="503"/>
      <c r="L18" s="503"/>
    </row>
    <row r="19" spans="1:12" ht="11.25" customHeight="1">
      <c r="A19" s="480"/>
      <c r="B19" s="480"/>
      <c r="C19" s="480"/>
      <c r="D19" s="480"/>
      <c r="E19" s="561"/>
      <c r="F19" s="503"/>
      <c r="G19" s="503"/>
      <c r="H19" s="503"/>
      <c r="I19" s="503"/>
      <c r="J19" s="503"/>
      <c r="K19" s="503"/>
      <c r="L19" s="503"/>
    </row>
    <row r="20" spans="1:12" ht="20.25" customHeight="1">
      <c r="A20" s="210"/>
      <c r="B20" s="203"/>
      <c r="C20" s="210"/>
      <c r="D20" s="203"/>
      <c r="E20" s="210"/>
      <c r="F20" s="506"/>
      <c r="G20" s="504"/>
      <c r="H20" s="504"/>
      <c r="I20" s="504"/>
      <c r="J20" s="212" t="s">
        <v>844</v>
      </c>
      <c r="K20" s="462"/>
      <c r="L20" s="463"/>
    </row>
    <row r="21" spans="1:12" ht="12.75">
      <c r="A21" s="541"/>
      <c r="B21" s="542"/>
      <c r="C21" s="542"/>
      <c r="D21" s="542"/>
      <c r="E21" s="542"/>
      <c r="F21" s="504"/>
      <c r="G21" s="504"/>
      <c r="H21" s="504"/>
      <c r="I21" s="504"/>
      <c r="J21" s="211" t="s">
        <v>845</v>
      </c>
      <c r="K21" s="218"/>
      <c r="L21" s="217" t="s">
        <v>44</v>
      </c>
    </row>
    <row r="22" spans="1:12" ht="24" customHeight="1">
      <c r="A22" s="468" t="s">
        <v>491</v>
      </c>
      <c r="B22" s="480"/>
      <c r="C22" s="480"/>
      <c r="D22" s="480"/>
      <c r="E22" s="480"/>
      <c r="F22" s="480"/>
      <c r="G22" s="480"/>
      <c r="H22" s="461"/>
      <c r="I22" s="221"/>
      <c r="J22" s="210"/>
      <c r="K22" s="204"/>
      <c r="L22" s="210" t="s">
        <v>356</v>
      </c>
    </row>
    <row r="23" spans="1:12" ht="9" customHeight="1">
      <c r="A23" s="522"/>
      <c r="B23" s="522"/>
      <c r="C23" s="503"/>
      <c r="D23" s="503"/>
      <c r="E23" s="503"/>
      <c r="F23" s="503"/>
      <c r="G23" s="503"/>
      <c r="H23" s="503"/>
      <c r="I23" s="503"/>
      <c r="J23" s="503"/>
      <c r="K23" s="503"/>
      <c r="L23" s="503"/>
    </row>
    <row r="24" spans="1:12" ht="15" customHeight="1" thickBot="1">
      <c r="A24" s="499" t="s">
        <v>43</v>
      </c>
      <c r="B24" s="499"/>
      <c r="C24" s="496"/>
      <c r="D24" s="496"/>
      <c r="E24" s="496"/>
      <c r="F24" s="496"/>
      <c r="G24" s="496"/>
      <c r="H24" s="496"/>
      <c r="I24" s="496"/>
      <c r="J24" s="496"/>
      <c r="K24" s="496"/>
      <c r="L24" s="496"/>
    </row>
    <row r="25" spans="1:12" ht="24" customHeight="1">
      <c r="A25" s="19" t="s">
        <v>242</v>
      </c>
      <c r="B25" s="525"/>
      <c r="C25" s="543"/>
      <c r="D25" s="543"/>
      <c r="E25" s="544"/>
      <c r="F25" s="213" t="s">
        <v>243</v>
      </c>
      <c r="G25" s="525"/>
      <c r="H25" s="526"/>
      <c r="I25" s="214" t="s">
        <v>244</v>
      </c>
      <c r="J25" s="527"/>
      <c r="K25" s="528"/>
      <c r="L25" s="529"/>
    </row>
    <row r="26" spans="1:12" ht="24" customHeight="1" thickBot="1">
      <c r="A26" s="20" t="s">
        <v>245</v>
      </c>
      <c r="B26" s="508"/>
      <c r="C26" s="497"/>
      <c r="D26" s="497"/>
      <c r="E26" s="498"/>
      <c r="F26" s="533" t="s">
        <v>246</v>
      </c>
      <c r="G26" s="534"/>
      <c r="H26" s="126"/>
      <c r="I26" s="125" t="s">
        <v>247</v>
      </c>
      <c r="J26" s="530"/>
      <c r="K26" s="531"/>
      <c r="L26" s="532"/>
    </row>
    <row r="27" spans="1:12" ht="15" customHeight="1" thickBot="1">
      <c r="A27" s="535" t="s">
        <v>492</v>
      </c>
      <c r="B27" s="535"/>
      <c r="C27" s="536"/>
      <c r="D27" s="536"/>
      <c r="E27" s="536"/>
      <c r="F27" s="536"/>
      <c r="G27" s="536"/>
      <c r="H27" s="536"/>
      <c r="I27" s="536"/>
      <c r="J27" s="536"/>
      <c r="K27" s="536"/>
      <c r="L27" s="536"/>
    </row>
    <row r="28" spans="1:12" ht="24" customHeight="1">
      <c r="A28" s="19" t="s">
        <v>248</v>
      </c>
      <c r="B28" s="491">
        <f>+A2</f>
        <v>0</v>
      </c>
      <c r="C28" s="492"/>
      <c r="D28" s="492"/>
      <c r="E28" s="493"/>
      <c r="F28" s="21" t="s">
        <v>249</v>
      </c>
      <c r="G28" s="537"/>
      <c r="H28" s="538"/>
      <c r="I28" s="509"/>
      <c r="J28" s="510" t="s">
        <v>250</v>
      </c>
      <c r="K28" s="507"/>
      <c r="L28" s="22"/>
    </row>
    <row r="29" spans="1:12" ht="24" customHeight="1" thickBot="1">
      <c r="A29" s="20" t="s">
        <v>689</v>
      </c>
      <c r="B29" s="508"/>
      <c r="C29" s="498"/>
      <c r="D29" s="483" t="s">
        <v>690</v>
      </c>
      <c r="E29" s="484"/>
      <c r="F29" s="23"/>
      <c r="G29" s="24" t="s">
        <v>691</v>
      </c>
      <c r="H29" s="494"/>
      <c r="I29" s="485"/>
      <c r="J29" s="25" t="s">
        <v>692</v>
      </c>
      <c r="K29" s="508"/>
      <c r="L29" s="505"/>
    </row>
    <row r="30" spans="1:12" ht="15" customHeight="1">
      <c r="A30" s="558" t="s">
        <v>78</v>
      </c>
      <c r="B30" s="559"/>
      <c r="C30" s="559"/>
      <c r="D30" s="559"/>
      <c r="E30" s="559"/>
      <c r="F30" s="559"/>
      <c r="G30" s="559"/>
      <c r="H30" s="559"/>
      <c r="I30" s="559"/>
      <c r="J30" s="559"/>
      <c r="K30" s="514"/>
      <c r="L30" s="514"/>
    </row>
    <row r="31" spans="1:12" ht="10.5" customHeight="1" thickBot="1">
      <c r="A31" s="548" t="s">
        <v>493</v>
      </c>
      <c r="B31" s="549"/>
      <c r="C31" s="549"/>
      <c r="D31" s="549"/>
      <c r="E31" s="549"/>
      <c r="F31" s="549"/>
      <c r="G31" s="549"/>
      <c r="H31" s="549"/>
      <c r="I31" s="549"/>
      <c r="J31" s="549"/>
      <c r="K31" s="550"/>
      <c r="L31" s="550"/>
    </row>
    <row r="32" spans="1:14" ht="24" customHeight="1" thickBot="1">
      <c r="A32" s="174" t="s">
        <v>693</v>
      </c>
      <c r="B32" s="555"/>
      <c r="C32" s="556"/>
      <c r="D32" s="556"/>
      <c r="E32" s="557"/>
      <c r="F32" s="175" t="s">
        <v>694</v>
      </c>
      <c r="G32" s="553"/>
      <c r="H32" s="554"/>
      <c r="I32" s="438" t="s">
        <v>695</v>
      </c>
      <c r="J32" s="439"/>
      <c r="K32" s="175" t="s">
        <v>696</v>
      </c>
      <c r="L32" s="176"/>
      <c r="M32" s="215"/>
      <c r="N32" s="216"/>
    </row>
    <row r="33" spans="1:12" ht="15" customHeight="1">
      <c r="A33" s="546" t="s">
        <v>79</v>
      </c>
      <c r="B33" s="547"/>
      <c r="C33" s="547"/>
      <c r="D33" s="547"/>
      <c r="E33" s="547"/>
      <c r="F33" s="547"/>
      <c r="G33" s="547"/>
      <c r="H33" s="547"/>
      <c r="I33" s="547"/>
      <c r="J33" s="547"/>
      <c r="K33" s="512"/>
      <c r="L33" s="512"/>
    </row>
    <row r="34" spans="1:12" ht="10.5" customHeight="1" thickBot="1">
      <c r="A34" s="548" t="s">
        <v>822</v>
      </c>
      <c r="B34" s="549"/>
      <c r="C34" s="549"/>
      <c r="D34" s="549"/>
      <c r="E34" s="549"/>
      <c r="F34" s="549"/>
      <c r="G34" s="549"/>
      <c r="H34" s="549"/>
      <c r="I34" s="549"/>
      <c r="J34" s="549"/>
      <c r="K34" s="550"/>
      <c r="L34" s="550"/>
    </row>
    <row r="35" spans="1:14" ht="24" customHeight="1">
      <c r="A35" s="19" t="s">
        <v>697</v>
      </c>
      <c r="B35" s="491"/>
      <c r="C35" s="551"/>
      <c r="D35" s="551"/>
      <c r="E35" s="552"/>
      <c r="F35" s="21" t="s">
        <v>698</v>
      </c>
      <c r="G35" s="537"/>
      <c r="H35" s="538"/>
      <c r="I35" s="509"/>
      <c r="J35" s="510" t="s">
        <v>699</v>
      </c>
      <c r="K35" s="507"/>
      <c r="L35" s="22"/>
      <c r="M35" s="215"/>
      <c r="N35" s="216"/>
    </row>
    <row r="36" spans="1:14" ht="24" customHeight="1" thickBot="1">
      <c r="A36" s="20" t="s">
        <v>700</v>
      </c>
      <c r="B36" s="508"/>
      <c r="C36" s="498"/>
      <c r="D36" s="483" t="s">
        <v>818</v>
      </c>
      <c r="E36" s="484"/>
      <c r="F36" s="489"/>
      <c r="G36" s="498"/>
      <c r="H36" s="24" t="s">
        <v>819</v>
      </c>
      <c r="I36" s="494"/>
      <c r="J36" s="495"/>
      <c r="K36" s="495"/>
      <c r="L36" s="488"/>
      <c r="M36" s="215"/>
      <c r="N36" s="216"/>
    </row>
    <row r="37" spans="1:12" ht="12" customHeight="1">
      <c r="A37" s="513"/>
      <c r="B37" s="514"/>
      <c r="C37" s="514"/>
      <c r="D37" s="514"/>
      <c r="E37" s="514"/>
      <c r="F37" s="514"/>
      <c r="G37" s="514"/>
      <c r="H37" s="514"/>
      <c r="I37" s="514"/>
      <c r="J37" s="514"/>
      <c r="K37" s="514"/>
      <c r="L37" s="514"/>
    </row>
    <row r="38" spans="1:12" ht="21" customHeight="1">
      <c r="A38" s="517" t="s">
        <v>494</v>
      </c>
      <c r="B38" s="518"/>
      <c r="C38" s="518"/>
      <c r="D38" s="518"/>
      <c r="E38" s="519"/>
      <c r="F38" s="324"/>
      <c r="G38" s="515"/>
      <c r="H38" s="516"/>
      <c r="I38" s="516"/>
      <c r="J38" s="516"/>
      <c r="K38" s="516"/>
      <c r="L38" s="516"/>
    </row>
    <row r="39" spans="1:12" ht="12" customHeight="1">
      <c r="A39" s="520"/>
      <c r="B39" s="521"/>
      <c r="C39" s="521"/>
      <c r="D39" s="521"/>
      <c r="E39" s="521"/>
      <c r="F39" s="454" t="s">
        <v>845</v>
      </c>
      <c r="G39" s="454"/>
      <c r="H39" s="454" t="s">
        <v>44</v>
      </c>
      <c r="I39" s="511"/>
      <c r="J39" s="512"/>
      <c r="K39" s="512"/>
      <c r="L39" s="512"/>
    </row>
    <row r="40" spans="1:12" ht="21" customHeight="1">
      <c r="A40" s="490" t="s">
        <v>820</v>
      </c>
      <c r="B40" s="487"/>
      <c r="C40" s="487"/>
      <c r="D40" s="487"/>
      <c r="E40" s="519"/>
      <c r="F40" s="210"/>
      <c r="G40" s="219"/>
      <c r="H40" s="210" t="s">
        <v>356</v>
      </c>
      <c r="I40" s="511"/>
      <c r="J40" s="512"/>
      <c r="K40" s="512"/>
      <c r="L40" s="512"/>
    </row>
    <row r="41" spans="1:12" ht="9" customHeight="1">
      <c r="A41" s="450"/>
      <c r="B41" s="449"/>
      <c r="C41" s="449"/>
      <c r="D41" s="449"/>
      <c r="E41" s="449"/>
      <c r="F41" s="449"/>
      <c r="G41" s="449"/>
      <c r="H41" s="449"/>
      <c r="I41" s="512"/>
      <c r="J41" s="512"/>
      <c r="K41" s="512"/>
      <c r="L41" s="512"/>
    </row>
    <row r="42" spans="1:12" ht="9" customHeight="1">
      <c r="A42" s="501" t="s">
        <v>31</v>
      </c>
      <c r="B42" s="502"/>
      <c r="C42" s="502"/>
      <c r="D42" s="502"/>
      <c r="E42" s="502"/>
      <c r="F42" s="502"/>
      <c r="G42" s="502"/>
      <c r="H42" s="502"/>
      <c r="I42" s="502"/>
      <c r="J42" s="502"/>
      <c r="K42" s="502"/>
      <c r="L42" s="502"/>
    </row>
    <row r="43" spans="1:12" ht="9" customHeight="1">
      <c r="A43" s="500" t="s">
        <v>489</v>
      </c>
      <c r="B43" s="500"/>
      <c r="C43" s="512"/>
      <c r="D43" s="512"/>
      <c r="E43" s="512"/>
      <c r="F43" s="512"/>
      <c r="G43" s="512"/>
      <c r="H43" s="512"/>
      <c r="I43" s="512"/>
      <c r="J43" s="512"/>
      <c r="K43" s="512"/>
      <c r="L43" s="512"/>
    </row>
    <row r="44" spans="1:12" ht="10.5" customHeight="1">
      <c r="A44" s="523" t="str">
        <f>+IF(A201=1,T(A52),T(A53))</f>
        <v>Formulář zpracovala ASPEKT HM, daňová, účetní a auditorská kancelář, Vodňanského 4, Praha 6-Břevnov, tel. 233 356 811</v>
      </c>
      <c r="B44" s="524"/>
      <c r="C44" s="524"/>
      <c r="D44" s="524"/>
      <c r="E44" s="524"/>
      <c r="F44" s="524"/>
      <c r="G44" s="524"/>
      <c r="H44" s="524"/>
      <c r="I44" s="524"/>
      <c r="J44" s="524"/>
      <c r="K44" s="524"/>
      <c r="L44" s="524"/>
    </row>
    <row r="45" spans="1:12" ht="10.5" customHeight="1">
      <c r="A45" s="522">
        <v>1</v>
      </c>
      <c r="B45" s="512"/>
      <c r="C45" s="512"/>
      <c r="D45" s="512"/>
      <c r="E45" s="512"/>
      <c r="F45" s="512"/>
      <c r="G45" s="512"/>
      <c r="H45" s="512"/>
      <c r="I45" s="512"/>
      <c r="J45" s="512"/>
      <c r="K45" s="512"/>
      <c r="L45" s="512"/>
    </row>
    <row r="46" spans="1:7" ht="11.25" customHeight="1">
      <c r="A46" s="5"/>
      <c r="B46" s="5"/>
      <c r="E46" s="4"/>
      <c r="F46" s="4"/>
      <c r="G46" s="4"/>
    </row>
    <row r="47" spans="1:12" ht="12.75">
      <c r="A47" s="3"/>
      <c r="B47" s="3"/>
      <c r="C47" s="3"/>
      <c r="D47" s="3"/>
      <c r="H47" s="8"/>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hidden="1">
      <c r="A52" s="3" t="s">
        <v>487</v>
      </c>
      <c r="B52" s="3"/>
      <c r="C52" s="3"/>
      <c r="D52" s="3"/>
      <c r="H52" s="3"/>
      <c r="I52" s="3"/>
      <c r="K52" s="3"/>
      <c r="L52" s="3"/>
    </row>
    <row r="53" spans="1:12" ht="12.75" customHeight="1" hidden="1">
      <c r="A53" s="3" t="s">
        <v>488</v>
      </c>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5:8" ht="12.75" customHeight="1">
      <c r="E57" s="4"/>
      <c r="F57" s="4"/>
      <c r="G57" s="5"/>
      <c r="H57" s="3"/>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6" ht="12.75">
      <c r="E65" s="4"/>
      <c r="F65" s="4"/>
    </row>
    <row r="66" spans="5:6" ht="12.75">
      <c r="E66" s="4"/>
      <c r="F66" s="4"/>
    </row>
    <row r="67" spans="5:6" ht="12.75">
      <c r="E67" s="4"/>
      <c r="F67" s="4"/>
    </row>
    <row r="68" spans="5:6" ht="12.75">
      <c r="E68" s="4"/>
      <c r="F68" s="4"/>
    </row>
    <row r="69" spans="5:6" ht="12.75">
      <c r="E69" s="4"/>
      <c r="F69" s="4"/>
    </row>
    <row r="201" ht="12.75">
      <c r="A201" s="451">
        <v>1</v>
      </c>
    </row>
  </sheetData>
  <sheetProtection password="EF65" sheet="1" objects="1" scenarios="1"/>
  <mergeCells count="71">
    <mergeCell ref="A10:J10"/>
    <mergeCell ref="A8:L8"/>
    <mergeCell ref="A9:K9"/>
    <mergeCell ref="G2:G4"/>
    <mergeCell ref="F5:G7"/>
    <mergeCell ref="A2:F2"/>
    <mergeCell ref="A4:F4"/>
    <mergeCell ref="A17:E17"/>
    <mergeCell ref="E18:E19"/>
    <mergeCell ref="A12:E12"/>
    <mergeCell ref="A18:B19"/>
    <mergeCell ref="A13:L13"/>
    <mergeCell ref="A14:L14"/>
    <mergeCell ref="H12:I12"/>
    <mergeCell ref="F12:G12"/>
    <mergeCell ref="A1:L1"/>
    <mergeCell ref="G35:I35"/>
    <mergeCell ref="J35:K35"/>
    <mergeCell ref="A33:L33"/>
    <mergeCell ref="A34:L34"/>
    <mergeCell ref="B35:E35"/>
    <mergeCell ref="A31:L31"/>
    <mergeCell ref="G32:H32"/>
    <mergeCell ref="B32:E32"/>
    <mergeCell ref="A30:L30"/>
    <mergeCell ref="B36:C36"/>
    <mergeCell ref="D36:E36"/>
    <mergeCell ref="K10:L10"/>
    <mergeCell ref="A22:H22"/>
    <mergeCell ref="K16:L16"/>
    <mergeCell ref="K20:L20"/>
    <mergeCell ref="G15:J16"/>
    <mergeCell ref="A21:E21"/>
    <mergeCell ref="B25:E25"/>
    <mergeCell ref="A23:L23"/>
    <mergeCell ref="D29:E29"/>
    <mergeCell ref="B29:C29"/>
    <mergeCell ref="H29:I29"/>
    <mergeCell ref="A3:F3"/>
    <mergeCell ref="A5:E5"/>
    <mergeCell ref="A7:E7"/>
    <mergeCell ref="C18:D19"/>
    <mergeCell ref="A11:L11"/>
    <mergeCell ref="A6:E6"/>
    <mergeCell ref="H2:L7"/>
    <mergeCell ref="F20:I21"/>
    <mergeCell ref="F17:L19"/>
    <mergeCell ref="A42:L42"/>
    <mergeCell ref="A43:L43"/>
    <mergeCell ref="A24:L24"/>
    <mergeCell ref="B26:E26"/>
    <mergeCell ref="B28:E28"/>
    <mergeCell ref="I36:L36"/>
    <mergeCell ref="F36:G36"/>
    <mergeCell ref="A40:E40"/>
    <mergeCell ref="A45:L45"/>
    <mergeCell ref="A44:L44"/>
    <mergeCell ref="G25:H25"/>
    <mergeCell ref="J25:L25"/>
    <mergeCell ref="J26:L26"/>
    <mergeCell ref="F26:G26"/>
    <mergeCell ref="A27:L27"/>
    <mergeCell ref="G28:I28"/>
    <mergeCell ref="J28:K28"/>
    <mergeCell ref="K29:L29"/>
    <mergeCell ref="I40:L41"/>
    <mergeCell ref="A37:L37"/>
    <mergeCell ref="G38:L38"/>
    <mergeCell ref="A38:E38"/>
    <mergeCell ref="A39:E39"/>
    <mergeCell ref="I39:L39"/>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G64"/>
  <sheetViews>
    <sheetView workbookViewId="0" topLeftCell="A1">
      <selection activeCell="B9" sqref="B9:F9"/>
    </sheetView>
  </sheetViews>
  <sheetFormatPr defaultColWidth="9.140625" defaultRowHeight="12.75"/>
  <cols>
    <col min="1" max="1" width="3.281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222" customWidth="1"/>
  </cols>
  <sheetData>
    <row r="1" spans="1:10" ht="18" customHeight="1" thickBot="1">
      <c r="A1" s="854" t="s">
        <v>704</v>
      </c>
      <c r="B1" s="855"/>
      <c r="C1" s="855"/>
      <c r="D1" s="855"/>
      <c r="E1" s="855"/>
      <c r="F1" s="855"/>
      <c r="G1" s="951" t="s">
        <v>65</v>
      </c>
      <c r="H1" s="519"/>
      <c r="I1" s="835">
        <f>DAP1!A6</f>
      </c>
      <c r="J1" s="836"/>
    </row>
    <row r="2" spans="1:10" ht="24" customHeight="1">
      <c r="A2" s="818" t="s">
        <v>593</v>
      </c>
      <c r="B2" s="818"/>
      <c r="C2" s="818"/>
      <c r="D2" s="818"/>
      <c r="E2" s="818"/>
      <c r="F2" s="818"/>
      <c r="G2" s="512"/>
      <c r="H2" s="773"/>
      <c r="I2" s="773"/>
      <c r="J2" s="773"/>
    </row>
    <row r="3" spans="1:10" ht="30" customHeight="1">
      <c r="A3" s="927" t="s">
        <v>56</v>
      </c>
      <c r="B3" s="928"/>
      <c r="C3" s="928"/>
      <c r="D3" s="928"/>
      <c r="E3" s="928"/>
      <c r="F3" s="928"/>
      <c r="G3" s="928"/>
      <c r="H3" s="928"/>
      <c r="I3" s="928"/>
      <c r="J3" s="928"/>
    </row>
    <row r="4" spans="1:10" ht="9" customHeight="1">
      <c r="A4" s="840"/>
      <c r="B4" s="512"/>
      <c r="C4" s="512"/>
      <c r="D4" s="512"/>
      <c r="E4" s="512"/>
      <c r="F4" s="512"/>
      <c r="G4" s="512"/>
      <c r="H4" s="512"/>
      <c r="I4" s="512"/>
      <c r="J4" s="512"/>
    </row>
    <row r="5" spans="1:10" ht="12.75">
      <c r="A5" s="857" t="s">
        <v>55</v>
      </c>
      <c r="B5" s="858"/>
      <c r="C5" s="858"/>
      <c r="D5" s="858"/>
      <c r="E5" s="858"/>
      <c r="F5" s="858"/>
      <c r="G5" s="858"/>
      <c r="H5" s="858"/>
      <c r="I5" s="858"/>
      <c r="J5" s="858"/>
    </row>
    <row r="6" spans="1:10" ht="13.5" thickBot="1">
      <c r="A6" s="939" t="s">
        <v>638</v>
      </c>
      <c r="B6" s="940"/>
      <c r="C6" s="940"/>
      <c r="D6" s="940"/>
      <c r="E6" s="940"/>
      <c r="F6" s="940"/>
      <c r="G6" s="940"/>
      <c r="H6" s="940"/>
      <c r="I6" s="940"/>
      <c r="J6" s="940"/>
    </row>
    <row r="7" spans="1:10" ht="12.75">
      <c r="A7" s="941"/>
      <c r="B7" s="942"/>
      <c r="C7" s="942"/>
      <c r="D7" s="942"/>
      <c r="E7" s="942"/>
      <c r="F7" s="689"/>
      <c r="G7" s="944" t="s">
        <v>359</v>
      </c>
      <c r="H7" s="945"/>
      <c r="I7" s="946"/>
      <c r="J7" s="947"/>
    </row>
    <row r="8" spans="1:10" ht="12.75">
      <c r="A8" s="943"/>
      <c r="B8" s="690"/>
      <c r="C8" s="690"/>
      <c r="D8" s="690"/>
      <c r="E8" s="690"/>
      <c r="F8" s="691"/>
      <c r="G8" s="948" t="s">
        <v>66</v>
      </c>
      <c r="H8" s="949"/>
      <c r="I8" s="948" t="s">
        <v>81</v>
      </c>
      <c r="J8" s="950"/>
    </row>
    <row r="9" spans="1:10" ht="15.75" customHeight="1">
      <c r="A9" s="244">
        <v>201</v>
      </c>
      <c r="B9" s="937" t="s">
        <v>707</v>
      </c>
      <c r="C9" s="938"/>
      <c r="D9" s="938"/>
      <c r="E9" s="938"/>
      <c r="F9" s="607"/>
      <c r="G9" s="596">
        <v>0</v>
      </c>
      <c r="H9" s="931"/>
      <c r="I9" s="932"/>
      <c r="J9" s="933"/>
    </row>
    <row r="10" spans="1:10" ht="15.75" customHeight="1">
      <c r="A10" s="244">
        <v>202</v>
      </c>
      <c r="B10" s="937" t="s">
        <v>391</v>
      </c>
      <c r="C10" s="938"/>
      <c r="D10" s="938"/>
      <c r="E10" s="938"/>
      <c r="F10" s="607"/>
      <c r="G10" s="596">
        <v>0</v>
      </c>
      <c r="H10" s="931"/>
      <c r="I10" s="932"/>
      <c r="J10" s="933"/>
    </row>
    <row r="11" spans="1:10" ht="15.75" customHeight="1">
      <c r="A11" s="244">
        <v>203</v>
      </c>
      <c r="B11" s="937" t="s">
        <v>562</v>
      </c>
      <c r="C11" s="938"/>
      <c r="D11" s="938"/>
      <c r="E11" s="938"/>
      <c r="F11" s="607"/>
      <c r="G11" s="596">
        <v>0</v>
      </c>
      <c r="H11" s="964"/>
      <c r="I11" s="932"/>
      <c r="J11" s="933"/>
    </row>
    <row r="12" spans="1:10" ht="27" customHeight="1" thickBot="1">
      <c r="A12" s="260">
        <v>204</v>
      </c>
      <c r="B12" s="959" t="s">
        <v>561</v>
      </c>
      <c r="C12" s="960"/>
      <c r="D12" s="960"/>
      <c r="E12" s="960"/>
      <c r="F12" s="961"/>
      <c r="G12" s="965">
        <f>G9-G10-G11</f>
        <v>0</v>
      </c>
      <c r="H12" s="966"/>
      <c r="I12" s="967"/>
      <c r="J12" s="968"/>
    </row>
    <row r="13" spans="1:10" ht="9" customHeight="1">
      <c r="A13" s="857"/>
      <c r="B13" s="858"/>
      <c r="C13" s="858"/>
      <c r="D13" s="858"/>
      <c r="E13" s="858"/>
      <c r="F13" s="858"/>
      <c r="G13" s="858"/>
      <c r="H13" s="858"/>
      <c r="I13" s="858"/>
      <c r="J13" s="858"/>
    </row>
    <row r="14" spans="1:10" ht="12.75">
      <c r="A14" s="857" t="s">
        <v>705</v>
      </c>
      <c r="B14" s="858"/>
      <c r="C14" s="858"/>
      <c r="D14" s="858"/>
      <c r="E14" s="858"/>
      <c r="F14" s="858"/>
      <c r="G14" s="858"/>
      <c r="H14" s="858"/>
      <c r="I14" s="858"/>
      <c r="J14" s="858"/>
    </row>
    <row r="15" spans="1:10" ht="13.5" thickBot="1">
      <c r="A15" s="939" t="s">
        <v>392</v>
      </c>
      <c r="B15" s="940"/>
      <c r="C15" s="940"/>
      <c r="D15" s="940"/>
      <c r="E15" s="940"/>
      <c r="F15" s="940"/>
      <c r="G15" s="940"/>
      <c r="H15" s="940"/>
      <c r="I15" s="940"/>
      <c r="J15" s="940"/>
    </row>
    <row r="16" spans="1:10" ht="15" customHeight="1" thickBot="1">
      <c r="A16" s="962" t="s">
        <v>816</v>
      </c>
      <c r="B16" s="963"/>
      <c r="C16" s="963"/>
      <c r="D16" s="381"/>
      <c r="E16" s="265"/>
      <c r="F16" s="954" t="s">
        <v>817</v>
      </c>
      <c r="G16" s="955"/>
      <c r="H16" s="955"/>
      <c r="I16" s="955"/>
      <c r="J16" s="381"/>
    </row>
    <row r="17" spans="1:10" ht="9" customHeight="1" thickBot="1">
      <c r="A17" s="956"/>
      <c r="B17" s="957"/>
      <c r="C17" s="957"/>
      <c r="D17" s="957"/>
      <c r="E17" s="957"/>
      <c r="F17" s="957"/>
      <c r="G17" s="957"/>
      <c r="H17" s="957"/>
      <c r="I17" s="957"/>
      <c r="J17" s="957"/>
    </row>
    <row r="18" spans="1:10" ht="12" customHeight="1">
      <c r="A18" s="958"/>
      <c r="B18" s="514"/>
      <c r="C18" s="514"/>
      <c r="D18" s="514"/>
      <c r="E18" s="514"/>
      <c r="F18" s="644"/>
      <c r="G18" s="843" t="s">
        <v>359</v>
      </c>
      <c r="H18" s="952"/>
      <c r="I18" s="952"/>
      <c r="J18" s="953"/>
    </row>
    <row r="19" spans="1:10" ht="12" customHeight="1">
      <c r="A19" s="645"/>
      <c r="B19" s="465"/>
      <c r="C19" s="465"/>
      <c r="D19" s="465"/>
      <c r="E19" s="465"/>
      <c r="F19" s="466"/>
      <c r="G19" s="934" t="s">
        <v>66</v>
      </c>
      <c r="H19" s="935"/>
      <c r="I19" s="934" t="s">
        <v>81</v>
      </c>
      <c r="J19" s="936"/>
    </row>
    <row r="20" spans="1:10" ht="18" customHeight="1">
      <c r="A20" s="30">
        <v>205</v>
      </c>
      <c r="B20" s="655" t="s">
        <v>360</v>
      </c>
      <c r="C20" s="655"/>
      <c r="D20" s="655"/>
      <c r="E20" s="655"/>
      <c r="F20" s="972"/>
      <c r="G20" s="630">
        <v>0</v>
      </c>
      <c r="H20" s="969"/>
      <c r="I20" s="749"/>
      <c r="J20" s="970"/>
    </row>
    <row r="21" spans="1:10" ht="18" customHeight="1">
      <c r="A21" s="30">
        <v>206</v>
      </c>
      <c r="B21" s="655" t="s">
        <v>361</v>
      </c>
      <c r="C21" s="655"/>
      <c r="D21" s="655"/>
      <c r="E21" s="655"/>
      <c r="F21" s="972"/>
      <c r="G21" s="630">
        <f>+ROUND(G20*0.2,0)</f>
        <v>0</v>
      </c>
      <c r="H21" s="969"/>
      <c r="I21" s="749"/>
      <c r="J21" s="970"/>
    </row>
    <row r="22" spans="1:10" ht="27" customHeight="1">
      <c r="A22" s="30">
        <v>207</v>
      </c>
      <c r="B22" s="579" t="s">
        <v>706</v>
      </c>
      <c r="C22" s="579"/>
      <c r="D22" s="579"/>
      <c r="E22" s="579"/>
      <c r="F22" s="973"/>
      <c r="G22" s="628">
        <f>+G20-G21</f>
        <v>0</v>
      </c>
      <c r="H22" s="971"/>
      <c r="I22" s="749"/>
      <c r="J22" s="970"/>
    </row>
    <row r="23" spans="1:10" ht="39.75" customHeight="1">
      <c r="A23" s="30">
        <v>208</v>
      </c>
      <c r="B23" s="579" t="s">
        <v>393</v>
      </c>
      <c r="C23" s="579"/>
      <c r="D23" s="579"/>
      <c r="E23" s="579"/>
      <c r="F23" s="973"/>
      <c r="G23" s="630">
        <v>0</v>
      </c>
      <c r="H23" s="969"/>
      <c r="I23" s="749"/>
      <c r="J23" s="970"/>
    </row>
    <row r="24" spans="1:10" ht="39.75" customHeight="1">
      <c r="A24" s="30">
        <v>209</v>
      </c>
      <c r="B24" s="579" t="s">
        <v>394</v>
      </c>
      <c r="C24" s="579"/>
      <c r="D24" s="579"/>
      <c r="E24" s="579"/>
      <c r="F24" s="973"/>
      <c r="G24" s="630">
        <v>0</v>
      </c>
      <c r="H24" s="969"/>
      <c r="I24" s="749"/>
      <c r="J24" s="970"/>
    </row>
    <row r="25" spans="1:10" ht="27" customHeight="1" thickBot="1">
      <c r="A25" s="29">
        <v>210</v>
      </c>
      <c r="B25" s="983" t="s">
        <v>395</v>
      </c>
      <c r="C25" s="983"/>
      <c r="D25" s="983"/>
      <c r="E25" s="983"/>
      <c r="F25" s="984"/>
      <c r="G25" s="632">
        <f>+G22+G23-G24</f>
        <v>0</v>
      </c>
      <c r="H25" s="985"/>
      <c r="I25" s="986"/>
      <c r="J25" s="987"/>
    </row>
    <row r="26" spans="1:10" ht="12.75">
      <c r="A26" s="857"/>
      <c r="B26" s="858"/>
      <c r="C26" s="858"/>
      <c r="D26" s="858"/>
      <c r="E26" s="858"/>
      <c r="F26" s="858"/>
      <c r="G26" s="858"/>
      <c r="H26" s="858"/>
      <c r="I26" s="858"/>
      <c r="J26" s="858"/>
    </row>
    <row r="27" spans="1:10" ht="12.75">
      <c r="A27" s="857" t="s">
        <v>460</v>
      </c>
      <c r="B27" s="858"/>
      <c r="C27" s="858"/>
      <c r="D27" s="858"/>
      <c r="E27" s="858"/>
      <c r="F27" s="858"/>
      <c r="G27" s="858"/>
      <c r="H27" s="858"/>
      <c r="I27" s="858"/>
      <c r="J27" s="858"/>
    </row>
    <row r="28" spans="1:10" ht="13.5" thickBot="1">
      <c r="A28" s="939" t="s">
        <v>392</v>
      </c>
      <c r="B28" s="940"/>
      <c r="C28" s="940"/>
      <c r="D28" s="940"/>
      <c r="E28" s="940"/>
      <c r="F28" s="940"/>
      <c r="G28" s="940"/>
      <c r="H28" s="940"/>
      <c r="I28" s="940"/>
      <c r="J28" s="940"/>
    </row>
    <row r="29" spans="1:10" ht="12.75">
      <c r="A29" s="1004"/>
      <c r="B29" s="1005"/>
      <c r="C29" s="1005"/>
      <c r="D29" s="843" t="s">
        <v>849</v>
      </c>
      <c r="E29" s="492"/>
      <c r="F29" s="492"/>
      <c r="G29" s="492"/>
      <c r="H29" s="492"/>
      <c r="I29" s="493"/>
      <c r="J29" s="261"/>
    </row>
    <row r="30" spans="1:10" ht="24" customHeight="1">
      <c r="A30" s="1003" t="s">
        <v>69</v>
      </c>
      <c r="B30" s="482"/>
      <c r="C30" s="638"/>
      <c r="D30" s="622" t="s">
        <v>63</v>
      </c>
      <c r="E30" s="981"/>
      <c r="F30" s="622" t="s">
        <v>64</v>
      </c>
      <c r="G30" s="981"/>
      <c r="H30" s="991" t="s">
        <v>362</v>
      </c>
      <c r="I30" s="992"/>
      <c r="J30" s="32" t="s">
        <v>461</v>
      </c>
    </row>
    <row r="31" spans="1:10" ht="12.75">
      <c r="A31" s="1006">
        <v>1</v>
      </c>
      <c r="B31" s="482"/>
      <c r="C31" s="638"/>
      <c r="D31" s="635">
        <v>2</v>
      </c>
      <c r="E31" s="982"/>
      <c r="F31" s="635">
        <v>3</v>
      </c>
      <c r="G31" s="982"/>
      <c r="H31" s="635">
        <v>4</v>
      </c>
      <c r="I31" s="637"/>
      <c r="J31" s="12">
        <v>5</v>
      </c>
    </row>
    <row r="32" spans="1:10" ht="18" customHeight="1">
      <c r="A32" s="30">
        <v>1</v>
      </c>
      <c r="B32" s="978"/>
      <c r="C32" s="979"/>
      <c r="D32" s="978">
        <v>0</v>
      </c>
      <c r="E32" s="979"/>
      <c r="F32" s="978">
        <v>0</v>
      </c>
      <c r="G32" s="979"/>
      <c r="H32" s="993">
        <f>+MAX(0,D32-F32)</f>
        <v>0</v>
      </c>
      <c r="I32" s="994"/>
      <c r="J32" s="382"/>
    </row>
    <row r="33" spans="1:10" ht="18" customHeight="1">
      <c r="A33" s="30">
        <v>2</v>
      </c>
      <c r="B33" s="978"/>
      <c r="C33" s="979"/>
      <c r="D33" s="978">
        <v>0</v>
      </c>
      <c r="E33" s="979"/>
      <c r="F33" s="978">
        <v>0</v>
      </c>
      <c r="G33" s="979"/>
      <c r="H33" s="993">
        <f>+MAX(0,D33-F33)</f>
        <v>0</v>
      </c>
      <c r="I33" s="994"/>
      <c r="J33" s="382"/>
    </row>
    <row r="34" spans="1:10" ht="18" customHeight="1">
      <c r="A34" s="30">
        <v>3</v>
      </c>
      <c r="B34" s="978"/>
      <c r="C34" s="979"/>
      <c r="D34" s="978">
        <v>0</v>
      </c>
      <c r="E34" s="979"/>
      <c r="F34" s="978">
        <v>0</v>
      </c>
      <c r="G34" s="979"/>
      <c r="H34" s="993">
        <f>+MAX(0,D34-F34)</f>
        <v>0</v>
      </c>
      <c r="I34" s="994"/>
      <c r="J34" s="382"/>
    </row>
    <row r="35" spans="1:10" ht="18" customHeight="1">
      <c r="A35" s="30">
        <v>4</v>
      </c>
      <c r="B35" s="978"/>
      <c r="C35" s="979"/>
      <c r="D35" s="978">
        <v>0</v>
      </c>
      <c r="E35" s="979"/>
      <c r="F35" s="978">
        <v>0</v>
      </c>
      <c r="G35" s="979"/>
      <c r="H35" s="993">
        <f>+MAX(0,D35-F35)</f>
        <v>0</v>
      </c>
      <c r="I35" s="994"/>
      <c r="J35" s="382"/>
    </row>
    <row r="36" spans="1:10" ht="18" customHeight="1" thickBot="1">
      <c r="A36" s="1001" t="s">
        <v>13</v>
      </c>
      <c r="B36" s="1002"/>
      <c r="C36" s="891"/>
      <c r="D36" s="999"/>
      <c r="E36" s="1000"/>
      <c r="F36" s="999"/>
      <c r="G36" s="1000"/>
      <c r="H36" s="997">
        <f>SUM(H32:H35)</f>
        <v>0</v>
      </c>
      <c r="I36" s="998"/>
      <c r="J36" s="33" t="s">
        <v>46</v>
      </c>
    </row>
    <row r="37" spans="1:10" ht="13.5" thickBot="1">
      <c r="A37" s="990"/>
      <c r="B37" s="514"/>
      <c r="C37" s="514"/>
      <c r="D37" s="514"/>
      <c r="E37" s="514"/>
      <c r="F37" s="514"/>
      <c r="G37" s="514"/>
      <c r="H37" s="514"/>
      <c r="I37" s="514"/>
      <c r="J37" s="514"/>
    </row>
    <row r="38" spans="1:10" ht="12.75">
      <c r="A38" s="842"/>
      <c r="B38" s="514"/>
      <c r="C38" s="514"/>
      <c r="D38" s="514"/>
      <c r="E38" s="514"/>
      <c r="F38" s="644"/>
      <c r="G38" s="843" t="s">
        <v>359</v>
      </c>
      <c r="H38" s="952"/>
      <c r="I38" s="952"/>
      <c r="J38" s="953"/>
    </row>
    <row r="39" spans="1:10" ht="12.75">
      <c r="A39" s="645"/>
      <c r="B39" s="465"/>
      <c r="C39" s="465"/>
      <c r="D39" s="465"/>
      <c r="E39" s="465"/>
      <c r="F39" s="466"/>
      <c r="G39" s="635" t="s">
        <v>66</v>
      </c>
      <c r="H39" s="995"/>
      <c r="I39" s="635" t="s">
        <v>81</v>
      </c>
      <c r="J39" s="996"/>
    </row>
    <row r="40" spans="1:10" ht="18" customHeight="1">
      <c r="A40" s="30">
        <v>211</v>
      </c>
      <c r="B40" s="974" t="s">
        <v>301</v>
      </c>
      <c r="C40" s="974"/>
      <c r="D40" s="974"/>
      <c r="E40" s="974"/>
      <c r="F40" s="975"/>
      <c r="G40" s="813">
        <f>+SUM(D32:E35)</f>
        <v>0</v>
      </c>
      <c r="H40" s="594"/>
      <c r="I40" s="816"/>
      <c r="J40" s="980"/>
    </row>
    <row r="41" spans="1:10" ht="18" customHeight="1">
      <c r="A41" s="30">
        <v>212</v>
      </c>
      <c r="B41" s="974" t="s">
        <v>459</v>
      </c>
      <c r="C41" s="974"/>
      <c r="D41" s="974"/>
      <c r="E41" s="974"/>
      <c r="F41" s="975"/>
      <c r="G41" s="813">
        <f>+G40-H36</f>
        <v>0</v>
      </c>
      <c r="H41" s="594"/>
      <c r="I41" s="816"/>
      <c r="J41" s="980"/>
    </row>
    <row r="42" spans="1:59" s="285" customFormat="1" ht="18" customHeight="1" thickBot="1">
      <c r="A42" s="29">
        <v>213</v>
      </c>
      <c r="B42" s="976" t="s">
        <v>57</v>
      </c>
      <c r="C42" s="976"/>
      <c r="D42" s="976"/>
      <c r="E42" s="976"/>
      <c r="F42" s="977"/>
      <c r="G42" s="988">
        <f>+G40-G41</f>
        <v>0</v>
      </c>
      <c r="H42" s="634"/>
      <c r="I42" s="826"/>
      <c r="J42" s="98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row>
    <row r="43" spans="1:10" ht="10.5" customHeight="1">
      <c r="A43" s="929" t="s">
        <v>58</v>
      </c>
      <c r="B43" s="819"/>
      <c r="C43" s="819"/>
      <c r="D43" s="819"/>
      <c r="E43" s="819"/>
      <c r="F43" s="819"/>
      <c r="G43" s="819"/>
      <c r="H43" s="819"/>
      <c r="I43" s="819"/>
      <c r="J43" s="819"/>
    </row>
    <row r="44" spans="1:10" ht="21" customHeight="1">
      <c r="A44" s="930" t="s">
        <v>300</v>
      </c>
      <c r="B44" s="540"/>
      <c r="C44" s="540"/>
      <c r="D44" s="540"/>
      <c r="E44" s="540"/>
      <c r="F44" s="540"/>
      <c r="G44" s="540"/>
      <c r="H44" s="540"/>
      <c r="I44" s="540"/>
      <c r="J44" s="540"/>
    </row>
    <row r="45" spans="1:10" ht="12" customHeight="1">
      <c r="A45" s="925" t="str">
        <f>+DAP1!A44</f>
        <v>Formulář zpracovala ASPEKT HM, daňová, účetní a auditorská kancelář, Vodňanského 4, Praha 6-Břevnov, tel. 233 356 811</v>
      </c>
      <c r="B45" s="926"/>
      <c r="C45" s="926"/>
      <c r="D45" s="926"/>
      <c r="E45" s="926"/>
      <c r="F45" s="926"/>
      <c r="G45" s="926"/>
      <c r="H45" s="926"/>
      <c r="I45" s="926"/>
      <c r="J45" s="926"/>
    </row>
    <row r="46" spans="1:10" ht="12" customHeight="1">
      <c r="A46" s="806" t="s">
        <v>135</v>
      </c>
      <c r="B46" s="806"/>
      <c r="C46" s="806"/>
      <c r="D46" s="806"/>
      <c r="E46" s="806"/>
      <c r="F46" s="806"/>
      <c r="G46" s="806"/>
      <c r="H46" s="512"/>
      <c r="I46" s="512"/>
      <c r="J46" s="512"/>
    </row>
    <row r="47" spans="1:10" ht="12.75">
      <c r="A47" s="222"/>
      <c r="B47" s="222"/>
      <c r="C47" s="222"/>
      <c r="D47" s="222"/>
      <c r="E47" s="222"/>
      <c r="F47" s="222"/>
      <c r="G47" s="222"/>
      <c r="H47" s="222"/>
      <c r="I47" s="222"/>
      <c r="J47" s="222"/>
    </row>
    <row r="48" spans="1:10" ht="12.75">
      <c r="A48" s="222"/>
      <c r="B48" s="222"/>
      <c r="C48" s="222"/>
      <c r="D48" s="222"/>
      <c r="E48" s="222"/>
      <c r="F48" s="222"/>
      <c r="G48" s="222"/>
      <c r="H48" s="222"/>
      <c r="I48" s="222"/>
      <c r="J48" s="222"/>
    </row>
    <row r="49" spans="1:10" ht="12.75">
      <c r="A49" s="222"/>
      <c r="B49" s="222"/>
      <c r="C49" s="222"/>
      <c r="D49" s="222"/>
      <c r="E49" s="222"/>
      <c r="F49" s="222"/>
      <c r="G49" s="222"/>
      <c r="H49" s="222"/>
      <c r="I49" s="222"/>
      <c r="J49" s="222"/>
    </row>
    <row r="50" spans="1:10" ht="12.75">
      <c r="A50" s="222"/>
      <c r="B50" s="222"/>
      <c r="C50" s="222"/>
      <c r="D50" s="222"/>
      <c r="E50" s="222"/>
      <c r="F50" s="222"/>
      <c r="G50" s="222"/>
      <c r="H50" s="222"/>
      <c r="I50" s="222"/>
      <c r="J50" s="222"/>
    </row>
    <row r="51" spans="1:10" ht="12.75">
      <c r="A51" s="222"/>
      <c r="B51" s="222"/>
      <c r="C51" s="222"/>
      <c r="D51" s="222"/>
      <c r="E51" s="222"/>
      <c r="F51" s="222"/>
      <c r="G51" s="222"/>
      <c r="H51" s="222"/>
      <c r="I51" s="222"/>
      <c r="J51" s="222"/>
    </row>
    <row r="52" spans="1:10" ht="12.75">
      <c r="A52" s="222"/>
      <c r="B52" s="222"/>
      <c r="C52" s="222"/>
      <c r="D52" s="222"/>
      <c r="E52" s="222"/>
      <c r="F52" s="222"/>
      <c r="G52" s="222"/>
      <c r="H52" s="222"/>
      <c r="I52" s="222"/>
      <c r="J52" s="222"/>
    </row>
    <row r="53" spans="1:10" ht="12.75">
      <c r="A53" s="222"/>
      <c r="B53" s="222"/>
      <c r="C53" s="222"/>
      <c r="D53" s="222"/>
      <c r="E53" s="222"/>
      <c r="F53" s="222"/>
      <c r="G53" s="222"/>
      <c r="H53" s="222"/>
      <c r="I53" s="222"/>
      <c r="J53" s="222"/>
    </row>
    <row r="54" spans="1:10" ht="12.75">
      <c r="A54" s="222"/>
      <c r="B54" s="222"/>
      <c r="C54" s="222"/>
      <c r="D54" s="222"/>
      <c r="E54" s="222"/>
      <c r="F54" s="222"/>
      <c r="G54" s="222"/>
      <c r="H54" s="222"/>
      <c r="I54" s="222"/>
      <c r="J54" s="222"/>
    </row>
    <row r="55" spans="1:10" ht="12.75">
      <c r="A55" s="222"/>
      <c r="B55" s="222"/>
      <c r="C55" s="222"/>
      <c r="D55" s="222"/>
      <c r="E55" s="222"/>
      <c r="F55" s="222"/>
      <c r="G55" s="222"/>
      <c r="H55" s="222"/>
      <c r="I55" s="222"/>
      <c r="J55" s="222"/>
    </row>
    <row r="56" spans="1:10" ht="12.75">
      <c r="A56" s="222"/>
      <c r="B56" s="222"/>
      <c r="C56" s="222"/>
      <c r="D56" s="222"/>
      <c r="E56" s="222"/>
      <c r="F56" s="222"/>
      <c r="G56" s="222"/>
      <c r="H56" s="222"/>
      <c r="I56" s="222"/>
      <c r="J56" s="222"/>
    </row>
    <row r="57" spans="1:10" ht="12.75">
      <c r="A57" s="222"/>
      <c r="B57" s="222"/>
      <c r="C57" s="222"/>
      <c r="D57" s="222"/>
      <c r="E57" s="222"/>
      <c r="F57" s="222"/>
      <c r="G57" s="222"/>
      <c r="H57" s="222"/>
      <c r="I57" s="222"/>
      <c r="J57" s="222"/>
    </row>
    <row r="58" spans="1:10" ht="12.75">
      <c r="A58" s="222"/>
      <c r="B58" s="222"/>
      <c r="C58" s="222"/>
      <c r="D58" s="222"/>
      <c r="E58" s="222"/>
      <c r="F58" s="222"/>
      <c r="G58" s="222"/>
      <c r="H58" s="222"/>
      <c r="I58" s="222"/>
      <c r="J58" s="222"/>
    </row>
    <row r="59" spans="1:10" ht="12.75">
      <c r="A59" s="222"/>
      <c r="B59" s="222"/>
      <c r="C59" s="222"/>
      <c r="D59" s="222"/>
      <c r="E59" s="222"/>
      <c r="F59" s="222"/>
      <c r="G59" s="222"/>
      <c r="H59" s="222"/>
      <c r="I59" s="222"/>
      <c r="J59" s="222"/>
    </row>
    <row r="60" spans="1:10" ht="12.75">
      <c r="A60" s="222"/>
      <c r="B60" s="222"/>
      <c r="C60" s="222"/>
      <c r="D60" s="222"/>
      <c r="E60" s="222"/>
      <c r="F60" s="222"/>
      <c r="G60" s="222"/>
      <c r="H60" s="222"/>
      <c r="I60" s="222"/>
      <c r="J60" s="222"/>
    </row>
    <row r="61" spans="1:10" ht="12.75">
      <c r="A61" s="222"/>
      <c r="B61" s="222"/>
      <c r="C61" s="222"/>
      <c r="D61" s="222"/>
      <c r="E61" s="222"/>
      <c r="F61" s="222"/>
      <c r="G61" s="222"/>
      <c r="H61" s="222"/>
      <c r="I61" s="222"/>
      <c r="J61" s="222"/>
    </row>
    <row r="62" spans="1:10" ht="12.75">
      <c r="A62" s="222"/>
      <c r="B62" s="222"/>
      <c r="C62" s="222"/>
      <c r="D62" s="222"/>
      <c r="E62" s="222"/>
      <c r="F62" s="222"/>
      <c r="G62" s="222"/>
      <c r="H62" s="222"/>
      <c r="I62" s="222"/>
      <c r="J62" s="222"/>
    </row>
    <row r="63" spans="1:10" ht="12.75">
      <c r="A63" s="222"/>
      <c r="B63" s="222"/>
      <c r="C63" s="222"/>
      <c r="D63" s="222"/>
      <c r="E63" s="222"/>
      <c r="F63" s="222"/>
      <c r="G63" s="222"/>
      <c r="H63" s="222"/>
      <c r="I63" s="222"/>
      <c r="J63" s="222"/>
    </row>
    <row r="64" spans="1:10" ht="12.75">
      <c r="A64" s="222"/>
      <c r="B64" s="222"/>
      <c r="C64" s="222"/>
      <c r="D64" s="222"/>
      <c r="E64" s="222"/>
      <c r="F64" s="222"/>
      <c r="G64" s="222"/>
      <c r="H64" s="222"/>
      <c r="I64" s="222"/>
      <c r="J64" s="222"/>
    </row>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sheetData>
  <sheetProtection password="EF65" sheet="1" objects="1" scenarios="1"/>
  <mergeCells count="104">
    <mergeCell ref="A30:C30"/>
    <mergeCell ref="D29:I29"/>
    <mergeCell ref="A29:C29"/>
    <mergeCell ref="A31:C31"/>
    <mergeCell ref="D30:E30"/>
    <mergeCell ref="D31:E31"/>
    <mergeCell ref="A36:C36"/>
    <mergeCell ref="B32:C32"/>
    <mergeCell ref="B33:C33"/>
    <mergeCell ref="B34:C34"/>
    <mergeCell ref="B35:C35"/>
    <mergeCell ref="D34:E34"/>
    <mergeCell ref="D35:E35"/>
    <mergeCell ref="H36:I36"/>
    <mergeCell ref="F36:G36"/>
    <mergeCell ref="D36:E36"/>
    <mergeCell ref="H34:I34"/>
    <mergeCell ref="H35:I35"/>
    <mergeCell ref="F32:G32"/>
    <mergeCell ref="F33:G33"/>
    <mergeCell ref="F34:G34"/>
    <mergeCell ref="F35:G35"/>
    <mergeCell ref="A37:J37"/>
    <mergeCell ref="B40:F40"/>
    <mergeCell ref="A38:F39"/>
    <mergeCell ref="H30:I30"/>
    <mergeCell ref="H31:I31"/>
    <mergeCell ref="H32:I32"/>
    <mergeCell ref="H33:I33"/>
    <mergeCell ref="G38:J38"/>
    <mergeCell ref="G39:H39"/>
    <mergeCell ref="I39:J39"/>
    <mergeCell ref="G41:H41"/>
    <mergeCell ref="I41:J41"/>
    <mergeCell ref="G42:H42"/>
    <mergeCell ref="I42:J42"/>
    <mergeCell ref="B24:F24"/>
    <mergeCell ref="B25:F25"/>
    <mergeCell ref="A26:J26"/>
    <mergeCell ref="G24:H24"/>
    <mergeCell ref="I24:J24"/>
    <mergeCell ref="G25:H25"/>
    <mergeCell ref="I25:J25"/>
    <mergeCell ref="B41:F41"/>
    <mergeCell ref="B42:F42"/>
    <mergeCell ref="A27:J27"/>
    <mergeCell ref="A28:J28"/>
    <mergeCell ref="D32:E32"/>
    <mergeCell ref="D33:E33"/>
    <mergeCell ref="G40:H40"/>
    <mergeCell ref="I40:J40"/>
    <mergeCell ref="F30:G30"/>
    <mergeCell ref="F31:G31"/>
    <mergeCell ref="B20:F20"/>
    <mergeCell ref="B21:F21"/>
    <mergeCell ref="B22:F22"/>
    <mergeCell ref="B23:F23"/>
    <mergeCell ref="G20:H20"/>
    <mergeCell ref="I20:J20"/>
    <mergeCell ref="G23:H23"/>
    <mergeCell ref="I23:J23"/>
    <mergeCell ref="G21:H21"/>
    <mergeCell ref="I21:J21"/>
    <mergeCell ref="G22:H22"/>
    <mergeCell ref="I22:J22"/>
    <mergeCell ref="B11:F11"/>
    <mergeCell ref="B12:F12"/>
    <mergeCell ref="A16:C16"/>
    <mergeCell ref="A14:J14"/>
    <mergeCell ref="A15:J15"/>
    <mergeCell ref="G11:H11"/>
    <mergeCell ref="I11:J11"/>
    <mergeCell ref="G12:H12"/>
    <mergeCell ref="I12:J12"/>
    <mergeCell ref="A13:J13"/>
    <mergeCell ref="G18:J18"/>
    <mergeCell ref="F16:I16"/>
    <mergeCell ref="A17:J17"/>
    <mergeCell ref="A18:F19"/>
    <mergeCell ref="I1:J1"/>
    <mergeCell ref="G1:H1"/>
    <mergeCell ref="A1:F1"/>
    <mergeCell ref="A2:G2"/>
    <mergeCell ref="H2:J2"/>
    <mergeCell ref="A46:J46"/>
    <mergeCell ref="B9:F9"/>
    <mergeCell ref="B10:F10"/>
    <mergeCell ref="A4:J4"/>
    <mergeCell ref="A5:J5"/>
    <mergeCell ref="A6:J6"/>
    <mergeCell ref="A7:F8"/>
    <mergeCell ref="G7:J7"/>
    <mergeCell ref="G8:H8"/>
    <mergeCell ref="I8:J8"/>
    <mergeCell ref="A45:J45"/>
    <mergeCell ref="A3:J3"/>
    <mergeCell ref="A43:J43"/>
    <mergeCell ref="A44:J44"/>
    <mergeCell ref="G9:H9"/>
    <mergeCell ref="I9:J9"/>
    <mergeCell ref="G10:H10"/>
    <mergeCell ref="I10:J10"/>
    <mergeCell ref="G19:H19"/>
    <mergeCell ref="I19:J19"/>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98.28125" style="222" customWidth="1"/>
    <col min="2" max="22" width="9.140625" style="52" customWidth="1"/>
    <col min="23" max="16384" width="9.140625" style="222" customWidth="1"/>
  </cols>
  <sheetData>
    <row r="1" ht="19.5" customHeight="1">
      <c r="A1" s="434"/>
    </row>
    <row r="2" ht="19.5" customHeight="1">
      <c r="A2" s="435"/>
    </row>
    <row r="3" ht="19.5" customHeight="1">
      <c r="A3" s="435"/>
    </row>
    <row r="4" ht="19.5" customHeight="1">
      <c r="A4" s="435"/>
    </row>
    <row r="5" ht="19.5" customHeight="1">
      <c r="A5" s="435"/>
    </row>
    <row r="6" ht="19.5" customHeight="1">
      <c r="A6" s="435"/>
    </row>
    <row r="7" ht="19.5" customHeight="1">
      <c r="A7" s="435"/>
    </row>
    <row r="8" ht="19.5" customHeight="1">
      <c r="A8" s="435"/>
    </row>
    <row r="9" ht="19.5" customHeight="1">
      <c r="A9" s="435"/>
    </row>
    <row r="10" ht="19.5" customHeight="1">
      <c r="A10" s="435"/>
    </row>
    <row r="11" ht="19.5" customHeight="1">
      <c r="A11" s="435"/>
    </row>
    <row r="12" ht="19.5" customHeight="1">
      <c r="A12" s="435"/>
    </row>
    <row r="13" ht="19.5" customHeight="1">
      <c r="A13" s="435"/>
    </row>
    <row r="14" ht="19.5" customHeight="1">
      <c r="A14" s="435"/>
    </row>
    <row r="15" ht="19.5" customHeight="1">
      <c r="A15" s="435"/>
    </row>
    <row r="16" ht="19.5" customHeight="1">
      <c r="A16" s="435"/>
    </row>
    <row r="17" ht="19.5" customHeight="1">
      <c r="A17" s="435"/>
    </row>
    <row r="18" ht="19.5" customHeight="1">
      <c r="A18" s="435"/>
    </row>
    <row r="19" ht="19.5" customHeight="1">
      <c r="A19" s="435"/>
    </row>
    <row r="20" ht="19.5" customHeight="1">
      <c r="A20" s="435"/>
    </row>
    <row r="21" ht="19.5" customHeight="1">
      <c r="A21" s="435"/>
    </row>
    <row r="22" ht="19.5" customHeight="1">
      <c r="A22" s="435"/>
    </row>
    <row r="23" ht="19.5" customHeight="1">
      <c r="A23" s="435"/>
    </row>
    <row r="24" ht="19.5" customHeight="1">
      <c r="A24" s="435"/>
    </row>
    <row r="25" ht="19.5" customHeight="1">
      <c r="A25" s="435"/>
    </row>
    <row r="26" ht="19.5" customHeight="1">
      <c r="A26" s="435"/>
    </row>
    <row r="27" ht="19.5" customHeight="1">
      <c r="A27" s="435"/>
    </row>
    <row r="28" ht="19.5" customHeight="1">
      <c r="A28" s="435"/>
    </row>
    <row r="29" ht="19.5" customHeight="1">
      <c r="A29" s="435"/>
    </row>
    <row r="30" ht="19.5" customHeight="1">
      <c r="A30" s="435"/>
    </row>
    <row r="31" ht="19.5" customHeight="1">
      <c r="A31" s="435"/>
    </row>
    <row r="32" ht="19.5" customHeight="1">
      <c r="A32" s="435"/>
    </row>
    <row r="33" ht="19.5" customHeight="1">
      <c r="A33" s="435"/>
    </row>
    <row r="34" ht="19.5" customHeight="1">
      <c r="A34" s="435"/>
    </row>
    <row r="35" ht="19.5" customHeight="1">
      <c r="A35" s="436" t="s">
        <v>136</v>
      </c>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V32"/>
  <sheetViews>
    <sheetView workbookViewId="0" topLeftCell="A1">
      <selection activeCell="A1" sqref="A1"/>
    </sheetView>
  </sheetViews>
  <sheetFormatPr defaultColWidth="9.140625" defaultRowHeight="12.75"/>
  <cols>
    <col min="1" max="1" width="96.7109375" style="0" customWidth="1"/>
    <col min="2" max="48" width="9.140625" style="222" customWidth="1"/>
  </cols>
  <sheetData>
    <row r="1" ht="12.75">
      <c r="A1" s="263" t="s">
        <v>260</v>
      </c>
    </row>
    <row r="2" ht="30" customHeight="1">
      <c r="A2" s="298" t="s">
        <v>372</v>
      </c>
    </row>
    <row r="3" ht="107.25" customHeight="1">
      <c r="A3" s="288" t="s">
        <v>720</v>
      </c>
    </row>
    <row r="4" spans="1:48" s="264" customFormat="1" ht="30" customHeight="1">
      <c r="A4" s="296" t="s">
        <v>341</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row>
    <row r="5" spans="1:48" s="264" customFormat="1" ht="30" customHeight="1">
      <c r="A5" s="296" t="s">
        <v>471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row>
    <row r="6" ht="33.75">
      <c r="A6" s="287" t="s">
        <v>262</v>
      </c>
    </row>
    <row r="7" ht="22.5">
      <c r="A7" s="287" t="s">
        <v>863</v>
      </c>
    </row>
    <row r="8" ht="33.75">
      <c r="A8" s="287" t="s">
        <v>386</v>
      </c>
    </row>
    <row r="9" ht="22.5">
      <c r="A9" s="287" t="s">
        <v>387</v>
      </c>
    </row>
    <row r="10" ht="39.75" customHeight="1">
      <c r="A10" s="296" t="s">
        <v>261</v>
      </c>
    </row>
    <row r="11" ht="45">
      <c r="A11" s="287" t="s">
        <v>342</v>
      </c>
    </row>
    <row r="12" ht="22.5">
      <c r="A12" s="288" t="s">
        <v>431</v>
      </c>
    </row>
    <row r="13" ht="15" customHeight="1">
      <c r="A13" s="288"/>
    </row>
    <row r="14" ht="45">
      <c r="A14" s="287" t="s">
        <v>853</v>
      </c>
    </row>
    <row r="15" ht="12.75">
      <c r="A15" s="288" t="s">
        <v>432</v>
      </c>
    </row>
    <row r="16" ht="12.75">
      <c r="A16" s="288" t="s">
        <v>808</v>
      </c>
    </row>
    <row r="17" ht="39.75" customHeight="1">
      <c r="A17" s="298" t="s">
        <v>264</v>
      </c>
    </row>
    <row r="18" ht="49.5" customHeight="1">
      <c r="A18" s="300" t="s">
        <v>263</v>
      </c>
    </row>
    <row r="19" ht="22.5">
      <c r="A19" s="287" t="s">
        <v>402</v>
      </c>
    </row>
    <row r="20" ht="67.5" customHeight="1">
      <c r="A20" s="287" t="s">
        <v>371</v>
      </c>
    </row>
    <row r="21" ht="36.75" customHeight="1">
      <c r="A21" s="289" t="s">
        <v>786</v>
      </c>
    </row>
    <row r="22" ht="12.75">
      <c r="A22" s="222"/>
    </row>
    <row r="23" ht="12.75">
      <c r="A23" s="222"/>
    </row>
    <row r="24" ht="12.75">
      <c r="A24" s="222"/>
    </row>
    <row r="25" ht="12.75">
      <c r="A25" s="222"/>
    </row>
    <row r="26" ht="12.75">
      <c r="A26" s="222"/>
    </row>
    <row r="27" ht="12.75">
      <c r="A27" s="222"/>
    </row>
    <row r="28" ht="12.75">
      <c r="A28" s="222"/>
    </row>
    <row r="29" ht="12.75">
      <c r="A29" s="222"/>
    </row>
    <row r="30" ht="12.75">
      <c r="A30" s="222"/>
    </row>
    <row r="31" ht="12.75">
      <c r="A31" s="222"/>
    </row>
    <row r="32" ht="12.75">
      <c r="A32" s="222"/>
    </row>
    <row r="33" s="222" customFormat="1" ht="12.75"/>
    <row r="34" s="222" customFormat="1" ht="12.75"/>
    <row r="35" s="222" customFormat="1" ht="12.75"/>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row r="271" s="222" customFormat="1" ht="12.75"/>
    <row r="272" s="222" customFormat="1" ht="12.75"/>
    <row r="273" s="222" customFormat="1" ht="12.75"/>
    <row r="274" s="222" customFormat="1" ht="12.75"/>
    <row r="275" s="222" customFormat="1" ht="12.75"/>
    <row r="276" s="222" customFormat="1" ht="12.75"/>
    <row r="277" s="222" customFormat="1" ht="12.75"/>
    <row r="278" s="222" customFormat="1" ht="12.75"/>
    <row r="279" s="222" customFormat="1" ht="12.75"/>
    <row r="280" s="222" customFormat="1" ht="12.75"/>
    <row r="281" s="222" customFormat="1" ht="12.75"/>
    <row r="282" s="222" customFormat="1" ht="12.75"/>
    <row r="283" s="222" customFormat="1" ht="12.75"/>
    <row r="284" s="222" customFormat="1" ht="12.75"/>
    <row r="285" s="222" customFormat="1" ht="12.75"/>
    <row r="286" s="222" customFormat="1" ht="12.75"/>
    <row r="287" s="222" customFormat="1" ht="12.75"/>
    <row r="288" s="222" customFormat="1" ht="12.75"/>
    <row r="289" s="222" customFormat="1" ht="12.75"/>
    <row r="290" s="222" customFormat="1" ht="12.75"/>
    <row r="291" s="222" customFormat="1" ht="12.75"/>
    <row r="292" s="222" customFormat="1" ht="12.75"/>
    <row r="293" s="222" customFormat="1" ht="12.75"/>
    <row r="294" s="222" customFormat="1" ht="12.75"/>
    <row r="295" s="222" customFormat="1" ht="12.75"/>
    <row r="296" s="222" customFormat="1" ht="12.75"/>
    <row r="297" s="222" customFormat="1" ht="12.75"/>
    <row r="298" s="222" customFormat="1" ht="12.75"/>
    <row r="299" s="222" customFormat="1" ht="12.75"/>
    <row r="300" s="222" customFormat="1" ht="12.75"/>
    <row r="301" s="222" customFormat="1" ht="12.75"/>
    <row r="302" s="222" customFormat="1" ht="12.75"/>
    <row r="303" s="222" customFormat="1" ht="12.75"/>
    <row r="304" s="222" customFormat="1" ht="12.75"/>
    <row r="305" s="222" customFormat="1" ht="12.75"/>
    <row r="306" s="222" customFormat="1" ht="12.75"/>
    <row r="307" s="222" customFormat="1" ht="12.75"/>
    <row r="308" s="222" customFormat="1" ht="12.75"/>
    <row r="309" s="222" customFormat="1" ht="12.75"/>
    <row r="310" s="222" customFormat="1" ht="12.75"/>
    <row r="311" s="222" customFormat="1" ht="12.75"/>
    <row r="312" s="222" customFormat="1" ht="12.75"/>
    <row r="313" s="222" customFormat="1" ht="12.75"/>
    <row r="314" s="222" customFormat="1" ht="12.75"/>
    <row r="315" s="222" customFormat="1" ht="12.75"/>
    <row r="316" s="222" customFormat="1" ht="12.75"/>
    <row r="317" s="222" customFormat="1" ht="12.75"/>
    <row r="318" s="222" customFormat="1" ht="12.75"/>
    <row r="319" s="222" customFormat="1" ht="12.75"/>
    <row r="320" s="222" customFormat="1" ht="12.75"/>
    <row r="321" s="222" customFormat="1" ht="12.75"/>
    <row r="322" s="222" customFormat="1" ht="12.75"/>
    <row r="323" s="222" customFormat="1" ht="12.75"/>
    <row r="324" s="222" customFormat="1" ht="12.75"/>
    <row r="325" s="222" customFormat="1" ht="12.75"/>
    <row r="326" s="222" customFormat="1" ht="12.75"/>
    <row r="327" s="222" customFormat="1" ht="12.75"/>
    <row r="328" s="222" customFormat="1" ht="12.75"/>
    <row r="329" s="222" customFormat="1" ht="12.75"/>
    <row r="330" s="222" customFormat="1" ht="12.75"/>
    <row r="331" s="222" customFormat="1" ht="12.75"/>
    <row r="332" s="222" customFormat="1" ht="12.75"/>
    <row r="333" s="222" customFormat="1" ht="12.75"/>
    <row r="334" s="222" customFormat="1" ht="12.75"/>
    <row r="335" s="222" customFormat="1" ht="12.75"/>
    <row r="336" s="222" customFormat="1" ht="12.75"/>
    <row r="337" s="222" customFormat="1" ht="12.75"/>
    <row r="338" s="222" customFormat="1" ht="12.75"/>
    <row r="339" s="222" customFormat="1" ht="12.75"/>
    <row r="340" s="222" customFormat="1" ht="12.75"/>
    <row r="341" s="222" customFormat="1" ht="12.75"/>
    <row r="342" s="222" customFormat="1" ht="12.75"/>
    <row r="343" s="222" customFormat="1" ht="12.75"/>
    <row r="344" s="222" customFormat="1" ht="12.75"/>
    <row r="345" s="222" customFormat="1" ht="12.75"/>
    <row r="346" s="222" customFormat="1" ht="12.75"/>
    <row r="347" s="222" customFormat="1" ht="12.75"/>
    <row r="348" s="222" customFormat="1" ht="12.75"/>
    <row r="349" s="222" customFormat="1" ht="12.75"/>
    <row r="350" s="222" customFormat="1" ht="12.75"/>
    <row r="351" s="222" customFormat="1" ht="12.75"/>
    <row r="352" s="222" customFormat="1" ht="12.75"/>
    <row r="353" s="222" customFormat="1" ht="12.75"/>
    <row r="354" s="222" customFormat="1" ht="12.75"/>
    <row r="355" s="222" customFormat="1" ht="12.75"/>
    <row r="356" s="222" customFormat="1" ht="12.75"/>
    <row r="357" s="222" customFormat="1" ht="12.75"/>
    <row r="358" s="222" customFormat="1" ht="12.75"/>
    <row r="359" s="222" customFormat="1" ht="12.75"/>
    <row r="360" s="222" customFormat="1" ht="12.75"/>
    <row r="361" s="222" customFormat="1" ht="12.75"/>
    <row r="362" s="222" customFormat="1" ht="12.75"/>
    <row r="363" s="222" customFormat="1" ht="12.75"/>
    <row r="364" s="222" customFormat="1" ht="12.75"/>
    <row r="365" s="222" customFormat="1" ht="12.75"/>
    <row r="366" s="222" customFormat="1" ht="12.75"/>
    <row r="367" s="222" customFormat="1" ht="12.75"/>
    <row r="368" s="222" customFormat="1" ht="12.75"/>
    <row r="369" s="222" customFormat="1" ht="12.75"/>
    <row r="370" s="222" customFormat="1" ht="12.75"/>
    <row r="371" s="222" customFormat="1" ht="12.75"/>
    <row r="372" s="222" customFormat="1" ht="12.75"/>
    <row r="373" s="222" customFormat="1" ht="12.75"/>
    <row r="374" s="222" customFormat="1" ht="12.75"/>
    <row r="375" s="222" customFormat="1" ht="12.75"/>
    <row r="376" s="222" customFormat="1" ht="12.75"/>
    <row r="377" s="222" customFormat="1" ht="12.75"/>
    <row r="378" s="222" customFormat="1" ht="12.75"/>
    <row r="379" s="222" customFormat="1" ht="12.75"/>
    <row r="380" s="222" customFormat="1" ht="12.75"/>
    <row r="381" s="222" customFormat="1" ht="12.75"/>
    <row r="382" s="222" customFormat="1" ht="12.75"/>
    <row r="383" s="222" customFormat="1" ht="12.75"/>
    <row r="384" s="222" customFormat="1" ht="12.75"/>
    <row r="385" s="222" customFormat="1" ht="12.75"/>
    <row r="386" s="222" customFormat="1" ht="12.75"/>
    <row r="387" s="222" customFormat="1" ht="12.75"/>
    <row r="388" s="222" customFormat="1" ht="12.75"/>
    <row r="389" s="222" customFormat="1" ht="12.75"/>
    <row r="390" s="222" customFormat="1" ht="12.75"/>
    <row r="391" s="222" customFormat="1" ht="12.75"/>
    <row r="392" s="222" customFormat="1" ht="12.75"/>
    <row r="393" s="222" customFormat="1" ht="12.75"/>
    <row r="394" s="222" customFormat="1" ht="12.75"/>
    <row r="395" s="222" customFormat="1" ht="12.75"/>
    <row r="396" s="222" customFormat="1" ht="12.75"/>
    <row r="397" s="222" customFormat="1" ht="12.75"/>
    <row r="398" s="222" customFormat="1" ht="12.75"/>
    <row r="399" s="222" customFormat="1" ht="12.75"/>
    <row r="400" s="222" customFormat="1" ht="12.75"/>
    <row r="401" s="222" customFormat="1" ht="12.75"/>
    <row r="402" s="222" customFormat="1" ht="12.75"/>
    <row r="403" s="222" customFormat="1" ht="12.75"/>
    <row r="404" s="222" customFormat="1" ht="12.75"/>
    <row r="405" s="222" customFormat="1" ht="12.75"/>
    <row r="406" s="222" customFormat="1" ht="12.75"/>
    <row r="407" s="222" customFormat="1" ht="12.75"/>
    <row r="408" s="222" customFormat="1" ht="12.75"/>
    <row r="409" s="222" customFormat="1" ht="12.75"/>
    <row r="410" s="222" customFormat="1" ht="12.75"/>
    <row r="411" s="222" customFormat="1" ht="12.75"/>
    <row r="412" s="222" customFormat="1" ht="12.75"/>
    <row r="413" s="222" customFormat="1" ht="12.75"/>
    <row r="414" s="222" customFormat="1" ht="12.75"/>
    <row r="415" s="222" customFormat="1" ht="12.75"/>
    <row r="416" s="222" customFormat="1" ht="12.75"/>
    <row r="417" s="222" customFormat="1" ht="12.75"/>
    <row r="418" s="222" customFormat="1" ht="12.75"/>
    <row r="419" s="222" customFormat="1" ht="12.75"/>
    <row r="420" s="222" customFormat="1" ht="12.75"/>
    <row r="421" s="222" customFormat="1" ht="12.75"/>
    <row r="422" s="222" customFormat="1" ht="12.75"/>
    <row r="423" s="222" customFormat="1" ht="12.75"/>
    <row r="424" s="222" customFormat="1" ht="12.75"/>
    <row r="425" s="222" customFormat="1" ht="12.75"/>
    <row r="426" s="222" customFormat="1" ht="12.75"/>
    <row r="427" s="222" customFormat="1" ht="12.75"/>
    <row r="428" s="222" customFormat="1" ht="12.75"/>
    <row r="429" s="222" customFormat="1" ht="12.75"/>
    <row r="430" s="222" customFormat="1" ht="12.75"/>
    <row r="431" s="222" customFormat="1" ht="12.75"/>
    <row r="432" s="222" customFormat="1" ht="12.75"/>
    <row r="433" s="222" customFormat="1" ht="12.75"/>
    <row r="434" s="222" customFormat="1" ht="12.75"/>
    <row r="435" s="222" customFormat="1" ht="12.75"/>
    <row r="436" s="222" customFormat="1" ht="12.75"/>
    <row r="437" s="222" customFormat="1" ht="12.75"/>
    <row r="438" s="222" customFormat="1" ht="12.75"/>
    <row r="439" s="222" customFormat="1" ht="12.75"/>
    <row r="440" s="222" customFormat="1" ht="12.75"/>
    <row r="441" s="222" customFormat="1" ht="12.75"/>
    <row r="442" s="222" customFormat="1" ht="12.75"/>
    <row r="443" s="222" customFormat="1" ht="12.75"/>
    <row r="444" s="222" customFormat="1" ht="12.75"/>
    <row r="445" s="222" customFormat="1" ht="12.75"/>
    <row r="446" s="222" customFormat="1" ht="12.75"/>
    <row r="447" s="222" customFormat="1" ht="12.75"/>
    <row r="448" s="222" customFormat="1" ht="12.75"/>
    <row r="449" s="222" customFormat="1" ht="12.75"/>
    <row r="450" s="222" customFormat="1" ht="12.75"/>
    <row r="451" s="222" customFormat="1" ht="12.75"/>
    <row r="452" s="222" customFormat="1" ht="12.75"/>
    <row r="453" s="222" customFormat="1" ht="12.75"/>
    <row r="454" s="222" customFormat="1" ht="12.75"/>
    <row r="455" s="222" customFormat="1" ht="12.75"/>
    <row r="456" s="222" customFormat="1" ht="12.75"/>
    <row r="457" s="222" customFormat="1" ht="12.75"/>
    <row r="458" s="222" customFormat="1" ht="12.75"/>
    <row r="459" s="222" customFormat="1" ht="12.75"/>
    <row r="460" s="222" customFormat="1" ht="12.75"/>
    <row r="461" s="222" customFormat="1" ht="12.75"/>
    <row r="462" s="222" customFormat="1" ht="12.75"/>
    <row r="463" s="222" customFormat="1" ht="12.75"/>
    <row r="464" s="222" customFormat="1" ht="12.75"/>
    <row r="465" s="222" customFormat="1" ht="12.75"/>
    <row r="466" s="222" customFormat="1" ht="12.75"/>
    <row r="467" s="222" customFormat="1" ht="12.75"/>
    <row r="468" s="222" customFormat="1" ht="12.75"/>
    <row r="469" s="222" customFormat="1" ht="12.75"/>
    <row r="470" s="222" customFormat="1" ht="12.75"/>
    <row r="471" s="222" customFormat="1" ht="12.75"/>
    <row r="472" s="222" customFormat="1" ht="12.75"/>
    <row r="473" s="222" customFormat="1" ht="12.75"/>
    <row r="474" s="222" customFormat="1" ht="12.75"/>
    <row r="475" s="222" customFormat="1" ht="12.75"/>
    <row r="476" s="222" customFormat="1" ht="12.75"/>
    <row r="477" s="222" customFormat="1" ht="12.75"/>
    <row r="478" s="222" customFormat="1" ht="12.75"/>
    <row r="479" s="222" customFormat="1" ht="12.75"/>
    <row r="480" s="222" customFormat="1" ht="12.75"/>
    <row r="481" s="222" customFormat="1" ht="12.75"/>
    <row r="482" s="222" customFormat="1" ht="12.75"/>
    <row r="483" s="222" customFormat="1" ht="12.75"/>
    <row r="484" s="222" customFormat="1" ht="12.75"/>
    <row r="485" s="222" customFormat="1" ht="12.75"/>
    <row r="486" s="222" customFormat="1" ht="12.75"/>
    <row r="487" s="222" customFormat="1" ht="12.75"/>
    <row r="488" s="222" customFormat="1" ht="12.75"/>
    <row r="489" s="222" customFormat="1" ht="12.75"/>
    <row r="490" s="222" customFormat="1" ht="12.75"/>
    <row r="491" s="222" customFormat="1" ht="12.75"/>
    <row r="492" s="222" customFormat="1" ht="12.75"/>
    <row r="493" s="222" customFormat="1" ht="12.75"/>
    <row r="494" s="222" customFormat="1" ht="12.75"/>
    <row r="495" s="222" customFormat="1" ht="12.75"/>
    <row r="496" s="222" customFormat="1" ht="12.75"/>
    <row r="497" s="222" customFormat="1" ht="12.75"/>
    <row r="498" s="222" customFormat="1" ht="12.75"/>
    <row r="499" s="222" customFormat="1" ht="12.75"/>
    <row r="500" s="222" customFormat="1" ht="12.75"/>
    <row r="501" s="222" customFormat="1" ht="12.75"/>
    <row r="502" s="222" customFormat="1" ht="12.75"/>
    <row r="503" s="222" customFormat="1" ht="12.75"/>
    <row r="504" s="222" customFormat="1" ht="12.75"/>
    <row r="505" s="222" customFormat="1" ht="12.75"/>
    <row r="506" s="222" customFormat="1" ht="12.75"/>
    <row r="507" s="222" customFormat="1" ht="12.75"/>
    <row r="508" s="222" customFormat="1" ht="12.75"/>
    <row r="509" s="222" customFormat="1" ht="12.75"/>
    <row r="510" s="222" customFormat="1" ht="12.75"/>
    <row r="511" s="222" customFormat="1" ht="12.75"/>
    <row r="512" s="222" customFormat="1" ht="12.75"/>
    <row r="513" s="222" customFormat="1" ht="12.75"/>
    <row r="514" s="222" customFormat="1" ht="12.75"/>
    <row r="515" s="222" customFormat="1" ht="12.75"/>
    <row r="516" s="222" customFormat="1" ht="12.75"/>
    <row r="517" s="222" customFormat="1" ht="12.75"/>
    <row r="518" s="222" customFormat="1" ht="12.75"/>
    <row r="519" s="222" customFormat="1" ht="12.75"/>
    <row r="520" s="222" customFormat="1" ht="12.75"/>
    <row r="521" s="222" customFormat="1" ht="12.75"/>
    <row r="522" s="222" customFormat="1" ht="12.75"/>
    <row r="523" s="222" customFormat="1" ht="12.75"/>
    <row r="524" s="222" customFormat="1" ht="12.75"/>
    <row r="525" s="222" customFormat="1" ht="12.75"/>
    <row r="526" s="222" customFormat="1" ht="12.75"/>
    <row r="527" s="222" customFormat="1" ht="12.75"/>
    <row r="528" s="222" customFormat="1" ht="12.75"/>
    <row r="529" s="222" customFormat="1" ht="12.75"/>
    <row r="530" s="222" customFormat="1" ht="12.75"/>
    <row r="531" s="222" customFormat="1" ht="12.75"/>
    <row r="532" s="222" customFormat="1" ht="12.75"/>
    <row r="533" s="222" customFormat="1" ht="12.75"/>
    <row r="534" s="222" customFormat="1" ht="12.75"/>
    <row r="535" s="222" customFormat="1" ht="12.75"/>
    <row r="536" s="222" customFormat="1" ht="12.75"/>
    <row r="537" s="222" customFormat="1" ht="12.75"/>
    <row r="538" s="222" customFormat="1" ht="12.75"/>
    <row r="539" s="222" customFormat="1" ht="12.75"/>
    <row r="540" s="222" customFormat="1" ht="12.75"/>
    <row r="541" s="222" customFormat="1" ht="12.75"/>
    <row r="542" s="222" customFormat="1" ht="12.75"/>
    <row r="543" s="222" customFormat="1" ht="12.75"/>
    <row r="544" s="222" customFormat="1" ht="12.75"/>
    <row r="545" s="222" customFormat="1" ht="12.75"/>
    <row r="546" s="222" customFormat="1" ht="12.75"/>
    <row r="547" s="222" customFormat="1" ht="12.75"/>
    <row r="548" s="222" customFormat="1" ht="12.75"/>
    <row r="549" s="222" customFormat="1" ht="12.75"/>
    <row r="550" s="222" customFormat="1" ht="12.75"/>
    <row r="551" s="222" customFormat="1" ht="12.75"/>
    <row r="552" s="222" customFormat="1" ht="12.75"/>
    <row r="553" s="222" customFormat="1" ht="12.75"/>
    <row r="554" s="222" customFormat="1" ht="12.75"/>
    <row r="555" s="222" customFormat="1" ht="12.75"/>
    <row r="556" s="222" customFormat="1" ht="12.75"/>
    <row r="557" s="222" customFormat="1" ht="12.75"/>
    <row r="558" s="222" customFormat="1" ht="12.75"/>
    <row r="559" s="222" customFormat="1" ht="12.75"/>
    <row r="560" s="222" customFormat="1" ht="12.75"/>
    <row r="561" s="222" customFormat="1" ht="12.75"/>
    <row r="562" s="222" customFormat="1" ht="12.75"/>
    <row r="563" s="222" customFormat="1" ht="12.75"/>
    <row r="564" s="222" customFormat="1" ht="12.75"/>
    <row r="565" s="222" customFormat="1" ht="12.75"/>
    <row r="566" s="222" customFormat="1" ht="12.75"/>
    <row r="567" s="222" customFormat="1" ht="12.75"/>
    <row r="568" s="222" customFormat="1" ht="12.75"/>
    <row r="569" s="222" customFormat="1" ht="12.75"/>
    <row r="570" s="222" customFormat="1" ht="12.75"/>
    <row r="571" s="222" customFormat="1" ht="12.75"/>
    <row r="572" s="222" customFormat="1" ht="12.75"/>
    <row r="573" s="222" customFormat="1" ht="12.75"/>
    <row r="574" s="222" customFormat="1" ht="12.75"/>
    <row r="575" s="222" customFormat="1" ht="12.75"/>
    <row r="576" s="222" customFormat="1" ht="12.75"/>
    <row r="577" s="222" customFormat="1" ht="12.75"/>
    <row r="578" s="222" customFormat="1" ht="12.75"/>
    <row r="579" s="222" customFormat="1" ht="12.75"/>
    <row r="580" s="222" customFormat="1" ht="12.75"/>
    <row r="581" s="222" customFormat="1" ht="12.75"/>
    <row r="582" s="222" customFormat="1" ht="12.75"/>
    <row r="583" s="222" customFormat="1" ht="12.75"/>
    <row r="584" s="222" customFormat="1" ht="12.75"/>
    <row r="585" s="222" customFormat="1" ht="12.75"/>
    <row r="586" s="222" customFormat="1" ht="12.75"/>
    <row r="587" s="222" customFormat="1" ht="12.75"/>
    <row r="588" s="222" customFormat="1" ht="12.75"/>
    <row r="589" s="222" customFormat="1" ht="12.75"/>
    <row r="590" s="222" customFormat="1" ht="12.75"/>
    <row r="591" s="222" customFormat="1" ht="12.75"/>
    <row r="592" s="222" customFormat="1" ht="12.75"/>
    <row r="593" s="222" customFormat="1" ht="12.75"/>
    <row r="594" s="222" customFormat="1" ht="12.75"/>
    <row r="595" s="222" customFormat="1" ht="12.75"/>
    <row r="596" s="222" customFormat="1" ht="12.75"/>
    <row r="597" s="222" customFormat="1" ht="12.75"/>
    <row r="598" s="222" customFormat="1" ht="12.75"/>
    <row r="599" s="222" customFormat="1" ht="12.75"/>
    <row r="600" s="222" customFormat="1" ht="12.75"/>
    <row r="601" s="222" customFormat="1" ht="12.75"/>
    <row r="602" s="222" customFormat="1" ht="12.75"/>
    <row r="603" s="222" customFormat="1" ht="12.75"/>
    <row r="604" s="222" customFormat="1" ht="12.75"/>
    <row r="605" s="222" customFormat="1" ht="12.75"/>
    <row r="606" s="222" customFormat="1" ht="12.75"/>
    <row r="607" s="222" customFormat="1" ht="12.75"/>
    <row r="608" s="222" customFormat="1" ht="12.75"/>
    <row r="609" s="222" customFormat="1" ht="12.75"/>
    <row r="610" s="222" customFormat="1" ht="12.75"/>
    <row r="611" s="222" customFormat="1" ht="12.75"/>
    <row r="612" s="222" customFormat="1" ht="12.75"/>
    <row r="613" s="222" customFormat="1" ht="12.75"/>
    <row r="614" s="222" customFormat="1" ht="12.75"/>
    <row r="615" s="222" customFormat="1" ht="12.75"/>
    <row r="616" s="222" customFormat="1" ht="12.75"/>
    <row r="617" s="222" customFormat="1" ht="12.75"/>
    <row r="618" s="222" customFormat="1" ht="12.75"/>
    <row r="619" s="222" customFormat="1" ht="12.75"/>
    <row r="620" s="222" customFormat="1" ht="12.75"/>
    <row r="621" s="222" customFormat="1" ht="12.75"/>
    <row r="622" s="222" customFormat="1" ht="12.75"/>
    <row r="623" s="222" customFormat="1" ht="12.75"/>
    <row r="624" s="222" customFormat="1" ht="12.75"/>
    <row r="625" s="222" customFormat="1" ht="12.75"/>
    <row r="626" s="222" customFormat="1" ht="12.75"/>
    <row r="627" s="222" customFormat="1" ht="12.75"/>
    <row r="628" s="222" customFormat="1" ht="12.75"/>
    <row r="629" s="222" customFormat="1" ht="12.75"/>
    <row r="630" s="222" customFormat="1" ht="12.75"/>
    <row r="631" s="222" customFormat="1" ht="12.75"/>
    <row r="632" s="222" customFormat="1" ht="12.75"/>
    <row r="633" s="222" customFormat="1" ht="12.75"/>
    <row r="634" s="222" customFormat="1" ht="12.75"/>
    <row r="635" s="222" customFormat="1" ht="12.75"/>
    <row r="636" s="222" customFormat="1" ht="12.75"/>
    <row r="637" s="222" customFormat="1" ht="12.75"/>
    <row r="638" s="222" customFormat="1" ht="12.75"/>
    <row r="639" s="222" customFormat="1" ht="12.75"/>
    <row r="640" s="222" customFormat="1" ht="12.75"/>
    <row r="641" s="222" customFormat="1" ht="12.75"/>
    <row r="642" s="222" customFormat="1" ht="12.75"/>
    <row r="643" s="222" customFormat="1" ht="12.75"/>
    <row r="644" s="222" customFormat="1" ht="12.75"/>
    <row r="645" s="222" customFormat="1" ht="12.75"/>
    <row r="646" s="222" customFormat="1" ht="12.75"/>
    <row r="647" s="222" customFormat="1" ht="12.75"/>
    <row r="648" s="222" customFormat="1" ht="12.75"/>
    <row r="649" s="222" customFormat="1" ht="12.75"/>
    <row r="650" s="222" customFormat="1" ht="12.75"/>
    <row r="651" s="222" customFormat="1" ht="12.75"/>
    <row r="652" s="222" customFormat="1" ht="12.75"/>
    <row r="653" s="222" customFormat="1" ht="12.75"/>
    <row r="654" s="222" customFormat="1" ht="12.75"/>
    <row r="655" s="222" customFormat="1" ht="12.75"/>
    <row r="656" s="222" customFormat="1" ht="12.75"/>
    <row r="657" s="222" customFormat="1" ht="12.75"/>
    <row r="658" s="222" customFormat="1" ht="12.75"/>
    <row r="659" s="222" customFormat="1" ht="12.75"/>
    <row r="660" s="222" customFormat="1" ht="12.75"/>
    <row r="661" s="222" customFormat="1" ht="12.75"/>
    <row r="662" s="222" customFormat="1" ht="12.75"/>
    <row r="663" s="222" customFormat="1" ht="12.75"/>
    <row r="664" s="222" customFormat="1" ht="12.75"/>
    <row r="665" s="222" customFormat="1" ht="12.75"/>
    <row r="666" s="222" customFormat="1" ht="12.75"/>
    <row r="667" s="222" customFormat="1" ht="12.75"/>
    <row r="668" s="222" customFormat="1" ht="12.75"/>
    <row r="669" s="222" customFormat="1" ht="12.75"/>
    <row r="670" s="222" customFormat="1" ht="12.75"/>
    <row r="671" s="222" customFormat="1" ht="12.75"/>
    <row r="672" s="222" customFormat="1" ht="12.75"/>
    <row r="673" s="222" customFormat="1" ht="12.75"/>
    <row r="674" s="222" customFormat="1" ht="12.75"/>
    <row r="675" s="222" customFormat="1" ht="12.75"/>
    <row r="676" s="222" customFormat="1" ht="12.75"/>
    <row r="677" s="222" customFormat="1" ht="12.75"/>
    <row r="678" s="222" customFormat="1" ht="12.75"/>
    <row r="679" s="222" customFormat="1" ht="12.75"/>
    <row r="680" s="222" customFormat="1" ht="12.75"/>
    <row r="681" s="222" customFormat="1" ht="12.75"/>
    <row r="682" s="222" customFormat="1" ht="12.75"/>
    <row r="683" s="222" customFormat="1" ht="12.75"/>
    <row r="684" s="222" customFormat="1" ht="12.75"/>
    <row r="685" s="222" customFormat="1" ht="12.75"/>
    <row r="686" s="222" customFormat="1" ht="12.75"/>
    <row r="687" s="222" customFormat="1" ht="12.75"/>
    <row r="688" s="222" customFormat="1" ht="12.75"/>
    <row r="689" s="222" customFormat="1" ht="12.75"/>
    <row r="690" s="222" customFormat="1" ht="12.75"/>
    <row r="691" s="222" customFormat="1" ht="12.75"/>
    <row r="692" s="222" customFormat="1" ht="12.75"/>
    <row r="693" s="222" customFormat="1" ht="12.75"/>
    <row r="694" s="222" customFormat="1" ht="12.75"/>
    <row r="695" s="222" customFormat="1" ht="12.75"/>
    <row r="696" s="222" customFormat="1" ht="12.75"/>
    <row r="697" s="222" customFormat="1" ht="12.75"/>
    <row r="698" s="222" customFormat="1" ht="12.75"/>
    <row r="699" s="222" customFormat="1" ht="12.75"/>
    <row r="700" s="222" customFormat="1" ht="12.75"/>
    <row r="701" s="222" customFormat="1" ht="12.75"/>
    <row r="702" s="222" customFormat="1" ht="12.75"/>
    <row r="703" s="222" customFormat="1" ht="12.75"/>
    <row r="704" s="222" customFormat="1" ht="12.75"/>
    <row r="705" s="222" customFormat="1" ht="12.75"/>
    <row r="706" s="222" customFormat="1" ht="12.75"/>
    <row r="707" s="222" customFormat="1" ht="12.75"/>
    <row r="708" s="222" customFormat="1" ht="12.75"/>
    <row r="709" s="222" customFormat="1" ht="12.75"/>
    <row r="710" s="222" customFormat="1" ht="12.75"/>
    <row r="711" s="222" customFormat="1" ht="12.75"/>
    <row r="712" s="222" customFormat="1" ht="12.75"/>
    <row r="713" s="222" customFormat="1" ht="12.75"/>
    <row r="714" s="222" customFormat="1" ht="12.75"/>
    <row r="715" s="222" customFormat="1" ht="12.75"/>
    <row r="716" s="222" customFormat="1" ht="12.75"/>
    <row r="717" s="222" customFormat="1" ht="12.75"/>
    <row r="718" s="222" customFormat="1" ht="12.75"/>
    <row r="719" s="222" customFormat="1" ht="12.75"/>
    <row r="720" s="222" customFormat="1" ht="12.75"/>
    <row r="721" s="222" customFormat="1" ht="12.75"/>
    <row r="722" s="222" customFormat="1" ht="12.75"/>
    <row r="723" s="222" customFormat="1" ht="12.75"/>
    <row r="724" s="222" customFormat="1" ht="12.75"/>
    <row r="725" s="222" customFormat="1" ht="12.75"/>
    <row r="726" s="222" customFormat="1" ht="12.75"/>
    <row r="727" s="222" customFormat="1" ht="12.75"/>
    <row r="728" s="222" customFormat="1" ht="12.75"/>
    <row r="729" s="222" customFormat="1" ht="12.75"/>
    <row r="730" s="222" customFormat="1" ht="12.75"/>
    <row r="731" s="222" customFormat="1" ht="12.75"/>
    <row r="732" s="222" customFormat="1" ht="12.75"/>
    <row r="733" s="222" customFormat="1" ht="12.75"/>
    <row r="734" s="222" customFormat="1" ht="12.75"/>
    <row r="735" s="222" customFormat="1" ht="12.75"/>
    <row r="736" s="222" customFormat="1" ht="12.75"/>
    <row r="737" s="222" customFormat="1" ht="12.75"/>
    <row r="738" s="222" customFormat="1" ht="12.75"/>
    <row r="739" s="222" customFormat="1" ht="12.75"/>
    <row r="740" s="222" customFormat="1" ht="12.75"/>
    <row r="741" s="222" customFormat="1" ht="12.75"/>
    <row r="742" s="222" customFormat="1" ht="12.75"/>
    <row r="743" s="222" customFormat="1" ht="12.75"/>
    <row r="744" s="222" customFormat="1" ht="12.75"/>
    <row r="745" s="222" customFormat="1" ht="12.75"/>
    <row r="746" s="222" customFormat="1" ht="12.75"/>
    <row r="747" s="222" customFormat="1" ht="12.75"/>
    <row r="748" s="222" customFormat="1" ht="12.75"/>
    <row r="749" s="222" customFormat="1" ht="12.75"/>
    <row r="750" s="222" customFormat="1" ht="12.75"/>
    <row r="751" s="222" customFormat="1" ht="12.75"/>
    <row r="752" s="222" customFormat="1" ht="12.75"/>
    <row r="753" s="222" customFormat="1" ht="12.75"/>
    <row r="754" s="222" customFormat="1" ht="12.75"/>
    <row r="755" s="222" customFormat="1" ht="12.75"/>
    <row r="756" s="222" customFormat="1" ht="12.75"/>
    <row r="757" s="222" customFormat="1" ht="12.75"/>
    <row r="758" s="222" customFormat="1" ht="12.75"/>
    <row r="759" s="222" customFormat="1" ht="12.75"/>
    <row r="760" s="222" customFormat="1" ht="12.75"/>
    <row r="761" s="222" customFormat="1" ht="12.75"/>
    <row r="762" s="222" customFormat="1" ht="12.75"/>
    <row r="763" s="222" customFormat="1" ht="12.75"/>
    <row r="764" s="222" customFormat="1" ht="12.75"/>
    <row r="765" s="222" customFormat="1" ht="12.75"/>
    <row r="766" s="222" customFormat="1" ht="12.75"/>
    <row r="767" s="222" customFormat="1" ht="12.75"/>
    <row r="768" s="222" customFormat="1" ht="12.75"/>
    <row r="769" s="222" customFormat="1" ht="12.75"/>
    <row r="770" s="222" customFormat="1" ht="12.75"/>
    <row r="771" s="222" customFormat="1" ht="12.75"/>
    <row r="772" s="222" customFormat="1" ht="12.75"/>
    <row r="773" s="222" customFormat="1" ht="12.75"/>
    <row r="774" s="222" customFormat="1" ht="12.75"/>
    <row r="775" s="222" customFormat="1" ht="12.75"/>
    <row r="776" s="222" customFormat="1" ht="12.75"/>
    <row r="777" s="222" customFormat="1" ht="12.75"/>
    <row r="778" s="222" customFormat="1" ht="12.75"/>
    <row r="779" s="222" customFormat="1" ht="12.75"/>
    <row r="780" s="222" customFormat="1" ht="12.75"/>
    <row r="781" s="222" customFormat="1" ht="12.75"/>
    <row r="782" s="222" customFormat="1" ht="12.75"/>
    <row r="783" s="222" customFormat="1" ht="12.75"/>
    <row r="784" s="222" customFormat="1" ht="12.75"/>
    <row r="785" s="222" customFormat="1" ht="12.75"/>
    <row r="786" s="222" customFormat="1" ht="12.75"/>
    <row r="787" s="222" customFormat="1" ht="12.75"/>
    <row r="788" s="222" customFormat="1" ht="12.75"/>
    <row r="789" s="222" customFormat="1" ht="12.75"/>
    <row r="790" s="222" customFormat="1" ht="12.75"/>
    <row r="791" s="222" customFormat="1" ht="12.75"/>
    <row r="792" s="222" customFormat="1" ht="12.75"/>
    <row r="793" s="222" customFormat="1" ht="12.75"/>
    <row r="794" s="222" customFormat="1" ht="12.75"/>
    <row r="795" s="222" customFormat="1" ht="12.75"/>
    <row r="796" s="222" customFormat="1" ht="12.75"/>
    <row r="797" s="222" customFormat="1" ht="12.75"/>
    <row r="798" s="222" customFormat="1" ht="12.75"/>
    <row r="799" s="222" customFormat="1" ht="12.75"/>
    <row r="800" s="222" customFormat="1" ht="12.75"/>
    <row r="801" s="222" customFormat="1" ht="12.75"/>
    <row r="802" s="222" customFormat="1" ht="12.75"/>
    <row r="803" s="222" customFormat="1" ht="12.75"/>
    <row r="804" s="222" customFormat="1" ht="12.75"/>
    <row r="805" s="222" customFormat="1" ht="12.75"/>
    <row r="806" s="222" customFormat="1" ht="12.75"/>
    <row r="807" s="222" customFormat="1" ht="12.75"/>
    <row r="808" s="222" customFormat="1" ht="12.75"/>
    <row r="809" s="222" customFormat="1" ht="12.75"/>
    <row r="810" s="222" customFormat="1" ht="12.75"/>
    <row r="811" s="222" customFormat="1" ht="12.75"/>
    <row r="812" s="222" customFormat="1" ht="12.75"/>
    <row r="813" s="222" customFormat="1" ht="12.75"/>
    <row r="814" s="222" customFormat="1" ht="12.75"/>
    <row r="815" s="222" customFormat="1" ht="12.75"/>
    <row r="816" s="222" customFormat="1" ht="12.75"/>
    <row r="817" s="222" customFormat="1" ht="12.75"/>
    <row r="818" s="222" customFormat="1" ht="12.75"/>
    <row r="819" s="222" customFormat="1" ht="12.75"/>
    <row r="820" s="222" customFormat="1" ht="12.75"/>
    <row r="821" s="222" customFormat="1" ht="12.75"/>
    <row r="822" s="222" customFormat="1" ht="12.75"/>
    <row r="823" s="222" customFormat="1" ht="12.75"/>
    <row r="824" s="222" customFormat="1" ht="12.75"/>
    <row r="825" s="222" customFormat="1" ht="12.75"/>
    <row r="826" s="222" customFormat="1" ht="12.75"/>
    <row r="827" s="222" customFormat="1" ht="12.75"/>
    <row r="828" s="222" customFormat="1" ht="12.75"/>
    <row r="829" s="222" customFormat="1" ht="12.75"/>
    <row r="830" s="222" customFormat="1" ht="12.75"/>
    <row r="831" s="222" customFormat="1" ht="12.75"/>
    <row r="832" s="222" customFormat="1" ht="12.75"/>
    <row r="833" s="222" customFormat="1" ht="12.75"/>
    <row r="834" s="222" customFormat="1" ht="12.75"/>
    <row r="835" s="222" customFormat="1" ht="12.75"/>
    <row r="836" s="222" customFormat="1" ht="12.75"/>
    <row r="837" s="222" customFormat="1" ht="12.75"/>
    <row r="838" s="222" customFormat="1" ht="12.75"/>
    <row r="839" s="222" customFormat="1" ht="12.75"/>
    <row r="840" s="222" customFormat="1" ht="12.75"/>
    <row r="841" s="222" customFormat="1" ht="12.75"/>
    <row r="842" s="222" customFormat="1" ht="12.75"/>
    <row r="843" s="222" customFormat="1" ht="12.75"/>
    <row r="844" s="222" customFormat="1" ht="12.75"/>
    <row r="845" s="222" customFormat="1" ht="12.75"/>
    <row r="846" s="222" customFormat="1" ht="12.75"/>
    <row r="847" s="222" customFormat="1" ht="12.75"/>
    <row r="848" s="222" customFormat="1" ht="12.75"/>
    <row r="849" s="222" customFormat="1" ht="12.75"/>
    <row r="850" s="222" customFormat="1" ht="12.75"/>
    <row r="851" s="222" customFormat="1" ht="12.75"/>
    <row r="852" s="222" customFormat="1" ht="12.75"/>
    <row r="853" s="222" customFormat="1" ht="12.75"/>
    <row r="854" s="222" customFormat="1" ht="12.75"/>
    <row r="855" s="222" customFormat="1" ht="12.75"/>
    <row r="856" s="222" customFormat="1" ht="12.75"/>
    <row r="857" s="222" customFormat="1" ht="12.75"/>
    <row r="858" s="222" customFormat="1" ht="12.75"/>
    <row r="859" s="222" customFormat="1" ht="12.75"/>
    <row r="860" s="222" customFormat="1" ht="12.75"/>
    <row r="861" s="222" customFormat="1" ht="12.75"/>
    <row r="862" s="222" customFormat="1" ht="12.75"/>
    <row r="863" s="222" customFormat="1" ht="12.75"/>
    <row r="864" s="222" customFormat="1" ht="12.75"/>
    <row r="865" s="222" customFormat="1" ht="12.75"/>
    <row r="866" s="222" customFormat="1" ht="12.75"/>
    <row r="867" s="222" customFormat="1" ht="12.75"/>
    <row r="868" s="222" customFormat="1" ht="12.75"/>
    <row r="869" s="222" customFormat="1" ht="12.75"/>
    <row r="870" s="222" customFormat="1" ht="12.75"/>
    <row r="871" s="222" customFormat="1" ht="12.75"/>
    <row r="872" s="222" customFormat="1" ht="12.75"/>
    <row r="873" s="222" customFormat="1" ht="12.75"/>
    <row r="874" s="222" customFormat="1" ht="12.75"/>
    <row r="875" s="222" customFormat="1" ht="12.75"/>
    <row r="876" s="222" customFormat="1" ht="12.75"/>
    <row r="877" s="222" customFormat="1" ht="12.75"/>
    <row r="878" s="222" customFormat="1" ht="12.75"/>
    <row r="879" s="222" customFormat="1" ht="12.75"/>
    <row r="880" s="222" customFormat="1" ht="12.75"/>
    <row r="881" s="222" customFormat="1" ht="12.75"/>
    <row r="882" s="222" customFormat="1" ht="12.75"/>
    <row r="883" s="222" customFormat="1" ht="12.75"/>
    <row r="884" s="222" customFormat="1" ht="12.75"/>
    <row r="885" s="222" customFormat="1" ht="12.75"/>
    <row r="886" s="222" customFormat="1" ht="12.75"/>
    <row r="887" s="222" customFormat="1" ht="12.75"/>
    <row r="888" s="222" customFormat="1" ht="12.75"/>
    <row r="889" s="222" customFormat="1" ht="12.75"/>
    <row r="890" s="222" customFormat="1" ht="12.75"/>
    <row r="891" s="222" customFormat="1" ht="12.75"/>
    <row r="892" s="222" customFormat="1" ht="12.75"/>
    <row r="893" s="222" customFormat="1" ht="12.75"/>
    <row r="894" s="222" customFormat="1" ht="12.75"/>
    <row r="895" s="222" customFormat="1" ht="12.75"/>
    <row r="896" s="222" customFormat="1" ht="12.75"/>
    <row r="897" s="222" customFormat="1" ht="12.75"/>
    <row r="898" s="222" customFormat="1" ht="12.75"/>
    <row r="899" s="222" customFormat="1" ht="12.75"/>
    <row r="900" s="222" customFormat="1" ht="12.75"/>
    <row r="901" s="222" customFormat="1" ht="12.75"/>
    <row r="902" s="222" customFormat="1" ht="12.75"/>
    <row r="903" s="222" customFormat="1" ht="12.75"/>
    <row r="904" s="222" customFormat="1" ht="12.75"/>
    <row r="905" s="222" customFormat="1" ht="12.75"/>
    <row r="906" s="222" customFormat="1" ht="12.75"/>
    <row r="907" s="222" customFormat="1" ht="12.75"/>
    <row r="908" s="222" customFormat="1" ht="12.75"/>
    <row r="909" s="222" customFormat="1" ht="12.75"/>
    <row r="910" s="222" customFormat="1" ht="12.75"/>
    <row r="911" s="222" customFormat="1" ht="12.75"/>
    <row r="912" s="222" customFormat="1" ht="12.75"/>
    <row r="913" s="222" customFormat="1" ht="12.75"/>
    <row r="914" s="222" customFormat="1" ht="12.75"/>
    <row r="915" s="222" customFormat="1" ht="12.75"/>
    <row r="916" s="222" customFormat="1" ht="12.75"/>
    <row r="917" s="222" customFormat="1" ht="12.75"/>
    <row r="918" s="222" customFormat="1" ht="12.75"/>
    <row r="919" s="222" customFormat="1" ht="12.75"/>
    <row r="920" s="222" customFormat="1" ht="12.75"/>
    <row r="921" s="222" customFormat="1" ht="12.75"/>
    <row r="922" s="222" customFormat="1" ht="12.75"/>
    <row r="923" s="222" customFormat="1" ht="12.75"/>
    <row r="924" s="222" customFormat="1" ht="12.75"/>
    <row r="925" s="222" customFormat="1" ht="12.75"/>
    <row r="926" s="222" customFormat="1" ht="12.75"/>
    <row r="927" s="222" customFormat="1" ht="12.75"/>
    <row r="928" s="222" customFormat="1" ht="12.75"/>
    <row r="929" s="222" customFormat="1" ht="12.75"/>
    <row r="930" s="222" customFormat="1" ht="12.75"/>
    <row r="931" s="222" customFormat="1" ht="12.75"/>
    <row r="932" s="222" customFormat="1" ht="12.75"/>
    <row r="933" s="222" customFormat="1" ht="12.75"/>
    <row r="934" s="222" customFormat="1" ht="12.75"/>
    <row r="935" s="222" customFormat="1" ht="12.75"/>
    <row r="936" s="222" customFormat="1" ht="12.75"/>
    <row r="937" s="222" customFormat="1" ht="12.75"/>
    <row r="938" s="222" customFormat="1" ht="12.75"/>
    <row r="939" s="222" customFormat="1" ht="12.75"/>
    <row r="940" s="222" customFormat="1" ht="12.75"/>
    <row r="941" s="222" customFormat="1" ht="12.75"/>
    <row r="942" s="222" customFormat="1" ht="12.75"/>
    <row r="943" s="222" customFormat="1" ht="12.75"/>
    <row r="944" s="222" customFormat="1" ht="12.75"/>
    <row r="945" s="222" customFormat="1" ht="12.75"/>
    <row r="946" s="222" customFormat="1" ht="12.75"/>
    <row r="947" s="222" customFormat="1" ht="12.75"/>
    <row r="948" s="222" customFormat="1" ht="12.75"/>
    <row r="949" s="222" customFormat="1" ht="12.75"/>
    <row r="950" s="222" customFormat="1" ht="12.75"/>
    <row r="951" s="222" customFormat="1" ht="12.75"/>
    <row r="952" s="222" customFormat="1" ht="12.75"/>
    <row r="953" s="222" customFormat="1" ht="12.75"/>
    <row r="954" s="222" customFormat="1" ht="12.75"/>
    <row r="955" s="222" customFormat="1" ht="12.75"/>
    <row r="956" s="222" customFormat="1" ht="12.75"/>
    <row r="957" s="222" customFormat="1" ht="12.75"/>
    <row r="958" s="222" customFormat="1" ht="12.75"/>
    <row r="959" s="222" customFormat="1" ht="12.75"/>
    <row r="960" s="222" customFormat="1" ht="12.75"/>
    <row r="961" s="222" customFormat="1" ht="12.75"/>
    <row r="962" s="222" customFormat="1" ht="12.75"/>
    <row r="963" s="222" customFormat="1" ht="12.75"/>
    <row r="964" s="222" customFormat="1" ht="12.75"/>
    <row r="965" s="222" customFormat="1" ht="12.75"/>
    <row r="966" s="222" customFormat="1" ht="12.75"/>
    <row r="967" s="222" customFormat="1" ht="12.75"/>
    <row r="968" s="222" customFormat="1" ht="12.75"/>
    <row r="969" s="222" customFormat="1" ht="12.75"/>
    <row r="970" s="222" customFormat="1" ht="12.75"/>
    <row r="971" s="222" customFormat="1" ht="12.75"/>
    <row r="972" s="222" customFormat="1" ht="12.75"/>
    <row r="973" s="222" customFormat="1" ht="12.75"/>
    <row r="974" s="222" customFormat="1" ht="12.75"/>
    <row r="975" s="222" customFormat="1" ht="12.75"/>
    <row r="976" s="222" customFormat="1" ht="12.75"/>
    <row r="977" s="222" customFormat="1" ht="12.75"/>
    <row r="978" s="222" customFormat="1" ht="12.75"/>
    <row r="979" s="222" customFormat="1" ht="12.75"/>
    <row r="980" s="222" customFormat="1" ht="12.75"/>
    <row r="981" s="222" customFormat="1" ht="12.75"/>
    <row r="982" s="222" customFormat="1" ht="12.75"/>
    <row r="983" s="222" customFormat="1" ht="12.75"/>
    <row r="984" s="222" customFormat="1" ht="12.75"/>
    <row r="985" s="222" customFormat="1" ht="12.75"/>
    <row r="986" s="222" customFormat="1" ht="12.75"/>
    <row r="987" s="222" customFormat="1" ht="12.75"/>
    <row r="988" s="222" customFormat="1" ht="12.75"/>
    <row r="989" s="222" customFormat="1" ht="12.75"/>
    <row r="990" s="222" customFormat="1" ht="12.75"/>
    <row r="991" s="222" customFormat="1" ht="12.75"/>
    <row r="992" s="222" customFormat="1" ht="12.75"/>
    <row r="993" s="222" customFormat="1" ht="12.75"/>
    <row r="994" s="222" customFormat="1" ht="12.75"/>
    <row r="995" s="222" customFormat="1" ht="12.75"/>
    <row r="996" s="222" customFormat="1" ht="12.75"/>
    <row r="997" s="222" customFormat="1" ht="12.75"/>
    <row r="998" s="222" customFormat="1" ht="12.75"/>
    <row r="999" s="222" customFormat="1" ht="12.75"/>
    <row r="1000" s="222" customFormat="1" ht="12.75"/>
    <row r="1001" s="222" customFormat="1" ht="12.75"/>
    <row r="1002" s="222" customFormat="1" ht="12.75"/>
    <row r="1003" s="222" customFormat="1" ht="12.75"/>
    <row r="1004" s="222" customFormat="1" ht="12.75"/>
    <row r="1005" s="222" customFormat="1" ht="12.75"/>
    <row r="1006" s="222" customFormat="1" ht="12.75"/>
    <row r="1007" s="222" customFormat="1" ht="12.75"/>
    <row r="1008" s="222" customFormat="1" ht="12.75"/>
    <row r="1009" s="222" customFormat="1" ht="12.75"/>
    <row r="1010" s="222" customFormat="1" ht="12.75"/>
    <row r="1011" s="222" customFormat="1" ht="12.75"/>
    <row r="1012" s="222" customFormat="1" ht="12.75"/>
    <row r="1013" s="222" customFormat="1" ht="12.75"/>
    <row r="1014" s="222" customFormat="1" ht="12.75"/>
    <row r="1015" s="222" customFormat="1" ht="12.75"/>
    <row r="1016" s="222" customFormat="1" ht="12.75"/>
    <row r="1017" s="222" customFormat="1" ht="12.75"/>
    <row r="1018" s="222" customFormat="1" ht="12.75"/>
    <row r="1019" s="222" customFormat="1" ht="12.75"/>
    <row r="1020" s="222" customFormat="1" ht="12.75"/>
    <row r="1021" s="222" customFormat="1" ht="12.75"/>
    <row r="1022" s="222" customFormat="1" ht="12.75"/>
    <row r="1023" s="222" customFormat="1" ht="12.75"/>
    <row r="1024" s="222" customFormat="1" ht="12.75"/>
    <row r="1025" s="222" customFormat="1" ht="12.75"/>
    <row r="1026" s="222" customFormat="1" ht="12.75"/>
    <row r="1027" s="222" customFormat="1" ht="12.75"/>
    <row r="1028" s="222" customFormat="1" ht="12.75"/>
    <row r="1029" s="222" customFormat="1" ht="12.75"/>
    <row r="1030" s="222" customFormat="1" ht="12.75"/>
    <row r="1031" s="222" customFormat="1" ht="12.75"/>
    <row r="1032" s="222" customFormat="1" ht="12.75"/>
    <row r="1033" s="222" customFormat="1" ht="12.75"/>
    <row r="1034" s="222" customFormat="1" ht="12.75"/>
    <row r="1035" s="222" customFormat="1" ht="12.75"/>
    <row r="1036" s="222" customFormat="1" ht="12.75"/>
    <row r="1037" s="222" customFormat="1" ht="12.75"/>
    <row r="1038" s="222" customFormat="1" ht="12.75"/>
    <row r="1039" s="222" customFormat="1" ht="12.75"/>
    <row r="1040" s="222" customFormat="1" ht="12.75"/>
    <row r="1041" s="222" customFormat="1" ht="12.75"/>
    <row r="1042" s="222" customFormat="1" ht="12.75"/>
    <row r="1043" s="222" customFormat="1" ht="12.75"/>
    <row r="1044" s="222" customFormat="1" ht="12.75"/>
    <row r="1045" s="222" customFormat="1" ht="12.75"/>
    <row r="1046" s="222" customFormat="1" ht="12.75"/>
    <row r="1047" s="222" customFormat="1" ht="12.75"/>
    <row r="1048" s="222" customFormat="1" ht="12.75"/>
    <row r="1049" s="222" customFormat="1" ht="12.75"/>
    <row r="1050" s="222" customFormat="1" ht="12.75"/>
    <row r="1051" s="222" customFormat="1" ht="12.75"/>
    <row r="1052" s="222" customFormat="1" ht="12.75"/>
    <row r="1053" s="222" customFormat="1" ht="12.75"/>
    <row r="1054" s="222" customFormat="1" ht="12.75"/>
    <row r="1055" s="222" customFormat="1" ht="12.75"/>
    <row r="1056" s="222" customFormat="1" ht="12.75"/>
    <row r="1057" s="222" customFormat="1" ht="12.75"/>
    <row r="1058" s="222" customFormat="1" ht="12.75"/>
    <row r="1059" s="222" customFormat="1" ht="12.75"/>
    <row r="1060" s="222" customFormat="1" ht="12.75"/>
    <row r="1061" s="222" customFormat="1" ht="12.75"/>
    <row r="1062" s="222" customFormat="1" ht="12.75"/>
    <row r="1063" s="222" customFormat="1" ht="12.75"/>
    <row r="1064" s="222" customFormat="1" ht="12.75"/>
    <row r="1065" s="222" customFormat="1" ht="12.75"/>
    <row r="1066" s="222" customFormat="1" ht="12.75"/>
    <row r="1067" s="222" customFormat="1" ht="12.75"/>
    <row r="1068" s="222" customFormat="1" ht="12.75"/>
    <row r="1069" s="222" customFormat="1" ht="12.75"/>
    <row r="1070" s="222" customFormat="1" ht="12.75"/>
    <row r="1071" s="222" customFormat="1" ht="12.75"/>
    <row r="1072" s="222" customFormat="1" ht="12.75"/>
    <row r="1073" s="222" customFormat="1" ht="12.75"/>
    <row r="1074" s="222" customFormat="1" ht="12.75"/>
    <row r="1075" s="222" customFormat="1" ht="12.75"/>
    <row r="1076" s="222" customFormat="1" ht="12.75"/>
    <row r="1077" s="222" customFormat="1" ht="12.75"/>
    <row r="1078" s="222" customFormat="1" ht="12.75"/>
    <row r="1079" s="222" customFormat="1" ht="12.75"/>
    <row r="1080" s="222" customFormat="1" ht="12.75"/>
    <row r="1081" s="222" customFormat="1" ht="12.75"/>
    <row r="1082" s="222" customFormat="1" ht="12.75"/>
    <row r="1083" s="222" customFormat="1" ht="12.75"/>
    <row r="1084" s="222" customFormat="1" ht="12.75"/>
    <row r="1085" s="222" customFormat="1" ht="12.75"/>
    <row r="1086" s="222" customFormat="1" ht="12.75"/>
    <row r="1087" s="222" customFormat="1" ht="12.75"/>
    <row r="1088" s="222" customFormat="1" ht="12.75"/>
    <row r="1089" s="222" customFormat="1" ht="12.75"/>
    <row r="1090" s="222" customFormat="1" ht="12.75"/>
    <row r="1091" s="222" customFormat="1" ht="12.75"/>
    <row r="1092" s="222" customFormat="1" ht="12.75"/>
    <row r="1093" s="222" customFormat="1" ht="12.75"/>
    <row r="1094" s="222" customFormat="1" ht="12.75"/>
    <row r="1095" s="222" customFormat="1" ht="12.75"/>
    <row r="1096" s="222" customFormat="1" ht="12.75"/>
    <row r="1097" s="222" customFormat="1" ht="12.75"/>
    <row r="1098" s="222" customFormat="1" ht="12.75"/>
    <row r="1099" s="222" customFormat="1" ht="12.75"/>
    <row r="1100" s="222" customFormat="1" ht="12.75"/>
    <row r="1101" s="222" customFormat="1" ht="12.75"/>
    <row r="1102" s="222" customFormat="1" ht="12.75"/>
    <row r="1103" s="222" customFormat="1" ht="12.75"/>
    <row r="1104" s="222" customFormat="1" ht="12.75"/>
    <row r="1105" s="222" customFormat="1" ht="12.75"/>
    <row r="1106" s="222" customFormat="1" ht="12.75"/>
    <row r="1107" s="222" customFormat="1" ht="12.75"/>
    <row r="1108" s="222" customFormat="1" ht="12.75"/>
    <row r="1109" s="222" customFormat="1" ht="12.75"/>
    <row r="1110" s="222" customFormat="1" ht="12.75"/>
    <row r="1111" s="222" customFormat="1" ht="12.75"/>
    <row r="1112" s="222" customFormat="1" ht="12.75"/>
    <row r="1113" s="222" customFormat="1" ht="12.75"/>
    <row r="1114" s="222" customFormat="1" ht="12.75"/>
    <row r="1115" s="222" customFormat="1" ht="12.75"/>
    <row r="1116" s="222" customFormat="1" ht="12.75"/>
    <row r="1117" s="222" customFormat="1" ht="12.75"/>
    <row r="1118" s="222" customFormat="1" ht="12.75"/>
    <row r="1119" s="222" customFormat="1" ht="12.75"/>
    <row r="1120" s="222" customFormat="1" ht="12.75"/>
    <row r="1121" s="222" customFormat="1" ht="12.75"/>
    <row r="1122" s="222" customFormat="1" ht="12.75"/>
    <row r="1123" s="222" customFormat="1" ht="12.75"/>
    <row r="1124" s="222" customFormat="1" ht="12.75"/>
    <row r="1125" s="222" customFormat="1" ht="12.75"/>
    <row r="1126" s="222" customFormat="1" ht="12.75"/>
    <row r="1127" s="222" customFormat="1" ht="12.75"/>
    <row r="1128" s="222" customFormat="1" ht="12.75"/>
    <row r="1129" s="222" customFormat="1" ht="12.75"/>
    <row r="1130" s="222" customFormat="1" ht="12.75"/>
    <row r="1131" s="222" customFormat="1" ht="12.75"/>
    <row r="1132" s="222" customFormat="1" ht="12.75"/>
    <row r="1133" s="222" customFormat="1" ht="12.75"/>
    <row r="1134" s="222" customFormat="1" ht="12.75"/>
    <row r="1135" s="222" customFormat="1" ht="12.75"/>
    <row r="1136" s="222" customFormat="1" ht="12.75"/>
    <row r="1137" s="222" customFormat="1" ht="12.75"/>
    <row r="1138" s="222" customFormat="1" ht="12.75"/>
    <row r="1139" s="222" customFormat="1" ht="12.75"/>
    <row r="1140" s="222" customFormat="1" ht="12.75"/>
    <row r="1141" s="222" customFormat="1" ht="12.75"/>
    <row r="1142" s="222" customFormat="1" ht="12.75"/>
    <row r="1143" s="222" customFormat="1" ht="12.75"/>
    <row r="1144" s="222" customFormat="1" ht="12.75"/>
    <row r="1145" s="222" customFormat="1" ht="12.75"/>
    <row r="1146" s="222" customFormat="1" ht="12.75"/>
    <row r="1147" s="222" customFormat="1" ht="12.75"/>
    <row r="1148" s="222" customFormat="1" ht="12.75"/>
    <row r="1149" s="222" customFormat="1" ht="12.75"/>
    <row r="1150" s="222" customFormat="1" ht="12.75"/>
    <row r="1151" s="222" customFormat="1" ht="12.75"/>
    <row r="1152" s="222" customFormat="1" ht="12.75"/>
    <row r="1153" s="222" customFormat="1" ht="12.75"/>
    <row r="1154" s="222" customFormat="1" ht="12.75"/>
    <row r="1155" s="222" customFormat="1" ht="12.75"/>
    <row r="1156" s="222" customFormat="1" ht="12.75"/>
    <row r="1157" s="222" customFormat="1" ht="12.75"/>
    <row r="1158" s="222" customFormat="1" ht="12.75"/>
    <row r="1159" s="222" customFormat="1" ht="12.75"/>
    <row r="1160" s="222" customFormat="1" ht="12.75"/>
    <row r="1161" s="222" customFormat="1" ht="12.75"/>
    <row r="1162" s="222" customFormat="1" ht="12.75"/>
    <row r="1163" s="222" customFormat="1" ht="12.75"/>
    <row r="1164" s="222" customFormat="1" ht="12.75"/>
    <row r="1165" s="222" customFormat="1" ht="12.75"/>
    <row r="1166" s="222" customFormat="1" ht="12.75"/>
    <row r="1167" s="222" customFormat="1" ht="12.75"/>
    <row r="1168" s="222" customFormat="1" ht="12.75"/>
    <row r="1169" s="222" customFormat="1" ht="12.75"/>
    <row r="1170" s="222" customFormat="1" ht="12.75"/>
    <row r="1171" s="222" customFormat="1" ht="12.75"/>
    <row r="1172" s="222" customFormat="1" ht="12.75"/>
    <row r="1173" s="222" customFormat="1" ht="12.75"/>
    <row r="1174" s="222" customFormat="1" ht="12.75"/>
    <row r="1175" s="222" customFormat="1" ht="12.75"/>
    <row r="1176" s="222" customFormat="1" ht="12.75"/>
    <row r="1177" s="222" customFormat="1" ht="12.75"/>
    <row r="1178" s="222" customFormat="1" ht="12.75"/>
    <row r="1179" s="222" customFormat="1" ht="12.75"/>
    <row r="1180" s="222" customFormat="1" ht="12.75"/>
    <row r="1181" s="222" customFormat="1" ht="12.75"/>
    <row r="1182" s="222" customFormat="1" ht="12.75"/>
    <row r="1183" s="222" customFormat="1" ht="12.75"/>
    <row r="1184" s="222" customFormat="1" ht="12.75"/>
    <row r="1185" s="222" customFormat="1" ht="12.75"/>
    <row r="1186" s="222" customFormat="1" ht="12.75"/>
    <row r="1187" s="222" customFormat="1" ht="12.75"/>
    <row r="1188" s="222" customFormat="1" ht="12.75"/>
    <row r="1189" s="222" customFormat="1" ht="12.75"/>
    <row r="1190" s="222" customFormat="1" ht="12.75"/>
    <row r="1191" s="222" customFormat="1" ht="12.75"/>
    <row r="1192" s="222" customFormat="1" ht="12.75"/>
    <row r="1193" s="222" customFormat="1" ht="12.75"/>
    <row r="1194" s="222" customFormat="1" ht="12.75"/>
    <row r="1195" s="222" customFormat="1" ht="12.75"/>
    <row r="1196" s="222" customFormat="1" ht="12.75"/>
    <row r="1197" s="222" customFormat="1" ht="12.75"/>
    <row r="1198" s="222" customFormat="1" ht="12.75"/>
    <row r="1199" s="222" customFormat="1" ht="12.75"/>
    <row r="1200" s="222" customFormat="1" ht="12.75"/>
    <row r="1201" s="222" customFormat="1" ht="12.75"/>
    <row r="1202" s="222" customFormat="1" ht="12.75"/>
    <row r="1203" s="222" customFormat="1" ht="12.75"/>
    <row r="1204" s="222" customFormat="1" ht="12.75"/>
    <row r="1205" s="222" customFormat="1" ht="12.75"/>
    <row r="1206" s="222" customFormat="1" ht="12.75"/>
    <row r="1207" s="222" customFormat="1" ht="12.75"/>
    <row r="1208" s="222" customFormat="1" ht="12.75"/>
    <row r="1209" s="222" customFormat="1" ht="12.75"/>
    <row r="1210" s="222" customFormat="1" ht="12.75"/>
    <row r="1211" s="222" customFormat="1" ht="12.75"/>
    <row r="1212" s="222" customFormat="1" ht="12.75"/>
    <row r="1213" s="222" customFormat="1" ht="12.75"/>
    <row r="1214" s="222" customFormat="1" ht="12.75"/>
    <row r="1215" s="222" customFormat="1" ht="12.75"/>
    <row r="1216" s="222" customFormat="1" ht="12.75"/>
    <row r="1217" s="222" customFormat="1" ht="12.75"/>
    <row r="1218" s="222" customFormat="1" ht="12.75"/>
    <row r="1219" s="222" customFormat="1" ht="12.75"/>
    <row r="1220" s="222" customFormat="1" ht="12.75"/>
    <row r="1221" s="222" customFormat="1" ht="12.75"/>
    <row r="1222" s="222" customFormat="1" ht="12.75"/>
    <row r="1223" s="222" customFormat="1" ht="12.75"/>
    <row r="1224" s="222" customFormat="1" ht="12.75"/>
    <row r="1225" s="222" customFormat="1" ht="12.75"/>
    <row r="1226" s="222" customFormat="1" ht="12.75"/>
    <row r="1227" s="222" customFormat="1" ht="12.75"/>
    <row r="1228" s="222" customFormat="1" ht="12.75"/>
    <row r="1229" s="222" customFormat="1" ht="12.75"/>
    <row r="1230" s="222" customFormat="1" ht="12.75"/>
    <row r="1231" s="222" customFormat="1" ht="12.75"/>
    <row r="1232" s="222" customFormat="1" ht="12.75"/>
    <row r="1233" s="222" customFormat="1" ht="12.75"/>
    <row r="1234" s="222" customFormat="1" ht="12.75"/>
    <row r="1235" s="222" customFormat="1" ht="12.75"/>
    <row r="1236" s="222" customFormat="1" ht="12.75"/>
    <row r="1237" s="222" customFormat="1" ht="12.75"/>
    <row r="1238" s="222" customFormat="1" ht="12.75"/>
    <row r="1239" s="222" customFormat="1" ht="12.75"/>
    <row r="1240" s="222" customFormat="1" ht="12.75"/>
    <row r="1241" s="222" customFormat="1" ht="12.75"/>
    <row r="1242" s="222" customFormat="1" ht="12.75"/>
    <row r="1243" s="222" customFormat="1" ht="12.75"/>
    <row r="1244" s="222" customFormat="1" ht="12.75"/>
    <row r="1245" s="222" customFormat="1" ht="12.75"/>
    <row r="1246" s="222" customFormat="1" ht="12.75"/>
    <row r="1247" s="222" customFormat="1" ht="12.75"/>
    <row r="1248" s="222" customFormat="1" ht="12.75"/>
    <row r="1249" s="222" customFormat="1" ht="12.75"/>
    <row r="1250" s="222" customFormat="1" ht="12.75"/>
    <row r="1251" s="222" customFormat="1" ht="12.75"/>
    <row r="1252" s="222" customFormat="1" ht="12.75"/>
    <row r="1253" s="222" customFormat="1" ht="12.75"/>
    <row r="1254" s="222" customFormat="1" ht="12.75"/>
    <row r="1255" s="222" customFormat="1" ht="12.75"/>
    <row r="1256" s="222" customFormat="1" ht="12.75"/>
    <row r="1257" s="222" customFormat="1" ht="12.75"/>
    <row r="1258" s="222" customFormat="1" ht="12.75"/>
    <row r="1259" s="222" customFormat="1" ht="12.75"/>
    <row r="1260" s="222" customFormat="1" ht="12.75"/>
    <row r="1261" s="222" customFormat="1" ht="12.75"/>
    <row r="1262" s="222" customFormat="1" ht="12.75"/>
    <row r="1263" s="222" customFormat="1" ht="12.75"/>
    <row r="1264" s="222" customFormat="1" ht="12.75"/>
    <row r="1265" s="222" customFormat="1" ht="12.75"/>
    <row r="1266" s="222" customFormat="1" ht="12.75"/>
    <row r="1267" s="222" customFormat="1" ht="12.75"/>
    <row r="1268" s="222" customFormat="1" ht="12.75"/>
    <row r="1269" s="222" customFormat="1" ht="12.75"/>
    <row r="1270" s="222" customFormat="1" ht="12.75"/>
    <row r="1271" s="222" customFormat="1" ht="12.75"/>
    <row r="1272" s="222" customFormat="1" ht="12.75"/>
    <row r="1273" s="222" customFormat="1" ht="12.75"/>
    <row r="1274" s="222" customFormat="1" ht="12.75"/>
    <row r="1275" s="222" customFormat="1" ht="12.75"/>
    <row r="1276" s="222" customFormat="1" ht="12.75"/>
    <row r="1277" s="222" customFormat="1" ht="12.75"/>
    <row r="1278" s="222" customFormat="1" ht="12.75"/>
    <row r="1279" s="222" customFormat="1" ht="12.75"/>
    <row r="1280" s="222" customFormat="1" ht="12.75"/>
    <row r="1281" s="222" customFormat="1" ht="12.75"/>
    <row r="1282" s="222" customFormat="1" ht="12.75"/>
    <row r="1283" s="222" customFormat="1" ht="12.75"/>
    <row r="1284" s="222" customFormat="1" ht="12.75"/>
    <row r="1285" s="222" customFormat="1" ht="12.75"/>
    <row r="1286" s="222" customFormat="1" ht="12.75"/>
    <row r="1287" s="222" customFormat="1" ht="12.75"/>
    <row r="1288" s="222" customFormat="1" ht="12.75"/>
    <row r="1289" s="222" customFormat="1" ht="12.75"/>
    <row r="1290" s="222" customFormat="1" ht="12.75"/>
    <row r="1291" s="222" customFormat="1" ht="12.75"/>
    <row r="1292" s="222" customFormat="1" ht="12.75"/>
    <row r="1293" s="222" customFormat="1" ht="12.75"/>
    <row r="1294" s="222" customFormat="1" ht="12.75"/>
    <row r="1295" s="222" customFormat="1" ht="12.75"/>
    <row r="1296" s="222" customFormat="1" ht="12.75"/>
    <row r="1297" s="222" customFormat="1" ht="12.75"/>
    <row r="1298" s="222" customFormat="1" ht="12.75"/>
    <row r="1299" s="222" customFormat="1" ht="12.75"/>
    <row r="1300" s="222" customFormat="1" ht="12.75"/>
    <row r="1301" s="222" customFormat="1" ht="12.75"/>
    <row r="1302" s="222" customFormat="1" ht="12.75"/>
    <row r="1303" s="222" customFormat="1" ht="12.75"/>
    <row r="1304" s="222" customFormat="1" ht="12.75"/>
    <row r="1305" s="222" customFormat="1" ht="12.75"/>
    <row r="1306" s="222" customFormat="1" ht="12.75"/>
    <row r="1307" s="222" customFormat="1" ht="12.75"/>
    <row r="1308" s="222" customFormat="1" ht="12.75"/>
    <row r="1309" s="222" customFormat="1" ht="12.75"/>
    <row r="1310" s="222" customFormat="1" ht="12.75"/>
    <row r="1311" s="222" customFormat="1" ht="12.75"/>
    <row r="1312" s="222" customFormat="1" ht="12.75"/>
    <row r="1313" s="222" customFormat="1" ht="12.75"/>
    <row r="1314" s="222" customFormat="1" ht="12.75"/>
    <row r="1315" s="222" customFormat="1" ht="12.75"/>
    <row r="1316" s="222" customFormat="1" ht="12.75"/>
    <row r="1317" s="222" customFormat="1" ht="12.75"/>
    <row r="1318" s="222" customFormat="1" ht="12.75"/>
    <row r="1319" s="222" customFormat="1" ht="12.75"/>
    <row r="1320" s="222" customFormat="1" ht="12.75"/>
    <row r="1321" s="222" customFormat="1" ht="12.75"/>
    <row r="1322" s="222" customFormat="1" ht="12.75"/>
    <row r="1323" s="222" customFormat="1" ht="12.75"/>
    <row r="1324" s="222" customFormat="1" ht="12.75"/>
    <row r="1325" s="222" customFormat="1" ht="12.75"/>
    <row r="1326" s="222" customFormat="1" ht="12.75"/>
    <row r="1327" s="222" customFormat="1" ht="12.75"/>
    <row r="1328" s="222" customFormat="1" ht="12.75"/>
    <row r="1329" s="222" customFormat="1" ht="12.75"/>
    <row r="1330" s="222" customFormat="1" ht="12.75"/>
    <row r="1331" s="222" customFormat="1" ht="12.75"/>
    <row r="1332" s="222" customFormat="1" ht="12.75"/>
    <row r="1333" s="222" customFormat="1" ht="12.75"/>
    <row r="1334" s="222" customFormat="1" ht="12.75"/>
    <row r="1335" s="222" customFormat="1" ht="12.75"/>
    <row r="1336" s="222" customFormat="1" ht="12.75"/>
    <row r="1337" s="222" customFormat="1" ht="12.75"/>
    <row r="1338" s="222" customFormat="1" ht="12.75"/>
    <row r="1339" s="222" customFormat="1" ht="12.75"/>
    <row r="1340" s="222" customFormat="1" ht="12.75"/>
    <row r="1341" s="222" customFormat="1" ht="12.75"/>
    <row r="1342" s="222" customFormat="1" ht="12.75"/>
    <row r="1343" s="222" customFormat="1" ht="12.75"/>
    <row r="1344" s="222" customFormat="1" ht="12.75"/>
    <row r="1345" s="222" customFormat="1" ht="12.75"/>
    <row r="1346" s="222" customFormat="1" ht="12.75"/>
    <row r="1347" s="222" customFormat="1" ht="12.75"/>
    <row r="1348" s="222" customFormat="1" ht="12.75"/>
    <row r="1349" s="222" customFormat="1" ht="12.75"/>
    <row r="1350" s="222" customFormat="1" ht="12.75"/>
    <row r="1351" s="222" customFormat="1" ht="12.75"/>
    <row r="1352" s="222" customFormat="1" ht="12.75"/>
    <row r="1353" s="222" customFormat="1" ht="12.75"/>
    <row r="1354" s="222" customFormat="1" ht="12.75"/>
    <row r="1355" s="222" customFormat="1" ht="12.75"/>
    <row r="1356" s="222" customFormat="1" ht="12.75"/>
    <row r="1357" s="222" customFormat="1" ht="12.75"/>
    <row r="1358" s="222" customFormat="1" ht="12.75"/>
    <row r="1359" s="222" customFormat="1" ht="12.75"/>
    <row r="1360" s="222" customFormat="1" ht="12.75"/>
    <row r="1361" s="222" customFormat="1" ht="12.75"/>
    <row r="1362" s="222" customFormat="1" ht="12.75"/>
    <row r="1363" s="222" customFormat="1" ht="12.75"/>
    <row r="1364" s="222" customFormat="1" ht="12.75"/>
    <row r="1365" s="222" customFormat="1" ht="12.75"/>
    <row r="1366" s="222" customFormat="1" ht="12.75"/>
    <row r="1367" s="222" customFormat="1" ht="12.75"/>
    <row r="1368" s="222" customFormat="1" ht="12.75"/>
    <row r="1369" s="222" customFormat="1" ht="12.75"/>
    <row r="1370" s="222" customFormat="1" ht="12.75"/>
    <row r="1371" s="222" customFormat="1" ht="12.75"/>
    <row r="1372" s="222" customFormat="1" ht="12.75"/>
    <row r="1373" s="222" customFormat="1" ht="12.75"/>
    <row r="1374" s="222" customFormat="1" ht="12.75"/>
    <row r="1375" s="222" customFormat="1" ht="12.75"/>
    <row r="1376" s="222" customFormat="1" ht="12.75"/>
    <row r="1377" s="222" customFormat="1" ht="12.75"/>
    <row r="1378" s="222" customFormat="1" ht="12.75"/>
    <row r="1379" s="222" customFormat="1" ht="12.75"/>
    <row r="1380" s="222" customFormat="1" ht="12.75"/>
    <row r="1381" s="222" customFormat="1" ht="12.75"/>
    <row r="1382" s="222" customFormat="1" ht="12.75"/>
    <row r="1383" s="222" customFormat="1" ht="12.75"/>
    <row r="1384" s="222" customFormat="1" ht="12.75"/>
    <row r="1385" s="222" customFormat="1" ht="12.75"/>
    <row r="1386" s="222" customFormat="1" ht="12.75"/>
    <row r="1387" s="222" customFormat="1" ht="12.75"/>
    <row r="1388" s="222" customFormat="1" ht="12.75"/>
    <row r="1389" s="222" customFormat="1" ht="12.75"/>
    <row r="1390" s="222" customFormat="1" ht="12.75"/>
    <row r="1391" s="222" customFormat="1" ht="12.75"/>
    <row r="1392" s="222" customFormat="1" ht="12.75"/>
    <row r="1393" s="222" customFormat="1" ht="12.75"/>
    <row r="1394" s="222" customFormat="1" ht="12.75"/>
    <row r="1395" s="222" customFormat="1" ht="12.75"/>
    <row r="1396" s="222" customFormat="1" ht="12.75"/>
    <row r="1397" s="222" customFormat="1" ht="12.75"/>
    <row r="1398" s="222" customFormat="1" ht="12.75"/>
    <row r="1399" s="222" customFormat="1" ht="12.75"/>
    <row r="1400" s="222" customFormat="1" ht="12.75"/>
    <row r="1401" s="222" customFormat="1" ht="12.75"/>
    <row r="1402" s="222" customFormat="1" ht="12.75"/>
    <row r="1403" s="222" customFormat="1" ht="12.75"/>
    <row r="1404" s="222" customFormat="1" ht="12.75"/>
    <row r="1405" s="222" customFormat="1" ht="12.75"/>
    <row r="1406" s="222" customFormat="1" ht="12.75"/>
    <row r="1407" s="222" customFormat="1" ht="12.75"/>
    <row r="1408" s="222" customFormat="1" ht="12.75"/>
    <row r="1409" s="222" customFormat="1" ht="12.75"/>
    <row r="1410" s="222" customFormat="1" ht="12.75"/>
    <row r="1411" s="222" customFormat="1" ht="12.75"/>
    <row r="1412" s="222" customFormat="1" ht="12.75"/>
    <row r="1413" s="222" customFormat="1" ht="12.75"/>
    <row r="1414" s="222" customFormat="1" ht="12.75"/>
    <row r="1415" s="222" customFormat="1" ht="12.75"/>
    <row r="1416" s="222" customFormat="1" ht="12.75"/>
    <row r="1417" s="222" customFormat="1" ht="12.75"/>
    <row r="1418" s="222" customFormat="1" ht="12.75"/>
    <row r="1419" s="222" customFormat="1" ht="12.75"/>
    <row r="1420" s="222" customFormat="1" ht="12.75"/>
    <row r="1421" s="222" customFormat="1" ht="12.75"/>
    <row r="1422" s="222" customFormat="1" ht="12.75"/>
    <row r="1423" s="222" customFormat="1" ht="12.75"/>
    <row r="1424" s="222" customFormat="1" ht="12.75"/>
    <row r="1425" s="222" customFormat="1" ht="12.75"/>
    <row r="1426" s="222" customFormat="1" ht="12.75"/>
    <row r="1427" s="222" customFormat="1" ht="12.75"/>
    <row r="1428" s="222" customFormat="1" ht="12.75"/>
    <row r="1429" s="222" customFormat="1" ht="12.75"/>
    <row r="1430" s="222" customFormat="1" ht="12.75"/>
    <row r="1431" s="222" customFormat="1" ht="12.75"/>
    <row r="1432" s="222" customFormat="1" ht="12.75"/>
    <row r="1433" s="222" customFormat="1" ht="12.75"/>
    <row r="1434" s="222" customFormat="1" ht="12.75"/>
    <row r="1435" s="222" customFormat="1" ht="12.75"/>
    <row r="1436" s="222" customFormat="1" ht="12.75"/>
    <row r="1437" s="222" customFormat="1" ht="12.75"/>
    <row r="1438" s="222" customFormat="1" ht="12.75"/>
    <row r="1439" s="222" customFormat="1" ht="12.75"/>
    <row r="1440" s="222" customFormat="1" ht="12.75"/>
    <row r="1441" s="222" customFormat="1" ht="12.75"/>
    <row r="1442" s="222" customFormat="1" ht="12.75"/>
    <row r="1443" s="222" customFormat="1" ht="12.75"/>
    <row r="1444" s="222" customFormat="1" ht="12.75"/>
    <row r="1445" s="222" customFormat="1" ht="12.75"/>
    <row r="1446" s="222" customFormat="1" ht="12.75"/>
    <row r="1447" s="222" customFormat="1" ht="12.75"/>
    <row r="1448" s="222" customFormat="1" ht="12.75"/>
    <row r="1449" s="222" customFormat="1" ht="12.75"/>
    <row r="1450" s="222" customFormat="1" ht="12.75"/>
    <row r="1451" s="222" customFormat="1" ht="12.75"/>
    <row r="1452" s="222" customFormat="1" ht="12.75"/>
    <row r="1453" s="222" customFormat="1" ht="12.75"/>
    <row r="1454" s="222" customFormat="1" ht="12.75"/>
    <row r="1455" s="222" customFormat="1" ht="12.75"/>
    <row r="1456" s="222" customFormat="1" ht="12.75"/>
    <row r="1457" s="222" customFormat="1" ht="12.75"/>
    <row r="1458" s="222" customFormat="1" ht="12.75"/>
    <row r="1459" s="222" customFormat="1" ht="12.75"/>
    <row r="1460" s="222" customFormat="1" ht="12.75"/>
    <row r="1461" s="222" customFormat="1" ht="12.75"/>
    <row r="1462" s="222" customFormat="1" ht="12.75"/>
    <row r="1463" s="222" customFormat="1" ht="12.75"/>
    <row r="1464" s="222" customFormat="1" ht="12.75"/>
    <row r="1465" s="222" customFormat="1" ht="12.75"/>
    <row r="1466" s="222" customFormat="1" ht="12.75"/>
    <row r="1467" s="222" customFormat="1" ht="12.75"/>
    <row r="1468" s="222" customFormat="1" ht="12.75"/>
    <row r="1469" s="222" customFormat="1" ht="12.75"/>
    <row r="1470" s="222" customFormat="1" ht="12.75"/>
    <row r="1471" s="222" customFormat="1" ht="12.75"/>
    <row r="1472" s="222" customFormat="1" ht="12.75"/>
    <row r="1473" s="222" customFormat="1" ht="12.75"/>
    <row r="1474" s="222" customFormat="1" ht="12.75"/>
    <row r="1475" s="222" customFormat="1" ht="12.75"/>
    <row r="1476" s="222" customFormat="1" ht="12.75"/>
    <row r="1477" s="222" customFormat="1" ht="12.75"/>
    <row r="1478" s="222" customFormat="1" ht="12.75"/>
    <row r="1479" s="222" customFormat="1" ht="12.75"/>
    <row r="1480" s="222" customFormat="1" ht="12.75"/>
    <row r="1481" s="222" customFormat="1" ht="12.75"/>
    <row r="1482" s="222" customFormat="1" ht="12.75"/>
    <row r="1483" s="222" customFormat="1" ht="12.75"/>
    <row r="1484" s="222" customFormat="1" ht="12.75"/>
    <row r="1485" s="222" customFormat="1" ht="12.75"/>
    <row r="1486" s="222" customFormat="1" ht="12.75"/>
    <row r="1487" s="222" customFormat="1" ht="12.75"/>
    <row r="1488" s="222" customFormat="1" ht="12.75"/>
    <row r="1489" s="222" customFormat="1" ht="12.75"/>
    <row r="1490" s="222" customFormat="1" ht="12.75"/>
    <row r="1491" s="222" customFormat="1" ht="12.75"/>
    <row r="1492" s="222" customFormat="1" ht="12.75"/>
    <row r="1493" s="222" customFormat="1" ht="12.75"/>
    <row r="1494" s="222" customFormat="1" ht="12.75"/>
    <row r="1495" s="222" customFormat="1" ht="12.75"/>
    <row r="1496" s="222" customFormat="1" ht="12.75"/>
    <row r="1497" s="222" customFormat="1" ht="12.75"/>
    <row r="1498" s="222" customFormat="1" ht="12.75"/>
    <row r="1499" s="222" customFormat="1" ht="12.75"/>
    <row r="1500" s="222" customFormat="1" ht="12.75"/>
    <row r="1501" s="222" customFormat="1" ht="12.75"/>
    <row r="1502" s="222" customFormat="1" ht="12.75"/>
    <row r="1503" s="222" customFormat="1" ht="12.75"/>
    <row r="1504" s="222" customFormat="1" ht="12.75"/>
    <row r="1505" s="222" customFormat="1" ht="12.75"/>
    <row r="1506" s="222" customFormat="1" ht="12.75"/>
    <row r="1507" s="222" customFormat="1" ht="12.75"/>
    <row r="1508" s="222" customFormat="1" ht="12.75"/>
    <row r="1509" s="222" customFormat="1" ht="12.75"/>
    <row r="1510" s="222" customFormat="1" ht="12.75"/>
    <row r="1511" s="222" customFormat="1" ht="12.75"/>
    <row r="1512" s="222" customFormat="1" ht="12.75"/>
    <row r="1513" s="222" customFormat="1" ht="12.75"/>
    <row r="1514" s="222" customFormat="1" ht="12.75"/>
    <row r="1515" s="222" customFormat="1" ht="12.75"/>
    <row r="1516" s="222" customFormat="1" ht="12.75"/>
    <row r="1517" s="222" customFormat="1" ht="12.75"/>
    <row r="1518" s="222" customFormat="1" ht="12.75"/>
    <row r="1519" s="222" customFormat="1" ht="12.75"/>
    <row r="1520" s="222" customFormat="1" ht="12.75"/>
    <row r="1521" s="222" customFormat="1" ht="12.75"/>
    <row r="1522" s="222" customFormat="1" ht="12.75"/>
    <row r="1523" s="222" customFormat="1" ht="12.75"/>
    <row r="1524" s="222" customFormat="1" ht="12.75"/>
    <row r="1525" s="222" customFormat="1" ht="12.75"/>
    <row r="1526" s="222" customFormat="1" ht="12.75"/>
    <row r="1527" s="222" customFormat="1" ht="12.75"/>
    <row r="1528" s="222" customFormat="1" ht="12.75"/>
    <row r="1529" s="222" customFormat="1" ht="12.75"/>
    <row r="1530" s="222" customFormat="1" ht="12.75"/>
    <row r="1531" s="222" customFormat="1" ht="12.75"/>
    <row r="1532" s="222" customFormat="1" ht="12.75"/>
    <row r="1533" s="222" customFormat="1" ht="12.75"/>
    <row r="1534" s="222" customFormat="1" ht="12.75"/>
    <row r="1535" s="222" customFormat="1" ht="12.75"/>
    <row r="1536" s="222" customFormat="1" ht="12.75"/>
    <row r="1537" s="222" customFormat="1" ht="12.75"/>
    <row r="1538" s="222" customFormat="1" ht="12.75"/>
    <row r="1539" s="222" customFormat="1" ht="12.75"/>
    <row r="1540" s="222" customFormat="1" ht="12.75"/>
    <row r="1541" s="222" customFormat="1" ht="12.75"/>
    <row r="1542" s="222" customFormat="1" ht="12.75"/>
    <row r="1543" s="222" customFormat="1" ht="12.75"/>
    <row r="1544" s="222" customFormat="1" ht="12.75"/>
    <row r="1545" s="222" customFormat="1" ht="12.75"/>
    <row r="1546" s="222" customFormat="1" ht="12.75"/>
    <row r="1547" s="222" customFormat="1" ht="12.75"/>
    <row r="1548" s="222" customFormat="1" ht="12.75"/>
    <row r="1549" s="222" customFormat="1" ht="12.75"/>
    <row r="1550" s="222" customFormat="1" ht="12.75"/>
    <row r="1551" s="222" customFormat="1" ht="12.75"/>
    <row r="1552" s="222" customFormat="1" ht="12.75"/>
    <row r="1553" s="222" customFormat="1" ht="12.75"/>
    <row r="1554" s="222" customFormat="1" ht="12.75"/>
    <row r="1555" s="222" customFormat="1" ht="12.75"/>
    <row r="1556" s="222" customFormat="1" ht="12.75"/>
    <row r="1557" s="222" customFormat="1" ht="12.75"/>
    <row r="1558" s="222" customFormat="1" ht="12.75"/>
    <row r="1559" s="222" customFormat="1" ht="12.75"/>
    <row r="1560" s="222" customFormat="1" ht="12.75"/>
    <row r="1561" s="222" customFormat="1" ht="12.75"/>
    <row r="1562" s="222" customFormat="1" ht="12.75"/>
    <row r="1563" s="222" customFormat="1" ht="12.75"/>
    <row r="1564" s="222" customFormat="1" ht="12.75"/>
    <row r="1565" s="222" customFormat="1" ht="12.75"/>
    <row r="1566" s="222" customFormat="1" ht="12.75"/>
    <row r="1567" s="222" customFormat="1" ht="12.75"/>
    <row r="1568" s="222" customFormat="1" ht="12.75"/>
    <row r="1569" s="222" customFormat="1" ht="12.75"/>
    <row r="1570" s="222" customFormat="1" ht="12.75"/>
    <row r="1571" s="222" customFormat="1" ht="12.75"/>
    <row r="1572" s="222" customFormat="1" ht="12.75"/>
    <row r="1573" s="222" customFormat="1" ht="12.75"/>
    <row r="1574" s="222" customFormat="1" ht="12.75"/>
    <row r="1575" s="222" customFormat="1" ht="12.75"/>
    <row r="1576" s="222" customFormat="1" ht="12.75"/>
    <row r="1577" s="222" customFormat="1" ht="12.75"/>
    <row r="1578" s="222" customFormat="1" ht="12.75"/>
    <row r="1579" s="222" customFormat="1" ht="12.75"/>
    <row r="1580" s="222" customFormat="1" ht="12.75"/>
    <row r="1581" s="222" customFormat="1" ht="12.75"/>
    <row r="1582" s="222" customFormat="1" ht="12.75"/>
    <row r="1583" s="222" customFormat="1" ht="12.75"/>
    <row r="1584" s="222" customFormat="1" ht="12.75"/>
    <row r="1585" s="222" customFormat="1" ht="12.75"/>
    <row r="1586" s="222" customFormat="1" ht="12.75"/>
    <row r="1587" s="222" customFormat="1" ht="12.75"/>
    <row r="1588" s="222" customFormat="1" ht="12.75"/>
    <row r="1589" s="222" customFormat="1" ht="12.75"/>
    <row r="1590" s="222" customFormat="1" ht="12.75"/>
    <row r="1591" s="222" customFormat="1" ht="12.75"/>
    <row r="1592" s="222" customFormat="1" ht="12.75"/>
    <row r="1593" s="222" customFormat="1" ht="12.75"/>
    <row r="1594" s="222" customFormat="1" ht="12.75"/>
    <row r="1595" s="222" customFormat="1" ht="12.75"/>
    <row r="1596" s="222" customFormat="1" ht="12.75"/>
    <row r="1597" s="222" customFormat="1" ht="12.75"/>
    <row r="1598" s="222" customFormat="1" ht="12.75"/>
    <row r="1599" s="222" customFormat="1" ht="12.75"/>
    <row r="1600" s="222" customFormat="1" ht="12.75"/>
    <row r="1601" s="222" customFormat="1" ht="12.75"/>
    <row r="1602" s="222" customFormat="1" ht="12.75"/>
    <row r="1603" s="222" customFormat="1" ht="12.75"/>
    <row r="1604" s="222" customFormat="1" ht="12.75"/>
    <row r="1605" s="222" customFormat="1" ht="12.75"/>
    <row r="1606" s="222" customFormat="1" ht="12.75"/>
    <row r="1607" s="222" customFormat="1" ht="12.75"/>
    <row r="1608" s="222" customFormat="1" ht="12.75"/>
    <row r="1609" s="222" customFormat="1" ht="12.75"/>
    <row r="1610" s="222" customFormat="1" ht="12.75"/>
    <row r="1611" s="222" customFormat="1" ht="12.75"/>
    <row r="1612" s="222" customFormat="1" ht="12.75"/>
    <row r="1613" s="222" customFormat="1" ht="12.75"/>
    <row r="1614" s="222" customFormat="1" ht="12.75"/>
    <row r="1615" s="222" customFormat="1" ht="12.75"/>
    <row r="1616" s="222" customFormat="1" ht="12.75"/>
    <row r="1617" s="222" customFormat="1" ht="12.75"/>
    <row r="1618" s="222" customFormat="1" ht="12.75"/>
    <row r="1619" s="222" customFormat="1" ht="12.75"/>
    <row r="1620" s="222" customFormat="1" ht="12.75"/>
    <row r="1621" s="222" customFormat="1" ht="12.75"/>
    <row r="1622" s="222" customFormat="1" ht="12.75"/>
    <row r="1623" s="222" customFormat="1" ht="12.75"/>
    <row r="1624" s="222" customFormat="1" ht="12.75"/>
    <row r="1625" s="222" customFormat="1" ht="12.75"/>
    <row r="1626" s="222" customFormat="1" ht="12.75"/>
    <row r="1627" s="222" customFormat="1" ht="12.75"/>
    <row r="1628" s="222" customFormat="1" ht="12.75"/>
    <row r="1629" s="222" customFormat="1" ht="12.75"/>
    <row r="1630" s="222" customFormat="1" ht="12.75"/>
    <row r="1631" s="222" customFormat="1" ht="12.75"/>
    <row r="1632" s="222" customFormat="1" ht="12.75"/>
    <row r="1633" s="222" customFormat="1" ht="12.75"/>
    <row r="1634" s="222" customFormat="1" ht="12.75"/>
    <row r="1635" s="222" customFormat="1" ht="12.75"/>
    <row r="1636" s="222" customFormat="1" ht="12.75"/>
    <row r="1637" s="222" customFormat="1" ht="12.75"/>
    <row r="1638" s="222" customFormat="1" ht="12.75"/>
    <row r="1639" s="222" customFormat="1" ht="12.75"/>
    <row r="1640" s="222" customFormat="1" ht="12.75"/>
    <row r="1641" s="222" customFormat="1" ht="12.75"/>
    <row r="1642" s="222" customFormat="1" ht="12.75"/>
    <row r="1643" s="222" customFormat="1" ht="12.75"/>
    <row r="1644" s="222" customFormat="1" ht="12.75"/>
    <row r="1645" s="222" customFormat="1" ht="12.75"/>
    <row r="1646" s="222" customFormat="1" ht="12.75"/>
    <row r="1647" s="222" customFormat="1" ht="12.75"/>
    <row r="1648" s="222" customFormat="1" ht="12.75"/>
    <row r="1649" s="222" customFormat="1" ht="12.75"/>
    <row r="1650" s="222" customFormat="1" ht="12.75"/>
    <row r="1651" s="222" customFormat="1" ht="12.75"/>
    <row r="1652" s="222" customFormat="1" ht="12.75"/>
    <row r="1653" s="222" customFormat="1" ht="12.75"/>
    <row r="1654" s="222" customFormat="1" ht="12.75"/>
    <row r="1655" s="222" customFormat="1" ht="12.75"/>
    <row r="1656" s="222" customFormat="1" ht="12.75"/>
    <row r="1657" s="222" customFormat="1" ht="12.75"/>
    <row r="1658" s="222" customFormat="1" ht="12.75"/>
    <row r="1659" s="222" customFormat="1" ht="12.75"/>
    <row r="1660" s="222" customFormat="1" ht="12.75"/>
    <row r="1661" s="222" customFormat="1" ht="12.75"/>
    <row r="1662" s="222" customFormat="1" ht="12.75"/>
    <row r="1663" s="222" customFormat="1" ht="12.75"/>
    <row r="1664" s="222" customFormat="1" ht="12.75"/>
    <row r="1665" s="222" customFormat="1" ht="12.75"/>
    <row r="1666" s="222" customFormat="1" ht="12.75"/>
    <row r="1667" s="222" customFormat="1" ht="12.75"/>
    <row r="1668" s="222" customFormat="1" ht="12.75"/>
    <row r="1669" s="222" customFormat="1" ht="12.75"/>
    <row r="1670" s="222" customFormat="1" ht="12.75"/>
    <row r="1671" s="222" customFormat="1" ht="12.75"/>
    <row r="1672" s="222" customFormat="1" ht="12.75"/>
    <row r="1673" s="222" customFormat="1" ht="12.75"/>
    <row r="1674" s="222" customFormat="1" ht="12.75"/>
    <row r="1675" s="222" customFormat="1" ht="12.75"/>
    <row r="1676" s="222" customFormat="1" ht="12.75"/>
    <row r="1677" s="222" customFormat="1" ht="12.75"/>
    <row r="1678" s="222" customFormat="1" ht="12.75"/>
    <row r="1679" s="222" customFormat="1" ht="12.75"/>
    <row r="1680" s="222" customFormat="1" ht="12.75"/>
    <row r="1681" s="222" customFormat="1" ht="12.75"/>
    <row r="1682" s="222" customFormat="1" ht="12.75"/>
    <row r="1683" s="222" customFormat="1" ht="12.75"/>
    <row r="1684" s="222" customFormat="1" ht="12.75"/>
    <row r="1685" s="222" customFormat="1" ht="12.75"/>
    <row r="1686" s="222" customFormat="1" ht="12.75"/>
    <row r="1687" s="222" customFormat="1" ht="12.75"/>
    <row r="1688" s="222" customFormat="1" ht="12.75"/>
    <row r="1689" s="222" customFormat="1" ht="12.75"/>
    <row r="1690" s="222" customFormat="1" ht="12.75"/>
    <row r="1691" s="222" customFormat="1" ht="12.75"/>
    <row r="1692" s="222" customFormat="1" ht="12.75"/>
    <row r="1693" s="222" customFormat="1" ht="12.75"/>
    <row r="1694" s="222" customFormat="1" ht="12.75"/>
    <row r="1695" s="222" customFormat="1" ht="12.75"/>
    <row r="1696" s="222" customFormat="1" ht="12.75"/>
    <row r="1697" s="222" customFormat="1" ht="12.75"/>
    <row r="1698" s="222" customFormat="1" ht="12.75"/>
    <row r="1699" s="222" customFormat="1" ht="12.75"/>
    <row r="1700" s="222" customFormat="1" ht="12.75"/>
    <row r="1701" s="222" customFormat="1" ht="12.75"/>
    <row r="1702" s="222" customFormat="1" ht="12.75"/>
    <row r="1703" s="222" customFormat="1" ht="12.75"/>
    <row r="1704" s="222" customFormat="1" ht="12.75"/>
    <row r="1705" s="222" customFormat="1" ht="12.75"/>
    <row r="1706" s="222" customFormat="1" ht="12.75"/>
    <row r="1707" s="222" customFormat="1" ht="12.75"/>
    <row r="1708" s="222" customFormat="1" ht="12.75"/>
    <row r="1709" s="222" customFormat="1" ht="12.75"/>
    <row r="1710" s="222" customFormat="1" ht="12.75"/>
    <row r="1711" s="222" customFormat="1" ht="12.75"/>
    <row r="1712" s="222" customFormat="1" ht="12.75"/>
    <row r="1713" s="222" customFormat="1" ht="12.75"/>
    <row r="1714" s="222" customFormat="1" ht="12.75"/>
    <row r="1715" s="222" customFormat="1" ht="12.75"/>
    <row r="1716" s="222" customFormat="1" ht="12.75"/>
    <row r="1717" s="222" customFormat="1" ht="12.75"/>
    <row r="1718" s="222" customFormat="1" ht="12.75"/>
    <row r="1719" s="222" customFormat="1" ht="12.75"/>
    <row r="1720" s="222" customFormat="1" ht="12.75"/>
    <row r="1721" s="222" customFormat="1" ht="12.75"/>
    <row r="1722" s="222" customFormat="1" ht="12.75"/>
    <row r="1723" s="222" customFormat="1" ht="12.75"/>
    <row r="1724" s="222" customFormat="1" ht="12.75"/>
    <row r="1725" s="222" customFormat="1" ht="12.75"/>
    <row r="1726" s="222" customFormat="1" ht="12.75"/>
    <row r="1727" s="222" customFormat="1" ht="12.75"/>
    <row r="1728" s="222" customFormat="1" ht="12.75"/>
    <row r="1729" s="222" customFormat="1" ht="12.75"/>
    <row r="1730" s="222" customFormat="1" ht="12.75"/>
    <row r="1731" s="222" customFormat="1" ht="12.75"/>
    <row r="1732" s="222" customFormat="1" ht="12.75"/>
    <row r="1733" s="222" customFormat="1" ht="12.75"/>
    <row r="1734" s="222" customFormat="1" ht="12.75"/>
    <row r="1735" s="222" customFormat="1" ht="12.75"/>
    <row r="1736" s="222" customFormat="1" ht="12.75"/>
    <row r="1737" s="222" customFormat="1" ht="12.75"/>
    <row r="1738" s="222" customFormat="1" ht="12.75"/>
    <row r="1739" s="222" customFormat="1" ht="12.75"/>
    <row r="1740" s="222" customFormat="1" ht="12.75"/>
    <row r="1741" s="222" customFormat="1" ht="12.75"/>
    <row r="1742" s="222" customFormat="1" ht="12.75"/>
    <row r="1743" s="222" customFormat="1" ht="12.75"/>
    <row r="1744" s="222" customFormat="1" ht="12.75"/>
    <row r="1745" s="222" customFormat="1" ht="12.75"/>
    <row r="1746" s="222" customFormat="1" ht="12.75"/>
    <row r="1747" s="222" customFormat="1" ht="12.75"/>
    <row r="1748" s="222" customFormat="1" ht="12.75"/>
    <row r="1749" s="222" customFormat="1" ht="12.75"/>
    <row r="1750" s="222" customFormat="1" ht="12.75"/>
    <row r="1751" s="222" customFormat="1" ht="12.75"/>
    <row r="1752" s="222" customFormat="1" ht="12.75"/>
    <row r="1753" s="222" customFormat="1" ht="12.75"/>
    <row r="1754" s="222" customFormat="1" ht="12.75"/>
    <row r="1755" s="222" customFormat="1" ht="12.75"/>
    <row r="1756" s="222" customFormat="1" ht="12.75"/>
    <row r="1757" s="222" customFormat="1" ht="12.75"/>
    <row r="1758" s="222" customFormat="1" ht="12.75"/>
    <row r="1759" s="222" customFormat="1" ht="12.75"/>
    <row r="1760" s="222" customFormat="1" ht="12.75"/>
    <row r="1761" s="222" customFormat="1" ht="12.75"/>
    <row r="1762" s="222" customFormat="1" ht="12.75"/>
    <row r="1763" s="222" customFormat="1" ht="12.75"/>
    <row r="1764" s="222" customFormat="1" ht="12.75"/>
    <row r="1765" s="222" customFormat="1" ht="12.75"/>
    <row r="1766" s="222" customFormat="1" ht="12.75"/>
    <row r="1767" s="222" customFormat="1" ht="12.75"/>
    <row r="1768" s="222" customFormat="1" ht="12.75"/>
    <row r="1769" s="222" customFormat="1" ht="12.75"/>
    <row r="1770" s="222" customFormat="1" ht="12.75"/>
    <row r="1771" s="222" customFormat="1" ht="12.75"/>
    <row r="1772" s="222" customFormat="1" ht="12.75"/>
    <row r="1773" s="222" customFormat="1" ht="12.75"/>
    <row r="1774" s="222" customFormat="1" ht="12.75"/>
    <row r="1775" s="222" customFormat="1" ht="12.75"/>
    <row r="1776" s="222" customFormat="1" ht="12.75"/>
    <row r="1777" s="222" customFormat="1" ht="12.75"/>
    <row r="1778" s="222" customFormat="1" ht="12.75"/>
    <row r="1779" s="222" customFormat="1" ht="12.75"/>
    <row r="1780" s="222" customFormat="1" ht="12.75"/>
    <row r="1781" s="222" customFormat="1" ht="12.75"/>
    <row r="1782" s="222" customFormat="1" ht="12.75"/>
    <row r="1783" s="222" customFormat="1" ht="12.75"/>
    <row r="1784" s="222" customFormat="1" ht="12.75"/>
    <row r="1785" s="222" customFormat="1" ht="12.75"/>
    <row r="1786" s="222" customFormat="1" ht="12.75"/>
    <row r="1787" s="222" customFormat="1" ht="12.75"/>
    <row r="1788" s="222" customFormat="1" ht="12.75"/>
    <row r="1789" s="222" customFormat="1" ht="12.75"/>
    <row r="1790" s="222" customFormat="1" ht="12.75"/>
    <row r="1791" s="222" customFormat="1" ht="12.75"/>
    <row r="1792" s="222" customFormat="1" ht="12.75"/>
    <row r="1793" s="222" customFormat="1" ht="12.75"/>
    <row r="1794" s="222" customFormat="1" ht="12.75"/>
    <row r="1795" s="222" customFormat="1" ht="12.75"/>
    <row r="1796" s="222" customFormat="1" ht="12.75"/>
    <row r="1797" s="222" customFormat="1" ht="12.75"/>
    <row r="1798" s="222" customFormat="1" ht="12.75"/>
    <row r="1799" s="222" customFormat="1" ht="12.75"/>
    <row r="1800" s="222" customFormat="1" ht="12.75"/>
    <row r="1801" s="222" customFormat="1" ht="12.75"/>
    <row r="1802" s="222" customFormat="1" ht="12.75"/>
    <row r="1803" s="222" customFormat="1" ht="12.75"/>
    <row r="1804" s="222" customFormat="1" ht="12.75"/>
    <row r="1805" s="222" customFormat="1" ht="12.75"/>
    <row r="1806" s="222" customFormat="1" ht="12.75"/>
    <row r="1807" s="222" customFormat="1" ht="12.75"/>
    <row r="1808" s="222" customFormat="1" ht="12.75"/>
    <row r="1809" s="222" customFormat="1" ht="12.75"/>
    <row r="1810" s="222" customFormat="1" ht="12.75"/>
    <row r="1811" s="222" customFormat="1" ht="12.75"/>
    <row r="1812" s="222" customFormat="1" ht="12.75"/>
    <row r="1813" s="222" customFormat="1" ht="12.75"/>
    <row r="1814" s="222" customFormat="1" ht="12.75"/>
    <row r="1815" s="222" customFormat="1" ht="12.75"/>
    <row r="1816" s="222" customFormat="1" ht="12.75"/>
    <row r="1817" s="222" customFormat="1" ht="12.75"/>
    <row r="1818" s="222" customFormat="1" ht="12.75"/>
    <row r="1819" s="222" customFormat="1" ht="12.75"/>
    <row r="1820" s="222" customFormat="1" ht="12.75"/>
    <row r="1821" s="222" customFormat="1" ht="12.75"/>
    <row r="1822" s="222" customFormat="1" ht="12.75"/>
    <row r="1823" s="222" customFormat="1" ht="12.75"/>
    <row r="1824" s="222" customFormat="1" ht="12.75"/>
    <row r="1825" s="222" customFormat="1" ht="12.75"/>
    <row r="1826" s="222" customFormat="1" ht="12.75"/>
    <row r="1827" s="222" customFormat="1" ht="12.75"/>
    <row r="1828" s="222" customFormat="1" ht="12.75"/>
    <row r="1829" s="222" customFormat="1" ht="12.75"/>
    <row r="1830" s="222" customFormat="1" ht="12.75"/>
    <row r="1831" s="222" customFormat="1" ht="12.75"/>
    <row r="1832" s="222" customFormat="1" ht="12.75"/>
    <row r="1833" s="222" customFormat="1" ht="12.75"/>
    <row r="1834" s="222" customFormat="1" ht="12.75"/>
    <row r="1835" s="222" customFormat="1" ht="12.75"/>
    <row r="1836" s="222" customFormat="1" ht="12.75"/>
    <row r="1837" s="222" customFormat="1" ht="12.75"/>
    <row r="1838" s="222" customFormat="1" ht="12.75"/>
    <row r="1839" s="222" customFormat="1" ht="12.75"/>
    <row r="1840" s="222" customFormat="1" ht="12.75"/>
    <row r="1841" s="222" customFormat="1" ht="12.75"/>
    <row r="1842" s="222" customFormat="1" ht="12.75"/>
    <row r="1843" s="222" customFormat="1" ht="12.75"/>
    <row r="1844" s="222" customFormat="1" ht="12.75"/>
    <row r="1845" s="222" customFormat="1" ht="12.75"/>
    <row r="1846" s="222" customFormat="1" ht="12.75"/>
    <row r="1847" s="222" customFormat="1" ht="12.75"/>
    <row r="1848" s="222" customFormat="1" ht="12.75"/>
    <row r="1849" s="222" customFormat="1" ht="12.75"/>
    <row r="1850" s="222" customFormat="1" ht="12.75"/>
    <row r="1851" s="222" customFormat="1" ht="12.75"/>
    <row r="1852" s="222" customFormat="1" ht="12.75"/>
    <row r="1853" s="222" customFormat="1" ht="12.75"/>
    <row r="1854" s="222" customFormat="1" ht="12.75"/>
    <row r="1855" s="222" customFormat="1" ht="12.75"/>
    <row r="1856" s="222" customFormat="1" ht="12.75"/>
    <row r="1857" s="222" customFormat="1" ht="12.75"/>
    <row r="1858" s="222" customFormat="1" ht="12.75"/>
    <row r="1859" s="222" customFormat="1" ht="12.75"/>
    <row r="1860" s="222" customFormat="1" ht="12.75"/>
    <row r="1861" s="222" customFormat="1" ht="12.75"/>
    <row r="1862" s="222" customFormat="1" ht="12.75"/>
    <row r="1863" s="222" customFormat="1" ht="12.75"/>
    <row r="1864" s="222" customFormat="1" ht="12.75"/>
    <row r="1865" s="222" customFormat="1" ht="12.75"/>
    <row r="1866" s="222" customFormat="1" ht="12.75"/>
    <row r="1867" s="222" customFormat="1" ht="12.75"/>
    <row r="1868" s="222" customFormat="1" ht="12.75"/>
    <row r="1869" s="222" customFormat="1" ht="12.75"/>
    <row r="1870" s="222" customFormat="1" ht="12.75"/>
    <row r="1871" s="222" customFormat="1" ht="12.75"/>
    <row r="1872" s="222" customFormat="1" ht="12.75"/>
    <row r="1873" s="222" customFormat="1" ht="12.75"/>
    <row r="1874" s="222" customFormat="1" ht="12.75"/>
    <row r="1875" s="222" customFormat="1" ht="12.75"/>
    <row r="1876" s="222" customFormat="1" ht="12.75"/>
    <row r="1877" s="222" customFormat="1" ht="12.75"/>
    <row r="1878" s="222" customFormat="1" ht="12.75"/>
    <row r="1879" s="222" customFormat="1" ht="12.75"/>
    <row r="1880" s="222" customFormat="1" ht="12.75"/>
    <row r="1881" s="222" customFormat="1" ht="12.75"/>
    <row r="1882" s="222" customFormat="1" ht="12.75"/>
    <row r="1883" s="222" customFormat="1" ht="12.75"/>
    <row r="1884" s="222" customFormat="1" ht="12.75"/>
    <row r="1885" s="222" customFormat="1" ht="12.75"/>
    <row r="1886" s="222" customFormat="1" ht="12.75"/>
    <row r="1887" s="222" customFormat="1" ht="12.75"/>
    <row r="1888" s="222" customFormat="1" ht="12.75"/>
    <row r="1889" s="222" customFormat="1" ht="12.75"/>
    <row r="1890" s="222" customFormat="1" ht="12.75"/>
    <row r="1891" s="222" customFormat="1" ht="12.75"/>
    <row r="1892" s="222" customFormat="1" ht="12.75"/>
    <row r="1893" s="222" customFormat="1" ht="12.75"/>
    <row r="1894" s="222" customFormat="1" ht="12.75"/>
    <row r="1895" s="222" customFormat="1" ht="12.75"/>
    <row r="1896" s="222" customFormat="1" ht="12.75"/>
    <row r="1897" s="222" customFormat="1" ht="12.75"/>
    <row r="1898" s="222" customFormat="1" ht="12.75"/>
    <row r="1899" s="222" customFormat="1" ht="12.75"/>
    <row r="1900" s="222" customFormat="1" ht="12.75"/>
    <row r="1901" s="222" customFormat="1" ht="12.75"/>
    <row r="1902" s="222" customFormat="1" ht="12.75"/>
    <row r="1903" s="222" customFormat="1" ht="12.75"/>
    <row r="1904" s="222" customFormat="1" ht="12.75"/>
    <row r="1905" s="222" customFormat="1" ht="12.75"/>
    <row r="1906" s="222" customFormat="1" ht="12.75"/>
    <row r="1907" s="222" customFormat="1" ht="12.75"/>
    <row r="1908" s="222" customFormat="1" ht="12.75"/>
    <row r="1909" s="222" customFormat="1" ht="12.75"/>
    <row r="1910" s="222" customFormat="1" ht="12.75"/>
    <row r="1911" s="222" customFormat="1" ht="12.75"/>
    <row r="1912" s="222" customFormat="1" ht="12.75"/>
    <row r="1913" s="222" customFormat="1" ht="12.75"/>
    <row r="1914" s="222" customFormat="1" ht="12.75"/>
    <row r="1915" s="222" customFormat="1" ht="12.75"/>
    <row r="1916" s="222" customFormat="1" ht="12.75"/>
    <row r="1917" s="222" customFormat="1" ht="12.75"/>
    <row r="1918" s="222" customFormat="1" ht="12.75"/>
    <row r="1919" s="222" customFormat="1" ht="12.75"/>
    <row r="1920" s="222" customFormat="1" ht="12.75"/>
    <row r="1921" s="222" customFormat="1" ht="12.75"/>
    <row r="1922" s="222" customFormat="1" ht="12.75"/>
    <row r="1923" s="222" customFormat="1" ht="12.75"/>
    <row r="1924" s="222" customFormat="1" ht="12.75"/>
    <row r="1925" s="222" customFormat="1" ht="12.75"/>
    <row r="1926" s="222" customFormat="1" ht="12.75"/>
    <row r="1927" s="222" customFormat="1" ht="12.75"/>
    <row r="1928" s="222" customFormat="1" ht="12.75"/>
    <row r="1929" s="222" customFormat="1" ht="12.75"/>
    <row r="1930" s="222" customFormat="1" ht="12.75"/>
    <row r="1931" s="222" customFormat="1" ht="12.75"/>
    <row r="1932" s="222" customFormat="1" ht="12.75"/>
    <row r="1933" s="222" customFormat="1" ht="12.75"/>
    <row r="1934" s="222" customFormat="1" ht="12.75"/>
    <row r="1935" s="222" customFormat="1" ht="12.75"/>
    <row r="1936" s="222" customFormat="1" ht="12.75"/>
    <row r="1937" s="222" customFormat="1" ht="12.75"/>
    <row r="1938" s="222" customFormat="1" ht="12.75"/>
    <row r="1939" s="222" customFormat="1" ht="12.75"/>
    <row r="1940" s="222" customFormat="1" ht="12.75"/>
    <row r="1941" s="222" customFormat="1" ht="12.75"/>
    <row r="1942" s="222" customFormat="1" ht="12.75"/>
    <row r="1943" s="222" customFormat="1" ht="12.75"/>
    <row r="1944" s="222" customFormat="1" ht="12.75"/>
    <row r="1945" s="222" customFormat="1" ht="12.75"/>
    <row r="1946" s="222" customFormat="1" ht="12.75"/>
    <row r="1947" s="222" customFormat="1" ht="12.75"/>
    <row r="1948" s="222" customFormat="1" ht="12.75"/>
    <row r="1949" s="222" customFormat="1" ht="12.75"/>
    <row r="1950" s="222" customFormat="1" ht="12.75"/>
    <row r="1951" s="222" customFormat="1" ht="12.75"/>
    <row r="1952" s="222" customFormat="1" ht="12.75"/>
    <row r="1953" s="222" customFormat="1" ht="12.75"/>
    <row r="1954" s="222" customFormat="1" ht="12.75"/>
    <row r="1955" s="222" customFormat="1" ht="12.75"/>
    <row r="1956" s="222" customFormat="1" ht="12.75"/>
    <row r="1957" s="222" customFormat="1" ht="12.75"/>
    <row r="1958" s="222" customFormat="1" ht="12.75"/>
    <row r="1959" s="222" customFormat="1" ht="12.75"/>
    <row r="1960" s="222" customFormat="1" ht="12.75"/>
    <row r="1961" s="222" customFormat="1" ht="12.75"/>
    <row r="1962" s="222" customFormat="1" ht="12.75"/>
    <row r="1963" s="222" customFormat="1" ht="12.75"/>
    <row r="1964" s="222" customFormat="1" ht="12.75"/>
    <row r="1965" s="222" customFormat="1" ht="12.75"/>
    <row r="1966" s="222" customFormat="1" ht="12.75"/>
    <row r="1967" s="222" customFormat="1" ht="12.75"/>
    <row r="1968" s="222" customFormat="1" ht="12.75"/>
    <row r="1969" s="222" customFormat="1" ht="12.75"/>
    <row r="1970" s="222" customFormat="1" ht="12.75"/>
    <row r="1971" s="222" customFormat="1" ht="12.75"/>
    <row r="1972" s="222" customFormat="1" ht="12.75"/>
    <row r="1973" s="222" customFormat="1" ht="12.75"/>
    <row r="1974" s="222" customFormat="1" ht="12.75"/>
    <row r="1975" s="222" customFormat="1" ht="12.75"/>
    <row r="1976" s="222" customFormat="1" ht="12.75"/>
    <row r="1977" s="222" customFormat="1" ht="12.75"/>
    <row r="1978" s="222" customFormat="1" ht="12.75"/>
    <row r="1979" s="222" customFormat="1" ht="12.75"/>
    <row r="1980" s="222" customFormat="1" ht="12.75"/>
    <row r="1981" s="222" customFormat="1" ht="12.75"/>
    <row r="1982" s="222" customFormat="1" ht="12.75"/>
    <row r="1983" s="222" customFormat="1" ht="12.75"/>
    <row r="1984" s="222" customFormat="1" ht="12.75"/>
    <row r="1985" s="222" customFormat="1" ht="12.75"/>
    <row r="1986" s="222" customFormat="1" ht="12.75"/>
    <row r="1987" s="222" customFormat="1" ht="12.75"/>
    <row r="1988" s="222" customFormat="1" ht="12.75"/>
    <row r="1989" s="222" customFormat="1" ht="12.75"/>
    <row r="1990" s="222" customFormat="1" ht="12.75"/>
    <row r="1991" s="222" customFormat="1" ht="12.75"/>
    <row r="1992" s="222" customFormat="1" ht="12.75"/>
    <row r="1993" s="222" customFormat="1" ht="12.75"/>
    <row r="1994" s="222" customFormat="1" ht="12.75"/>
    <row r="1995" s="222" customFormat="1" ht="12.75"/>
    <row r="1996" s="222" customFormat="1" ht="12.75"/>
    <row r="1997" s="222" customFormat="1" ht="12.75"/>
    <row r="1998" s="222" customFormat="1" ht="12.75"/>
    <row r="1999" s="222" customFormat="1" ht="12.75"/>
    <row r="2000" s="222" customFormat="1" ht="12.75"/>
    <row r="2001" s="222" customFormat="1" ht="12.75"/>
    <row r="2002" s="222" customFormat="1" ht="12.75"/>
    <row r="2003" s="222" customFormat="1" ht="12.75"/>
    <row r="2004" s="222" customFormat="1" ht="12.75"/>
    <row r="2005" s="222" customFormat="1" ht="12.75"/>
    <row r="2006" s="222" customFormat="1" ht="12.75"/>
    <row r="2007" s="222" customFormat="1" ht="12.75"/>
    <row r="2008" s="222" customFormat="1" ht="12.75"/>
    <row r="2009" s="222" customFormat="1" ht="12.75"/>
    <row r="2010" s="222" customFormat="1" ht="12.75"/>
    <row r="2011" s="222" customFormat="1" ht="12.75"/>
    <row r="2012" s="222" customFormat="1" ht="12.75"/>
    <row r="2013" s="222" customFormat="1" ht="12.75"/>
    <row r="2014" s="222" customFormat="1" ht="12.75"/>
    <row r="2015" s="222" customFormat="1" ht="12.75"/>
    <row r="2016" s="222" customFormat="1" ht="12.75"/>
    <row r="2017" s="222" customFormat="1" ht="12.75"/>
    <row r="2018" s="222" customFormat="1" ht="12.75"/>
    <row r="2019" s="222" customFormat="1" ht="12.75"/>
    <row r="2020" s="222" customFormat="1" ht="12.75"/>
    <row r="2021" s="222" customFormat="1" ht="12.75"/>
    <row r="2022" s="222" customFormat="1" ht="12.75"/>
    <row r="2023" s="222" customFormat="1" ht="12.75"/>
    <row r="2024" s="222" customFormat="1" ht="12.75"/>
    <row r="2025" s="222" customFormat="1" ht="12.75"/>
    <row r="2026" s="222" customFormat="1" ht="12.75"/>
    <row r="2027" s="222" customFormat="1" ht="12.75"/>
    <row r="2028" s="222" customFormat="1" ht="12.75"/>
    <row r="2029" s="222" customFormat="1" ht="12.75"/>
    <row r="2030" s="222" customFormat="1" ht="12.75"/>
    <row r="2031" s="222" customFormat="1" ht="12.75"/>
    <row r="2032" s="222" customFormat="1" ht="12.75"/>
    <row r="2033" s="222" customFormat="1" ht="12.75"/>
    <row r="2034" s="222" customFormat="1" ht="12.75"/>
    <row r="2035" s="222" customFormat="1" ht="12.75"/>
    <row r="2036" s="222" customFormat="1" ht="12.75"/>
    <row r="2037" s="222" customFormat="1" ht="12.75"/>
    <row r="2038" s="222" customFormat="1" ht="12.75"/>
    <row r="2039" s="222" customFormat="1" ht="12.75"/>
    <row r="2040" s="222" customFormat="1" ht="12.75"/>
    <row r="2041" s="222" customFormat="1" ht="12.75"/>
    <row r="2042" s="222" customFormat="1" ht="12.75"/>
    <row r="2043" s="222" customFormat="1" ht="12.75"/>
    <row r="2044" s="222" customFormat="1" ht="12.75"/>
    <row r="2045" s="222" customFormat="1" ht="12.75"/>
    <row r="2046" s="222" customFormat="1" ht="12.75"/>
    <row r="2047" s="222" customFormat="1" ht="12.75"/>
    <row r="2048" s="222" customFormat="1" ht="12.75"/>
    <row r="2049" s="222" customFormat="1" ht="12.75"/>
    <row r="2050" s="222" customFormat="1" ht="12.75"/>
    <row r="2051" s="222" customFormat="1" ht="12.75"/>
    <row r="2052" s="222" customFormat="1" ht="12.75"/>
    <row r="2053" s="222" customFormat="1" ht="12.75"/>
    <row r="2054" s="222" customFormat="1" ht="12.75"/>
    <row r="2055" s="222" customFormat="1" ht="12.75"/>
    <row r="2056" s="222" customFormat="1" ht="12.75"/>
    <row r="2057" s="222" customFormat="1" ht="12.75"/>
    <row r="2058" s="222" customFormat="1" ht="12.75"/>
    <row r="2059" s="222" customFormat="1" ht="12.75"/>
    <row r="2060" s="222" customFormat="1" ht="12.75"/>
    <row r="2061" s="222" customFormat="1" ht="12.75"/>
    <row r="2062" s="222" customFormat="1" ht="12.75"/>
    <row r="2063" s="222" customFormat="1" ht="12.75"/>
    <row r="2064" s="222" customFormat="1" ht="12.75"/>
    <row r="2065" s="222" customFormat="1" ht="12.75"/>
    <row r="2066" s="222" customFormat="1" ht="12.75"/>
    <row r="2067" s="222" customFormat="1" ht="12.75"/>
    <row r="2068" s="222" customFormat="1" ht="12.75"/>
    <row r="2069" s="222" customFormat="1" ht="12.75"/>
    <row r="2070" s="222" customFormat="1" ht="12.75"/>
    <row r="2071" s="222" customFormat="1" ht="12.75"/>
    <row r="2072" s="222" customFormat="1" ht="12.75"/>
    <row r="2073" s="222" customFormat="1" ht="12.75"/>
    <row r="2074" s="222" customFormat="1" ht="12.75"/>
    <row r="2075" s="222" customFormat="1" ht="12.75"/>
    <row r="2076" s="222" customFormat="1" ht="12.75"/>
    <row r="2077" s="222" customFormat="1" ht="12.75"/>
    <row r="2078" s="222" customFormat="1" ht="12.75"/>
    <row r="2079" s="222" customFormat="1" ht="12.75"/>
    <row r="2080" s="222" customFormat="1" ht="12.75"/>
    <row r="2081" s="222" customFormat="1" ht="12.75"/>
    <row r="2082" s="222" customFormat="1" ht="12.75"/>
    <row r="2083" s="222" customFormat="1" ht="12.75"/>
    <row r="2084" s="222" customFormat="1" ht="12.75"/>
    <row r="2085" s="222" customFormat="1" ht="12.75"/>
    <row r="2086" s="222" customFormat="1" ht="12.75"/>
    <row r="2087" s="222" customFormat="1" ht="12.75"/>
    <row r="2088" s="222" customFormat="1" ht="12.75"/>
    <row r="2089" s="222" customFormat="1" ht="12.75"/>
    <row r="2090" s="222" customFormat="1" ht="12.75"/>
    <row r="2091" s="222" customFormat="1" ht="12.75"/>
    <row r="2092" s="222" customFormat="1" ht="12.75"/>
    <row r="2093" s="222" customFormat="1" ht="12.75"/>
    <row r="2094" s="222" customFormat="1" ht="12.75"/>
    <row r="2095" s="222" customFormat="1" ht="12.75"/>
    <row r="2096" s="222" customFormat="1" ht="12.75"/>
    <row r="2097" s="222" customFormat="1" ht="12.75"/>
    <row r="2098" s="222" customFormat="1" ht="12.75"/>
    <row r="2099" s="222" customFormat="1" ht="12.75"/>
    <row r="2100" s="222" customFormat="1" ht="12.75"/>
    <row r="2101" s="222" customFormat="1" ht="12.75"/>
    <row r="2102" s="222" customFormat="1" ht="12.75"/>
    <row r="2103" s="222" customFormat="1" ht="12.75"/>
    <row r="2104" s="222" customFormat="1" ht="12.75"/>
    <row r="2105" s="222" customFormat="1" ht="12.75"/>
    <row r="2106" s="222" customFormat="1" ht="12.75"/>
    <row r="2107" s="222" customFormat="1" ht="12.75"/>
    <row r="2108" s="222" customFormat="1" ht="12.75"/>
    <row r="2109" s="222" customFormat="1" ht="12.75"/>
    <row r="2110" s="222" customFormat="1" ht="12.75"/>
    <row r="2111" s="222" customFormat="1" ht="12.75"/>
    <row r="2112" s="222" customFormat="1" ht="12.75"/>
    <row r="2113" s="222" customFormat="1" ht="12.75"/>
    <row r="2114" s="222" customFormat="1" ht="12.75"/>
    <row r="2115" s="222" customFormat="1" ht="12.75"/>
    <row r="2116" s="222" customFormat="1" ht="12.75"/>
    <row r="2117" s="222" customFormat="1" ht="12.75"/>
    <row r="2118" s="222" customFormat="1" ht="12.75"/>
    <row r="2119" s="222" customFormat="1" ht="12.75"/>
    <row r="2120" s="222" customFormat="1" ht="12.75"/>
    <row r="2121" s="222" customFormat="1" ht="12.75"/>
    <row r="2122" s="222" customFormat="1" ht="12.75"/>
    <row r="2123" s="222" customFormat="1" ht="12.75"/>
    <row r="2124" s="222" customFormat="1" ht="12.75"/>
    <row r="2125" s="222" customFormat="1" ht="12.75"/>
    <row r="2126" s="222" customFormat="1" ht="12.75"/>
    <row r="2127" s="222" customFormat="1" ht="12.75"/>
    <row r="2128" s="222" customFormat="1" ht="12.75"/>
    <row r="2129" s="222" customFormat="1" ht="12.75"/>
    <row r="2130" s="222" customFormat="1" ht="12.75"/>
    <row r="2131" s="222" customFormat="1" ht="12.75"/>
    <row r="2132" s="222" customFormat="1" ht="12.75"/>
    <row r="2133" s="222" customFormat="1" ht="12.75"/>
    <row r="2134" s="222" customFormat="1" ht="12.75"/>
    <row r="2135" s="222" customFormat="1" ht="12.75"/>
    <row r="2136" s="222" customFormat="1" ht="12.75"/>
    <row r="2137" s="222" customFormat="1" ht="12.75"/>
    <row r="2138" s="222" customFormat="1" ht="12.75"/>
    <row r="2139" s="222" customFormat="1" ht="12.75"/>
    <row r="2140" s="222" customFormat="1" ht="12.75"/>
    <row r="2141" s="222" customFormat="1" ht="12.75"/>
    <row r="2142" s="222" customFormat="1" ht="12.75"/>
    <row r="2143" s="222" customFormat="1" ht="12.75"/>
    <row r="2144" s="222" customFormat="1" ht="12.75"/>
    <row r="2145" s="222" customFormat="1" ht="12.75"/>
    <row r="2146" s="222" customFormat="1" ht="12.75"/>
    <row r="2147" s="222" customFormat="1" ht="12.75"/>
    <row r="2148" s="222" customFormat="1" ht="12.75"/>
    <row r="2149" s="222" customFormat="1" ht="12.75"/>
    <row r="2150" s="222" customFormat="1" ht="12.75"/>
    <row r="2151" s="222" customFormat="1" ht="12.75"/>
    <row r="2152" s="222" customFormat="1" ht="12.75"/>
    <row r="2153" s="222" customFormat="1" ht="12.75"/>
    <row r="2154" s="222" customFormat="1" ht="12.75"/>
    <row r="2155" s="222" customFormat="1" ht="12.75"/>
    <row r="2156" s="222" customFormat="1" ht="12.75"/>
    <row r="2157" s="222" customFormat="1" ht="12.75"/>
    <row r="2158" s="222" customFormat="1" ht="12.75"/>
    <row r="2159" s="222" customFormat="1" ht="12.75"/>
    <row r="2160" s="222" customFormat="1" ht="12.75"/>
    <row r="2161" s="222" customFormat="1" ht="12.75"/>
    <row r="2162" s="222" customFormat="1" ht="12.75"/>
    <row r="2163" s="222" customFormat="1" ht="12.75"/>
    <row r="2164" s="222" customFormat="1" ht="12.75"/>
    <row r="2165" s="222" customFormat="1" ht="12.75"/>
    <row r="2166" s="222" customFormat="1" ht="12.75"/>
    <row r="2167" s="222" customFormat="1" ht="12.75"/>
    <row r="2168" s="222" customFormat="1" ht="12.75"/>
    <row r="2169" s="222" customFormat="1" ht="12.75"/>
    <row r="2170" s="222" customFormat="1" ht="12.75"/>
    <row r="2171" s="222" customFormat="1" ht="12.75"/>
    <row r="2172" s="222" customFormat="1" ht="12.75"/>
    <row r="2173" s="222" customFormat="1" ht="12.75"/>
    <row r="2174" s="222" customFormat="1" ht="12.75"/>
    <row r="2175" s="222" customFormat="1" ht="12.75"/>
    <row r="2176" s="222" customFormat="1" ht="12.75"/>
    <row r="2177" s="222" customFormat="1" ht="12.75"/>
    <row r="2178" s="222" customFormat="1" ht="12.75"/>
    <row r="2179" s="222" customFormat="1" ht="12.75"/>
    <row r="2180" s="222" customFormat="1" ht="12.75"/>
    <row r="2181" s="222" customFormat="1" ht="12.75"/>
    <row r="2182" s="222" customFormat="1" ht="12.75"/>
    <row r="2183" s="222" customFormat="1" ht="12.75"/>
    <row r="2184" s="222" customFormat="1" ht="12.75"/>
    <row r="2185" s="222" customFormat="1" ht="12.75"/>
    <row r="2186" s="222" customFormat="1" ht="12.75"/>
    <row r="2187" s="222" customFormat="1" ht="12.75"/>
    <row r="2188" s="222" customFormat="1" ht="12.75"/>
    <row r="2189" s="222" customFormat="1" ht="12.75"/>
    <row r="2190" s="222" customFormat="1" ht="12.75"/>
    <row r="2191" s="222" customFormat="1" ht="12.75"/>
    <row r="2192" s="222" customFormat="1" ht="12.75"/>
    <row r="2193" s="222" customFormat="1" ht="12.75"/>
    <row r="2194" s="222" customFormat="1" ht="12.75"/>
    <row r="2195" s="222" customFormat="1" ht="12.75"/>
    <row r="2196" s="222" customFormat="1" ht="12.75"/>
    <row r="2197" s="222" customFormat="1" ht="12.75"/>
    <row r="2198" s="222" customFormat="1" ht="12.75"/>
    <row r="2199" s="222" customFormat="1" ht="12.75"/>
    <row r="2200" s="222" customFormat="1" ht="12.75"/>
    <row r="2201" s="222" customFormat="1" ht="12.75"/>
    <row r="2202" s="222" customFormat="1" ht="12.75"/>
    <row r="2203" s="222" customFormat="1" ht="12.75"/>
    <row r="2204" s="222" customFormat="1" ht="12.75"/>
    <row r="2205" s="222" customFormat="1" ht="12.75"/>
    <row r="2206" s="222" customFormat="1" ht="12.75"/>
    <row r="2207" s="222" customFormat="1" ht="12.75"/>
    <row r="2208" s="222" customFormat="1" ht="12.75"/>
    <row r="2209" s="222" customFormat="1" ht="12.75"/>
    <row r="2210" s="222" customFormat="1" ht="12.75"/>
    <row r="2211" s="222" customFormat="1" ht="12.75"/>
    <row r="2212" s="222" customFormat="1" ht="12.75"/>
    <row r="2213" s="222" customFormat="1" ht="12.75"/>
    <row r="2214" s="222" customFormat="1" ht="12.75"/>
    <row r="2215" s="222" customFormat="1" ht="12.75"/>
    <row r="2216" s="222" customFormat="1" ht="12.75"/>
    <row r="2217" s="222" customFormat="1" ht="12.75"/>
    <row r="2218" s="222" customFormat="1" ht="12.75"/>
    <row r="2219" s="222" customFormat="1" ht="12.75"/>
    <row r="2220" s="222" customFormat="1" ht="12.75"/>
    <row r="2221" s="222" customFormat="1" ht="12.75"/>
    <row r="2222" s="222" customFormat="1" ht="12.75"/>
    <row r="2223" s="222" customFormat="1" ht="12.75"/>
    <row r="2224" s="222" customFormat="1" ht="12.75"/>
    <row r="2225" s="222" customFormat="1" ht="12.75"/>
    <row r="2226" s="222" customFormat="1" ht="12.75"/>
    <row r="2227" s="222" customFormat="1" ht="12.75"/>
    <row r="2228" s="222" customFormat="1" ht="12.75"/>
    <row r="2229" s="222" customFormat="1" ht="12.75"/>
    <row r="2230" s="222" customFormat="1" ht="12.75"/>
    <row r="2231" s="222" customFormat="1" ht="12.75"/>
    <row r="2232" s="222" customFormat="1" ht="12.75"/>
    <row r="2233" s="222" customFormat="1" ht="12.75"/>
    <row r="2234" s="222" customFormat="1" ht="12.75"/>
    <row r="2235" s="222" customFormat="1" ht="12.75"/>
    <row r="2236" s="222" customFormat="1" ht="12.75"/>
    <row r="2237" s="222" customFormat="1" ht="12.75"/>
    <row r="2238" s="222" customFormat="1" ht="12.75"/>
    <row r="2239" s="222" customFormat="1" ht="12.75"/>
    <row r="2240" s="222" customFormat="1" ht="12.75"/>
    <row r="2241" s="222" customFormat="1" ht="12.75"/>
    <row r="2242" s="222" customFormat="1" ht="12.75"/>
    <row r="2243" s="222" customFormat="1" ht="12.75"/>
    <row r="2244" s="222" customFormat="1" ht="12.75"/>
    <row r="2245" s="222" customFormat="1" ht="12.75"/>
    <row r="2246" s="222" customFormat="1" ht="12.75"/>
    <row r="2247" s="222" customFormat="1" ht="12.75"/>
    <row r="2248" s="222" customFormat="1" ht="12.75"/>
    <row r="2249" s="222" customFormat="1" ht="12.75"/>
    <row r="2250" s="222" customFormat="1" ht="12.75"/>
    <row r="2251" s="222" customFormat="1" ht="12.75"/>
    <row r="2252" s="222" customFormat="1" ht="12.75"/>
    <row r="2253" s="222" customFormat="1" ht="12.75"/>
    <row r="2254" s="222" customFormat="1" ht="12.75"/>
    <row r="2255" s="222" customFormat="1" ht="12.75"/>
    <row r="2256" s="222" customFormat="1" ht="12.75"/>
    <row r="2257" s="222" customFormat="1" ht="12.75"/>
    <row r="2258" s="222" customFormat="1" ht="12.75"/>
    <row r="2259" s="222" customFormat="1" ht="12.75"/>
    <row r="2260" s="222" customFormat="1" ht="12.75"/>
    <row r="2261" s="222" customFormat="1" ht="12.75"/>
    <row r="2262" s="222" customFormat="1" ht="12.75"/>
    <row r="2263" s="222" customFormat="1" ht="12.75"/>
    <row r="2264" s="222" customFormat="1" ht="12.75"/>
    <row r="2265" s="222" customFormat="1" ht="12.75"/>
    <row r="2266" s="222" customFormat="1" ht="12.75"/>
    <row r="2267" s="222" customFormat="1" ht="12.75"/>
    <row r="2268" s="222" customFormat="1" ht="12.75"/>
    <row r="2269" s="222" customFormat="1" ht="12.75"/>
    <row r="2270" s="222" customFormat="1" ht="12.75"/>
    <row r="2271" s="222" customFormat="1" ht="12.75"/>
    <row r="2272" s="222" customFormat="1" ht="12.75"/>
    <row r="2273" s="222" customFormat="1" ht="12.75"/>
    <row r="2274" s="222" customFormat="1" ht="12.75"/>
    <row r="2275" s="222" customFormat="1" ht="12.75"/>
    <row r="2276" s="222" customFormat="1" ht="12.75"/>
    <row r="2277" s="222" customFormat="1" ht="12.75"/>
    <row r="2278" s="222" customFormat="1" ht="12.75"/>
    <row r="2279" s="222" customFormat="1" ht="12.75"/>
    <row r="2280" s="222" customFormat="1" ht="12.75"/>
    <row r="2281" s="222" customFormat="1" ht="12.75"/>
    <row r="2282" s="222" customFormat="1" ht="12.75"/>
    <row r="2283" s="222" customFormat="1" ht="12.75"/>
    <row r="2284" s="222" customFormat="1" ht="12.75"/>
    <row r="2285" s="222" customFormat="1" ht="12.75"/>
    <row r="2286" s="222" customFormat="1" ht="12.75"/>
    <row r="2287" s="222" customFormat="1" ht="12.75"/>
    <row r="2288" s="222" customFormat="1" ht="12.75"/>
    <row r="2289" s="222" customFormat="1" ht="12.75"/>
    <row r="2290" s="222" customFormat="1" ht="12.75"/>
    <row r="2291" s="222" customFormat="1" ht="12.75"/>
    <row r="2292" s="222" customFormat="1" ht="12.75"/>
    <row r="2293" s="222" customFormat="1" ht="12.75"/>
    <row r="2294" s="222" customFormat="1" ht="12.75"/>
    <row r="2295" s="222" customFormat="1" ht="12.75"/>
    <row r="2296" s="222" customFormat="1" ht="12.75"/>
    <row r="2297" s="222" customFormat="1" ht="12.75"/>
    <row r="2298" s="222" customFormat="1" ht="12.75"/>
    <row r="2299" s="222" customFormat="1" ht="12.75"/>
    <row r="2300" s="222" customFormat="1" ht="12.75"/>
    <row r="2301" s="222" customFormat="1" ht="12.75"/>
    <row r="2302" s="222" customFormat="1" ht="12.75"/>
    <row r="2303" s="222" customFormat="1" ht="12.75"/>
    <row r="2304" s="222" customFormat="1" ht="12.75"/>
    <row r="2305" s="222" customFormat="1" ht="12.75"/>
    <row r="2306" s="222" customFormat="1" ht="12.75"/>
    <row r="2307" s="222" customFormat="1" ht="12.75"/>
    <row r="2308" s="222" customFormat="1" ht="12.75"/>
    <row r="2309" s="222" customFormat="1" ht="12.75"/>
    <row r="2310" s="222" customFormat="1" ht="12.75"/>
    <row r="2311" s="222" customFormat="1" ht="12.75"/>
    <row r="2312" s="222" customFormat="1" ht="12.75"/>
    <row r="2313" s="222" customFormat="1" ht="12.75"/>
    <row r="2314" s="222" customFormat="1" ht="12.75"/>
    <row r="2315" s="222" customFormat="1" ht="12.75"/>
    <row r="2316" s="222" customFormat="1" ht="12.75"/>
    <row r="2317" s="222" customFormat="1" ht="12.75"/>
    <row r="2318" s="222" customFormat="1" ht="12.75"/>
    <row r="2319" s="222" customFormat="1" ht="12.75"/>
    <row r="2320" s="222" customFormat="1" ht="12.75"/>
    <row r="2321" s="222" customFormat="1" ht="12.75"/>
    <row r="2322" s="222" customFormat="1" ht="12.75"/>
    <row r="2323" s="222" customFormat="1" ht="12.75"/>
    <row r="2324" s="222" customFormat="1" ht="12.75"/>
    <row r="2325" s="222" customFormat="1" ht="12.75"/>
    <row r="2326" s="222" customFormat="1" ht="12.75"/>
    <row r="2327" s="222" customFormat="1" ht="12.75"/>
    <row r="2328" s="222" customFormat="1" ht="12.75"/>
    <row r="2329" s="222" customFormat="1" ht="12.75"/>
    <row r="2330" s="222" customFormat="1" ht="12.75"/>
    <row r="2331" s="222" customFormat="1" ht="12.75"/>
    <row r="2332" s="222" customFormat="1" ht="12.75"/>
    <row r="2333" s="222" customFormat="1" ht="12.75"/>
    <row r="2334" s="222" customFormat="1" ht="12.75"/>
    <row r="2335" s="222" customFormat="1" ht="12.75"/>
    <row r="2336" s="222" customFormat="1" ht="12.75"/>
    <row r="2337" s="222" customFormat="1" ht="12.75"/>
    <row r="2338" s="222" customFormat="1" ht="12.75"/>
    <row r="2339" s="222" customFormat="1" ht="12.75"/>
    <row r="2340" s="222" customFormat="1" ht="12.75"/>
    <row r="2341" s="222" customFormat="1" ht="12.75"/>
    <row r="2342" s="222" customFormat="1" ht="12.75"/>
    <row r="2343" s="222" customFormat="1" ht="12.75"/>
    <row r="2344" s="222" customFormat="1" ht="12.75"/>
    <row r="2345" s="222" customFormat="1" ht="12.75"/>
    <row r="2346" s="222" customFormat="1" ht="12.75"/>
    <row r="2347" s="222" customFormat="1" ht="12.75"/>
    <row r="2348" s="222" customFormat="1" ht="12.75"/>
    <row r="2349" s="222" customFormat="1" ht="12.75"/>
    <row r="2350" s="222" customFormat="1" ht="12.75"/>
    <row r="2351" s="222" customFormat="1" ht="12.75"/>
    <row r="2352" s="222" customFormat="1" ht="12.75"/>
    <row r="2353" s="222" customFormat="1" ht="12.75"/>
    <row r="2354" s="222" customFormat="1" ht="12.75"/>
    <row r="2355" s="222" customFormat="1" ht="12.75"/>
    <row r="2356" s="222" customFormat="1" ht="12.75"/>
    <row r="2357" s="222" customFormat="1" ht="12.75"/>
    <row r="2358" s="222" customFormat="1" ht="12.75"/>
    <row r="2359" s="222" customFormat="1" ht="12.75"/>
    <row r="2360" s="222" customFormat="1" ht="12.75"/>
    <row r="2361" s="222" customFormat="1" ht="12.75"/>
    <row r="2362" s="222" customFormat="1" ht="12.75"/>
    <row r="2363" s="222" customFormat="1" ht="12.75"/>
    <row r="2364" s="222" customFormat="1" ht="12.75"/>
    <row r="2365" s="222" customFormat="1" ht="12.75"/>
    <row r="2366" s="222" customFormat="1" ht="12.75"/>
    <row r="2367" s="222" customFormat="1" ht="12.75"/>
    <row r="2368" s="222" customFormat="1" ht="12.75"/>
    <row r="2369" s="222" customFormat="1" ht="12.75"/>
    <row r="2370" s="222" customFormat="1" ht="12.75"/>
    <row r="2371" s="222" customFormat="1" ht="12.75"/>
    <row r="2372" s="222" customFormat="1" ht="12.75"/>
    <row r="2373" s="222" customFormat="1" ht="12.75"/>
    <row r="2374" s="222" customFormat="1" ht="12.75"/>
    <row r="2375" s="222" customFormat="1" ht="12.75"/>
    <row r="2376" s="222" customFormat="1" ht="12.75"/>
    <row r="2377" s="222" customFormat="1" ht="12.75"/>
    <row r="2378" s="222" customFormat="1" ht="12.75"/>
    <row r="2379" s="222" customFormat="1" ht="12.75"/>
    <row r="2380" s="222" customFormat="1" ht="12.75"/>
    <row r="2381" s="222" customFormat="1" ht="12.75"/>
    <row r="2382" s="222" customFormat="1" ht="12.75"/>
    <row r="2383" s="222" customFormat="1" ht="12.75"/>
    <row r="2384" s="222" customFormat="1" ht="12.75"/>
    <row r="2385" s="222" customFormat="1" ht="12.75"/>
    <row r="2386" s="222" customFormat="1" ht="12.75"/>
    <row r="2387" s="222" customFormat="1" ht="12.75"/>
    <row r="2388" s="222" customFormat="1" ht="12.75"/>
    <row r="2389" s="222" customFormat="1" ht="12.75"/>
    <row r="2390" s="222" customFormat="1" ht="12.75"/>
    <row r="2391" s="222" customFormat="1" ht="12.75"/>
    <row r="2392" s="222" customFormat="1" ht="12.75"/>
    <row r="2393" s="222" customFormat="1" ht="12.75"/>
    <row r="2394" s="222" customFormat="1" ht="12.75"/>
    <row r="2395" s="222" customFormat="1" ht="12.75"/>
    <row r="2396" s="222" customFormat="1" ht="12.75"/>
    <row r="2397" s="222" customFormat="1" ht="12.75"/>
    <row r="2398" s="222" customFormat="1" ht="12.75"/>
    <row r="2399" s="222" customFormat="1" ht="12.75"/>
    <row r="2400" s="222" customFormat="1" ht="12.75"/>
    <row r="2401" s="222" customFormat="1" ht="12.75"/>
    <row r="2402" s="222" customFormat="1" ht="12.75"/>
    <row r="2403" s="222" customFormat="1" ht="12.75"/>
    <row r="2404" s="222" customFormat="1" ht="12.75"/>
    <row r="2405" s="222" customFormat="1" ht="12.75"/>
    <row r="2406" s="222" customFormat="1" ht="12.75"/>
    <row r="2407" s="222" customFormat="1" ht="12.75"/>
    <row r="2408" s="222" customFormat="1" ht="12.75"/>
    <row r="2409" s="222" customFormat="1" ht="12.75"/>
    <row r="2410" s="222" customFormat="1" ht="12.75"/>
    <row r="2411" s="222" customFormat="1" ht="12.75"/>
    <row r="2412" s="222" customFormat="1" ht="12.75"/>
    <row r="2413" s="222" customFormat="1" ht="12.75"/>
    <row r="2414" s="222" customFormat="1" ht="12.75"/>
    <row r="2415" s="222" customFormat="1" ht="12.75"/>
    <row r="2416" s="222" customFormat="1" ht="12.75"/>
    <row r="2417" s="222" customFormat="1" ht="12.75"/>
    <row r="2418" s="222" customFormat="1" ht="12.75"/>
    <row r="2419" s="222" customFormat="1" ht="12.75"/>
    <row r="2420" s="222" customFormat="1" ht="12.75"/>
    <row r="2421" s="222" customFormat="1" ht="12.75"/>
    <row r="2422" s="222" customFormat="1" ht="12.75"/>
    <row r="2423" s="222" customFormat="1" ht="12.75"/>
    <row r="2424" s="222" customFormat="1" ht="12.75"/>
    <row r="2425" s="222" customFormat="1" ht="12.75"/>
    <row r="2426" s="222" customFormat="1" ht="12.75"/>
    <row r="2427" s="222" customFormat="1" ht="12.75"/>
    <row r="2428" s="222" customFormat="1" ht="12.75"/>
    <row r="2429" s="222" customFormat="1" ht="12.75"/>
    <row r="2430" s="222" customFormat="1" ht="12.75"/>
    <row r="2431" s="222" customFormat="1" ht="12.75"/>
    <row r="2432" s="222" customFormat="1" ht="12.75"/>
    <row r="2433" s="222" customFormat="1" ht="12.75"/>
    <row r="2434" s="222" customFormat="1" ht="12.75"/>
    <row r="2435" s="222" customFormat="1" ht="12.75"/>
    <row r="2436" s="222" customFormat="1" ht="12.75"/>
    <row r="2437" s="222" customFormat="1" ht="12.75"/>
    <row r="2438" s="222" customFormat="1" ht="12.75"/>
    <row r="2439" s="222" customFormat="1" ht="12.75"/>
    <row r="2440" s="222" customFormat="1" ht="12.75"/>
    <row r="2441" s="222" customFormat="1" ht="12.75"/>
    <row r="2442" s="222" customFormat="1" ht="12.75"/>
    <row r="2443" s="222" customFormat="1" ht="12.75"/>
    <row r="2444" s="222" customFormat="1" ht="12.75"/>
    <row r="2445" s="222" customFormat="1" ht="12.75"/>
    <row r="2446" s="222" customFormat="1" ht="12.75"/>
    <row r="2447" s="222" customFormat="1" ht="12.75"/>
    <row r="2448" s="222" customFormat="1" ht="12.75"/>
    <row r="2449" s="222" customFormat="1" ht="12.75"/>
    <row r="2450" s="222" customFormat="1" ht="12.75"/>
    <row r="2451" s="222" customFormat="1" ht="12.75"/>
    <row r="2452" s="222" customFormat="1" ht="12.75"/>
    <row r="2453" s="222" customFormat="1" ht="12.75"/>
    <row r="2454" s="222" customFormat="1" ht="12.75"/>
    <row r="2455" s="222" customFormat="1" ht="12.75"/>
    <row r="2456" s="222" customFormat="1" ht="12.75"/>
    <row r="2457" s="222" customFormat="1" ht="12.75"/>
    <row r="2458" s="222" customFormat="1" ht="12.75"/>
    <row r="2459" s="222" customFormat="1" ht="12.75"/>
    <row r="2460" s="222" customFormat="1" ht="12.75"/>
    <row r="2461" s="222" customFormat="1" ht="12.75"/>
    <row r="2462" s="222" customFormat="1" ht="12.75"/>
    <row r="2463" s="222" customFormat="1" ht="12.75"/>
    <row r="2464" s="222" customFormat="1" ht="12.75"/>
    <row r="2465" s="222" customFormat="1" ht="12.75"/>
    <row r="2466" s="222" customFormat="1" ht="12.75"/>
    <row r="2467" s="222" customFormat="1" ht="12.75"/>
    <row r="2468" s="222" customFormat="1" ht="12.75"/>
    <row r="2469" s="222" customFormat="1" ht="12.75"/>
    <row r="2470" s="222" customFormat="1" ht="12.75"/>
    <row r="2471" s="222" customFormat="1" ht="12.75"/>
    <row r="2472" s="222" customFormat="1" ht="12.75"/>
    <row r="2473" s="222" customFormat="1" ht="12.75"/>
    <row r="2474" s="222" customFormat="1" ht="12.75"/>
    <row r="2475" s="222" customFormat="1" ht="12.75"/>
    <row r="2476" s="222" customFormat="1" ht="12.75"/>
    <row r="2477" s="222" customFormat="1" ht="12.75"/>
    <row r="2478" s="222" customFormat="1" ht="12.75"/>
    <row r="2479" s="222" customFormat="1" ht="12.75"/>
    <row r="2480" s="222" customFormat="1" ht="12.75"/>
    <row r="2481" s="222" customFormat="1" ht="12.75"/>
    <row r="2482" s="222" customFormat="1" ht="12.75"/>
    <row r="2483" s="222" customFormat="1" ht="12.75"/>
    <row r="2484" s="222" customFormat="1" ht="12.75"/>
    <row r="2485" s="222" customFormat="1" ht="12.75"/>
    <row r="2486" s="222" customFormat="1" ht="12.75"/>
    <row r="2487" s="222" customFormat="1" ht="12.75"/>
    <row r="2488" s="222" customFormat="1" ht="12.75"/>
    <row r="2489" s="222" customFormat="1" ht="12.75"/>
    <row r="2490" s="222" customFormat="1" ht="12.75"/>
    <row r="2491" s="222" customFormat="1" ht="12.75"/>
    <row r="2492" s="222" customFormat="1" ht="12.75"/>
    <row r="2493" s="222" customFormat="1" ht="12.75"/>
    <row r="2494" s="222" customFormat="1" ht="12.75"/>
    <row r="2495" s="222" customFormat="1" ht="12.75"/>
    <row r="2496" s="222" customFormat="1" ht="12.75"/>
    <row r="2497" s="222" customFormat="1" ht="12.75"/>
    <row r="2498" s="222" customFormat="1" ht="12.75"/>
    <row r="2499" s="222" customFormat="1" ht="12.75"/>
    <row r="2500" s="222" customFormat="1" ht="12.75"/>
    <row r="2501" s="222" customFormat="1" ht="12.75"/>
    <row r="2502" s="222" customFormat="1" ht="12.75"/>
    <row r="2503" s="222" customFormat="1" ht="12.75"/>
    <row r="2504" s="222" customFormat="1" ht="12.75"/>
    <row r="2505" s="222" customFormat="1" ht="12.75"/>
    <row r="2506" s="222" customFormat="1" ht="12.75"/>
    <row r="2507" s="222" customFormat="1" ht="12.75"/>
    <row r="2508" s="222" customFormat="1" ht="12.75"/>
    <row r="2509" s="222" customFormat="1" ht="12.75"/>
    <row r="2510" s="222" customFormat="1" ht="12.75"/>
    <row r="2511" s="222" customFormat="1" ht="12.75"/>
    <row r="2512" s="222" customFormat="1" ht="12.75"/>
    <row r="2513" s="222" customFormat="1" ht="12.75"/>
    <row r="2514" s="222" customFormat="1" ht="12.75"/>
    <row r="2515" s="222" customFormat="1" ht="12.75"/>
    <row r="2516" s="222" customFormat="1" ht="12.75"/>
    <row r="2517" s="222" customFormat="1" ht="12.75"/>
    <row r="2518" s="222" customFormat="1" ht="12.75"/>
    <row r="2519" s="222" customFormat="1" ht="12.75"/>
    <row r="2520" s="222" customFormat="1" ht="12.75"/>
    <row r="2521" s="222" customFormat="1" ht="12.75"/>
    <row r="2522" s="222" customFormat="1" ht="12.75"/>
    <row r="2523" s="222" customFormat="1" ht="12.75"/>
    <row r="2524" s="222" customFormat="1" ht="12.75"/>
    <row r="2525" s="222" customFormat="1" ht="12.75"/>
    <row r="2526" s="222" customFormat="1" ht="12.75"/>
    <row r="2527" s="222" customFormat="1" ht="12.75"/>
    <row r="2528" s="222" customFormat="1" ht="12.75"/>
    <row r="2529" s="222" customFormat="1" ht="12.75"/>
    <row r="2530" s="222" customFormat="1" ht="12.75"/>
    <row r="2531" s="222" customFormat="1" ht="12.75"/>
    <row r="2532" s="222" customFormat="1" ht="12.75"/>
    <row r="2533" s="222" customFormat="1" ht="12.75"/>
    <row r="2534" s="222" customFormat="1" ht="12.75"/>
    <row r="2535" s="222" customFormat="1" ht="12.75"/>
    <row r="2536" s="222" customFormat="1" ht="12.75"/>
    <row r="2537" s="222" customFormat="1" ht="12.75"/>
    <row r="2538" s="222" customFormat="1" ht="12.75"/>
    <row r="2539" s="222" customFormat="1" ht="12.75"/>
    <row r="2540" s="222" customFormat="1" ht="12.75"/>
    <row r="2541" s="222" customFormat="1" ht="12.75"/>
    <row r="2542" s="222" customFormat="1" ht="12.75"/>
    <row r="2543" s="222" customFormat="1" ht="12.75"/>
    <row r="2544" s="222" customFormat="1" ht="12.75"/>
    <row r="2545" s="222" customFormat="1" ht="12.75"/>
    <row r="2546" s="222" customFormat="1" ht="12.75"/>
    <row r="2547" s="222" customFormat="1" ht="12.75"/>
    <row r="2548" s="222" customFormat="1" ht="12.75"/>
    <row r="2549" s="222" customFormat="1" ht="12.75"/>
    <row r="2550" s="222" customFormat="1" ht="12.75"/>
    <row r="2551" s="222" customFormat="1" ht="12.75"/>
    <row r="2552" s="222" customFormat="1" ht="12.75"/>
    <row r="2553" s="222" customFormat="1" ht="12.75"/>
    <row r="2554" s="222" customFormat="1" ht="12.75"/>
    <row r="2555" s="222" customFormat="1" ht="12.75"/>
    <row r="2556" s="222" customFormat="1" ht="12.75"/>
    <row r="2557" s="222" customFormat="1" ht="12.75"/>
    <row r="2558" s="222" customFormat="1" ht="12.75"/>
    <row r="2559" s="222" customFormat="1" ht="12.75"/>
    <row r="2560" s="222" customFormat="1" ht="12.75"/>
    <row r="2561" s="222" customFormat="1" ht="12.75"/>
    <row r="2562" s="222" customFormat="1" ht="12.75"/>
    <row r="2563" s="222" customFormat="1" ht="12.75"/>
    <row r="2564" s="222" customFormat="1" ht="12.75"/>
    <row r="2565" s="222" customFormat="1" ht="12.75"/>
    <row r="2566" s="222" customFormat="1" ht="12.75"/>
    <row r="2567" s="222" customFormat="1" ht="12.75"/>
    <row r="2568" s="222" customFormat="1" ht="12.75"/>
    <row r="2569" s="222" customFormat="1" ht="12.75"/>
    <row r="2570" s="222" customFormat="1" ht="12.75"/>
    <row r="2571" s="222" customFormat="1" ht="12.75"/>
    <row r="2572" s="222" customFormat="1" ht="12.75"/>
    <row r="2573" s="222" customFormat="1" ht="12.75"/>
    <row r="2574" s="222" customFormat="1" ht="12.75"/>
    <row r="2575" s="222" customFormat="1" ht="12.75"/>
    <row r="2576" s="222" customFormat="1" ht="12.75"/>
    <row r="2577" s="222" customFormat="1" ht="12.75"/>
    <row r="2578" s="222" customFormat="1" ht="12.75"/>
    <row r="2579" s="222" customFormat="1" ht="12.75"/>
    <row r="2580" s="222" customFormat="1" ht="12.75"/>
    <row r="2581" s="222" customFormat="1" ht="12.75"/>
    <row r="2582" s="222" customFormat="1" ht="12.75"/>
    <row r="2583" s="222" customFormat="1" ht="12.75"/>
    <row r="2584" s="222" customFormat="1" ht="12.75"/>
    <row r="2585" s="222" customFormat="1" ht="12.75"/>
    <row r="2586" s="222" customFormat="1" ht="12.75"/>
    <row r="2587" s="222" customFormat="1" ht="12.75"/>
    <row r="2588" s="222" customFormat="1" ht="12.75"/>
    <row r="2589" s="222" customFormat="1" ht="12.75"/>
    <row r="2590" s="222" customFormat="1" ht="12.75"/>
    <row r="2591" s="222" customFormat="1" ht="12.75"/>
    <row r="2592" s="222" customFormat="1" ht="12.75"/>
    <row r="2593" s="222" customFormat="1" ht="12.75"/>
    <row r="2594" s="222" customFormat="1" ht="12.75"/>
    <row r="2595" s="222" customFormat="1" ht="12.75"/>
    <row r="2596" s="222" customFormat="1" ht="12.75"/>
    <row r="2597" s="222" customFormat="1" ht="12.75"/>
    <row r="2598" s="222" customFormat="1" ht="12.75"/>
    <row r="2599" s="222" customFormat="1" ht="12.75"/>
    <row r="2600" s="222" customFormat="1" ht="12.75"/>
    <row r="2601" s="222" customFormat="1" ht="12.75"/>
    <row r="2602" s="222" customFormat="1" ht="12.75"/>
    <row r="2603" s="222" customFormat="1" ht="12.75"/>
    <row r="2604" s="222" customFormat="1" ht="12.75"/>
    <row r="2605" s="222" customFormat="1" ht="12.75"/>
    <row r="2606" s="222" customFormat="1" ht="12.75"/>
    <row r="2607" s="222" customFormat="1" ht="12.75"/>
    <row r="2608" s="222" customFormat="1" ht="12.75"/>
    <row r="2609" s="222" customFormat="1" ht="12.75"/>
    <row r="2610" s="222" customFormat="1" ht="12.75"/>
    <row r="2611" s="222" customFormat="1" ht="12.75"/>
    <row r="2612" s="222" customFormat="1" ht="12.75"/>
    <row r="2613" s="222" customFormat="1" ht="12.75"/>
    <row r="2614" s="222" customFormat="1" ht="12.75"/>
    <row r="2615" s="222" customFormat="1" ht="12.75"/>
    <row r="2616" s="222" customFormat="1" ht="12.75"/>
    <row r="2617" s="222" customFormat="1" ht="12.75"/>
    <row r="2618" s="222" customFormat="1" ht="12.75"/>
    <row r="2619" s="222" customFormat="1" ht="12.75"/>
    <row r="2620" s="222" customFormat="1" ht="12.75"/>
    <row r="2621" s="222" customFormat="1" ht="12.75"/>
    <row r="2622" s="222" customFormat="1" ht="12.75"/>
    <row r="2623" s="222" customFormat="1" ht="12.75"/>
    <row r="2624" s="222" customFormat="1" ht="12.75"/>
    <row r="2625" s="222" customFormat="1" ht="12.75"/>
    <row r="2626" s="222" customFormat="1" ht="12.75"/>
    <row r="2627" s="222" customFormat="1" ht="12.75"/>
    <row r="2628" s="222" customFormat="1" ht="12.75"/>
    <row r="2629" s="222" customFormat="1" ht="12.75"/>
    <row r="2630" s="222" customFormat="1" ht="12.75"/>
    <row r="2631" s="222" customFormat="1" ht="12.75"/>
    <row r="2632" s="222" customFormat="1" ht="12.75"/>
    <row r="2633" s="222" customFormat="1" ht="12.75"/>
    <row r="2634" s="222" customFormat="1" ht="12.75"/>
    <row r="2635" s="222" customFormat="1" ht="12.75"/>
    <row r="2636" s="222" customFormat="1" ht="12.75"/>
    <row r="2637" s="222" customFormat="1" ht="12.75"/>
    <row r="2638" s="222" customFormat="1" ht="12.75"/>
    <row r="2639" s="222" customFormat="1" ht="12.75"/>
    <row r="2640" s="222" customFormat="1" ht="12.75"/>
    <row r="2641" s="222" customFormat="1" ht="12.75"/>
    <row r="2642" s="222" customFormat="1" ht="12.75"/>
    <row r="2643" s="222" customFormat="1" ht="12.75"/>
    <row r="2644" s="222" customFormat="1" ht="12.75"/>
    <row r="2645" s="222" customFormat="1" ht="12.75"/>
    <row r="2646" s="222" customFormat="1" ht="12.75"/>
    <row r="2647" s="222" customFormat="1" ht="12.75"/>
    <row r="2648" s="222" customFormat="1" ht="12.75"/>
    <row r="2649" s="222" customFormat="1" ht="12.75"/>
    <row r="2650" s="222" customFormat="1" ht="12.75"/>
    <row r="2651" s="222" customFormat="1" ht="12.75"/>
    <row r="2652" s="222" customFormat="1" ht="12.75"/>
    <row r="2653" s="222" customFormat="1" ht="12.75"/>
    <row r="2654" s="222" customFormat="1" ht="12.75"/>
    <row r="2655" s="222" customFormat="1" ht="12.75"/>
    <row r="2656" s="222" customFormat="1" ht="12.75"/>
    <row r="2657" s="222" customFormat="1" ht="12.75"/>
    <row r="2658" s="222" customFormat="1" ht="12.75"/>
    <row r="2659" s="222" customFormat="1" ht="12.75"/>
    <row r="2660" s="222" customFormat="1" ht="12.75"/>
    <row r="2661" s="222" customFormat="1" ht="12.75"/>
    <row r="2662" s="222" customFormat="1" ht="12.75"/>
    <row r="2663" s="222" customFormat="1" ht="12.75"/>
    <row r="2664" s="222" customFormat="1" ht="12.75"/>
    <row r="2665" s="222" customFormat="1" ht="12.75"/>
    <row r="2666" s="222" customFormat="1" ht="12.75"/>
    <row r="2667" s="222" customFormat="1" ht="12.75"/>
    <row r="2668" s="222" customFormat="1" ht="12.75"/>
    <row r="2669" s="222" customFormat="1" ht="12.75"/>
    <row r="2670" s="222" customFormat="1" ht="12.75"/>
    <row r="2671" s="222" customFormat="1" ht="12.75"/>
    <row r="2672" s="222" customFormat="1" ht="12.75"/>
    <row r="2673" s="222" customFormat="1" ht="12.75"/>
    <row r="2674" s="222" customFormat="1" ht="12.75"/>
    <row r="2675" s="222" customFormat="1" ht="12.75"/>
    <row r="2676" s="222" customFormat="1" ht="12.75"/>
    <row r="2677" s="222" customFormat="1" ht="12.75"/>
    <row r="2678" s="222" customFormat="1" ht="12.75"/>
    <row r="2679" s="222" customFormat="1" ht="12.75"/>
    <row r="2680" s="222" customFormat="1" ht="12.75"/>
    <row r="2681" s="222" customFormat="1" ht="12.75"/>
    <row r="2682" s="222" customFormat="1" ht="12.75"/>
    <row r="2683" s="222" customFormat="1" ht="12.75"/>
    <row r="2684" s="222" customFormat="1" ht="12.75"/>
    <row r="2685" s="222" customFormat="1" ht="12.75"/>
    <row r="2686" s="222" customFormat="1" ht="12.75"/>
    <row r="2687" s="222" customFormat="1" ht="12.75"/>
    <row r="2688" s="222" customFormat="1" ht="12.75"/>
    <row r="2689" s="222" customFormat="1" ht="12.75"/>
    <row r="2690" s="222" customFormat="1" ht="12.75"/>
    <row r="2691" s="222" customFormat="1" ht="12.75"/>
    <row r="2692" s="222" customFormat="1" ht="12.75"/>
    <row r="2693" s="222" customFormat="1" ht="12.75"/>
    <row r="2694" s="222" customFormat="1" ht="12.75"/>
    <row r="2695" s="222" customFormat="1" ht="12.75"/>
    <row r="2696" s="222" customFormat="1" ht="12.75"/>
    <row r="2697" s="222" customFormat="1" ht="12.75"/>
    <row r="2698" s="222" customFormat="1" ht="12.75"/>
    <row r="2699" s="222" customFormat="1" ht="12.75"/>
    <row r="2700" s="222" customFormat="1" ht="12.75"/>
    <row r="2701" s="222" customFormat="1" ht="12.75"/>
    <row r="2702" s="222" customFormat="1" ht="12.75"/>
    <row r="2703" s="222" customFormat="1" ht="12.75"/>
    <row r="2704" s="222" customFormat="1" ht="12.75"/>
    <row r="2705" s="222" customFormat="1" ht="12.75"/>
    <row r="2706" s="222" customFormat="1" ht="12.75"/>
    <row r="2707" s="222" customFormat="1" ht="12.75"/>
    <row r="2708" s="222" customFormat="1" ht="12.75"/>
    <row r="2709" s="222" customFormat="1" ht="12.75"/>
    <row r="2710" s="222" customFormat="1" ht="12.75"/>
    <row r="2711" s="222" customFormat="1" ht="12.75"/>
    <row r="2712" s="222" customFormat="1" ht="12.75"/>
    <row r="2713" s="222" customFormat="1" ht="12.75"/>
    <row r="2714" s="222" customFormat="1" ht="12.75"/>
    <row r="2715" s="222" customFormat="1" ht="12.75"/>
    <row r="2716" s="222" customFormat="1" ht="12.75"/>
    <row r="2717" s="222" customFormat="1" ht="12.75"/>
    <row r="2718" s="222" customFormat="1" ht="12.75"/>
    <row r="2719" s="222" customFormat="1" ht="12.75"/>
    <row r="2720" s="222" customFormat="1" ht="12.75"/>
    <row r="2721" s="222" customFormat="1" ht="12.75"/>
    <row r="2722" s="222" customFormat="1" ht="12.75"/>
    <row r="2723" s="222" customFormat="1" ht="12.75"/>
    <row r="2724" s="222" customFormat="1" ht="12.75"/>
    <row r="2725" s="222" customFormat="1" ht="12.75"/>
    <row r="2726" s="222" customFormat="1" ht="12.75"/>
    <row r="2727" s="222" customFormat="1" ht="12.75"/>
    <row r="2728" s="222" customFormat="1" ht="12.75"/>
    <row r="2729" s="222" customFormat="1" ht="12.75"/>
    <row r="2730" s="222" customFormat="1" ht="12.75"/>
    <row r="2731" s="222" customFormat="1" ht="12.75"/>
    <row r="2732" s="222" customFormat="1" ht="12.75"/>
    <row r="2733" s="222" customFormat="1" ht="12.75"/>
    <row r="2734" s="222" customFormat="1" ht="12.75"/>
    <row r="2735" s="222" customFormat="1" ht="12.75"/>
    <row r="2736" s="222" customFormat="1" ht="12.75"/>
    <row r="2737" s="222" customFormat="1" ht="12.75"/>
    <row r="2738" s="222" customFormat="1" ht="12.75"/>
    <row r="2739" s="222" customFormat="1" ht="12.75"/>
    <row r="2740" s="222" customFormat="1" ht="12.75"/>
    <row r="2741" s="222" customFormat="1" ht="12.75"/>
    <row r="2742" s="222" customFormat="1" ht="12.75"/>
    <row r="2743" s="222" customFormat="1" ht="12.75"/>
    <row r="2744" s="222" customFormat="1" ht="12.75"/>
    <row r="2745" s="222" customFormat="1" ht="12.75"/>
    <row r="2746" s="222" customFormat="1" ht="12.75"/>
    <row r="2747" s="222" customFormat="1" ht="12.75"/>
    <row r="2748" s="222" customFormat="1" ht="12.75"/>
    <row r="2749" s="222" customFormat="1" ht="12.75"/>
    <row r="2750" s="222" customFormat="1" ht="12.75"/>
    <row r="2751" s="222" customFormat="1" ht="12.75"/>
    <row r="2752" s="222" customFormat="1" ht="12.75"/>
    <row r="2753" s="222" customFormat="1" ht="12.75"/>
    <row r="2754" s="222" customFormat="1" ht="12.75"/>
    <row r="2755" s="222" customFormat="1" ht="12.75"/>
    <row r="2756" s="222" customFormat="1" ht="12.75"/>
    <row r="2757" s="222" customFormat="1" ht="12.75"/>
    <row r="2758" s="222" customFormat="1" ht="12.75"/>
    <row r="2759" s="222" customFormat="1" ht="12.75"/>
    <row r="2760" s="222" customFormat="1" ht="12.75"/>
    <row r="2761" s="222" customFormat="1" ht="12.75"/>
    <row r="2762" s="222" customFormat="1" ht="12.75"/>
    <row r="2763" s="222" customFormat="1" ht="12.75"/>
    <row r="2764" s="222" customFormat="1" ht="12.75"/>
    <row r="2765" s="222" customFormat="1" ht="12.75"/>
    <row r="2766" s="222" customFormat="1" ht="12.75"/>
    <row r="2767" s="222" customFormat="1" ht="12.75"/>
    <row r="2768" s="222" customFormat="1" ht="12.75"/>
    <row r="2769" s="222" customFormat="1" ht="12.75"/>
    <row r="2770" s="222" customFormat="1" ht="12.75"/>
    <row r="2771" s="222" customFormat="1" ht="12.75"/>
    <row r="2772" s="222" customFormat="1" ht="12.75"/>
    <row r="2773" s="222" customFormat="1" ht="12.75"/>
    <row r="2774" s="222" customFormat="1" ht="12.75"/>
    <row r="2775" s="222" customFormat="1" ht="12.75"/>
    <row r="2776" s="222" customFormat="1" ht="12.75"/>
    <row r="2777" s="222" customFormat="1" ht="12.75"/>
    <row r="2778" s="222" customFormat="1" ht="12.75"/>
    <row r="2779" s="222" customFormat="1" ht="12.75"/>
    <row r="2780" s="222" customFormat="1" ht="12.75"/>
    <row r="2781" s="222" customFormat="1" ht="12.75"/>
    <row r="2782" s="222" customFormat="1" ht="12.75"/>
    <row r="2783" s="222" customFormat="1" ht="12.75"/>
    <row r="2784" s="222" customFormat="1" ht="12.75"/>
    <row r="2785" s="222" customFormat="1" ht="12.75"/>
    <row r="2786" s="222" customFormat="1" ht="12.75"/>
    <row r="2787" s="222" customFormat="1" ht="12.75"/>
    <row r="2788" s="222" customFormat="1" ht="12.75"/>
    <row r="2789" s="222" customFormat="1" ht="12.75"/>
    <row r="2790" s="222" customFormat="1" ht="12.75"/>
    <row r="2791" s="222" customFormat="1" ht="12.75"/>
    <row r="2792" s="222" customFormat="1" ht="12.75"/>
    <row r="2793" s="222" customFormat="1" ht="12.75"/>
    <row r="2794" s="222" customFormat="1" ht="12.75"/>
    <row r="2795" s="222" customFormat="1" ht="12.75"/>
    <row r="2796" s="222" customFormat="1" ht="12.75"/>
    <row r="2797" s="222" customFormat="1" ht="12.75"/>
    <row r="2798" s="222" customFormat="1" ht="12.75"/>
    <row r="2799" s="222" customFormat="1" ht="12.75"/>
    <row r="2800" s="222" customFormat="1" ht="12.75"/>
    <row r="2801" s="222" customFormat="1" ht="12.75"/>
    <row r="2802" s="222" customFormat="1" ht="12.75"/>
    <row r="2803" s="222" customFormat="1" ht="12.75"/>
    <row r="2804" s="222" customFormat="1" ht="12.75"/>
    <row r="2805" s="222" customFormat="1" ht="12.75"/>
    <row r="2806" s="222" customFormat="1" ht="12.75"/>
    <row r="2807" s="222" customFormat="1" ht="12.75"/>
    <row r="2808" s="222" customFormat="1" ht="12.75"/>
    <row r="2809" s="222" customFormat="1" ht="12.75"/>
    <row r="2810" s="222" customFormat="1" ht="12.75"/>
    <row r="2811" s="222" customFormat="1" ht="12.75"/>
    <row r="2812" s="222" customFormat="1" ht="12.75"/>
    <row r="2813" s="222" customFormat="1" ht="12.75"/>
    <row r="2814" s="222" customFormat="1" ht="12.75"/>
    <row r="2815" s="222" customFormat="1" ht="12.75"/>
    <row r="2816" s="222" customFormat="1" ht="12.75"/>
    <row r="2817" s="222" customFormat="1" ht="12.75"/>
    <row r="2818" s="222" customFormat="1" ht="12.75"/>
    <row r="2819" s="222" customFormat="1" ht="12.75"/>
    <row r="2820" s="222" customFormat="1" ht="12.75"/>
    <row r="2821" s="222" customFormat="1" ht="12.75"/>
    <row r="2822" s="222" customFormat="1" ht="12.75"/>
    <row r="2823" s="222" customFormat="1" ht="12.75"/>
    <row r="2824" s="222" customFormat="1" ht="12.75"/>
    <row r="2825" s="222" customFormat="1" ht="12.75"/>
    <row r="2826" s="222" customFormat="1" ht="12.75"/>
    <row r="2827" s="222" customFormat="1" ht="12.75"/>
    <row r="2828" s="222" customFormat="1" ht="12.75"/>
    <row r="2829" s="222" customFormat="1" ht="12.75"/>
    <row r="2830" s="222" customFormat="1" ht="12.75"/>
    <row r="2831" s="222" customFormat="1" ht="12.75"/>
    <row r="2832" s="222" customFormat="1" ht="12.75"/>
    <row r="2833" s="222" customFormat="1" ht="12.75"/>
    <row r="2834" s="222" customFormat="1" ht="12.75"/>
    <row r="2835" s="222" customFormat="1" ht="12.75"/>
    <row r="2836" s="222" customFormat="1" ht="12.75"/>
    <row r="2837" s="222" customFormat="1" ht="12.75"/>
    <row r="2838" s="222" customFormat="1" ht="12.75"/>
    <row r="2839" s="222" customFormat="1" ht="12.75"/>
    <row r="2840" s="222" customFormat="1" ht="12.75"/>
    <row r="2841" s="222" customFormat="1" ht="12.75"/>
    <row r="2842" s="222" customFormat="1" ht="12.75"/>
    <row r="2843" s="222" customFormat="1" ht="12.75"/>
    <row r="2844" s="222" customFormat="1" ht="12.75"/>
    <row r="2845" s="222" customFormat="1" ht="12.75"/>
    <row r="2846" s="222" customFormat="1" ht="12.75"/>
    <row r="2847" s="222" customFormat="1" ht="12.75"/>
    <row r="2848" s="222" customFormat="1" ht="12.75"/>
    <row r="2849" s="222" customFormat="1" ht="12.75"/>
    <row r="2850" s="222" customFormat="1" ht="12.75"/>
    <row r="2851" s="222" customFormat="1" ht="12.75"/>
    <row r="2852" s="222" customFormat="1" ht="12.75"/>
    <row r="2853" s="222" customFormat="1" ht="12.75"/>
    <row r="2854" s="222" customFormat="1" ht="12.75"/>
    <row r="2855" s="222" customFormat="1" ht="12.75"/>
    <row r="2856" s="222" customFormat="1" ht="12.75"/>
    <row r="2857" s="222" customFormat="1" ht="12.75"/>
    <row r="2858" s="222" customFormat="1" ht="12.75"/>
    <row r="2859" s="222" customFormat="1" ht="12.75"/>
    <row r="2860" s="222" customFormat="1" ht="12.75"/>
    <row r="2861" s="222" customFormat="1" ht="12.75"/>
    <row r="2862" s="222" customFormat="1" ht="12.75"/>
    <row r="2863" s="222" customFormat="1" ht="12.75"/>
    <row r="2864" s="222" customFormat="1" ht="12.75"/>
    <row r="2865" s="222" customFormat="1" ht="12.75"/>
    <row r="2866" s="222" customFormat="1" ht="12.75"/>
    <row r="2867" s="222" customFormat="1" ht="12.75"/>
    <row r="2868" s="222" customFormat="1" ht="12.75"/>
    <row r="2869" s="222" customFormat="1" ht="12.75"/>
    <row r="2870" s="222" customFormat="1" ht="12.75"/>
    <row r="2871" s="222" customFormat="1" ht="12.75"/>
    <row r="2872" s="222" customFormat="1" ht="12.75"/>
    <row r="2873" s="222" customFormat="1" ht="12.75"/>
    <row r="2874" s="222" customFormat="1" ht="12.75"/>
    <row r="2875" s="222" customFormat="1" ht="12.75"/>
    <row r="2876" s="222" customFormat="1" ht="12.75"/>
    <row r="2877" s="222" customFormat="1" ht="12.75"/>
    <row r="2878" s="222" customFormat="1" ht="12.75"/>
    <row r="2879" s="222" customFormat="1" ht="12.75"/>
    <row r="2880" s="222" customFormat="1" ht="12.75"/>
    <row r="2881" s="222" customFormat="1" ht="12.75"/>
    <row r="2882" s="222" customFormat="1" ht="12.75"/>
    <row r="2883" s="222" customFormat="1" ht="12.75"/>
    <row r="2884" s="222" customFormat="1" ht="12.75"/>
    <row r="2885" s="222" customFormat="1" ht="12.75"/>
    <row r="2886" s="222" customFormat="1" ht="12.75"/>
    <row r="2887" s="222" customFormat="1" ht="12.75"/>
    <row r="2888" s="222" customFormat="1" ht="12.75"/>
    <row r="2889" s="222" customFormat="1" ht="12.75"/>
    <row r="2890" s="222" customFormat="1" ht="12.75"/>
    <row r="2891" s="222" customFormat="1" ht="12.75"/>
    <row r="2892" s="222" customFormat="1" ht="12.75"/>
    <row r="2893" s="222" customFormat="1" ht="12.75"/>
    <row r="2894" s="222" customFormat="1" ht="12.75"/>
    <row r="2895" s="222" customFormat="1" ht="12.75"/>
    <row r="2896" s="222" customFormat="1" ht="12.75"/>
    <row r="2897" s="222" customFormat="1" ht="12.75"/>
    <row r="2898" s="222" customFormat="1" ht="12.75"/>
    <row r="2899" s="222" customFormat="1" ht="12.75"/>
    <row r="2900" s="222" customFormat="1" ht="12.75"/>
    <row r="2901" s="222" customFormat="1" ht="12.75"/>
    <row r="2902" s="222" customFormat="1" ht="12.75"/>
    <row r="2903" s="222" customFormat="1" ht="12.75"/>
    <row r="2904" s="222" customFormat="1" ht="12.75"/>
    <row r="2905" s="222" customFormat="1" ht="12.75"/>
    <row r="2906" s="222" customFormat="1" ht="12.75"/>
    <row r="2907" s="222" customFormat="1" ht="12.75"/>
    <row r="2908" s="222" customFormat="1" ht="12.75"/>
    <row r="2909" s="222" customFormat="1" ht="12.75"/>
    <row r="2910" s="222" customFormat="1" ht="12.75"/>
    <row r="2911" s="222" customFormat="1" ht="12.75"/>
    <row r="2912" s="222" customFormat="1" ht="12.75"/>
    <row r="2913" s="222" customFormat="1" ht="12.75"/>
    <row r="2914" s="222" customFormat="1" ht="12.75"/>
    <row r="2915" s="222" customFormat="1" ht="12.75"/>
    <row r="2916" s="222" customFormat="1" ht="12.75"/>
    <row r="2917" s="222" customFormat="1" ht="12.75"/>
    <row r="2918" s="222" customFormat="1" ht="12.75"/>
    <row r="2919" s="222" customFormat="1" ht="12.75"/>
    <row r="2920" s="222" customFormat="1" ht="12.75"/>
    <row r="2921" s="222" customFormat="1" ht="12.75"/>
    <row r="2922" s="222" customFormat="1" ht="12.75"/>
    <row r="2923" s="222" customFormat="1" ht="12.75"/>
    <row r="2924" s="222" customFormat="1" ht="12.75"/>
    <row r="2925" s="222" customFormat="1" ht="12.75"/>
    <row r="2926" s="222" customFormat="1" ht="12.75"/>
    <row r="2927" s="222" customFormat="1" ht="12.75"/>
    <row r="2928" s="222" customFormat="1" ht="12.75"/>
    <row r="2929" s="222" customFormat="1" ht="12.75"/>
    <row r="2930" s="222" customFormat="1" ht="12.75"/>
    <row r="2931" s="222" customFormat="1" ht="12.75"/>
    <row r="2932" s="222" customFormat="1" ht="12.75"/>
    <row r="2933" s="222" customFormat="1" ht="12.75"/>
    <row r="2934" s="222" customFormat="1" ht="12.75"/>
    <row r="2935" s="222" customFormat="1" ht="12.75"/>
    <row r="2936" s="222" customFormat="1" ht="12.75"/>
    <row r="2937" s="222" customFormat="1" ht="12.75"/>
    <row r="2938" s="222" customFormat="1" ht="12.75"/>
    <row r="2939" s="222" customFormat="1" ht="12.75"/>
    <row r="2940" s="222" customFormat="1" ht="12.75"/>
    <row r="2941" s="222" customFormat="1" ht="12.75"/>
    <row r="2942" s="222" customFormat="1" ht="12.75"/>
    <row r="2943" s="222" customFormat="1" ht="12.75"/>
    <row r="2944" s="222" customFormat="1" ht="12.75"/>
    <row r="2945" s="222" customFormat="1" ht="12.75"/>
    <row r="2946" s="222" customFormat="1" ht="12.75"/>
    <row r="2947" s="222" customFormat="1" ht="12.75"/>
    <row r="2948" s="222" customFormat="1" ht="12.75"/>
    <row r="2949" s="222" customFormat="1" ht="12.75"/>
    <row r="2950" s="222" customFormat="1" ht="12.75"/>
    <row r="2951" s="222" customFormat="1" ht="12.75"/>
    <row r="2952" s="222" customFormat="1" ht="12.75"/>
    <row r="2953" s="222" customFormat="1" ht="12.75"/>
    <row r="2954" s="222" customFormat="1" ht="12.75"/>
    <row r="2955" s="222" customFormat="1" ht="12.75"/>
    <row r="2956" s="222" customFormat="1" ht="12.75"/>
    <row r="2957" s="222" customFormat="1" ht="12.75"/>
    <row r="2958" s="222" customFormat="1" ht="12.75"/>
    <row r="2959" s="222" customFormat="1" ht="12.75"/>
    <row r="2960" s="222" customFormat="1" ht="12.75"/>
    <row r="2961" s="222" customFormat="1" ht="12.75"/>
    <row r="2962" s="222" customFormat="1" ht="12.75"/>
    <row r="2963" s="222" customFormat="1" ht="12.75"/>
    <row r="2964" s="222" customFormat="1" ht="12.75"/>
    <row r="2965" s="222" customFormat="1" ht="12.75"/>
    <row r="2966" s="222" customFormat="1" ht="12.75"/>
    <row r="2967" s="222" customFormat="1" ht="12.75"/>
    <row r="2968" s="222" customFormat="1" ht="12.75"/>
    <row r="2969" s="222" customFormat="1" ht="12.75"/>
    <row r="2970" s="222" customFormat="1" ht="12.75"/>
    <row r="2971" s="222" customFormat="1" ht="12.75"/>
    <row r="2972" s="222" customFormat="1" ht="12.75"/>
    <row r="2973" s="222" customFormat="1" ht="12.75"/>
    <row r="2974" s="222" customFormat="1" ht="12.75"/>
    <row r="2975" s="222" customFormat="1" ht="12.75"/>
    <row r="2976" s="222" customFormat="1" ht="12.75"/>
    <row r="2977" s="222" customFormat="1" ht="12.75"/>
    <row r="2978" s="222" customFormat="1" ht="12.75"/>
    <row r="2979" s="222" customFormat="1" ht="12.75"/>
    <row r="2980" s="222" customFormat="1" ht="12.75"/>
    <row r="2981" s="222" customFormat="1" ht="12.75"/>
    <row r="2982" s="222" customFormat="1" ht="12.75"/>
    <row r="2983" s="222" customFormat="1" ht="12.75"/>
    <row r="2984" s="222" customFormat="1" ht="12.75"/>
    <row r="2985" s="222" customFormat="1" ht="12.75"/>
    <row r="2986" s="222" customFormat="1" ht="12.75"/>
    <row r="2987" s="222" customFormat="1" ht="12.75"/>
    <row r="2988" s="222" customFormat="1" ht="12.75"/>
    <row r="2989" s="222" customFormat="1" ht="12.75"/>
    <row r="2990" s="222" customFormat="1" ht="12.75"/>
    <row r="2991" s="222" customFormat="1" ht="12.75"/>
    <row r="2992" s="222" customFormat="1" ht="12.75"/>
    <row r="2993" s="222" customFormat="1" ht="12.75"/>
    <row r="2994" s="222" customFormat="1" ht="12.75"/>
    <row r="2995" s="222" customFormat="1" ht="12.75"/>
    <row r="2996" s="222" customFormat="1" ht="12.75"/>
    <row r="2997" s="222" customFormat="1" ht="12.75"/>
    <row r="2998" s="222" customFormat="1" ht="12.75"/>
    <row r="2999" s="222" customFormat="1" ht="12.75"/>
    <row r="3000" s="222" customFormat="1" ht="12.75"/>
    <row r="3001" s="222" customFormat="1" ht="12.75"/>
    <row r="3002" s="222" customFormat="1" ht="12.75"/>
    <row r="3003" s="222" customFormat="1" ht="12.75"/>
    <row r="3004" s="222" customFormat="1" ht="12.75"/>
    <row r="3005" s="222" customFormat="1" ht="12.75"/>
    <row r="3006" s="222" customFormat="1" ht="12.75"/>
    <row r="3007" s="222" customFormat="1" ht="12.75"/>
    <row r="3008" s="222" customFormat="1" ht="12.75"/>
    <row r="3009" s="222" customFormat="1" ht="12.75"/>
    <row r="3010" s="222" customFormat="1" ht="12.75"/>
    <row r="3011" s="222" customFormat="1" ht="12.75"/>
    <row r="3012" s="222" customFormat="1" ht="12.75"/>
    <row r="3013" s="222" customFormat="1" ht="12.75"/>
    <row r="3014" s="222" customFormat="1" ht="12.75"/>
    <row r="3015" s="222" customFormat="1" ht="12.75"/>
    <row r="3016" s="222" customFormat="1" ht="12.75"/>
    <row r="3017" s="222" customFormat="1" ht="12.75"/>
    <row r="3018" s="222" customFormat="1" ht="12.75"/>
    <row r="3019" s="222" customFormat="1" ht="12.75"/>
    <row r="3020" s="222" customFormat="1" ht="12.75"/>
    <row r="3021" s="222" customFormat="1" ht="12.75"/>
    <row r="3022" s="222" customFormat="1" ht="12.75"/>
    <row r="3023" s="222" customFormat="1" ht="12.75"/>
    <row r="3024" s="222" customFormat="1" ht="12.75"/>
    <row r="3025" s="222" customFormat="1" ht="12.75"/>
    <row r="3026" s="222" customFormat="1" ht="12.75"/>
    <row r="3027" s="222" customFormat="1" ht="12.75"/>
    <row r="3028" s="222" customFormat="1" ht="12.75"/>
    <row r="3029" s="222" customFormat="1" ht="12.75"/>
    <row r="3030" s="222" customFormat="1" ht="12.75"/>
    <row r="3031" s="222" customFormat="1" ht="12.75"/>
    <row r="3032" s="222" customFormat="1" ht="12.75"/>
    <row r="3033" s="222" customFormat="1" ht="12.75"/>
    <row r="3034" s="222" customFormat="1" ht="12.75"/>
    <row r="3035" s="222" customFormat="1" ht="12.75"/>
    <row r="3036" s="222" customFormat="1" ht="12.75"/>
    <row r="3037" s="222" customFormat="1" ht="12.75"/>
    <row r="3038" s="222" customFormat="1" ht="12.75"/>
    <row r="3039" s="222" customFormat="1" ht="12.75"/>
    <row r="3040" s="222" customFormat="1" ht="12.75"/>
    <row r="3041" s="222" customFormat="1" ht="12.75"/>
    <row r="3042" s="222" customFormat="1" ht="12.75"/>
    <row r="3043" s="222" customFormat="1" ht="12.75"/>
    <row r="3044" s="222" customFormat="1" ht="12.75"/>
    <row r="3045" s="222" customFormat="1" ht="12.75"/>
    <row r="3046" s="222" customFormat="1" ht="12.75"/>
    <row r="3047" s="222" customFormat="1" ht="12.75"/>
    <row r="3048" s="222" customFormat="1" ht="12.75"/>
    <row r="3049" s="222" customFormat="1" ht="12.75"/>
    <row r="3050" s="222" customFormat="1" ht="12.75"/>
    <row r="3051" s="222" customFormat="1" ht="12.75"/>
    <row r="3052" s="222" customFormat="1" ht="12.75"/>
    <row r="3053" s="222" customFormat="1" ht="12.75"/>
    <row r="3054" s="222" customFormat="1" ht="12.75"/>
    <row r="3055" s="222" customFormat="1" ht="12.75"/>
    <row r="3056" s="222" customFormat="1" ht="12.75"/>
    <row r="3057" s="222" customFormat="1" ht="12.75"/>
    <row r="3058" s="222" customFormat="1" ht="12.75"/>
    <row r="3059" s="222" customFormat="1" ht="12.75"/>
    <row r="3060" s="222" customFormat="1" ht="12.75"/>
    <row r="3061" s="222" customFormat="1" ht="12.75"/>
    <row r="3062" s="222" customFormat="1" ht="12.75"/>
    <row r="3063" s="222" customFormat="1" ht="12.75"/>
    <row r="3064" s="222" customFormat="1" ht="12.75"/>
    <row r="3065" s="222" customFormat="1" ht="12.75"/>
    <row r="3066" s="222" customFormat="1" ht="12.75"/>
    <row r="3067" s="222" customFormat="1" ht="12.75"/>
    <row r="3068" s="222" customFormat="1" ht="12.75"/>
    <row r="3069" s="222" customFormat="1" ht="12.75"/>
    <row r="3070" s="222" customFormat="1" ht="12.75"/>
    <row r="3071" s="222" customFormat="1" ht="12.75"/>
    <row r="3072" s="222" customFormat="1" ht="12.75"/>
    <row r="3073" s="222" customFormat="1" ht="12.75"/>
    <row r="3074" s="222" customFormat="1" ht="12.75"/>
    <row r="3075" s="222" customFormat="1" ht="12.75"/>
    <row r="3076" s="222" customFormat="1" ht="12.75"/>
    <row r="3077" s="222" customFormat="1" ht="12.75"/>
    <row r="3078" s="222" customFormat="1" ht="12.75"/>
    <row r="3079" s="222" customFormat="1" ht="12.75"/>
    <row r="3080" s="222" customFormat="1" ht="12.75"/>
    <row r="3081" s="222" customFormat="1" ht="12.75"/>
    <row r="3082" s="222" customFormat="1" ht="12.75"/>
    <row r="3083" s="222" customFormat="1" ht="12.75"/>
    <row r="3084" s="222" customFormat="1" ht="12.75"/>
    <row r="3085" s="222" customFormat="1" ht="12.75"/>
    <row r="3086" s="222" customFormat="1" ht="12.75"/>
    <row r="3087" s="222" customFormat="1" ht="12.75"/>
    <row r="3088" s="222" customFormat="1" ht="12.75"/>
    <row r="3089" s="222" customFormat="1" ht="12.75"/>
    <row r="3090" s="222" customFormat="1" ht="12.75"/>
    <row r="3091" s="222" customFormat="1" ht="12.75"/>
    <row r="3092" s="222" customFormat="1" ht="12.75"/>
    <row r="3093" s="222" customFormat="1" ht="12.75"/>
    <row r="3094" s="222" customFormat="1" ht="12.75"/>
    <row r="3095" s="222" customFormat="1" ht="12.75"/>
    <row r="3096" s="222" customFormat="1" ht="12.75"/>
    <row r="3097" s="222" customFormat="1" ht="12.75"/>
    <row r="3098" s="222" customFormat="1" ht="12.75"/>
    <row r="3099" s="222" customFormat="1" ht="12.75"/>
    <row r="3100" s="222" customFormat="1" ht="12.75"/>
    <row r="3101" s="222" customFormat="1" ht="12.75"/>
    <row r="3102" s="222" customFormat="1" ht="12.75"/>
    <row r="3103" s="222" customFormat="1" ht="12.75"/>
    <row r="3104" s="222" customFormat="1" ht="12.75"/>
    <row r="3105" s="222" customFormat="1" ht="12.75"/>
    <row r="3106" s="222" customFormat="1" ht="12.75"/>
    <row r="3107" s="222" customFormat="1" ht="12.75"/>
    <row r="3108" s="222" customFormat="1" ht="12.75"/>
    <row r="3109" s="222" customFormat="1" ht="12.75"/>
    <row r="3110" s="222" customFormat="1" ht="12.75"/>
    <row r="3111" s="222" customFormat="1" ht="12.75"/>
    <row r="3112" s="222" customFormat="1" ht="12.75"/>
    <row r="3113" s="222" customFormat="1" ht="12.75"/>
    <row r="3114" s="222" customFormat="1" ht="12.75"/>
    <row r="3115" s="222" customFormat="1" ht="12.75"/>
    <row r="3116" s="222" customFormat="1" ht="12.75"/>
    <row r="3117" s="222" customFormat="1" ht="12.75"/>
    <row r="3118" s="222" customFormat="1" ht="12.75"/>
    <row r="3119" s="222" customFormat="1" ht="12.75"/>
    <row r="3120" s="222" customFormat="1" ht="12.75"/>
    <row r="3121" s="222" customFormat="1" ht="12.75"/>
    <row r="3122" s="222" customFormat="1" ht="12.75"/>
    <row r="3123" s="222" customFormat="1" ht="12.75"/>
    <row r="3124" s="222" customFormat="1" ht="12.75"/>
    <row r="3125" s="222" customFormat="1" ht="12.75"/>
    <row r="3126" s="222" customFormat="1" ht="12.75"/>
    <row r="3127" s="222" customFormat="1" ht="12.75"/>
    <row r="3128" s="222" customFormat="1" ht="12.75"/>
    <row r="3129" s="222" customFormat="1" ht="12.75"/>
    <row r="3130" s="222" customFormat="1" ht="12.75"/>
    <row r="3131" s="222" customFormat="1" ht="12.75"/>
    <row r="3132" s="222" customFormat="1" ht="12.75"/>
    <row r="3133" s="222" customFormat="1" ht="12.75"/>
    <row r="3134" s="222" customFormat="1" ht="12.75"/>
    <row r="3135" s="222" customFormat="1" ht="12.75"/>
    <row r="3136" s="222" customFormat="1" ht="12.75"/>
    <row r="3137" s="222" customFormat="1" ht="12.75"/>
    <row r="3138" s="222" customFormat="1" ht="12.75"/>
    <row r="3139" s="222" customFormat="1" ht="12.75"/>
    <row r="3140" s="222" customFormat="1" ht="12.75"/>
    <row r="3141" s="222" customFormat="1" ht="12.75"/>
    <row r="3142" s="222" customFormat="1" ht="12.75"/>
    <row r="3143" s="222" customFormat="1" ht="12.75"/>
    <row r="3144" s="222" customFormat="1" ht="12.75"/>
    <row r="3145" s="222" customFormat="1" ht="12.75"/>
    <row r="3146" s="222" customFormat="1" ht="12.75"/>
    <row r="3147" s="222" customFormat="1" ht="12.75"/>
    <row r="3148" s="222" customFormat="1" ht="12.75"/>
    <row r="3149" s="222" customFormat="1" ht="12.75"/>
    <row r="3150" s="222" customFormat="1" ht="12.75"/>
    <row r="3151" s="222" customFormat="1" ht="12.75"/>
    <row r="3152" s="222" customFormat="1" ht="12.75"/>
    <row r="3153" s="222" customFormat="1" ht="12.75"/>
    <row r="3154" s="222" customFormat="1" ht="12.75"/>
    <row r="3155" s="222" customFormat="1" ht="12.75"/>
    <row r="3156" s="222" customFormat="1" ht="12.75"/>
    <row r="3157" s="222" customFormat="1" ht="12.75"/>
    <row r="3158" s="222" customFormat="1" ht="12.75"/>
    <row r="3159" s="222" customFormat="1" ht="12.75"/>
    <row r="3160" s="222" customFormat="1" ht="12.75"/>
    <row r="3161" s="222" customFormat="1" ht="12.75"/>
    <row r="3162" s="222" customFormat="1" ht="12.75"/>
    <row r="3163" s="222" customFormat="1" ht="12.75"/>
    <row r="3164" s="222" customFormat="1" ht="12.75"/>
    <row r="3165" s="222" customFormat="1" ht="12.75"/>
    <row r="3166" s="222" customFormat="1" ht="12.75"/>
    <row r="3167" s="222" customFormat="1" ht="12.75"/>
    <row r="3168" s="222" customFormat="1" ht="12.75"/>
    <row r="3169" s="222" customFormat="1" ht="12.75"/>
    <row r="3170" s="222" customFormat="1" ht="12.75"/>
    <row r="3171" s="222" customFormat="1" ht="12.75"/>
    <row r="3172" s="222" customFormat="1" ht="12.75"/>
    <row r="3173" s="222" customFormat="1" ht="12.75"/>
    <row r="3174" s="222" customFormat="1" ht="12.75"/>
    <row r="3175" s="222" customFormat="1" ht="12.75"/>
    <row r="3176" s="222" customFormat="1" ht="12.75"/>
    <row r="3177" s="222" customFormat="1" ht="12.75"/>
    <row r="3178" s="222" customFormat="1" ht="12.75"/>
    <row r="3179" s="222" customFormat="1" ht="12.75"/>
    <row r="3180" s="222" customFormat="1" ht="12.75"/>
    <row r="3181" s="222" customFormat="1" ht="12.75"/>
    <row r="3182" s="222" customFormat="1" ht="12.75"/>
    <row r="3183" s="222" customFormat="1" ht="12.75"/>
    <row r="3184" s="222" customFormat="1" ht="12.75"/>
    <row r="3185" s="222" customFormat="1" ht="12.75"/>
    <row r="3186" s="222" customFormat="1" ht="12.75"/>
    <row r="3187" s="222" customFormat="1" ht="12.75"/>
    <row r="3188" s="222" customFormat="1" ht="12.75"/>
    <row r="3189" s="222" customFormat="1" ht="12.75"/>
    <row r="3190" s="222" customFormat="1" ht="12.75"/>
    <row r="3191" s="222" customFormat="1" ht="12.75"/>
    <row r="3192" s="222" customFormat="1" ht="12.75"/>
    <row r="3193" s="222" customFormat="1" ht="12.75"/>
    <row r="3194" s="222" customFormat="1" ht="12.75"/>
    <row r="3195" s="222" customFormat="1" ht="12.75"/>
    <row r="3196" s="222" customFormat="1" ht="12.75"/>
    <row r="3197" s="222" customFormat="1" ht="12.75"/>
    <row r="3198" s="222" customFormat="1" ht="12.75"/>
    <row r="3199" s="222" customFormat="1" ht="12.75"/>
    <row r="3200" s="222" customFormat="1" ht="12.75"/>
    <row r="3201" s="222" customFormat="1" ht="12.75"/>
    <row r="3202" s="222" customFormat="1" ht="12.75"/>
    <row r="3203" s="222" customFormat="1" ht="12.75"/>
    <row r="3204" s="222" customFormat="1" ht="12.75"/>
    <row r="3205" s="222" customFormat="1" ht="12.75"/>
    <row r="3206" s="222" customFormat="1" ht="12.75"/>
    <row r="3207" s="222" customFormat="1" ht="12.75"/>
    <row r="3208" s="222" customFormat="1" ht="12.75"/>
    <row r="3209" s="222" customFormat="1" ht="12.75"/>
    <row r="3210" s="222" customFormat="1" ht="12.75"/>
    <row r="3211" s="222" customFormat="1" ht="12.75"/>
    <row r="3212" s="222" customFormat="1" ht="12.75"/>
    <row r="3213" s="222" customFormat="1" ht="12.75"/>
    <row r="3214" s="222" customFormat="1" ht="12.75"/>
    <row r="3215" s="222" customFormat="1" ht="12.75"/>
    <row r="3216" s="222" customFormat="1" ht="12.75"/>
    <row r="3217" s="222" customFormat="1" ht="12.75"/>
    <row r="3218" s="222" customFormat="1" ht="12.75"/>
    <row r="3219" s="222" customFormat="1" ht="12.75"/>
    <row r="3220" s="222" customFormat="1" ht="12.75"/>
    <row r="3221" s="222" customFormat="1" ht="12.75"/>
    <row r="3222" s="222" customFormat="1" ht="12.75"/>
    <row r="3223" s="222" customFormat="1" ht="12.75"/>
    <row r="3224" s="222" customFormat="1" ht="12.75"/>
    <row r="3225" s="222" customFormat="1" ht="12.75"/>
    <row r="3226" s="222" customFormat="1" ht="12.75"/>
    <row r="3227" s="222" customFormat="1" ht="12.75"/>
    <row r="3228" s="222" customFormat="1" ht="12.75"/>
    <row r="3229" s="222" customFormat="1" ht="12.75"/>
    <row r="3230" s="222" customFormat="1" ht="12.75"/>
    <row r="3231" s="222" customFormat="1" ht="12.75"/>
    <row r="3232" s="222" customFormat="1" ht="12.75"/>
    <row r="3233" s="222" customFormat="1" ht="12.75"/>
    <row r="3234" s="222" customFormat="1" ht="12.75"/>
    <row r="3235" s="222" customFormat="1" ht="12.75"/>
    <row r="3236" s="222" customFormat="1" ht="12.75"/>
    <row r="3237" s="222" customFormat="1" ht="12.75"/>
    <row r="3238" s="222" customFormat="1" ht="12.75"/>
    <row r="3239" s="222" customFormat="1" ht="12.75"/>
    <row r="3240" s="222" customFormat="1" ht="12.75"/>
    <row r="3241" s="222" customFormat="1" ht="12.75"/>
    <row r="3242" s="222" customFormat="1" ht="12.75"/>
    <row r="3243" s="222" customFormat="1" ht="12.75"/>
    <row r="3244" s="222" customFormat="1" ht="12.75"/>
    <row r="3245" s="222" customFormat="1" ht="12.75"/>
    <row r="3246" s="222" customFormat="1" ht="12.75"/>
    <row r="3247" s="222" customFormat="1" ht="12.75"/>
    <row r="3248" s="222" customFormat="1" ht="12.75"/>
    <row r="3249" s="222" customFormat="1" ht="12.75"/>
    <row r="3250" s="222" customFormat="1" ht="12.75"/>
    <row r="3251" s="222" customFormat="1" ht="12.75"/>
    <row r="3252" s="222" customFormat="1" ht="12.75"/>
    <row r="3253" s="222" customFormat="1" ht="12.75"/>
    <row r="3254" s="222" customFormat="1" ht="12.75"/>
    <row r="3255" s="222" customFormat="1" ht="12.75"/>
    <row r="3256" s="222" customFormat="1" ht="12.75"/>
    <row r="3257" s="222" customFormat="1" ht="12.75"/>
    <row r="3258" s="222" customFormat="1" ht="12.75"/>
    <row r="3259" s="222" customFormat="1" ht="12.75"/>
    <row r="3260" s="222" customFormat="1" ht="12.75"/>
    <row r="3261" s="222" customFormat="1" ht="12.75"/>
    <row r="3262" s="222" customFormat="1" ht="12.75"/>
    <row r="3263" s="222" customFormat="1" ht="12.75"/>
    <row r="3264" s="222" customFormat="1" ht="12.75"/>
    <row r="3265" s="222" customFormat="1" ht="12.75"/>
    <row r="3266" s="222" customFormat="1" ht="12.75"/>
    <row r="3267" s="222" customFormat="1" ht="12.75"/>
    <row r="3268" s="222" customFormat="1" ht="12.75"/>
    <row r="3269" s="222" customFormat="1" ht="12.75"/>
    <row r="3270" s="222" customFormat="1" ht="12.75"/>
    <row r="3271" s="222" customFormat="1" ht="12.75"/>
    <row r="3272" s="222" customFormat="1" ht="12.75"/>
    <row r="3273" s="222" customFormat="1" ht="12.75"/>
    <row r="3274" s="222" customFormat="1" ht="12.75"/>
    <row r="3275" s="222" customFormat="1" ht="12.75"/>
    <row r="3276" s="222" customFormat="1" ht="12.75"/>
    <row r="3277" s="222" customFormat="1" ht="12.75"/>
    <row r="3278" s="222" customFormat="1" ht="12.75"/>
    <row r="3279" s="222" customFormat="1" ht="12.75"/>
    <row r="3280" s="222" customFormat="1" ht="12.75"/>
    <row r="3281" s="222" customFormat="1" ht="12.75"/>
    <row r="3282" s="222" customFormat="1" ht="12.75"/>
    <row r="3283" s="222" customFormat="1" ht="12.75"/>
    <row r="3284" s="222" customFormat="1" ht="12.75"/>
    <row r="3285" s="222" customFormat="1" ht="12.75"/>
    <row r="3286" s="222" customFormat="1" ht="12.75"/>
    <row r="3287" s="222" customFormat="1" ht="12.75"/>
    <row r="3288" s="222" customFormat="1" ht="12.75"/>
    <row r="3289" s="222" customFormat="1" ht="12.75"/>
    <row r="3290" s="222" customFormat="1" ht="12.75"/>
    <row r="3291" s="222" customFormat="1" ht="12.75"/>
    <row r="3292" s="222" customFormat="1" ht="12.75"/>
    <row r="3293" s="222" customFormat="1" ht="12.75"/>
    <row r="3294" s="222" customFormat="1" ht="12.75"/>
    <row r="3295" s="222" customFormat="1" ht="12.75"/>
    <row r="3296" s="222" customFormat="1" ht="12.75"/>
    <row r="3297" s="222" customFormat="1" ht="12.75"/>
    <row r="3298" s="222" customFormat="1" ht="12.75"/>
    <row r="3299" s="222" customFormat="1" ht="12.75"/>
    <row r="3300" s="222" customFormat="1" ht="12.75"/>
    <row r="3301" s="222" customFormat="1" ht="12.75"/>
    <row r="3302" s="222" customFormat="1" ht="12.75"/>
    <row r="3303" s="222" customFormat="1" ht="12.75"/>
    <row r="3304" s="222" customFormat="1" ht="12.75"/>
    <row r="3305" s="222" customFormat="1" ht="12.75"/>
    <row r="3306" s="222" customFormat="1" ht="12.75"/>
    <row r="3307" s="222" customFormat="1" ht="12.75"/>
    <row r="3308" s="222" customFormat="1" ht="12.75"/>
    <row r="3309" s="222" customFormat="1" ht="12.75"/>
    <row r="3310" s="222" customFormat="1" ht="12.75"/>
    <row r="3311" s="222" customFormat="1" ht="12.75"/>
    <row r="3312" s="222" customFormat="1" ht="12.75"/>
    <row r="3313" s="222" customFormat="1" ht="12.75"/>
    <row r="3314" s="222" customFormat="1" ht="12.75"/>
    <row r="3315" s="222" customFormat="1" ht="12.75"/>
    <row r="3316" s="222" customFormat="1" ht="12.75"/>
    <row r="3317" s="222" customFormat="1" ht="12.75"/>
    <row r="3318" s="222" customFormat="1" ht="12.75"/>
    <row r="3319" s="222" customFormat="1" ht="12.75"/>
    <row r="3320" s="222" customFormat="1" ht="12.75"/>
    <row r="3321" s="222" customFormat="1" ht="12.75"/>
    <row r="3322" s="222" customFormat="1" ht="12.75"/>
    <row r="3323" s="222" customFormat="1" ht="12.75"/>
    <row r="3324" s="222" customFormat="1" ht="12.75"/>
    <row r="3325" s="222" customFormat="1" ht="12.75"/>
    <row r="3326" s="222" customFormat="1" ht="12.75"/>
    <row r="3327" s="222" customFormat="1" ht="12.75"/>
    <row r="3328" s="222" customFormat="1" ht="12.75"/>
    <row r="3329" s="222" customFormat="1" ht="12.75"/>
    <row r="3330" s="222" customFormat="1" ht="12.75"/>
    <row r="3331" s="222" customFormat="1" ht="12.75"/>
    <row r="3332" s="222" customFormat="1" ht="12.75"/>
    <row r="3333" s="222" customFormat="1" ht="12.75"/>
    <row r="3334" s="222" customFormat="1" ht="12.75"/>
    <row r="3335" s="222" customFormat="1" ht="12.75"/>
    <row r="3336" s="222" customFormat="1" ht="12.75"/>
    <row r="3337" s="222" customFormat="1" ht="12.75"/>
    <row r="3338" s="222" customFormat="1" ht="12.75"/>
    <row r="3339" s="222" customFormat="1" ht="12.75"/>
    <row r="3340" s="222" customFormat="1" ht="12.75"/>
    <row r="3341" s="222" customFormat="1" ht="12.75"/>
    <row r="3342" s="222" customFormat="1" ht="12.75"/>
    <row r="3343" s="222" customFormat="1" ht="12.75"/>
    <row r="3344" s="222" customFormat="1" ht="12.75"/>
    <row r="3345" s="222" customFormat="1" ht="12.75"/>
    <row r="3346" s="222" customFormat="1" ht="12.75"/>
    <row r="3347" s="222" customFormat="1" ht="12.75"/>
    <row r="3348" s="222" customFormat="1" ht="12.75"/>
    <row r="3349" s="222" customFormat="1" ht="12.75"/>
    <row r="3350" s="222" customFormat="1" ht="12.75"/>
    <row r="3351" s="222"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R16"/>
  <sheetViews>
    <sheetView workbookViewId="0" topLeftCell="A1">
      <selection activeCell="A1" sqref="A1"/>
    </sheetView>
  </sheetViews>
  <sheetFormatPr defaultColWidth="9.140625" defaultRowHeight="12.75"/>
  <cols>
    <col min="1" max="1" width="95.140625" style="0" customWidth="1"/>
    <col min="2" max="70" width="9.140625" style="222" customWidth="1"/>
  </cols>
  <sheetData>
    <row r="1" ht="12.75">
      <c r="A1" s="259"/>
    </row>
    <row r="2" ht="67.5">
      <c r="A2" s="287" t="s">
        <v>721</v>
      </c>
    </row>
    <row r="3" ht="33.75">
      <c r="A3" s="287" t="s">
        <v>433</v>
      </c>
    </row>
    <row r="4" ht="33.75">
      <c r="A4" s="287" t="s">
        <v>434</v>
      </c>
    </row>
    <row r="5" ht="22.5">
      <c r="A5" s="287" t="s">
        <v>435</v>
      </c>
    </row>
    <row r="6" spans="1:70" s="264" customFormat="1" ht="30" customHeight="1">
      <c r="A6" s="298" t="s">
        <v>804</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row>
    <row r="7" ht="12.75">
      <c r="A7" s="287" t="s">
        <v>805</v>
      </c>
    </row>
    <row r="8" spans="1:70" s="286" customFormat="1" ht="45" customHeight="1">
      <c r="A8" s="300" t="s">
        <v>806</v>
      </c>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row>
    <row r="9" ht="56.25">
      <c r="A9" s="287" t="s">
        <v>807</v>
      </c>
    </row>
    <row r="10" ht="56.25">
      <c r="A10" s="288" t="s">
        <v>708</v>
      </c>
    </row>
    <row r="11" ht="22.5">
      <c r="A11" s="287" t="s">
        <v>436</v>
      </c>
    </row>
    <row r="12" ht="33.75">
      <c r="A12" s="287" t="s">
        <v>437</v>
      </c>
    </row>
    <row r="13" ht="33.75">
      <c r="A13" s="287" t="s">
        <v>801</v>
      </c>
    </row>
    <row r="14" ht="45">
      <c r="A14" s="287" t="s">
        <v>802</v>
      </c>
    </row>
    <row r="15" ht="22.5">
      <c r="A15" s="287" t="s">
        <v>803</v>
      </c>
    </row>
    <row r="16" ht="228.75" customHeight="1">
      <c r="A16" s="289" t="s">
        <v>854</v>
      </c>
    </row>
    <row r="17" s="222" customFormat="1" ht="12.75"/>
    <row r="18" s="222" customFormat="1" ht="12.75"/>
    <row r="19" s="222" customFormat="1" ht="12.75"/>
    <row r="20" s="222" customFormat="1" ht="12.75"/>
    <row r="21" s="222" customFormat="1" ht="12.75"/>
    <row r="22" s="222" customFormat="1" ht="12.75"/>
    <row r="23" s="222" customFormat="1" ht="12.75"/>
    <row r="24" s="222" customFormat="1" ht="12.75"/>
    <row r="25" s="222" customFormat="1" ht="12.75"/>
    <row r="26" s="222" customFormat="1" ht="12.75"/>
    <row r="27" s="222" customFormat="1" ht="12.75"/>
    <row r="28" s="222" customFormat="1" ht="12.75"/>
    <row r="29" s="222" customFormat="1" ht="12.75"/>
    <row r="30" s="222" customFormat="1" ht="12.75"/>
    <row r="31" s="222" customFormat="1" ht="12.75"/>
    <row r="32" s="222" customFormat="1" ht="12.75"/>
    <row r="33" s="222" customFormat="1" ht="12.75"/>
    <row r="34" s="222" customFormat="1" ht="12.75"/>
    <row r="35" s="222" customFormat="1" ht="12.75"/>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row r="271" s="222" customFormat="1" ht="12.75"/>
    <row r="272" s="222" customFormat="1" ht="12.75"/>
    <row r="273" s="222" customFormat="1" ht="12.75"/>
    <row r="274" s="222" customFormat="1" ht="12.75"/>
    <row r="275" s="222" customFormat="1" ht="12.75"/>
    <row r="276" s="222" customFormat="1" ht="12.75"/>
    <row r="277" s="222" customFormat="1" ht="12.75"/>
    <row r="278" s="222" customFormat="1" ht="12.75"/>
    <row r="279" s="222" customFormat="1" ht="12.75"/>
    <row r="280" s="222" customFormat="1" ht="12.75"/>
    <row r="281" s="222" customFormat="1" ht="12.75"/>
    <row r="282" s="222" customFormat="1" ht="12.75"/>
    <row r="283" s="222" customFormat="1" ht="12.75"/>
    <row r="284" s="222" customFormat="1" ht="12.75"/>
    <row r="285" s="222" customFormat="1" ht="12.75"/>
    <row r="286" s="222" customFormat="1" ht="12.75"/>
    <row r="287" s="222" customFormat="1" ht="12.75"/>
    <row r="288" s="222" customFormat="1" ht="12.75"/>
    <row r="289" s="222" customFormat="1" ht="12.75"/>
    <row r="290" s="222" customFormat="1" ht="12.75"/>
    <row r="291" s="222" customFormat="1" ht="12.75"/>
    <row r="292" s="222" customFormat="1" ht="12.75"/>
    <row r="293" s="222" customFormat="1" ht="12.75"/>
    <row r="294" s="222" customFormat="1" ht="12.75"/>
    <row r="295" s="222" customFormat="1" ht="12.75"/>
    <row r="296" s="222" customFormat="1" ht="12.75"/>
    <row r="297" s="222" customFormat="1" ht="12.75"/>
    <row r="298" s="222" customFormat="1" ht="12.75"/>
    <row r="299" s="222" customFormat="1" ht="12.75"/>
    <row r="300" s="222" customFormat="1" ht="12.75"/>
    <row r="301" s="222" customFormat="1" ht="12.75"/>
    <row r="302" s="222" customFormat="1" ht="12.75"/>
    <row r="303" s="222" customFormat="1" ht="12.75"/>
    <row r="304" s="222" customFormat="1" ht="12.75"/>
    <row r="305" s="222" customFormat="1" ht="12.75"/>
    <row r="306" s="222" customFormat="1" ht="12.75"/>
    <row r="307" s="222" customFormat="1" ht="12.75"/>
    <row r="308" s="222" customFormat="1" ht="12.75"/>
    <row r="309" s="222" customFormat="1" ht="12.75"/>
    <row r="310" s="222" customFormat="1" ht="12.75"/>
    <row r="311" s="222" customFormat="1" ht="12.75"/>
    <row r="312" s="222" customFormat="1" ht="12.75"/>
    <row r="313" s="222" customFormat="1" ht="12.75"/>
    <row r="314" s="222" customFormat="1" ht="12.75"/>
    <row r="315" s="222" customFormat="1" ht="12.75"/>
    <row r="316" s="222" customFormat="1" ht="12.75"/>
    <row r="317" s="222" customFormat="1" ht="12.75"/>
    <row r="318" s="222" customFormat="1" ht="12.75"/>
    <row r="319" s="222" customFormat="1" ht="12.75"/>
    <row r="320" s="222" customFormat="1" ht="12.75"/>
    <row r="321" s="222" customFormat="1" ht="12.75"/>
    <row r="322" s="222" customFormat="1" ht="12.75"/>
    <row r="323" s="222" customFormat="1" ht="12.75"/>
    <row r="324" s="222" customFormat="1" ht="12.75"/>
    <row r="325" s="222" customFormat="1" ht="12.75"/>
    <row r="326" s="222" customFormat="1" ht="12.75"/>
    <row r="327" s="222" customFormat="1" ht="12.75"/>
    <row r="328" s="222" customFormat="1" ht="12.75"/>
    <row r="329" s="222" customFormat="1" ht="12.75"/>
    <row r="330" s="222" customFormat="1" ht="12.75"/>
    <row r="331" s="222" customFormat="1" ht="12.75"/>
    <row r="332" s="222" customFormat="1" ht="12.75"/>
    <row r="333" s="222" customFormat="1" ht="12.75"/>
    <row r="334" s="222" customFormat="1" ht="12.75"/>
    <row r="335" s="222" customFormat="1" ht="12.75"/>
    <row r="336" s="222" customFormat="1" ht="12.75"/>
    <row r="337" s="222" customFormat="1" ht="12.75"/>
    <row r="338" s="222" customFormat="1" ht="12.75"/>
    <row r="339" s="222" customFormat="1" ht="12.75"/>
    <row r="340" s="222" customFormat="1" ht="12.75"/>
    <row r="341" s="222" customFormat="1" ht="12.75"/>
    <row r="342" s="222" customFormat="1" ht="12.75"/>
    <row r="343" s="222" customFormat="1" ht="12.75"/>
    <row r="344" s="222" customFormat="1" ht="12.75"/>
    <row r="345" s="222" customFormat="1" ht="12.75"/>
    <row r="346" s="222" customFormat="1" ht="12.75"/>
    <row r="347" s="222" customFormat="1" ht="12.75"/>
    <row r="348" s="222" customFormat="1" ht="12.75"/>
    <row r="349" s="222" customFormat="1" ht="12.75"/>
    <row r="350" s="222" customFormat="1" ht="12.75"/>
    <row r="351" s="222" customFormat="1" ht="12.75"/>
    <row r="352" s="222" customFormat="1" ht="12.75"/>
    <row r="353" s="222" customFormat="1" ht="12.75"/>
    <row r="354" s="222" customFormat="1" ht="12.75"/>
    <row r="355" s="222" customFormat="1" ht="12.75"/>
    <row r="356" s="222" customFormat="1" ht="12.75"/>
    <row r="357" s="222" customFormat="1" ht="12.75"/>
    <row r="358" s="222" customFormat="1" ht="12.75"/>
    <row r="359" s="222" customFormat="1" ht="12.75"/>
    <row r="360" s="222" customFormat="1" ht="12.75"/>
    <row r="361" s="222" customFormat="1" ht="12.75"/>
    <row r="362" s="222" customFormat="1" ht="12.75"/>
    <row r="363" s="222" customFormat="1" ht="12.75"/>
    <row r="364" s="222" customFormat="1" ht="12.75"/>
    <row r="365" s="222" customFormat="1" ht="12.75"/>
    <row r="366" s="222" customFormat="1" ht="12.75"/>
    <row r="367" s="222" customFormat="1" ht="12.75"/>
    <row r="368" s="222" customFormat="1" ht="12.75"/>
    <row r="369" s="222" customFormat="1" ht="12.75"/>
    <row r="370" s="222" customFormat="1" ht="12.75"/>
    <row r="371" s="222" customFormat="1" ht="12.75"/>
    <row r="372" s="222" customFormat="1" ht="12.75"/>
    <row r="373" s="222" customFormat="1" ht="12.75"/>
    <row r="374" s="222" customFormat="1" ht="12.75"/>
    <row r="375" s="222" customFormat="1" ht="12.75"/>
    <row r="376" s="222" customFormat="1" ht="12.75"/>
    <row r="377" s="222" customFormat="1" ht="12.75"/>
    <row r="378" s="222" customFormat="1" ht="12.75"/>
    <row r="379" s="222" customFormat="1" ht="12.75"/>
    <row r="380" s="222" customFormat="1" ht="12.75"/>
    <row r="381" s="222" customFormat="1" ht="12.75"/>
    <row r="382" s="222" customFormat="1" ht="12.75"/>
    <row r="383" s="222" customFormat="1" ht="12.75"/>
    <row r="384" s="222" customFormat="1" ht="12.75"/>
    <row r="385" s="222" customFormat="1" ht="12.75"/>
    <row r="386" s="222" customFormat="1" ht="12.75"/>
    <row r="387" s="222" customFormat="1" ht="12.75"/>
    <row r="388" s="222" customFormat="1" ht="12.75"/>
    <row r="389" s="222" customFormat="1" ht="12.75"/>
    <row r="390" s="222" customFormat="1" ht="12.75"/>
    <row r="391" s="222" customFormat="1" ht="12.75"/>
    <row r="392" s="222" customFormat="1" ht="12.75"/>
    <row r="393" s="222" customFormat="1" ht="12.75"/>
    <row r="394" s="222" customFormat="1" ht="12.75"/>
    <row r="395" s="222" customFormat="1" ht="12.75"/>
    <row r="396" s="222" customFormat="1" ht="12.75"/>
    <row r="397" s="222" customFormat="1" ht="12.75"/>
    <row r="398" s="222" customFormat="1" ht="12.75"/>
    <row r="399" s="222" customFormat="1" ht="12.75"/>
    <row r="400" s="222" customFormat="1" ht="12.75"/>
    <row r="401" s="222" customFormat="1" ht="12.75"/>
    <row r="402" s="222" customFormat="1" ht="12.75"/>
    <row r="403" s="222" customFormat="1" ht="12.75"/>
    <row r="404" s="222" customFormat="1" ht="12.75"/>
    <row r="405" s="222" customFormat="1" ht="12.75"/>
    <row r="406" s="222" customFormat="1" ht="12.75"/>
    <row r="407" s="222" customFormat="1" ht="12.75"/>
    <row r="408" s="222" customFormat="1" ht="12.75"/>
    <row r="409" s="222" customFormat="1" ht="12.75"/>
    <row r="410" s="222" customFormat="1" ht="12.75"/>
    <row r="411" s="222" customFormat="1" ht="12.75"/>
    <row r="412" s="222" customFormat="1" ht="12.75"/>
    <row r="413" s="222" customFormat="1" ht="12.75"/>
    <row r="414" s="222" customFormat="1" ht="12.75"/>
    <row r="415" s="222" customFormat="1" ht="12.75"/>
    <row r="416" s="222" customFormat="1" ht="12.75"/>
    <row r="417" s="222" customFormat="1" ht="12.75"/>
    <row r="418" s="222" customFormat="1" ht="12.75"/>
    <row r="419" s="222" customFormat="1" ht="12.75"/>
    <row r="420" s="222" customFormat="1" ht="12.75"/>
    <row r="421" s="222" customFormat="1" ht="12.75"/>
    <row r="422" s="222" customFormat="1" ht="12.75"/>
    <row r="423" s="222" customFormat="1" ht="12.75"/>
    <row r="424" s="222" customFormat="1" ht="12.75"/>
    <row r="425" s="222" customFormat="1" ht="12.75"/>
    <row r="426" s="222" customFormat="1" ht="12.75"/>
    <row r="427" s="222" customFormat="1" ht="12.75"/>
    <row r="428" s="222" customFormat="1" ht="12.75"/>
    <row r="429" s="222" customFormat="1" ht="12.75"/>
    <row r="430" s="222" customFormat="1" ht="12.75"/>
    <row r="431" s="222" customFormat="1" ht="12.75"/>
    <row r="432" s="222" customFormat="1" ht="12.75"/>
    <row r="433" s="222" customFormat="1" ht="12.75"/>
    <row r="434" s="222" customFormat="1" ht="12.75"/>
    <row r="435" s="222" customFormat="1" ht="12.75"/>
    <row r="436" s="222" customFormat="1" ht="12.75"/>
    <row r="437" s="222" customFormat="1" ht="12.75"/>
    <row r="438" s="222" customFormat="1" ht="12.75"/>
    <row r="439" s="222" customFormat="1" ht="12.75"/>
    <row r="440" s="222" customFormat="1" ht="12.75"/>
    <row r="441" s="222" customFormat="1" ht="12.75"/>
    <row r="442" s="222" customFormat="1" ht="12.75"/>
    <row r="443" s="222" customFormat="1" ht="12.75"/>
    <row r="444" s="222" customFormat="1" ht="12.75"/>
    <row r="445" s="222" customFormat="1" ht="12.75"/>
    <row r="446" s="222" customFormat="1" ht="12.75"/>
    <row r="447" s="222" customFormat="1" ht="12.75"/>
    <row r="448" s="222" customFormat="1" ht="12.75"/>
    <row r="449" s="222" customFormat="1" ht="12.75"/>
    <row r="450" s="222" customFormat="1" ht="12.75"/>
    <row r="451" s="222" customFormat="1" ht="12.75"/>
    <row r="452" s="222" customFormat="1" ht="12.75"/>
    <row r="453" s="222" customFormat="1" ht="12.75"/>
    <row r="454" s="222" customFormat="1" ht="12.75"/>
    <row r="455" s="222" customFormat="1" ht="12.75"/>
    <row r="456" s="222" customFormat="1" ht="12.75"/>
    <row r="457" s="222" customFormat="1" ht="12.75"/>
    <row r="458" s="222" customFormat="1" ht="12.75"/>
    <row r="459" s="222" customFormat="1" ht="12.75"/>
    <row r="460" s="222" customFormat="1" ht="12.75"/>
    <row r="461" s="222" customFormat="1" ht="12.75"/>
    <row r="462" s="222" customFormat="1" ht="12.75"/>
    <row r="463" s="222" customFormat="1" ht="12.75"/>
    <row r="464" s="222" customFormat="1" ht="12.75"/>
    <row r="465" s="222" customFormat="1" ht="12.75"/>
    <row r="466" s="222" customFormat="1" ht="12.75"/>
    <row r="467" s="222" customFormat="1" ht="12.75"/>
    <row r="468" s="222" customFormat="1" ht="12.75"/>
    <row r="469" s="222" customFormat="1" ht="12.75"/>
    <row r="470" s="222" customFormat="1" ht="12.75"/>
    <row r="471" s="222" customFormat="1" ht="12.75"/>
    <row r="472" s="222" customFormat="1" ht="12.75"/>
    <row r="473" s="222" customFormat="1" ht="12.75"/>
    <row r="474" s="222" customFormat="1" ht="12.75"/>
    <row r="475" s="222" customFormat="1" ht="12.75"/>
    <row r="476" s="222" customFormat="1" ht="12.75"/>
    <row r="477" s="222" customFormat="1" ht="12.75"/>
    <row r="478" s="222" customFormat="1" ht="12.75"/>
    <row r="479" s="222" customFormat="1" ht="12.75"/>
    <row r="480" s="222" customFormat="1" ht="12.75"/>
    <row r="481" s="222" customFormat="1" ht="12.75"/>
    <row r="482" s="222" customFormat="1" ht="12.75"/>
    <row r="483" s="222" customFormat="1" ht="12.75"/>
    <row r="484" s="222" customFormat="1" ht="12.75"/>
    <row r="485" s="222" customFormat="1" ht="12.75"/>
    <row r="486" s="222" customFormat="1" ht="12.75"/>
    <row r="487" s="222" customFormat="1" ht="12.75"/>
    <row r="488" s="222" customFormat="1" ht="12.75"/>
    <row r="489" s="222" customFormat="1" ht="12.75"/>
    <row r="490" s="222" customFormat="1" ht="12.75"/>
    <row r="491" s="222" customFormat="1" ht="12.75"/>
    <row r="492" s="222" customFormat="1" ht="12.75"/>
    <row r="493" s="222" customFormat="1" ht="12.75"/>
    <row r="494" s="222" customFormat="1" ht="12.75"/>
    <row r="495" s="222" customFormat="1" ht="12.75"/>
    <row r="496" s="222" customFormat="1" ht="12.75"/>
    <row r="497" s="222" customFormat="1" ht="12.75"/>
    <row r="498" s="222" customFormat="1" ht="12.75"/>
    <row r="499" s="222" customFormat="1" ht="12.75"/>
    <row r="500" s="222" customFormat="1" ht="12.75"/>
    <row r="501" s="222" customFormat="1" ht="12.75"/>
    <row r="502" s="222" customFormat="1" ht="12.75"/>
    <row r="503" s="222" customFormat="1" ht="12.75"/>
    <row r="504" s="222" customFormat="1" ht="12.75"/>
    <row r="505" s="222" customFormat="1" ht="12.75"/>
    <row r="506" s="222" customFormat="1" ht="12.75"/>
    <row r="507" s="222" customFormat="1" ht="12.75"/>
    <row r="508" s="222" customFormat="1" ht="12.75"/>
    <row r="509" s="222" customFormat="1" ht="12.75"/>
    <row r="510" s="222" customFormat="1" ht="12.75"/>
    <row r="511" s="222" customFormat="1" ht="12.75"/>
    <row r="512" s="222" customFormat="1" ht="12.75"/>
    <row r="513" s="222" customFormat="1" ht="12.75"/>
    <row r="514" s="222" customFormat="1" ht="12.75"/>
    <row r="515" s="222" customFormat="1" ht="12.75"/>
    <row r="516" s="222" customFormat="1" ht="12.75"/>
    <row r="517" s="222" customFormat="1" ht="12.75"/>
    <row r="518" s="222" customFormat="1" ht="12.75"/>
    <row r="519" s="222" customFormat="1" ht="12.75"/>
    <row r="520" s="222" customFormat="1" ht="12.75"/>
    <row r="521" s="222" customFormat="1" ht="12.75"/>
    <row r="522" s="222" customFormat="1" ht="12.75"/>
    <row r="523" s="222" customFormat="1" ht="12.75"/>
    <row r="524" s="222" customFormat="1" ht="12.75"/>
    <row r="525" s="222" customFormat="1" ht="12.75"/>
    <row r="526" s="222" customFormat="1" ht="12.75"/>
    <row r="527" s="222" customFormat="1" ht="12.75"/>
    <row r="528" s="222" customFormat="1" ht="12.75"/>
    <row r="529" s="222" customFormat="1" ht="12.75"/>
    <row r="530" s="222" customFormat="1" ht="12.75"/>
    <row r="531" s="222" customFormat="1" ht="12.75"/>
    <row r="532" s="222" customFormat="1" ht="12.75"/>
    <row r="533" s="222" customFormat="1" ht="12.75"/>
    <row r="534" s="222" customFormat="1" ht="12.75"/>
    <row r="535" s="222" customFormat="1" ht="12.75"/>
    <row r="536" s="222" customFormat="1" ht="12.75"/>
    <row r="537" s="222" customFormat="1" ht="12.75"/>
    <row r="538" s="222" customFormat="1" ht="12.75"/>
    <row r="539" s="222" customFormat="1" ht="12.75"/>
    <row r="540" s="222" customFormat="1" ht="12.75"/>
    <row r="541" s="222" customFormat="1" ht="12.75"/>
    <row r="542" s="222" customFormat="1" ht="12.75"/>
    <row r="543" s="222" customFormat="1" ht="12.75"/>
    <row r="544" s="222" customFormat="1" ht="12.75"/>
    <row r="545" s="222" customFormat="1" ht="12.75"/>
    <row r="546" s="222" customFormat="1" ht="12.75"/>
    <row r="547" s="222" customFormat="1" ht="12.75"/>
    <row r="548" s="222" customFormat="1" ht="12.75"/>
    <row r="549" s="222" customFormat="1" ht="12.75"/>
    <row r="550" s="222" customFormat="1" ht="12.75"/>
    <row r="551" s="222" customFormat="1" ht="12.75"/>
    <row r="552" s="222" customFormat="1" ht="12.75"/>
    <row r="553" s="222" customFormat="1" ht="12.75"/>
    <row r="554" s="222" customFormat="1" ht="12.75"/>
    <row r="555" s="222" customFormat="1" ht="12.75"/>
    <row r="556" s="222" customFormat="1" ht="12.75"/>
    <row r="557" s="222" customFormat="1" ht="12.75"/>
    <row r="558" s="222" customFormat="1" ht="12.75"/>
    <row r="559" s="222" customFormat="1" ht="12.75"/>
    <row r="560" s="222" customFormat="1" ht="12.75"/>
    <row r="561" s="222" customFormat="1" ht="12.75"/>
    <row r="562" s="222" customFormat="1" ht="12.75"/>
    <row r="563" s="222" customFormat="1" ht="12.75"/>
    <row r="564" s="222" customFormat="1" ht="12.75"/>
    <row r="565" s="222" customFormat="1" ht="12.75"/>
    <row r="566" s="222" customFormat="1" ht="12.75"/>
    <row r="567" s="222" customFormat="1" ht="12.75"/>
    <row r="568" s="222" customFormat="1" ht="12.75"/>
    <row r="569" s="222" customFormat="1" ht="12.75"/>
    <row r="570" s="222" customFormat="1" ht="12.75"/>
    <row r="571" s="222" customFormat="1" ht="12.75"/>
    <row r="572" s="222" customFormat="1" ht="12.75"/>
    <row r="573" s="222" customFormat="1" ht="12.75"/>
    <row r="574" s="222" customFormat="1" ht="12.75"/>
    <row r="575" s="222" customFormat="1" ht="12.75"/>
    <row r="576" s="222" customFormat="1" ht="12.75"/>
    <row r="577" s="222" customFormat="1" ht="12.75"/>
    <row r="578" s="222" customFormat="1" ht="12.75"/>
    <row r="579" s="222" customFormat="1" ht="12.75"/>
    <row r="580" s="222" customFormat="1" ht="12.75"/>
    <row r="581" s="222" customFormat="1" ht="12.75"/>
    <row r="582" s="222" customFormat="1" ht="12.75"/>
    <row r="583" s="222" customFormat="1" ht="12.75"/>
    <row r="584" s="222" customFormat="1" ht="12.75"/>
    <row r="585" s="222" customFormat="1" ht="12.75"/>
    <row r="586" s="222" customFormat="1" ht="12.75"/>
    <row r="587" s="222" customFormat="1" ht="12.75"/>
    <row r="588" s="222" customFormat="1" ht="12.75"/>
    <row r="589" s="222" customFormat="1" ht="12.75"/>
    <row r="590" s="222" customFormat="1" ht="12.75"/>
    <row r="591" s="222" customFormat="1" ht="12.75"/>
    <row r="592" s="222" customFormat="1" ht="12.75"/>
    <row r="593" s="222" customFormat="1" ht="12.75"/>
    <row r="594" s="222" customFormat="1" ht="12.75"/>
    <row r="595" s="222" customFormat="1" ht="12.75"/>
    <row r="596" s="222" customFormat="1" ht="12.75"/>
    <row r="597" s="222" customFormat="1" ht="12.75"/>
    <row r="598" s="222" customFormat="1" ht="12.75"/>
    <row r="599" s="222" customFormat="1" ht="12.75"/>
    <row r="600" s="222" customFormat="1" ht="12.75"/>
    <row r="601" s="222" customFormat="1" ht="12.75"/>
    <row r="602" s="222" customFormat="1" ht="12.75"/>
    <row r="603" s="222" customFormat="1" ht="12.75"/>
    <row r="604" s="222" customFormat="1" ht="12.75"/>
    <row r="605" s="222" customFormat="1" ht="12.75"/>
    <row r="606" s="222" customFormat="1" ht="12.75"/>
    <row r="607" s="222" customFormat="1" ht="12.75"/>
    <row r="608" s="222" customFormat="1" ht="12.75"/>
    <row r="609" s="222" customFormat="1" ht="12.75"/>
    <row r="610" s="222" customFormat="1" ht="12.75"/>
    <row r="611" s="222" customFormat="1" ht="12.75"/>
    <row r="612" s="222" customFormat="1" ht="12.75"/>
    <row r="613" s="222" customFormat="1" ht="12.75"/>
    <row r="614" s="222" customFormat="1" ht="12.75"/>
    <row r="615" s="222" customFormat="1" ht="12.75"/>
    <row r="616" s="222" customFormat="1" ht="12.75"/>
    <row r="617" s="222" customFormat="1" ht="12.75"/>
    <row r="618" s="222" customFormat="1" ht="12.75"/>
    <row r="619" s="222" customFormat="1" ht="12.75"/>
    <row r="620" s="222" customFormat="1" ht="12.75"/>
    <row r="621" s="222" customFormat="1" ht="12.75"/>
    <row r="622" s="222" customFormat="1" ht="12.75"/>
    <row r="623" s="222" customFormat="1" ht="12.75"/>
    <row r="624" s="222" customFormat="1" ht="12.75"/>
    <row r="625" s="222" customFormat="1" ht="12.75"/>
    <row r="626" s="222" customFormat="1" ht="12.75"/>
    <row r="627" s="222" customFormat="1" ht="12.75"/>
    <row r="628" s="222" customFormat="1" ht="12.75"/>
    <row r="629" s="222" customFormat="1" ht="12.75"/>
    <row r="630" s="222" customFormat="1" ht="12.75"/>
    <row r="631" s="222" customFormat="1" ht="12.75"/>
    <row r="632" s="222" customFormat="1" ht="12.75"/>
    <row r="633" s="222" customFormat="1" ht="12.75"/>
    <row r="634" s="222" customFormat="1" ht="12.75"/>
    <row r="635" s="222" customFormat="1" ht="12.75"/>
    <row r="636" s="222" customFormat="1" ht="12.75"/>
    <row r="637" s="222" customFormat="1" ht="12.75"/>
    <row r="638" s="222" customFormat="1" ht="12.75"/>
    <row r="639" s="222" customFormat="1" ht="12.75"/>
    <row r="640" s="222" customFormat="1" ht="12.75"/>
    <row r="641" s="222" customFormat="1" ht="12.75"/>
    <row r="642" s="222" customFormat="1" ht="12.75"/>
    <row r="643" s="222" customFormat="1" ht="12.75"/>
    <row r="644" s="222" customFormat="1" ht="12.75"/>
    <row r="645" s="222" customFormat="1" ht="12.75"/>
    <row r="646" s="222" customFormat="1" ht="12.75"/>
    <row r="647" s="222" customFormat="1" ht="12.75"/>
    <row r="648" s="222" customFormat="1" ht="12.75"/>
    <row r="649" s="222" customFormat="1" ht="12.75"/>
    <row r="650" s="222" customFormat="1" ht="12.75"/>
    <row r="651" s="222" customFormat="1" ht="12.75"/>
    <row r="652" s="222" customFormat="1" ht="12.75"/>
    <row r="653" s="222" customFormat="1" ht="12.75"/>
    <row r="654" s="222" customFormat="1" ht="12.75"/>
    <row r="655" s="222" customFormat="1" ht="12.75"/>
    <row r="656" s="222" customFormat="1" ht="12.75"/>
    <row r="657" s="222" customFormat="1" ht="12.75"/>
    <row r="658" s="222" customFormat="1" ht="12.75"/>
    <row r="659" s="222" customFormat="1" ht="12.75"/>
    <row r="660" s="222" customFormat="1" ht="12.75"/>
    <row r="661" s="222" customFormat="1" ht="12.75"/>
    <row r="662" s="222" customFormat="1" ht="12.75"/>
    <row r="663" s="222" customFormat="1" ht="12.75"/>
    <row r="664" s="222" customFormat="1" ht="12.75"/>
    <row r="665" s="222" customFormat="1" ht="12.75"/>
    <row r="666" s="222" customFormat="1" ht="12.75"/>
    <row r="667" s="222" customFormat="1" ht="12.75"/>
    <row r="668" s="222" customFormat="1" ht="12.75"/>
    <row r="669" s="222" customFormat="1" ht="12.75"/>
    <row r="670" s="222" customFormat="1" ht="12.75"/>
    <row r="671" s="222" customFormat="1" ht="12.75"/>
    <row r="672" s="222" customFormat="1" ht="12.75"/>
    <row r="673" s="222" customFormat="1" ht="12.75"/>
    <row r="674" s="222" customFormat="1" ht="12.75"/>
    <row r="675" s="222" customFormat="1" ht="12.75"/>
    <row r="676" s="222" customFormat="1" ht="12.75"/>
    <row r="677" s="222" customFormat="1" ht="12.75"/>
    <row r="678" s="222" customFormat="1" ht="12.75"/>
    <row r="679" s="222" customFormat="1" ht="12.75"/>
    <row r="680" s="222" customFormat="1" ht="12.75"/>
    <row r="681" s="222" customFormat="1" ht="12.75"/>
    <row r="682" s="222" customFormat="1" ht="12.75"/>
    <row r="683" s="222" customFormat="1" ht="12.75"/>
    <row r="684" s="222" customFormat="1" ht="12.75"/>
    <row r="685" s="222" customFormat="1" ht="12.75"/>
    <row r="686" s="222" customFormat="1" ht="12.75"/>
    <row r="687" s="222" customFormat="1" ht="12.75"/>
    <row r="688" s="222" customFormat="1" ht="12.75"/>
    <row r="689" s="222" customFormat="1" ht="12.75"/>
    <row r="690" s="222" customFormat="1" ht="12.75"/>
    <row r="691" s="222" customFormat="1" ht="12.75"/>
    <row r="692" s="222" customFormat="1" ht="12.75"/>
    <row r="693" s="222" customFormat="1" ht="12.75"/>
    <row r="694" s="222" customFormat="1" ht="12.75"/>
    <row r="695" s="222" customFormat="1" ht="12.75"/>
    <row r="696" s="222" customFormat="1" ht="12.75"/>
    <row r="697" s="222" customFormat="1" ht="12.75"/>
    <row r="698" s="222" customFormat="1" ht="12.75"/>
    <row r="699" s="222" customFormat="1" ht="12.75"/>
    <row r="700" s="222" customFormat="1" ht="12.75"/>
    <row r="701" s="222" customFormat="1" ht="12.75"/>
    <row r="702" s="222" customFormat="1" ht="12.75"/>
    <row r="703" s="222" customFormat="1" ht="12.75"/>
    <row r="704" s="222" customFormat="1" ht="12.75"/>
    <row r="705" s="222" customFormat="1" ht="12.75"/>
    <row r="706" s="222" customFormat="1" ht="12.75"/>
    <row r="707" s="222" customFormat="1" ht="12.75"/>
    <row r="708" s="222" customFormat="1" ht="12.75"/>
    <row r="709" s="222" customFormat="1" ht="12.75"/>
    <row r="710" s="222" customFormat="1" ht="12.75"/>
    <row r="711" s="222" customFormat="1" ht="12.75"/>
    <row r="712" s="222" customFormat="1" ht="12.75"/>
    <row r="713" s="222" customFormat="1" ht="12.75"/>
    <row r="714" s="222" customFormat="1" ht="12.75"/>
    <row r="715" s="222" customFormat="1" ht="12.75"/>
    <row r="716" s="222" customFormat="1" ht="12.75"/>
    <row r="717" s="222" customFormat="1" ht="12.75"/>
    <row r="718" s="222" customFormat="1" ht="12.75"/>
    <row r="719" s="222" customFormat="1" ht="12.75"/>
    <row r="720" s="222" customFormat="1" ht="12.75"/>
    <row r="721" s="222" customFormat="1" ht="12.75"/>
    <row r="722" s="222" customFormat="1" ht="12.75"/>
    <row r="723" s="222" customFormat="1" ht="12.75"/>
    <row r="724" s="222" customFormat="1" ht="12.75"/>
    <row r="725" s="222" customFormat="1" ht="12.75"/>
    <row r="726" s="222" customFormat="1" ht="12.75"/>
    <row r="727" s="222" customFormat="1" ht="12.75"/>
    <row r="728" s="222" customFormat="1" ht="12.75"/>
    <row r="729" s="222" customFormat="1" ht="12.75"/>
    <row r="730" s="222" customFormat="1" ht="12.75"/>
    <row r="731" s="222" customFormat="1" ht="12.75"/>
    <row r="732" s="222" customFormat="1" ht="12.75"/>
    <row r="733" s="222" customFormat="1" ht="12.75"/>
    <row r="734" s="222" customFormat="1" ht="12.75"/>
    <row r="735" s="222" customFormat="1" ht="12.75"/>
    <row r="736" s="222" customFormat="1" ht="12.75"/>
    <row r="737" s="222" customFormat="1" ht="12.75"/>
    <row r="738" s="222" customFormat="1" ht="12.75"/>
    <row r="739" s="222" customFormat="1" ht="12.75"/>
    <row r="740" s="222" customFormat="1" ht="12.75"/>
    <row r="741" s="222" customFormat="1" ht="12.75"/>
    <row r="742" s="222" customFormat="1" ht="12.75"/>
    <row r="743" s="222" customFormat="1" ht="12.75"/>
    <row r="744" s="222" customFormat="1" ht="12.75"/>
    <row r="745" s="222" customFormat="1" ht="12.75"/>
    <row r="746" s="222" customFormat="1" ht="12.75"/>
    <row r="747" s="222" customFormat="1" ht="12.75"/>
    <row r="748" s="222" customFormat="1" ht="12.75"/>
    <row r="749" s="222" customFormat="1" ht="12.75"/>
    <row r="750" s="222" customFormat="1" ht="12.75"/>
    <row r="751" s="222" customFormat="1" ht="12.75"/>
    <row r="752" s="222" customFormat="1" ht="12.75"/>
    <row r="753" s="222" customFormat="1" ht="12.75"/>
    <row r="754" s="222" customFormat="1" ht="12.75"/>
    <row r="755" s="222" customFormat="1" ht="12.75"/>
    <row r="756" s="222" customFormat="1" ht="12.75"/>
    <row r="757" s="222" customFormat="1" ht="12.75"/>
    <row r="758" s="222" customFormat="1" ht="12.75"/>
    <row r="759" s="222" customFormat="1" ht="12.75"/>
    <row r="760" s="222" customFormat="1" ht="12.75"/>
    <row r="761" s="222" customFormat="1" ht="12.75"/>
    <row r="762" s="222" customFormat="1" ht="12.75"/>
    <row r="763" s="222" customFormat="1" ht="12.75"/>
    <row r="764" s="222" customFormat="1" ht="12.75"/>
    <row r="765" s="222" customFormat="1" ht="12.75"/>
    <row r="766" s="222" customFormat="1" ht="12.75"/>
    <row r="767" s="222" customFormat="1" ht="12.75"/>
    <row r="768" s="222" customFormat="1" ht="12.75"/>
    <row r="769" s="222" customFormat="1" ht="12.75"/>
    <row r="770" s="222" customFormat="1" ht="12.75"/>
    <row r="771" s="222" customFormat="1" ht="12.75"/>
    <row r="772" s="222" customFormat="1" ht="12.75"/>
    <row r="773" s="222" customFormat="1" ht="12.75"/>
    <row r="774" s="222" customFormat="1" ht="12.75"/>
    <row r="775" s="222" customFormat="1" ht="12.75"/>
    <row r="776" s="222" customFormat="1" ht="12.75"/>
    <row r="777" s="222" customFormat="1" ht="12.75"/>
    <row r="778" s="222" customFormat="1" ht="12.75"/>
    <row r="779" s="222" customFormat="1" ht="12.75"/>
    <row r="780" s="222" customFormat="1" ht="12.75"/>
    <row r="781" s="222" customFormat="1" ht="12.75"/>
    <row r="782" s="222" customFormat="1" ht="12.75"/>
    <row r="783" s="222" customFormat="1" ht="12.75"/>
    <row r="784" s="222" customFormat="1" ht="12.75"/>
    <row r="785" s="222" customFormat="1" ht="12.75"/>
    <row r="786" s="222" customFormat="1" ht="12.75"/>
    <row r="787" s="222" customFormat="1" ht="12.75"/>
    <row r="788" s="222" customFormat="1" ht="12.75"/>
    <row r="789" s="222" customFormat="1" ht="12.75"/>
    <row r="790" s="222" customFormat="1" ht="12.75"/>
    <row r="791" s="222" customFormat="1" ht="12.75"/>
    <row r="792" s="222" customFormat="1" ht="12.75"/>
    <row r="793" s="222" customFormat="1" ht="12.75"/>
    <row r="794" s="222" customFormat="1" ht="12.75"/>
    <row r="795" s="222" customFormat="1" ht="12.75"/>
    <row r="796" s="222" customFormat="1" ht="12.75"/>
    <row r="797" s="222" customFormat="1" ht="12.75"/>
    <row r="798" s="222" customFormat="1" ht="12.75"/>
    <row r="799" s="222" customFormat="1" ht="12.75"/>
    <row r="800" s="222" customFormat="1" ht="12.75"/>
    <row r="801" s="222" customFormat="1" ht="12.75"/>
    <row r="802" s="222" customFormat="1" ht="12.75"/>
    <row r="803" s="222" customFormat="1" ht="12.75"/>
    <row r="804" s="222" customFormat="1" ht="12.75"/>
    <row r="805" s="222" customFormat="1" ht="12.75"/>
    <row r="806" s="222" customFormat="1" ht="12.75"/>
    <row r="807" s="222" customFormat="1" ht="12.75"/>
    <row r="808" s="222" customFormat="1" ht="12.75"/>
    <row r="809" s="222" customFormat="1" ht="12.75"/>
    <row r="810" s="222" customFormat="1" ht="12.75"/>
    <row r="811" s="222" customFormat="1" ht="12.75"/>
    <row r="812" s="222" customFormat="1" ht="12.75"/>
    <row r="813" s="222" customFormat="1" ht="12.75"/>
    <row r="814" s="222" customFormat="1" ht="12.75"/>
    <row r="815" s="222" customFormat="1" ht="12.75"/>
    <row r="816" s="222" customFormat="1" ht="12.75"/>
    <row r="817" s="222" customFormat="1" ht="12.75"/>
    <row r="818" s="222" customFormat="1" ht="12.75"/>
    <row r="819" s="222" customFormat="1" ht="12.75"/>
    <row r="820" s="222" customFormat="1" ht="12.75"/>
    <row r="821" s="222" customFormat="1" ht="12.75"/>
    <row r="822" s="222" customFormat="1" ht="12.75"/>
    <row r="823" s="222" customFormat="1" ht="12.75"/>
    <row r="824" s="222" customFormat="1" ht="12.75"/>
    <row r="825" s="222" customFormat="1" ht="12.75"/>
    <row r="826" s="222" customFormat="1" ht="12.75"/>
    <row r="827" s="222" customFormat="1" ht="12.75"/>
    <row r="828" s="222" customFormat="1" ht="12.75"/>
    <row r="829" s="222" customFormat="1" ht="12.75"/>
    <row r="830" s="222" customFormat="1" ht="12.75"/>
    <row r="831" s="222" customFormat="1" ht="12.75"/>
    <row r="832" s="222" customFormat="1" ht="12.75"/>
    <row r="833" s="222" customFormat="1" ht="12.75"/>
    <row r="834" s="222" customFormat="1" ht="12.75"/>
    <row r="835" s="222" customFormat="1" ht="12.75"/>
    <row r="836" s="222" customFormat="1" ht="12.75"/>
    <row r="837" s="222" customFormat="1" ht="12.75"/>
    <row r="838" s="222" customFormat="1" ht="12.75"/>
    <row r="839" s="222" customFormat="1" ht="12.75"/>
    <row r="840" s="222" customFormat="1" ht="12.75"/>
    <row r="841" s="222" customFormat="1" ht="12.75"/>
    <row r="842" s="222" customFormat="1" ht="12.75"/>
    <row r="843" s="222" customFormat="1" ht="12.75"/>
    <row r="844" s="222" customFormat="1" ht="12.75"/>
    <row r="845" s="222" customFormat="1" ht="12.75"/>
    <row r="846" s="222" customFormat="1" ht="12.75"/>
    <row r="847" s="222" customFormat="1" ht="12.75"/>
    <row r="848" s="222" customFormat="1" ht="12.75"/>
    <row r="849" s="222" customFormat="1" ht="12.75"/>
    <row r="850" s="222" customFormat="1" ht="12.75"/>
    <row r="851" s="222" customFormat="1" ht="12.75"/>
    <row r="852" s="222" customFormat="1" ht="12.75"/>
    <row r="853" s="222" customFormat="1" ht="12.75"/>
    <row r="854" s="222" customFormat="1" ht="12.75"/>
    <row r="855" s="222" customFormat="1" ht="12.75"/>
    <row r="856" s="222" customFormat="1" ht="12.75"/>
    <row r="857" s="222" customFormat="1" ht="12.75"/>
    <row r="858" s="222" customFormat="1" ht="12.75"/>
    <row r="859" s="222" customFormat="1" ht="12.75"/>
    <row r="860" s="222" customFormat="1" ht="12.75"/>
    <row r="861" s="222" customFormat="1" ht="12.75"/>
    <row r="862" s="222" customFormat="1" ht="12.75"/>
    <row r="863" s="222" customFormat="1" ht="12.75"/>
    <row r="864" s="222" customFormat="1" ht="12.75"/>
    <row r="865" s="222" customFormat="1" ht="12.75"/>
    <row r="866" s="222" customFormat="1" ht="12.75"/>
    <row r="867" s="222" customFormat="1" ht="12.75"/>
    <row r="868" s="222" customFormat="1" ht="12.75"/>
    <row r="869" s="222" customFormat="1" ht="12.75"/>
    <row r="870" s="222" customFormat="1" ht="12.75"/>
    <row r="871" s="222" customFormat="1" ht="12.75"/>
    <row r="872" s="222" customFormat="1" ht="12.75"/>
    <row r="873" s="222" customFormat="1" ht="12.75"/>
    <row r="874" s="222" customFormat="1" ht="12.75"/>
    <row r="875" s="222" customFormat="1" ht="12.75"/>
    <row r="876" s="222" customFormat="1" ht="12.75"/>
    <row r="877" s="222" customFormat="1" ht="12.75"/>
    <row r="878" s="222" customFormat="1" ht="12.75"/>
    <row r="879" s="222" customFormat="1" ht="12.75"/>
    <row r="880" s="222" customFormat="1" ht="12.75"/>
    <row r="881" s="222" customFormat="1" ht="12.75"/>
    <row r="882" s="222" customFormat="1" ht="12.75"/>
    <row r="883" s="222" customFormat="1" ht="12.75"/>
    <row r="884" s="222" customFormat="1" ht="12.75"/>
    <row r="885" s="222" customFormat="1" ht="12.75"/>
    <row r="886" s="222" customFormat="1" ht="12.75"/>
    <row r="887" s="222" customFormat="1" ht="12.75"/>
    <row r="888" s="222" customFormat="1" ht="12.75"/>
    <row r="889" s="222" customFormat="1" ht="12.75"/>
    <row r="890" s="222" customFormat="1" ht="12.75"/>
    <row r="891" s="222" customFormat="1" ht="12.75"/>
    <row r="892" s="222" customFormat="1" ht="12.75"/>
    <row r="893" s="222" customFormat="1" ht="12.75"/>
    <row r="894" s="222" customFormat="1" ht="12.75"/>
    <row r="895" s="222" customFormat="1" ht="12.75"/>
    <row r="896" s="222" customFormat="1" ht="12.75"/>
    <row r="897" s="222" customFormat="1" ht="12.75"/>
    <row r="898" s="222" customFormat="1" ht="12.75"/>
    <row r="899" s="222" customFormat="1" ht="12.75"/>
    <row r="900" s="222" customFormat="1" ht="12.75"/>
    <row r="901" s="222" customFormat="1" ht="12.75"/>
    <row r="902" s="222" customFormat="1" ht="12.75"/>
    <row r="903" s="222" customFormat="1" ht="12.75"/>
    <row r="904" s="222" customFormat="1" ht="12.75"/>
    <row r="905" s="222" customFormat="1" ht="12.75"/>
    <row r="906" s="222" customFormat="1" ht="12.75"/>
    <row r="907" s="222" customFormat="1" ht="12.75"/>
    <row r="908" s="222" customFormat="1" ht="12.75"/>
    <row r="909" s="222" customFormat="1" ht="12.75"/>
    <row r="910" s="222" customFormat="1" ht="12.75"/>
    <row r="911" s="222" customFormat="1" ht="12.75"/>
    <row r="912" s="222" customFormat="1" ht="12.75"/>
    <row r="913" s="222" customFormat="1" ht="12.75"/>
    <row r="914" s="222" customFormat="1" ht="12.75"/>
    <row r="915" s="222" customFormat="1" ht="12.75"/>
    <row r="916" s="222" customFormat="1" ht="12.75"/>
    <row r="917" s="222" customFormat="1" ht="12.75"/>
    <row r="918" s="222" customFormat="1" ht="12.75"/>
    <row r="919" s="222" customFormat="1" ht="12.75"/>
    <row r="920" s="222" customFormat="1" ht="12.75"/>
    <row r="921" s="222" customFormat="1" ht="12.75"/>
    <row r="922" s="222" customFormat="1" ht="12.75"/>
    <row r="923" s="222" customFormat="1" ht="12.75"/>
    <row r="924" s="222" customFormat="1" ht="12.75"/>
    <row r="925" s="222" customFormat="1" ht="12.75"/>
    <row r="926" s="222" customFormat="1" ht="12.75"/>
    <row r="927" s="222" customFormat="1" ht="12.75"/>
    <row r="928" s="222" customFormat="1" ht="12.75"/>
    <row r="929" s="222" customFormat="1" ht="12.75"/>
    <row r="930" s="222" customFormat="1" ht="12.75"/>
    <row r="931" s="222" customFormat="1" ht="12.75"/>
    <row r="932" s="222" customFormat="1" ht="12.75"/>
    <row r="933" s="222" customFormat="1" ht="12.75"/>
    <row r="934" s="222" customFormat="1" ht="12.75"/>
    <row r="935" s="222" customFormat="1" ht="12.75"/>
    <row r="936" s="222" customFormat="1" ht="12.75"/>
    <row r="937" s="222" customFormat="1" ht="12.75"/>
    <row r="938" s="222" customFormat="1" ht="12.75"/>
    <row r="939" s="222" customFormat="1" ht="12.75"/>
    <row r="940" s="222" customFormat="1" ht="12.75"/>
    <row r="941" s="222" customFormat="1" ht="12.75"/>
    <row r="942" s="222" customFormat="1" ht="12.75"/>
    <row r="943" s="222" customFormat="1" ht="12.75"/>
    <row r="944" s="222" customFormat="1" ht="12.75"/>
    <row r="945" s="222" customFormat="1" ht="12.75"/>
    <row r="946" s="222" customFormat="1" ht="12.75"/>
    <row r="947" s="222" customFormat="1" ht="12.75"/>
    <row r="948" s="222" customFormat="1" ht="12.75"/>
    <row r="949" s="222" customFormat="1" ht="12.75"/>
    <row r="950" s="222" customFormat="1" ht="12.75"/>
    <row r="951" s="222" customFormat="1" ht="12.75"/>
    <row r="952" s="222" customFormat="1" ht="12.75"/>
    <row r="953" s="222" customFormat="1" ht="12.75"/>
    <row r="954" s="222" customFormat="1" ht="12.75"/>
    <row r="955" s="222" customFormat="1" ht="12.75"/>
    <row r="956" s="222" customFormat="1" ht="12.75"/>
    <row r="957" s="222" customFormat="1" ht="12.75"/>
    <row r="958" s="222" customFormat="1" ht="12.75"/>
    <row r="959" s="222" customFormat="1" ht="12.75"/>
    <row r="960" s="222" customFormat="1" ht="12.75"/>
    <row r="961" s="222" customFormat="1" ht="12.75"/>
    <row r="962" s="222" customFormat="1" ht="12.75"/>
    <row r="963" s="222" customFormat="1" ht="12.75"/>
    <row r="964" s="222" customFormat="1" ht="12.75"/>
    <row r="965" s="222" customFormat="1" ht="12.75"/>
    <row r="966" s="222" customFormat="1" ht="12.75"/>
    <row r="967" s="222" customFormat="1" ht="12.75"/>
    <row r="968" s="222" customFormat="1" ht="12.75"/>
    <row r="969" s="222" customFormat="1" ht="12.75"/>
    <row r="970" s="222" customFormat="1" ht="12.75"/>
    <row r="971" s="222" customFormat="1" ht="12.75"/>
    <row r="972" s="222" customFormat="1" ht="12.75"/>
    <row r="973" s="222" customFormat="1" ht="12.75"/>
    <row r="974" s="222" customFormat="1" ht="12.75"/>
    <row r="975" s="222" customFormat="1" ht="12.75"/>
    <row r="976" s="222" customFormat="1" ht="12.75"/>
    <row r="977" s="222" customFormat="1" ht="12.75"/>
    <row r="978" s="222" customFormat="1" ht="12.75"/>
    <row r="979" s="222" customFormat="1" ht="12.75"/>
    <row r="980" s="222" customFormat="1" ht="12.75"/>
    <row r="981" s="222" customFormat="1" ht="12.75"/>
    <row r="982" s="222" customFormat="1" ht="12.75"/>
    <row r="983" s="222" customFormat="1" ht="12.75"/>
    <row r="984" s="222" customFormat="1" ht="12.75"/>
    <row r="985" s="222" customFormat="1" ht="12.75"/>
    <row r="986" s="222" customFormat="1" ht="12.75"/>
    <row r="987" s="222" customFormat="1" ht="12.75"/>
    <row r="988" s="222" customFormat="1" ht="12.75"/>
    <row r="989" s="222" customFormat="1" ht="12.75"/>
    <row r="990" s="222" customFormat="1" ht="12.75"/>
    <row r="991" s="222" customFormat="1" ht="12.75"/>
    <row r="992" s="222" customFormat="1" ht="12.75"/>
    <row r="993" s="222" customFormat="1" ht="12.75"/>
    <row r="994" s="222" customFormat="1" ht="12.75"/>
    <row r="995" s="222" customFormat="1" ht="12.75"/>
    <row r="996" s="222" customFormat="1" ht="12.75"/>
    <row r="997" s="222" customFormat="1" ht="12.75"/>
    <row r="998" s="222" customFormat="1" ht="12.75"/>
    <row r="999" s="222" customFormat="1" ht="12.75"/>
    <row r="1000" s="222" customFormat="1" ht="12.75"/>
    <row r="1001" s="222" customFormat="1" ht="12.75"/>
    <row r="1002" s="222" customFormat="1" ht="12.75"/>
    <row r="1003" s="222" customFormat="1" ht="12.75"/>
    <row r="1004" s="222" customFormat="1" ht="12.75"/>
    <row r="1005" s="222" customFormat="1" ht="12.75"/>
    <row r="1006" s="222" customFormat="1" ht="12.75"/>
    <row r="1007" s="222" customFormat="1" ht="12.75"/>
    <row r="1008" s="222" customFormat="1" ht="12.75"/>
    <row r="1009" s="222" customFormat="1" ht="12.75"/>
    <row r="1010" s="222" customFormat="1" ht="12.75"/>
    <row r="1011" s="222" customFormat="1" ht="12.75"/>
    <row r="1012" s="222" customFormat="1" ht="12.75"/>
    <row r="1013" s="222" customFormat="1" ht="12.75"/>
    <row r="1014" s="222" customFormat="1" ht="12.75"/>
    <row r="1015" s="222" customFormat="1" ht="12.75"/>
    <row r="1016" s="222" customFormat="1" ht="12.75"/>
    <row r="1017" s="222" customFormat="1" ht="12.75"/>
    <row r="1018" s="222" customFormat="1" ht="12.75"/>
    <row r="1019" s="222" customFormat="1" ht="12.75"/>
    <row r="1020" s="222" customFormat="1" ht="12.75"/>
    <row r="1021" s="222" customFormat="1" ht="12.75"/>
    <row r="1022" s="222" customFormat="1" ht="12.75"/>
    <row r="1023" s="222" customFormat="1" ht="12.75"/>
    <row r="1024" s="222" customFormat="1" ht="12.75"/>
    <row r="1025" s="222" customFormat="1" ht="12.75"/>
    <row r="1026" s="222" customFormat="1" ht="12.75"/>
    <row r="1027" s="222" customFormat="1" ht="12.75"/>
    <row r="1028" s="222" customFormat="1" ht="12.75"/>
    <row r="1029" s="222" customFormat="1" ht="12.75"/>
    <row r="1030" s="222" customFormat="1" ht="12.75"/>
    <row r="1031" s="222" customFormat="1" ht="12.75"/>
    <row r="1032" s="222" customFormat="1" ht="12.75"/>
    <row r="1033" s="222" customFormat="1" ht="12.75"/>
    <row r="1034" s="222" customFormat="1" ht="12.75"/>
    <row r="1035" s="222" customFormat="1" ht="12.75"/>
    <row r="1036" s="222" customFormat="1" ht="12.75"/>
    <row r="1037" s="222" customFormat="1" ht="12.75"/>
    <row r="1038" s="222" customFormat="1" ht="12.75"/>
    <row r="1039" s="222" customFormat="1" ht="12.75"/>
    <row r="1040" s="222" customFormat="1" ht="12.75"/>
    <row r="1041" s="222" customFormat="1" ht="12.75"/>
    <row r="1042" s="222" customFormat="1" ht="12.75"/>
    <row r="1043" s="222" customFormat="1" ht="12.75"/>
    <row r="1044" s="222" customFormat="1" ht="12.75"/>
    <row r="1045" s="222" customFormat="1" ht="12.75"/>
    <row r="1046" s="222" customFormat="1" ht="12.75"/>
    <row r="1047" s="222" customFormat="1" ht="12.75"/>
    <row r="1048" s="222" customFormat="1" ht="12.75"/>
    <row r="1049" s="222" customFormat="1" ht="12.75"/>
    <row r="1050" s="222" customFormat="1" ht="12.75"/>
    <row r="1051" s="222" customFormat="1" ht="12.75"/>
    <row r="1052" s="222" customFormat="1" ht="12.75"/>
    <row r="1053" s="222" customFormat="1" ht="12.75"/>
    <row r="1054" s="222" customFormat="1" ht="12.75"/>
    <row r="1055" s="222" customFormat="1" ht="12.75"/>
    <row r="1056" s="222" customFormat="1" ht="12.75"/>
    <row r="1057" s="222" customFormat="1" ht="12.75"/>
    <row r="1058" s="222" customFormat="1" ht="12.75"/>
    <row r="1059" s="222" customFormat="1" ht="12.75"/>
    <row r="1060" s="222" customFormat="1" ht="12.75"/>
    <row r="1061" s="222" customFormat="1" ht="12.75"/>
    <row r="1062" s="222" customFormat="1" ht="12.75"/>
    <row r="1063" s="222" customFormat="1" ht="12.75"/>
    <row r="1064" s="222" customFormat="1" ht="12.75"/>
    <row r="1065" s="222" customFormat="1" ht="12.75"/>
    <row r="1066" s="222" customFormat="1" ht="12.75"/>
    <row r="1067" s="222" customFormat="1" ht="12.75"/>
    <row r="1068" s="222" customFormat="1" ht="12.75"/>
    <row r="1069" s="222" customFormat="1" ht="12.75"/>
    <row r="1070" s="222" customFormat="1" ht="12.75"/>
    <row r="1071" s="222" customFormat="1" ht="12.75"/>
    <row r="1072" s="222" customFormat="1" ht="12.75"/>
    <row r="1073" s="222" customFormat="1" ht="12.75"/>
    <row r="1074" s="222" customFormat="1" ht="12.75"/>
    <row r="1075" s="222" customFormat="1" ht="12.75"/>
    <row r="1076" s="222" customFormat="1" ht="12.75"/>
    <row r="1077" s="222" customFormat="1" ht="12.75"/>
    <row r="1078" s="222" customFormat="1" ht="12.75"/>
    <row r="1079" s="222" customFormat="1" ht="12.75"/>
    <row r="1080" s="222" customFormat="1" ht="12.75"/>
    <row r="1081" s="222" customFormat="1" ht="12.75"/>
    <row r="1082" s="222" customFormat="1" ht="12.75"/>
    <row r="1083" s="222" customFormat="1" ht="12.75"/>
    <row r="1084" s="222" customFormat="1" ht="12.75"/>
    <row r="1085" s="222" customFormat="1" ht="12.75"/>
    <row r="1086" s="222" customFormat="1" ht="12.75"/>
    <row r="1087" s="222" customFormat="1" ht="12.75"/>
    <row r="1088" s="222" customFormat="1" ht="12.75"/>
    <row r="1089" s="222" customFormat="1" ht="12.75"/>
    <row r="1090" s="222" customFormat="1" ht="12.75"/>
    <row r="1091" s="222" customFormat="1" ht="12.75"/>
    <row r="1092" s="222" customFormat="1" ht="12.75"/>
    <row r="1093" s="222" customFormat="1" ht="12.75"/>
    <row r="1094" s="222" customFormat="1" ht="12.75"/>
    <row r="1095" s="222" customFormat="1" ht="12.75"/>
    <row r="1096" s="222" customFormat="1" ht="12.75"/>
    <row r="1097" s="222" customFormat="1" ht="12.75"/>
    <row r="1098" s="222" customFormat="1" ht="12.75"/>
    <row r="1099" s="222" customFormat="1" ht="12.75"/>
    <row r="1100" s="222" customFormat="1" ht="12.75"/>
    <row r="1101" s="222" customFormat="1" ht="12.75"/>
    <row r="1102" s="222" customFormat="1" ht="12.75"/>
    <row r="1103" s="222" customFormat="1" ht="12.75"/>
    <row r="1104" s="222" customFormat="1" ht="12.75"/>
    <row r="1105" s="222" customFormat="1" ht="12.75"/>
    <row r="1106" s="222" customFormat="1" ht="12.75"/>
    <row r="1107" s="222" customFormat="1" ht="12.75"/>
    <row r="1108" s="222" customFormat="1" ht="12.75"/>
    <row r="1109" s="222" customFormat="1" ht="12.75"/>
    <row r="1110" s="222" customFormat="1" ht="12.75"/>
    <row r="1111" s="222" customFormat="1" ht="12.75"/>
    <row r="1112" s="222" customFormat="1" ht="12.75"/>
    <row r="1113" s="222" customFormat="1" ht="12.75"/>
    <row r="1114" s="222" customFormat="1" ht="12.75"/>
    <row r="1115" s="222" customFormat="1" ht="12.75"/>
    <row r="1116" s="222" customFormat="1" ht="12.75"/>
    <row r="1117" s="222" customFormat="1" ht="12.75"/>
    <row r="1118" s="222" customFormat="1" ht="12.75"/>
    <row r="1119" s="222" customFormat="1" ht="12.75"/>
    <row r="1120" s="222" customFormat="1" ht="12.75"/>
    <row r="1121" s="222" customFormat="1" ht="12.75"/>
    <row r="1122" s="222" customFormat="1" ht="12.75"/>
    <row r="1123" s="222" customFormat="1" ht="12.75"/>
    <row r="1124" s="222" customFormat="1" ht="12.75"/>
    <row r="1125" s="222" customFormat="1" ht="12.75"/>
    <row r="1126" s="222" customFormat="1" ht="12.75"/>
    <row r="1127" s="222" customFormat="1" ht="12.75"/>
    <row r="1128" s="222" customFormat="1" ht="12.75"/>
    <row r="1129" s="222" customFormat="1" ht="12.75"/>
    <row r="1130" s="222" customFormat="1" ht="12.75"/>
    <row r="1131" s="222" customFormat="1" ht="12.75"/>
    <row r="1132" s="222" customFormat="1" ht="12.75"/>
    <row r="1133" s="222" customFormat="1" ht="12.75"/>
    <row r="1134" s="222" customFormat="1" ht="12.75"/>
    <row r="1135" s="222" customFormat="1" ht="12.75"/>
    <row r="1136" s="222" customFormat="1" ht="12.75"/>
    <row r="1137" s="222" customFormat="1" ht="12.75"/>
    <row r="1138" s="222" customFormat="1" ht="12.75"/>
    <row r="1139" s="222" customFormat="1" ht="12.75"/>
    <row r="1140" s="222" customFormat="1" ht="12.75"/>
    <row r="1141" s="222" customFormat="1" ht="12.75"/>
    <row r="1142" s="222" customFormat="1" ht="12.75"/>
    <row r="1143" s="222" customFormat="1" ht="12.75"/>
    <row r="1144" s="222" customFormat="1" ht="12.75"/>
    <row r="1145" s="222" customFormat="1" ht="12.75"/>
    <row r="1146" s="222" customFormat="1" ht="12.75"/>
    <row r="1147" s="222" customFormat="1" ht="12.75"/>
    <row r="1148" s="222" customFormat="1" ht="12.75"/>
    <row r="1149" s="222" customFormat="1" ht="12.75"/>
    <row r="1150" s="222" customFormat="1" ht="12.75"/>
    <row r="1151" s="222" customFormat="1" ht="12.75"/>
    <row r="1152" s="222" customFormat="1" ht="12.75"/>
    <row r="1153" s="222" customFormat="1" ht="12.75"/>
    <row r="1154" s="222" customFormat="1" ht="12.75"/>
    <row r="1155" s="222" customFormat="1" ht="12.75"/>
    <row r="1156" s="222" customFormat="1" ht="12.75"/>
    <row r="1157" s="222" customFormat="1" ht="12.75"/>
    <row r="1158" s="222" customFormat="1" ht="12.75"/>
    <row r="1159" s="222" customFormat="1" ht="12.75"/>
    <row r="1160" s="222" customFormat="1" ht="12.75"/>
    <row r="1161" s="222" customFormat="1" ht="12.75"/>
    <row r="1162" s="222" customFormat="1" ht="12.75"/>
    <row r="1163" s="222" customFormat="1" ht="12.75"/>
    <row r="1164" s="222" customFormat="1" ht="12.75"/>
    <row r="1165" s="222" customFormat="1" ht="12.75"/>
    <row r="1166" s="222" customFormat="1" ht="12.75"/>
    <row r="1167" s="222" customFormat="1" ht="12.75"/>
    <row r="1168" s="222" customFormat="1" ht="12.75"/>
    <row r="1169" s="222" customFormat="1" ht="12.75"/>
    <row r="1170" s="222" customFormat="1" ht="12.75"/>
    <row r="1171" s="222" customFormat="1" ht="12.75"/>
    <row r="1172" s="222" customFormat="1" ht="12.75"/>
    <row r="1173" s="222" customFormat="1" ht="12.75"/>
    <row r="1174" s="222" customFormat="1" ht="12.75"/>
    <row r="1175" s="222" customFormat="1" ht="12.75"/>
    <row r="1176" s="222" customFormat="1" ht="12.75"/>
    <row r="1177" s="222" customFormat="1" ht="12.75"/>
    <row r="1178" s="222" customFormat="1" ht="12.75"/>
    <row r="1179" s="222" customFormat="1" ht="12.75"/>
    <row r="1180" s="222" customFormat="1" ht="12.75"/>
    <row r="1181" s="222" customFormat="1" ht="12.75"/>
    <row r="1182" s="222" customFormat="1" ht="12.75"/>
    <row r="1183" s="222" customFormat="1" ht="12.75"/>
    <row r="1184" s="222" customFormat="1" ht="12.75"/>
    <row r="1185" s="222" customFormat="1" ht="12.75"/>
    <row r="1186" s="222" customFormat="1" ht="12.75"/>
    <row r="1187" s="222" customFormat="1" ht="12.75"/>
    <row r="1188" s="222" customFormat="1" ht="12.75"/>
    <row r="1189" s="222" customFormat="1" ht="12.75"/>
    <row r="1190" s="222" customFormat="1" ht="12.75"/>
    <row r="1191" s="222" customFormat="1" ht="12.75"/>
    <row r="1192" s="222" customFormat="1" ht="12.75"/>
    <row r="1193" s="222" customFormat="1" ht="12.75"/>
    <row r="1194" s="222" customFormat="1" ht="12.75"/>
    <row r="1195" s="222" customFormat="1" ht="12.75"/>
    <row r="1196" s="222" customFormat="1" ht="12.75"/>
    <row r="1197" s="222" customFormat="1" ht="12.75"/>
    <row r="1198" s="222" customFormat="1" ht="12.75"/>
    <row r="1199" s="222" customFormat="1" ht="12.75"/>
    <row r="1200" s="222" customFormat="1" ht="12.75"/>
    <row r="1201" s="222" customFormat="1" ht="12.75"/>
    <row r="1202" s="222" customFormat="1" ht="12.75"/>
    <row r="1203" s="222" customFormat="1" ht="12.75"/>
    <row r="1204" s="222" customFormat="1" ht="12.75"/>
    <row r="1205" s="222" customFormat="1" ht="12.75"/>
    <row r="1206" s="222" customFormat="1" ht="12.75"/>
    <row r="1207" s="222" customFormat="1" ht="12.75"/>
    <row r="1208" s="222" customFormat="1" ht="12.75"/>
    <row r="1209" s="222" customFormat="1" ht="12.75"/>
    <row r="1210" s="222" customFormat="1" ht="12.75"/>
    <row r="1211" s="222" customFormat="1" ht="12.75"/>
    <row r="1212" s="222" customFormat="1" ht="12.75"/>
    <row r="1213" s="222" customFormat="1" ht="12.75"/>
    <row r="1214" s="222" customFormat="1" ht="12.75"/>
    <row r="1215" s="222" customFormat="1" ht="12.75"/>
    <row r="1216" s="222" customFormat="1" ht="12.75"/>
    <row r="1217" s="222" customFormat="1" ht="12.75"/>
    <row r="1218" s="222" customFormat="1" ht="12.75"/>
    <row r="1219" s="222" customFormat="1" ht="12.75"/>
    <row r="1220" s="222" customFormat="1" ht="12.75"/>
    <row r="1221" s="222" customFormat="1" ht="12.75"/>
    <row r="1222" s="222" customFormat="1" ht="12.75"/>
    <row r="1223" s="222" customFormat="1" ht="12.75"/>
    <row r="1224" s="222" customFormat="1" ht="12.75"/>
    <row r="1225" s="222" customFormat="1" ht="12.75"/>
    <row r="1226" s="222" customFormat="1" ht="12.75"/>
    <row r="1227" s="222" customFormat="1" ht="12.75"/>
    <row r="1228" s="222" customFormat="1" ht="12.75"/>
    <row r="1229" s="222" customFormat="1" ht="12.75"/>
    <row r="1230" s="222" customFormat="1" ht="12.75"/>
    <row r="1231" s="222" customFormat="1" ht="12.75"/>
    <row r="1232" s="222" customFormat="1" ht="12.75"/>
    <row r="1233" s="222" customFormat="1" ht="12.75"/>
    <row r="1234" s="222" customFormat="1" ht="12.75"/>
    <row r="1235" s="222" customFormat="1" ht="12.75"/>
    <row r="1236" s="222" customFormat="1" ht="12.75"/>
    <row r="1237" s="222" customFormat="1" ht="12.75"/>
    <row r="1238" s="222" customFormat="1" ht="12.75"/>
    <row r="1239" s="222" customFormat="1" ht="12.75"/>
    <row r="1240" s="222" customFormat="1" ht="12.75"/>
    <row r="1241" s="222" customFormat="1" ht="12.75"/>
    <row r="1242" s="222" customFormat="1" ht="12.75"/>
    <row r="1243" s="222" customFormat="1" ht="12.75"/>
    <row r="1244" s="222" customFormat="1" ht="12.75"/>
    <row r="1245" s="222" customFormat="1" ht="12.75"/>
    <row r="1246" s="222" customFormat="1" ht="12.75"/>
    <row r="1247" s="222" customFormat="1" ht="12.75"/>
    <row r="1248" s="222" customFormat="1" ht="12.75"/>
    <row r="1249" s="222" customFormat="1" ht="12.75"/>
    <row r="1250" s="222" customFormat="1" ht="12.75"/>
    <row r="1251" s="222" customFormat="1" ht="12.75"/>
    <row r="1252" s="222" customFormat="1" ht="12.75"/>
    <row r="1253" s="222" customFormat="1" ht="12.75"/>
    <row r="1254" s="222" customFormat="1" ht="12.75"/>
    <row r="1255" s="222" customFormat="1" ht="12.75"/>
    <row r="1256" s="222" customFormat="1" ht="12.75"/>
    <row r="1257" s="222" customFormat="1" ht="12.75"/>
    <row r="1258" s="222" customFormat="1" ht="12.75"/>
    <row r="1259" s="222" customFormat="1" ht="12.75"/>
    <row r="1260" s="222" customFormat="1" ht="12.75"/>
    <row r="1261" s="222" customFormat="1" ht="12.75"/>
    <row r="1262" s="222" customFormat="1" ht="12.75"/>
    <row r="1263" s="222" customFormat="1" ht="12.75"/>
    <row r="1264" s="222" customFormat="1" ht="12.75"/>
    <row r="1265" s="222" customFormat="1" ht="12.75"/>
    <row r="1266" s="222" customFormat="1" ht="12.75"/>
    <row r="1267" s="222" customFormat="1" ht="12.75"/>
    <row r="1268" s="222" customFormat="1" ht="12.75"/>
    <row r="1269" s="222" customFormat="1" ht="12.75"/>
    <row r="1270" s="222" customFormat="1" ht="12.75"/>
    <row r="1271" s="222" customFormat="1" ht="12.75"/>
    <row r="1272" s="222" customFormat="1" ht="12.75"/>
    <row r="1273" s="222" customFormat="1" ht="12.75"/>
    <row r="1274" s="222" customFormat="1" ht="12.75"/>
    <row r="1275" s="222" customFormat="1" ht="12.75"/>
    <row r="1276" s="222" customFormat="1" ht="12.75"/>
    <row r="1277" s="222" customFormat="1" ht="12.75"/>
    <row r="1278" s="222" customFormat="1" ht="12.75"/>
    <row r="1279" s="222" customFormat="1" ht="12.75"/>
    <row r="1280" s="222" customFormat="1" ht="12.75"/>
    <row r="1281" s="222" customFormat="1" ht="12.75"/>
    <row r="1282" s="222" customFormat="1" ht="12.75"/>
    <row r="1283" s="222" customFormat="1" ht="12.75"/>
    <row r="1284" s="222" customFormat="1" ht="12.75"/>
    <row r="1285" s="222" customFormat="1" ht="12.75"/>
    <row r="1286" s="222" customFormat="1" ht="12.75"/>
    <row r="1287" s="222" customFormat="1" ht="12.75"/>
    <row r="1288" s="222" customFormat="1" ht="12.75"/>
    <row r="1289" s="222" customFormat="1" ht="12.75"/>
    <row r="1290" s="222" customFormat="1" ht="12.75"/>
    <row r="1291" s="222" customFormat="1" ht="12.75"/>
    <row r="1292" s="222" customFormat="1" ht="12.75"/>
    <row r="1293" s="222" customFormat="1" ht="12.75"/>
    <row r="1294" s="222" customFormat="1" ht="12.75"/>
    <row r="1295" s="222" customFormat="1" ht="12.75"/>
    <row r="1296" s="222" customFormat="1" ht="12.75"/>
    <row r="1297" s="222" customFormat="1" ht="12.75"/>
    <row r="1298" s="222" customFormat="1" ht="12.75"/>
    <row r="1299" s="222" customFormat="1" ht="12.75"/>
    <row r="1300" s="222" customFormat="1" ht="12.75"/>
    <row r="1301" s="222" customFormat="1" ht="12.75"/>
    <row r="1302" s="222" customFormat="1" ht="12.75"/>
    <row r="1303" s="222" customFormat="1" ht="12.75"/>
    <row r="1304" s="222" customFormat="1" ht="12.75"/>
    <row r="1305" s="222" customFormat="1" ht="12.75"/>
    <row r="1306" s="222" customFormat="1" ht="12.75"/>
    <row r="1307" s="222" customFormat="1" ht="12.75"/>
    <row r="1308" s="222" customFormat="1" ht="12.75"/>
    <row r="1309" s="222" customFormat="1" ht="12.75"/>
    <row r="1310" s="222" customFormat="1" ht="12.75"/>
    <row r="1311" s="222" customFormat="1" ht="12.75"/>
    <row r="1312" s="222" customFormat="1" ht="12.75"/>
    <row r="1313" s="222" customFormat="1" ht="12.75"/>
    <row r="1314" s="222" customFormat="1" ht="12.75"/>
    <row r="1315" s="222" customFormat="1" ht="12.75"/>
    <row r="1316" s="222" customFormat="1" ht="12.75"/>
    <row r="1317" s="222" customFormat="1" ht="12.75"/>
    <row r="1318" s="222" customFormat="1" ht="12.75"/>
    <row r="1319" s="222" customFormat="1" ht="12.75"/>
    <row r="1320" s="222" customFormat="1" ht="12.75"/>
    <row r="1321" s="222" customFormat="1" ht="12.75"/>
    <row r="1322" s="222" customFormat="1" ht="12.75"/>
    <row r="1323" s="222" customFormat="1" ht="12.75"/>
    <row r="1324" s="222" customFormat="1" ht="12.75"/>
    <row r="1325" s="222" customFormat="1" ht="12.75"/>
    <row r="1326" s="222" customFormat="1" ht="12.75"/>
    <row r="1327" s="222" customFormat="1" ht="12.75"/>
    <row r="1328" s="222" customFormat="1" ht="12.75"/>
    <row r="1329" s="222" customFormat="1" ht="12.75"/>
    <row r="1330" s="222" customFormat="1" ht="12.75"/>
    <row r="1331" s="222" customFormat="1" ht="12.75"/>
    <row r="1332" s="222" customFormat="1" ht="12.75"/>
    <row r="1333" s="222" customFormat="1" ht="12.75"/>
    <row r="1334" s="222" customFormat="1" ht="12.75"/>
    <row r="1335" s="222" customFormat="1" ht="12.75"/>
    <row r="1336" s="222" customFormat="1" ht="12.75"/>
    <row r="1337" s="222" customFormat="1" ht="12.75"/>
    <row r="1338" s="222" customFormat="1" ht="12.75"/>
    <row r="1339" s="222" customFormat="1" ht="12.75"/>
    <row r="1340" s="222" customFormat="1" ht="12.75"/>
    <row r="1341" s="222" customFormat="1" ht="12.75"/>
    <row r="1342" s="222" customFormat="1" ht="12.75"/>
    <row r="1343" s="222" customFormat="1" ht="12.75"/>
    <row r="1344" s="222" customFormat="1" ht="12.75"/>
    <row r="1345" s="222" customFormat="1" ht="12.75"/>
    <row r="1346" s="222" customFormat="1" ht="12.75"/>
    <row r="1347" s="222" customFormat="1" ht="12.75"/>
    <row r="1348" s="222" customFormat="1" ht="12.75"/>
    <row r="1349" s="222" customFormat="1" ht="12.75"/>
    <row r="1350" s="222" customFormat="1" ht="12.75"/>
    <row r="1351" s="222" customFormat="1" ht="12.75"/>
    <row r="1352" s="222" customFormat="1" ht="12.75"/>
    <row r="1353" s="222" customFormat="1" ht="12.75"/>
    <row r="1354" s="222" customFormat="1" ht="12.75"/>
    <row r="1355" s="222" customFormat="1" ht="12.75"/>
    <row r="1356" s="222" customFormat="1" ht="12.75"/>
    <row r="1357" s="222" customFormat="1" ht="12.75"/>
    <row r="1358" s="222" customFormat="1" ht="12.75"/>
    <row r="1359" s="222" customFormat="1" ht="12.75"/>
    <row r="1360" s="222" customFormat="1" ht="12.75"/>
    <row r="1361" s="222" customFormat="1" ht="12.75"/>
    <row r="1362" s="222" customFormat="1" ht="12.75"/>
    <row r="1363" s="222" customFormat="1" ht="12.75"/>
    <row r="1364" s="222" customFormat="1" ht="12.75"/>
    <row r="1365" s="222" customFormat="1" ht="12.75"/>
    <row r="1366" s="222" customFormat="1" ht="12.75"/>
    <row r="1367" s="222" customFormat="1" ht="12.75"/>
    <row r="1368" s="222" customFormat="1" ht="12.75"/>
    <row r="1369" s="222" customFormat="1" ht="12.75"/>
    <row r="1370" s="222" customFormat="1" ht="12.75"/>
    <row r="1371" s="222" customFormat="1" ht="12.75"/>
    <row r="1372" s="222" customFormat="1" ht="12.75"/>
    <row r="1373" s="222" customFormat="1" ht="12.75"/>
    <row r="1374" s="222" customFormat="1" ht="12.75"/>
    <row r="1375" s="222" customFormat="1" ht="12.75"/>
    <row r="1376" s="222" customFormat="1" ht="12.75"/>
    <row r="1377" s="222" customFormat="1" ht="12.75"/>
    <row r="1378" s="222" customFormat="1" ht="12.75"/>
    <row r="1379" s="222" customFormat="1" ht="12.75"/>
    <row r="1380" s="222" customFormat="1" ht="12.75"/>
    <row r="1381" s="222" customFormat="1" ht="12.75"/>
    <row r="1382" s="222" customFormat="1" ht="12.75"/>
    <row r="1383" s="222" customFormat="1" ht="12.75"/>
    <row r="1384" s="222" customFormat="1" ht="12.75"/>
    <row r="1385" s="222" customFormat="1" ht="12.75"/>
    <row r="1386" s="222" customFormat="1" ht="12.75"/>
    <row r="1387" s="222" customFormat="1" ht="12.75"/>
    <row r="1388" s="222" customFormat="1" ht="12.75"/>
    <row r="1389" s="222" customFormat="1" ht="12.75"/>
    <row r="1390" s="222" customFormat="1" ht="12.75"/>
    <row r="1391" s="222" customFormat="1" ht="12.75"/>
    <row r="1392" s="222" customFormat="1" ht="12.75"/>
    <row r="1393" s="222" customFormat="1" ht="12.75"/>
    <row r="1394" s="222" customFormat="1" ht="12.75"/>
    <row r="1395" s="222" customFormat="1" ht="12.75"/>
    <row r="1396" s="222" customFormat="1" ht="12.75"/>
    <row r="1397" s="222" customFormat="1" ht="12.75"/>
    <row r="1398" s="222" customFormat="1" ht="12.75"/>
    <row r="1399" s="222" customFormat="1" ht="12.75"/>
    <row r="1400" s="222" customFormat="1" ht="12.75"/>
    <row r="1401" s="222" customFormat="1" ht="12.75"/>
    <row r="1402" s="222" customFormat="1" ht="12.75"/>
    <row r="1403" s="222" customFormat="1" ht="12.75"/>
    <row r="1404" s="222" customFormat="1" ht="12.75"/>
    <row r="1405" s="222" customFormat="1" ht="12.75"/>
    <row r="1406" s="222" customFormat="1" ht="12.75"/>
    <row r="1407" s="222" customFormat="1" ht="12.75"/>
    <row r="1408" s="222" customFormat="1" ht="12.75"/>
    <row r="1409" s="222" customFormat="1" ht="12.75"/>
    <row r="1410" s="222" customFormat="1" ht="12.75"/>
    <row r="1411" s="222" customFormat="1" ht="12.75"/>
    <row r="1412" s="222" customFormat="1" ht="12.75"/>
    <row r="1413" s="222" customFormat="1" ht="12.75"/>
    <row r="1414" s="222" customFormat="1" ht="12.75"/>
    <row r="1415" s="222" customFormat="1" ht="12.75"/>
    <row r="1416" s="222" customFormat="1" ht="12.75"/>
    <row r="1417" s="222" customFormat="1" ht="12.75"/>
    <row r="1418" s="222" customFormat="1" ht="12.75"/>
    <row r="1419" s="222" customFormat="1" ht="12.75"/>
    <row r="1420" s="222" customFormat="1" ht="12.75"/>
    <row r="1421" s="222" customFormat="1" ht="12.75"/>
    <row r="1422" s="222" customFormat="1" ht="12.75"/>
    <row r="1423" s="222" customFormat="1" ht="12.75"/>
    <row r="1424" s="222" customFormat="1" ht="12.75"/>
    <row r="1425" s="222" customFormat="1" ht="12.75"/>
    <row r="1426" s="222" customFormat="1" ht="12.75"/>
    <row r="1427" s="222" customFormat="1" ht="12.75"/>
    <row r="1428" s="222" customFormat="1" ht="12.75"/>
    <row r="1429" s="222" customFormat="1" ht="12.75"/>
    <row r="1430" s="222" customFormat="1" ht="12.75"/>
    <row r="1431" s="222" customFormat="1" ht="12.75"/>
    <row r="1432" s="222" customFormat="1" ht="12.75"/>
    <row r="1433" s="222" customFormat="1" ht="12.75"/>
    <row r="1434" s="222" customFormat="1" ht="12.75"/>
    <row r="1435" s="222" customFormat="1" ht="12.75"/>
    <row r="1436" s="222" customFormat="1" ht="12.75"/>
    <row r="1437" s="222" customFormat="1" ht="12.75"/>
    <row r="1438" s="222" customFormat="1" ht="12.75"/>
    <row r="1439" s="222" customFormat="1" ht="12.75"/>
    <row r="1440" s="222" customFormat="1" ht="12.75"/>
    <row r="1441" s="222" customFormat="1" ht="12.75"/>
    <row r="1442" s="222" customFormat="1" ht="12.75"/>
    <row r="1443" s="222" customFormat="1" ht="12.75"/>
    <row r="1444" s="222" customFormat="1" ht="12.75"/>
    <row r="1445" s="222" customFormat="1" ht="12.75"/>
    <row r="1446" s="222" customFormat="1" ht="12.75"/>
    <row r="1447" s="222" customFormat="1" ht="12.75"/>
    <row r="1448" s="222" customFormat="1" ht="12.75"/>
    <row r="1449" s="222" customFormat="1" ht="12.75"/>
    <row r="1450" s="222" customFormat="1" ht="12.75"/>
    <row r="1451" s="222" customFormat="1" ht="12.75"/>
    <row r="1452" s="222" customFormat="1" ht="12.75"/>
    <row r="1453" s="222" customFormat="1" ht="12.75"/>
    <row r="1454" s="222" customFormat="1" ht="12.75"/>
    <row r="1455" s="222" customFormat="1" ht="12.75"/>
    <row r="1456" s="222" customFormat="1" ht="12.75"/>
    <row r="1457" s="222" customFormat="1" ht="12.75"/>
    <row r="1458" s="222" customFormat="1" ht="12.75"/>
    <row r="1459" s="222" customFormat="1" ht="12.75"/>
    <row r="1460" s="222" customFormat="1" ht="12.75"/>
    <row r="1461" s="222" customFormat="1" ht="12.75"/>
    <row r="1462" s="222" customFormat="1" ht="12.75"/>
    <row r="1463" s="222" customFormat="1" ht="12.75"/>
    <row r="1464" s="222" customFormat="1" ht="12.75"/>
    <row r="1465" s="222" customFormat="1" ht="12.75"/>
    <row r="1466" s="222" customFormat="1" ht="12.75"/>
    <row r="1467" s="222" customFormat="1" ht="12.75"/>
    <row r="1468" s="222" customFormat="1" ht="12.75"/>
    <row r="1469" s="222" customFormat="1" ht="12.75"/>
    <row r="1470" s="222" customFormat="1" ht="12.75"/>
    <row r="1471" s="222" customFormat="1" ht="12.75"/>
    <row r="1472" s="222" customFormat="1" ht="12.75"/>
    <row r="1473" s="222" customFormat="1" ht="12.75"/>
    <row r="1474" s="222" customFormat="1" ht="12.75"/>
    <row r="1475" s="222" customFormat="1" ht="12.75"/>
    <row r="1476" s="222" customFormat="1" ht="12.75"/>
    <row r="1477" s="222" customFormat="1" ht="12.75"/>
    <row r="1478" s="222" customFormat="1" ht="12.75"/>
    <row r="1479" s="222" customFormat="1" ht="12.75"/>
    <row r="1480" s="222" customFormat="1" ht="12.75"/>
    <row r="1481" s="222" customFormat="1" ht="12.75"/>
    <row r="1482" s="222" customFormat="1" ht="12.75"/>
    <row r="1483" s="222" customFormat="1" ht="12.75"/>
    <row r="1484" s="222" customFormat="1" ht="12.75"/>
    <row r="1485" s="222" customFormat="1" ht="12.75"/>
    <row r="1486" s="222" customFormat="1" ht="12.75"/>
    <row r="1487" s="222" customFormat="1" ht="12.75"/>
    <row r="1488" s="222" customFormat="1" ht="12.75"/>
    <row r="1489" s="222" customFormat="1" ht="12.75"/>
    <row r="1490" s="222" customFormat="1" ht="12.75"/>
    <row r="1491" s="222" customFormat="1" ht="12.75"/>
    <row r="1492" s="222" customFormat="1" ht="12.75"/>
    <row r="1493" s="222" customFormat="1" ht="12.75"/>
    <row r="1494" s="222" customFormat="1" ht="12.75"/>
    <row r="1495" s="222" customFormat="1" ht="12.75"/>
    <row r="1496" s="222" customFormat="1" ht="12.75"/>
    <row r="1497" s="222" customFormat="1" ht="12.75"/>
    <row r="1498" s="222" customFormat="1" ht="12.75"/>
    <row r="1499" s="222" customFormat="1" ht="12.75"/>
    <row r="1500" s="222" customFormat="1" ht="12.75"/>
    <row r="1501" s="222" customFormat="1" ht="12.75"/>
    <row r="1502" s="222" customFormat="1" ht="12.75"/>
    <row r="1503" s="222" customFormat="1" ht="12.75"/>
    <row r="1504" s="222" customFormat="1" ht="12.75"/>
    <row r="1505" s="222" customFormat="1" ht="12.75"/>
    <row r="1506" s="222" customFormat="1" ht="12.75"/>
    <row r="1507" s="222" customFormat="1" ht="12.75"/>
    <row r="1508" s="222" customFormat="1" ht="12.75"/>
    <row r="1509" s="222" customFormat="1" ht="12.75"/>
    <row r="1510" s="222" customFormat="1" ht="12.75"/>
    <row r="1511" s="222" customFormat="1" ht="12.75"/>
    <row r="1512" s="222" customFormat="1" ht="12.75"/>
    <row r="1513" s="222" customFormat="1" ht="12.75"/>
    <row r="1514" s="222" customFormat="1" ht="12.75"/>
    <row r="1515" s="222" customFormat="1" ht="12.75"/>
    <row r="1516" s="222" customFormat="1" ht="12.75"/>
    <row r="1517" s="222" customFormat="1" ht="12.75"/>
    <row r="1518" s="222" customFormat="1" ht="12.75"/>
    <row r="1519" s="222" customFormat="1" ht="12.75"/>
    <row r="1520" s="222" customFormat="1" ht="12.75"/>
    <row r="1521" s="222" customFormat="1" ht="12.75"/>
    <row r="1522" s="222" customFormat="1" ht="12.75"/>
    <row r="1523" s="222" customFormat="1" ht="12.75"/>
    <row r="1524" s="222" customFormat="1" ht="12.75"/>
    <row r="1525" s="222" customFormat="1" ht="12.75"/>
    <row r="1526" s="222" customFormat="1" ht="12.75"/>
    <row r="1527" s="222" customFormat="1" ht="12.75"/>
    <row r="1528" s="222" customFormat="1" ht="12.75"/>
    <row r="1529" s="222" customFormat="1" ht="12.75"/>
    <row r="1530" s="222" customFormat="1" ht="12.75"/>
    <row r="1531" s="222" customFormat="1" ht="12.75"/>
    <row r="1532" s="222" customFormat="1" ht="12.75"/>
    <row r="1533" s="222" customFormat="1" ht="12.75"/>
    <row r="1534" s="222" customFormat="1" ht="12.75"/>
    <row r="1535" s="222" customFormat="1" ht="12.75"/>
    <row r="1536" s="222" customFormat="1" ht="12.75"/>
    <row r="1537" s="222" customFormat="1" ht="12.75"/>
    <row r="1538" s="222" customFormat="1" ht="12.75"/>
    <row r="1539" s="222" customFormat="1" ht="12.75"/>
    <row r="1540" s="222" customFormat="1" ht="12.75"/>
    <row r="1541" s="222" customFormat="1" ht="12.75"/>
    <row r="1542" s="222" customFormat="1" ht="12.75"/>
    <row r="1543" s="222" customFormat="1" ht="12.75"/>
    <row r="1544" s="222" customFormat="1" ht="12.75"/>
    <row r="1545" s="222" customFormat="1" ht="12.75"/>
    <row r="1546" s="222" customFormat="1" ht="12.75"/>
    <row r="1547" s="222" customFormat="1" ht="12.75"/>
    <row r="1548" s="222" customFormat="1" ht="12.75"/>
    <row r="1549" s="222" customFormat="1" ht="12.75"/>
    <row r="1550" s="222" customFormat="1" ht="12.75"/>
    <row r="1551" s="222" customFormat="1" ht="12.75"/>
    <row r="1552" s="222" customFormat="1" ht="12.75"/>
    <row r="1553" s="222" customFormat="1" ht="12.75"/>
    <row r="1554" s="222" customFormat="1" ht="12.75"/>
    <row r="1555" s="222" customFormat="1" ht="12.75"/>
    <row r="1556" s="222" customFormat="1" ht="12.75"/>
    <row r="1557" s="222" customFormat="1" ht="12.75"/>
    <row r="1558" s="222" customFormat="1" ht="12.75"/>
    <row r="1559" s="222" customFormat="1" ht="12.75"/>
    <row r="1560" s="222" customFormat="1" ht="12.75"/>
    <row r="1561" s="222" customFormat="1" ht="12.75"/>
    <row r="1562" s="222" customFormat="1" ht="12.75"/>
    <row r="1563" s="222" customFormat="1" ht="12.75"/>
    <row r="1564" s="222" customFormat="1" ht="12.75"/>
    <row r="1565" s="222" customFormat="1" ht="12.75"/>
    <row r="1566" s="222" customFormat="1" ht="12.75"/>
    <row r="1567" s="222" customFormat="1" ht="12.75"/>
    <row r="1568" s="222" customFormat="1" ht="12.75"/>
    <row r="1569" s="222" customFormat="1" ht="12.75"/>
    <row r="1570" s="222" customFormat="1" ht="12.75"/>
    <row r="1571" s="222" customFormat="1" ht="12.75"/>
    <row r="1572" s="222" customFormat="1" ht="12.75"/>
    <row r="1573" s="222" customFormat="1" ht="12.75"/>
    <row r="1574" s="222" customFormat="1" ht="12.75"/>
    <row r="1575" s="222" customFormat="1" ht="12.75"/>
    <row r="1576" s="222" customFormat="1" ht="12.75"/>
    <row r="1577" s="222" customFormat="1" ht="12.75"/>
    <row r="1578" s="222" customFormat="1" ht="12.75"/>
    <row r="1579" s="222" customFormat="1" ht="12.75"/>
    <row r="1580" s="222" customFormat="1" ht="12.75"/>
    <row r="1581" s="222" customFormat="1" ht="12.75"/>
    <row r="1582" s="222" customFormat="1" ht="12.75"/>
    <row r="1583" s="222" customFormat="1" ht="12.75"/>
    <row r="1584" s="222" customFormat="1" ht="12.75"/>
    <row r="1585" s="222" customFormat="1" ht="12.75"/>
    <row r="1586" s="222" customFormat="1" ht="12.75"/>
    <row r="1587" s="222" customFormat="1" ht="12.75"/>
    <row r="1588" s="222" customFormat="1" ht="12.75"/>
    <row r="1589" s="222" customFormat="1" ht="12.75"/>
    <row r="1590" s="222" customFormat="1" ht="12.75"/>
    <row r="1591" s="222" customFormat="1" ht="12.75"/>
    <row r="1592" s="222" customFormat="1" ht="12.75"/>
    <row r="1593" s="222" customFormat="1" ht="12.75"/>
    <row r="1594" s="222" customFormat="1" ht="12.75"/>
    <row r="1595" s="222" customFormat="1" ht="12.75"/>
    <row r="1596" s="222" customFormat="1" ht="12.75"/>
    <row r="1597" s="222" customFormat="1" ht="12.75"/>
    <row r="1598" s="222" customFormat="1" ht="12.75"/>
    <row r="1599" s="222" customFormat="1" ht="12.75"/>
    <row r="1600" s="222" customFormat="1" ht="12.75"/>
    <row r="1601" s="222" customFormat="1" ht="12.75"/>
    <row r="1602" s="222" customFormat="1" ht="12.75"/>
    <row r="1603" s="222" customFormat="1" ht="12.75"/>
    <row r="1604" s="222" customFormat="1" ht="12.75"/>
    <row r="1605" s="222" customFormat="1" ht="12.75"/>
    <row r="1606" s="222" customFormat="1" ht="12.75"/>
    <row r="1607" s="222" customFormat="1" ht="12.75"/>
    <row r="1608" s="222" customFormat="1" ht="12.75"/>
    <row r="1609" s="222" customFormat="1" ht="12.75"/>
    <row r="1610" s="222" customFormat="1" ht="12.75"/>
    <row r="1611" s="222" customFormat="1" ht="12.75"/>
    <row r="1612" s="222" customFormat="1" ht="12.75"/>
    <row r="1613" s="222" customFormat="1" ht="12.75"/>
    <row r="1614" s="222" customFormat="1" ht="12.75"/>
    <row r="1615" s="222" customFormat="1" ht="12.75"/>
    <row r="1616" s="222" customFormat="1" ht="12.75"/>
    <row r="1617" s="222" customFormat="1" ht="12.75"/>
    <row r="1618" s="222" customFormat="1" ht="12.75"/>
    <row r="1619" s="222" customFormat="1" ht="12.75"/>
    <row r="1620" s="222" customFormat="1" ht="12.75"/>
    <row r="1621" s="222" customFormat="1" ht="12.75"/>
    <row r="1622" s="222" customFormat="1" ht="12.75"/>
    <row r="1623" s="222" customFormat="1" ht="12.75"/>
    <row r="1624" s="222" customFormat="1" ht="12.75"/>
    <row r="1625" s="222" customFormat="1" ht="12.75"/>
    <row r="1626" s="222" customFormat="1" ht="12.75"/>
    <row r="1627" s="222" customFormat="1" ht="12.75"/>
    <row r="1628" s="222" customFormat="1" ht="12.75"/>
    <row r="1629" s="222" customFormat="1" ht="12.75"/>
    <row r="1630" s="222" customFormat="1" ht="12.75"/>
    <row r="1631" s="222" customFormat="1" ht="12.75"/>
    <row r="1632" s="222" customFormat="1" ht="12.75"/>
    <row r="1633" s="222" customFormat="1" ht="12.75"/>
    <row r="1634" s="222" customFormat="1" ht="12.75"/>
    <row r="1635" s="222" customFormat="1" ht="12.75"/>
    <row r="1636" s="222" customFormat="1" ht="12.75"/>
    <row r="1637" s="222" customFormat="1" ht="12.75"/>
    <row r="1638" s="222" customFormat="1" ht="12.75"/>
    <row r="1639" s="222" customFormat="1" ht="12.75"/>
    <row r="1640" s="222" customFormat="1" ht="12.75"/>
    <row r="1641" s="222" customFormat="1" ht="12.75"/>
    <row r="1642" s="222" customFormat="1" ht="12.75"/>
    <row r="1643" s="222" customFormat="1" ht="12.75"/>
    <row r="1644" s="222" customFormat="1" ht="12.75"/>
    <row r="1645" s="222" customFormat="1" ht="12.75"/>
    <row r="1646" s="222" customFormat="1" ht="12.75"/>
    <row r="1647" s="222" customFormat="1" ht="12.75"/>
    <row r="1648" s="222" customFormat="1" ht="12.75"/>
    <row r="1649" s="222" customFormat="1" ht="12.75"/>
    <row r="1650" s="222" customFormat="1" ht="12.75"/>
    <row r="1651" s="222" customFormat="1" ht="12.75"/>
    <row r="1652" s="222" customFormat="1" ht="12.75"/>
    <row r="1653" s="222" customFormat="1" ht="12.75"/>
    <row r="1654" s="222" customFormat="1" ht="12.75"/>
    <row r="1655" s="222" customFormat="1" ht="12.75"/>
    <row r="1656" s="222" customFormat="1" ht="12.75"/>
    <row r="1657" s="222" customFormat="1" ht="12.75"/>
    <row r="1658" s="222" customFormat="1" ht="12.75"/>
    <row r="1659" s="222" customFormat="1" ht="12.75"/>
    <row r="1660" s="222" customFormat="1" ht="12.75"/>
    <row r="1661" s="222" customFormat="1" ht="12.75"/>
    <row r="1662" s="222" customFormat="1" ht="12.75"/>
    <row r="1663" s="222" customFormat="1" ht="12.75"/>
    <row r="1664" s="222" customFormat="1" ht="12.75"/>
    <row r="1665" s="222" customFormat="1" ht="12.75"/>
    <row r="1666" s="222" customFormat="1" ht="12.75"/>
    <row r="1667" s="222" customFormat="1" ht="12.75"/>
    <row r="1668" s="222" customFormat="1" ht="12.75"/>
    <row r="1669" s="222" customFormat="1" ht="12.75"/>
    <row r="1670" s="222" customFormat="1" ht="12.75"/>
    <row r="1671" s="222" customFormat="1" ht="12.75"/>
    <row r="1672" s="222" customFormat="1" ht="12.75"/>
    <row r="1673" s="222" customFormat="1" ht="12.75"/>
    <row r="1674" s="222" customFormat="1" ht="12.75"/>
    <row r="1675" s="222" customFormat="1" ht="12.75"/>
    <row r="1676" s="222" customFormat="1" ht="12.75"/>
    <row r="1677" s="222" customFormat="1" ht="12.75"/>
    <row r="1678" s="222" customFormat="1" ht="12.75"/>
    <row r="1679" s="222" customFormat="1" ht="12.75"/>
    <row r="1680" s="222" customFormat="1" ht="12.75"/>
    <row r="1681" s="222" customFormat="1" ht="12.75"/>
    <row r="1682" s="222" customFormat="1" ht="12.75"/>
    <row r="1683" s="222" customFormat="1" ht="12.75"/>
    <row r="1684" s="222" customFormat="1" ht="12.75"/>
    <row r="1685" s="222" customFormat="1" ht="12.75"/>
    <row r="1686" s="222" customFormat="1" ht="12.75"/>
    <row r="1687" s="222" customFormat="1" ht="12.75"/>
    <row r="1688" s="222" customFormat="1" ht="12.75"/>
    <row r="1689" s="222" customFormat="1" ht="12.75"/>
    <row r="1690" s="222" customFormat="1" ht="12.75"/>
    <row r="1691" s="222" customFormat="1" ht="12.75"/>
    <row r="1692" s="222" customFormat="1" ht="12.75"/>
    <row r="1693" s="222" customFormat="1" ht="12.75"/>
    <row r="1694" s="222" customFormat="1" ht="12.75"/>
    <row r="1695" s="222" customFormat="1" ht="12.75"/>
    <row r="1696" s="222" customFormat="1" ht="12.75"/>
    <row r="1697" s="222" customFormat="1" ht="12.75"/>
    <row r="1698" s="222" customFormat="1" ht="12.75"/>
    <row r="1699" s="222" customFormat="1" ht="12.75"/>
    <row r="1700" s="222" customFormat="1" ht="12.75"/>
    <row r="1701" s="222" customFormat="1" ht="12.75"/>
    <row r="1702" s="222" customFormat="1" ht="12.75"/>
    <row r="1703" s="222" customFormat="1" ht="12.75"/>
    <row r="1704" s="222" customFormat="1" ht="12.75"/>
    <row r="1705" s="222" customFormat="1" ht="12.75"/>
    <row r="1706" s="222" customFormat="1" ht="12.75"/>
    <row r="1707" s="222" customFormat="1" ht="12.75"/>
    <row r="1708" s="222" customFormat="1" ht="12.75"/>
    <row r="1709" s="222" customFormat="1" ht="12.75"/>
    <row r="1710" s="222" customFormat="1" ht="12.75"/>
    <row r="1711" s="222" customFormat="1" ht="12.75"/>
    <row r="1712" s="222" customFormat="1" ht="12.75"/>
    <row r="1713" s="222" customFormat="1" ht="12.75"/>
    <row r="1714" s="222" customFormat="1" ht="12.75"/>
    <row r="1715" s="222" customFormat="1" ht="12.75"/>
    <row r="1716" s="222" customFormat="1" ht="12.75"/>
    <row r="1717" s="222" customFormat="1" ht="12.75"/>
    <row r="1718" s="222" customFormat="1" ht="12.75"/>
    <row r="1719" s="222" customFormat="1" ht="12.75"/>
    <row r="1720" s="222" customFormat="1" ht="12.75"/>
    <row r="1721" s="222" customFormat="1" ht="12.75"/>
    <row r="1722" s="222" customFormat="1" ht="12.75"/>
    <row r="1723" s="222" customFormat="1" ht="12.75"/>
    <row r="1724" s="222" customFormat="1" ht="12.75"/>
    <row r="1725" s="222" customFormat="1" ht="12.75"/>
    <row r="1726" s="222" customFormat="1" ht="12.75"/>
    <row r="1727" s="222" customFormat="1" ht="12.75"/>
    <row r="1728" s="222" customFormat="1" ht="12.75"/>
    <row r="1729" s="222" customFormat="1" ht="12.75"/>
    <row r="1730" s="222" customFormat="1" ht="12.75"/>
    <row r="1731" s="222" customFormat="1" ht="12.75"/>
    <row r="1732" s="222" customFormat="1" ht="12.75"/>
    <row r="1733" s="222" customFormat="1" ht="12.75"/>
    <row r="1734" s="222" customFormat="1" ht="12.75"/>
    <row r="1735" s="222" customFormat="1" ht="12.75"/>
    <row r="1736" s="222" customFormat="1" ht="12.75"/>
    <row r="1737" s="222" customFormat="1" ht="12.75"/>
    <row r="1738" s="222" customFormat="1" ht="12.75"/>
    <row r="1739" s="222" customFormat="1" ht="12.75"/>
    <row r="1740" s="222" customFormat="1" ht="12.75"/>
    <row r="1741" s="222" customFormat="1" ht="12.75"/>
    <row r="1742" s="222" customFormat="1" ht="12.75"/>
    <row r="1743" s="222" customFormat="1" ht="12.75"/>
    <row r="1744" s="222" customFormat="1" ht="12.75"/>
    <row r="1745" s="222" customFormat="1" ht="12.75"/>
    <row r="1746" s="222" customFormat="1" ht="12.75"/>
    <row r="1747" s="222" customFormat="1" ht="12.75"/>
    <row r="1748" s="222" customFormat="1" ht="12.75"/>
    <row r="1749" s="222" customFormat="1" ht="12.75"/>
    <row r="1750" s="222" customFormat="1" ht="12.75"/>
    <row r="1751" s="222" customFormat="1" ht="12.75"/>
    <row r="1752" s="222" customFormat="1" ht="12.75"/>
    <row r="1753" s="222" customFormat="1" ht="12.75"/>
    <row r="1754" s="222" customFormat="1" ht="12.75"/>
    <row r="1755" s="222" customFormat="1" ht="12.75"/>
    <row r="1756" s="222" customFormat="1" ht="12.75"/>
    <row r="1757" s="222" customFormat="1" ht="12.75"/>
    <row r="1758" s="222" customFormat="1" ht="12.75"/>
    <row r="1759" s="222" customFormat="1" ht="12.75"/>
    <row r="1760" s="222" customFormat="1" ht="12.75"/>
    <row r="1761" s="222" customFormat="1" ht="12.75"/>
    <row r="1762" s="222" customFormat="1" ht="12.75"/>
    <row r="1763" s="222" customFormat="1" ht="12.75"/>
    <row r="1764" s="222" customFormat="1" ht="12.75"/>
    <row r="1765" s="222" customFormat="1" ht="12.75"/>
    <row r="1766" s="222" customFormat="1" ht="12.75"/>
    <row r="1767" s="222" customFormat="1" ht="12.75"/>
    <row r="1768" s="222" customFormat="1" ht="12.75"/>
    <row r="1769" s="222" customFormat="1" ht="12.75"/>
    <row r="1770" s="222" customFormat="1" ht="12.75"/>
    <row r="1771" s="222" customFormat="1" ht="12.75"/>
    <row r="1772" s="222" customFormat="1" ht="12.75"/>
    <row r="1773" s="222" customFormat="1" ht="12.75"/>
    <row r="1774" s="222" customFormat="1" ht="12.75"/>
    <row r="1775" s="222" customFormat="1" ht="12.75"/>
    <row r="1776" s="222" customFormat="1" ht="12.75"/>
    <row r="1777" s="222" customFormat="1" ht="12.75"/>
    <row r="1778" s="222" customFormat="1" ht="12.75"/>
    <row r="1779" s="222" customFormat="1" ht="12.75"/>
    <row r="1780" s="222" customFormat="1" ht="12.75"/>
    <row r="1781" s="222" customFormat="1" ht="12.75"/>
    <row r="1782" s="222" customFormat="1" ht="12.75"/>
    <row r="1783" s="222" customFormat="1" ht="12.75"/>
    <row r="1784" s="222" customFormat="1" ht="12.75"/>
    <row r="1785" s="222" customFormat="1" ht="12.75"/>
    <row r="1786" s="222" customFormat="1" ht="12.75"/>
    <row r="1787" s="222" customFormat="1" ht="12.75"/>
    <row r="1788" s="222" customFormat="1" ht="12.75"/>
    <row r="1789" s="222" customFormat="1" ht="12.75"/>
    <row r="1790" s="222" customFormat="1" ht="12.75"/>
    <row r="1791" s="222" customFormat="1" ht="12.75"/>
    <row r="1792" s="222" customFormat="1" ht="12.75"/>
    <row r="1793" s="222" customFormat="1" ht="12.75"/>
    <row r="1794" s="222" customFormat="1" ht="12.75"/>
    <row r="1795" s="222" customFormat="1" ht="12.75"/>
    <row r="1796" s="222" customFormat="1" ht="12.75"/>
    <row r="1797" s="222" customFormat="1" ht="12.75"/>
    <row r="1798" s="222" customFormat="1" ht="12.75"/>
    <row r="1799" s="222" customFormat="1" ht="12.75"/>
    <row r="1800" s="222" customFormat="1" ht="12.75"/>
    <row r="1801" s="222" customFormat="1" ht="12.75"/>
    <row r="1802" s="222" customFormat="1" ht="12.75"/>
    <row r="1803" s="222" customFormat="1" ht="12.75"/>
    <row r="1804" s="222" customFormat="1" ht="12.75"/>
    <row r="1805" s="222" customFormat="1" ht="12.75"/>
    <row r="1806" s="222" customFormat="1" ht="12.75"/>
    <row r="1807" s="222" customFormat="1" ht="12.75"/>
    <row r="1808" s="222" customFormat="1" ht="12.75"/>
    <row r="1809" s="222" customFormat="1" ht="12.75"/>
    <row r="1810" s="222" customFormat="1" ht="12.75"/>
    <row r="1811" s="222" customFormat="1" ht="12.75"/>
    <row r="1812" s="222" customFormat="1" ht="12.75"/>
    <row r="1813" s="222" customFormat="1" ht="12.75"/>
    <row r="1814" s="222" customFormat="1" ht="12.75"/>
    <row r="1815" s="222" customFormat="1" ht="12.75"/>
    <row r="1816" s="222" customFormat="1" ht="12.75"/>
    <row r="1817" s="222" customFormat="1" ht="12.75"/>
    <row r="1818" s="222" customFormat="1" ht="12.75"/>
    <row r="1819" s="222" customFormat="1" ht="12.75"/>
    <row r="1820" s="222" customFormat="1" ht="12.75"/>
    <row r="1821" s="222" customFormat="1" ht="12.75"/>
    <row r="1822" s="222" customFormat="1" ht="12.75"/>
    <row r="1823" s="222" customFormat="1" ht="12.75"/>
    <row r="1824" s="222" customFormat="1" ht="12.75"/>
    <row r="1825" s="222" customFormat="1" ht="12.75"/>
    <row r="1826" s="222" customFormat="1" ht="12.75"/>
    <row r="1827" s="222" customFormat="1" ht="12.75"/>
    <row r="1828" s="222" customFormat="1" ht="12.75"/>
    <row r="1829" s="222" customFormat="1" ht="12.75"/>
    <row r="1830" s="222" customFormat="1" ht="12.75"/>
    <row r="1831" s="222" customFormat="1" ht="12.75"/>
    <row r="1832" s="222" customFormat="1" ht="12.75"/>
    <row r="1833" s="222" customFormat="1" ht="12.75"/>
    <row r="1834" s="222" customFormat="1" ht="12.75"/>
    <row r="1835" s="222" customFormat="1" ht="12.75"/>
    <row r="1836" s="222" customFormat="1" ht="12.75"/>
    <row r="1837" s="222" customFormat="1" ht="12.75"/>
    <row r="1838" s="222" customFormat="1" ht="12.75"/>
    <row r="1839" s="222" customFormat="1" ht="12.75"/>
    <row r="1840" s="222" customFormat="1" ht="12.75"/>
    <row r="1841" s="222" customFormat="1" ht="12.75"/>
    <row r="1842" s="222" customFormat="1" ht="12.75"/>
    <row r="1843" s="222" customFormat="1" ht="12.75"/>
    <row r="1844" s="222" customFormat="1" ht="12.75"/>
    <row r="1845" s="222" customFormat="1" ht="12.75"/>
    <row r="1846" s="222" customFormat="1" ht="12.75"/>
    <row r="1847" s="222" customFormat="1" ht="12.75"/>
    <row r="1848" s="222" customFormat="1" ht="12.75"/>
    <row r="1849" s="222" customFormat="1" ht="12.75"/>
    <row r="1850" s="222" customFormat="1" ht="12.75"/>
    <row r="1851" s="222" customFormat="1" ht="12.75"/>
    <row r="1852" s="222" customFormat="1" ht="12.75"/>
    <row r="1853" s="222" customFormat="1" ht="12.75"/>
    <row r="1854" s="222" customFormat="1" ht="12.75"/>
    <row r="1855" s="222" customFormat="1" ht="12.75"/>
    <row r="1856" s="222" customFormat="1" ht="12.75"/>
    <row r="1857" s="222" customFormat="1" ht="12.75"/>
    <row r="1858" s="222" customFormat="1" ht="12.75"/>
    <row r="1859" s="222" customFormat="1" ht="12.75"/>
    <row r="1860" s="222" customFormat="1" ht="12.75"/>
    <row r="1861" s="222" customFormat="1" ht="12.75"/>
    <row r="1862" s="222" customFormat="1" ht="12.75"/>
    <row r="1863" s="222" customFormat="1" ht="12.75"/>
    <row r="1864" s="222" customFormat="1" ht="12.75"/>
    <row r="1865" s="222" customFormat="1" ht="12.75"/>
    <row r="1866" s="222" customFormat="1" ht="12.75"/>
    <row r="1867" s="222" customFormat="1" ht="12.75"/>
    <row r="1868" s="222" customFormat="1" ht="12.75"/>
    <row r="1869" s="222" customFormat="1" ht="12.75"/>
    <row r="1870" s="222" customFormat="1" ht="12.75"/>
    <row r="1871" s="222" customFormat="1" ht="12.75"/>
    <row r="1872" s="222" customFormat="1" ht="12.75"/>
    <row r="1873" s="222" customFormat="1" ht="12.75"/>
    <row r="1874" s="222" customFormat="1" ht="12.75"/>
    <row r="1875" s="222" customFormat="1" ht="12.75"/>
    <row r="1876" s="222" customFormat="1" ht="12.75"/>
    <row r="1877" s="222" customFormat="1" ht="12.75"/>
    <row r="1878" s="222" customFormat="1" ht="12.75"/>
    <row r="1879" s="222" customFormat="1" ht="12.75"/>
    <row r="1880" s="222" customFormat="1" ht="12.75"/>
    <row r="1881" s="222" customFormat="1" ht="12.75"/>
    <row r="1882" s="222" customFormat="1" ht="12.75"/>
    <row r="1883" s="222" customFormat="1" ht="12.75"/>
    <row r="1884" s="222" customFormat="1" ht="12.75"/>
    <row r="1885" s="222" customFormat="1" ht="12.75"/>
    <row r="1886" s="222" customFormat="1" ht="12.75"/>
    <row r="1887" s="222" customFormat="1" ht="12.75"/>
    <row r="1888" s="222" customFormat="1" ht="12.75"/>
    <row r="1889" s="222" customFormat="1" ht="12.75"/>
    <row r="1890" s="222" customFormat="1" ht="12.75"/>
    <row r="1891" s="222" customFormat="1" ht="12.75"/>
    <row r="1892" s="222" customFormat="1" ht="12.75"/>
    <row r="1893" s="222" customFormat="1" ht="12.75"/>
    <row r="1894" s="222" customFormat="1" ht="12.75"/>
    <row r="1895" s="222" customFormat="1" ht="12.75"/>
    <row r="1896" s="222" customFormat="1" ht="12.75"/>
    <row r="1897" s="222" customFormat="1" ht="12.75"/>
    <row r="1898" s="222" customFormat="1" ht="12.75"/>
    <row r="1899" s="222" customFormat="1" ht="12.75"/>
    <row r="1900" s="222" customFormat="1" ht="12.75"/>
    <row r="1901" s="222" customFormat="1" ht="12.75"/>
    <row r="1902" s="222" customFormat="1" ht="12.75"/>
    <row r="1903" s="222" customFormat="1" ht="12.75"/>
    <row r="1904" s="222" customFormat="1" ht="12.75"/>
    <row r="1905" s="222" customFormat="1" ht="12.75"/>
    <row r="1906" s="222" customFormat="1" ht="12.75"/>
    <row r="1907" s="222" customFormat="1" ht="12.75"/>
    <row r="1908" s="222" customFormat="1" ht="12.75"/>
    <row r="1909" s="222" customFormat="1" ht="12.75"/>
    <row r="1910" s="222" customFormat="1" ht="12.75"/>
    <row r="1911" s="222" customFormat="1" ht="12.75"/>
    <row r="1912" s="222" customFormat="1" ht="12.75"/>
    <row r="1913" s="222" customFormat="1" ht="12.75"/>
    <row r="1914" s="222" customFormat="1" ht="12.75"/>
    <row r="1915" s="222" customFormat="1" ht="12.75"/>
    <row r="1916" s="222" customFormat="1" ht="12.75"/>
    <row r="1917" s="222" customFormat="1" ht="12.75"/>
    <row r="1918" s="222" customFormat="1" ht="12.75"/>
    <row r="1919" s="222" customFormat="1" ht="12.75"/>
    <row r="1920" s="222" customFormat="1" ht="12.75"/>
    <row r="1921" s="222" customFormat="1" ht="12.75"/>
    <row r="1922" s="222" customFormat="1" ht="12.75"/>
    <row r="1923" s="222" customFormat="1" ht="12.75"/>
    <row r="1924" s="222" customFormat="1" ht="12.75"/>
    <row r="1925" s="222" customFormat="1" ht="12.75"/>
    <row r="1926" s="222" customFormat="1" ht="12.75"/>
    <row r="1927" s="222" customFormat="1" ht="12.75"/>
    <row r="1928" s="222" customFormat="1" ht="12.75"/>
    <row r="1929" s="222" customFormat="1" ht="12.75"/>
    <row r="1930" s="222" customFormat="1" ht="12.75"/>
    <row r="1931" s="222" customFormat="1" ht="12.75"/>
    <row r="1932" s="222" customFormat="1" ht="12.75"/>
    <row r="1933" s="222" customFormat="1" ht="12.75"/>
    <row r="1934" s="222" customFormat="1" ht="12.75"/>
    <row r="1935" s="222" customFormat="1" ht="12.75"/>
    <row r="1936" s="222" customFormat="1" ht="12.75"/>
    <row r="1937" s="222" customFormat="1" ht="12.75"/>
    <row r="1938" s="222" customFormat="1" ht="12.75"/>
    <row r="1939" s="222" customFormat="1" ht="12.75"/>
    <row r="1940" s="222" customFormat="1" ht="12.75"/>
    <row r="1941" s="222" customFormat="1" ht="12.75"/>
    <row r="1942" s="222" customFormat="1" ht="12.75"/>
    <row r="1943" s="222" customFormat="1" ht="12.75"/>
    <row r="1944" s="222" customFormat="1" ht="12.75"/>
    <row r="1945" s="222" customFormat="1" ht="12.75"/>
    <row r="1946" s="222" customFormat="1" ht="12.75"/>
    <row r="1947" s="222" customFormat="1" ht="12.75"/>
    <row r="1948" s="222" customFormat="1" ht="12.75"/>
    <row r="1949" s="222" customFormat="1" ht="12.75"/>
    <row r="1950" s="222" customFormat="1" ht="12.75"/>
    <row r="1951" s="222" customFormat="1" ht="12.75"/>
    <row r="1952" s="222" customFormat="1" ht="12.75"/>
    <row r="1953" s="222" customFormat="1" ht="12.75"/>
    <row r="1954" s="222" customFormat="1" ht="12.75"/>
    <row r="1955" s="222" customFormat="1" ht="12.75"/>
    <row r="1956" s="222" customFormat="1" ht="12.75"/>
    <row r="1957" s="222" customFormat="1" ht="12.75"/>
    <row r="1958" s="222" customFormat="1" ht="12.75"/>
    <row r="1959" s="222" customFormat="1" ht="12.75"/>
    <row r="1960" s="222" customFormat="1" ht="12.75"/>
    <row r="1961" s="222" customFormat="1" ht="12.75"/>
    <row r="1962" s="222" customFormat="1" ht="12.75"/>
    <row r="1963" s="222" customFormat="1" ht="12.75"/>
    <row r="1964" s="222" customFormat="1" ht="12.75"/>
    <row r="1965" s="222" customFormat="1" ht="12.75"/>
    <row r="1966" s="222" customFormat="1" ht="12.75"/>
    <row r="1967" s="222" customFormat="1" ht="12.75"/>
    <row r="1968" s="222" customFormat="1" ht="12.75"/>
    <row r="1969" s="222" customFormat="1" ht="12.75"/>
    <row r="1970" s="222" customFormat="1" ht="12.75"/>
    <row r="1971" s="222" customFormat="1" ht="12.75"/>
    <row r="1972" s="222" customFormat="1" ht="12.75"/>
    <row r="1973" s="222" customFormat="1" ht="12.75"/>
    <row r="1974" s="222" customFormat="1" ht="12.75"/>
    <row r="1975" s="222" customFormat="1" ht="12.75"/>
    <row r="1976" s="222" customFormat="1" ht="12.75"/>
    <row r="1977" s="222" customFormat="1" ht="12.75"/>
    <row r="1978" s="222" customFormat="1" ht="12.75"/>
    <row r="1979" s="222" customFormat="1" ht="12.75"/>
    <row r="1980" s="222" customFormat="1" ht="12.75"/>
    <row r="1981" s="222" customFormat="1" ht="12.75"/>
    <row r="1982" s="222" customFormat="1" ht="12.75"/>
    <row r="1983" s="222" customFormat="1" ht="12.75"/>
    <row r="1984" s="222" customFormat="1" ht="12.75"/>
    <row r="1985" s="222" customFormat="1" ht="12.75"/>
    <row r="1986" s="222" customFormat="1" ht="12.75"/>
    <row r="1987" s="222" customFormat="1" ht="12.75"/>
    <row r="1988" s="222" customFormat="1" ht="12.75"/>
    <row r="1989" s="222" customFormat="1" ht="12.75"/>
    <row r="1990" s="222" customFormat="1" ht="12.75"/>
    <row r="1991" s="222" customFormat="1" ht="12.75"/>
    <row r="1992" s="222" customFormat="1" ht="12.75"/>
    <row r="1993" s="222" customFormat="1" ht="12.75"/>
    <row r="1994" s="222" customFormat="1" ht="12.75"/>
    <row r="1995" s="222" customFormat="1" ht="12.75"/>
    <row r="1996" s="222" customFormat="1" ht="12.75"/>
    <row r="1997" s="222" customFormat="1" ht="12.75"/>
    <row r="1998" s="222" customFormat="1" ht="12.75"/>
    <row r="1999" s="222" customFormat="1" ht="12.75"/>
    <row r="2000" s="222" customFormat="1" ht="12.75"/>
    <row r="2001" s="222" customFormat="1" ht="12.75"/>
    <row r="2002" s="222" customFormat="1" ht="12.75"/>
    <row r="2003" s="222" customFormat="1" ht="12.75"/>
    <row r="2004" s="222" customFormat="1" ht="12.75"/>
    <row r="2005" s="222" customFormat="1" ht="12.75"/>
    <row r="2006" s="222" customFormat="1" ht="12.75"/>
    <row r="2007" s="222" customFormat="1" ht="12.75"/>
    <row r="2008" s="222" customFormat="1" ht="12.75"/>
    <row r="2009" s="222" customFormat="1" ht="12.75"/>
    <row r="2010" s="222" customFormat="1" ht="12.75"/>
    <row r="2011" s="222" customFormat="1" ht="12.75"/>
    <row r="2012" s="222" customFormat="1" ht="12.75"/>
    <row r="2013" s="222" customFormat="1" ht="12.75"/>
    <row r="2014" s="222" customFormat="1" ht="12.75"/>
    <row r="2015" s="222" customFormat="1" ht="12.75"/>
    <row r="2016" s="222" customFormat="1" ht="12.75"/>
    <row r="2017" s="222" customFormat="1" ht="12.75"/>
    <row r="2018" s="222" customFormat="1" ht="12.75"/>
    <row r="2019" s="222" customFormat="1" ht="12.75"/>
    <row r="2020" s="222" customFormat="1" ht="12.75"/>
    <row r="2021" s="222" customFormat="1" ht="12.75"/>
    <row r="2022" s="222" customFormat="1" ht="12.75"/>
    <row r="2023" s="222" customFormat="1" ht="12.75"/>
    <row r="2024" s="222" customFormat="1" ht="12.75"/>
    <row r="2025" s="222" customFormat="1" ht="12.75"/>
    <row r="2026" s="222" customFormat="1" ht="12.75"/>
    <row r="2027" s="222" customFormat="1" ht="12.75"/>
    <row r="2028" s="222" customFormat="1" ht="12.75"/>
    <row r="2029" s="222" customFormat="1" ht="12.75"/>
    <row r="2030" s="222" customFormat="1" ht="12.75"/>
    <row r="2031" s="222" customFormat="1" ht="12.75"/>
    <row r="2032" s="222" customFormat="1" ht="12.75"/>
    <row r="2033" s="222" customFormat="1" ht="12.75"/>
    <row r="2034" s="222" customFormat="1" ht="12.75"/>
    <row r="2035" s="222" customFormat="1" ht="12.75"/>
    <row r="2036" s="222" customFormat="1" ht="12.75"/>
    <row r="2037" s="222" customFormat="1" ht="12.75"/>
    <row r="2038" s="222" customFormat="1" ht="12.75"/>
    <row r="2039" s="222" customFormat="1" ht="12.75"/>
    <row r="2040" s="222" customFormat="1" ht="12.75"/>
    <row r="2041" s="222" customFormat="1" ht="12.75"/>
    <row r="2042" s="222" customFormat="1" ht="12.75"/>
    <row r="2043" s="222" customFormat="1" ht="12.75"/>
    <row r="2044" s="222" customFormat="1" ht="12.75"/>
    <row r="2045" s="222" customFormat="1" ht="12.75"/>
    <row r="2046" s="222" customFormat="1" ht="12.75"/>
    <row r="2047" s="222" customFormat="1" ht="12.75"/>
    <row r="2048" s="222" customFormat="1" ht="12.75"/>
    <row r="2049" s="222" customFormat="1" ht="12.75"/>
    <row r="2050" s="222" customFormat="1" ht="12.75"/>
    <row r="2051" s="222" customFormat="1" ht="12.75"/>
    <row r="2052" s="222" customFormat="1" ht="12.75"/>
    <row r="2053" s="222" customFormat="1" ht="12.75"/>
    <row r="2054" s="222" customFormat="1" ht="12.75"/>
    <row r="2055" s="222" customFormat="1" ht="12.75"/>
    <row r="2056" s="222" customFormat="1" ht="12.75"/>
    <row r="2057" s="222" customFormat="1" ht="12.75"/>
    <row r="2058" s="222" customFormat="1" ht="12.75"/>
    <row r="2059" s="222" customFormat="1" ht="12.75"/>
    <row r="2060" s="222" customFormat="1" ht="12.75"/>
    <row r="2061" s="222" customFormat="1" ht="12.75"/>
    <row r="2062" s="222" customFormat="1" ht="12.75"/>
    <row r="2063" s="222" customFormat="1" ht="12.75"/>
    <row r="2064" s="222" customFormat="1" ht="12.75"/>
    <row r="2065" s="222" customFormat="1" ht="12.75"/>
    <row r="2066" s="222" customFormat="1" ht="12.75"/>
    <row r="2067" s="222" customFormat="1" ht="12.75"/>
    <row r="2068" s="222" customFormat="1" ht="12.75"/>
    <row r="2069" s="222" customFormat="1" ht="12.75"/>
    <row r="2070" s="222" customFormat="1" ht="12.75"/>
    <row r="2071" s="222" customFormat="1" ht="12.75"/>
    <row r="2072" s="222" customFormat="1" ht="12.75"/>
    <row r="2073" s="222" customFormat="1" ht="12.75"/>
    <row r="2074" s="222" customFormat="1" ht="12.75"/>
    <row r="2075" s="222" customFormat="1" ht="12.75"/>
    <row r="2076" s="222" customFormat="1" ht="12.75"/>
    <row r="2077" s="222" customFormat="1" ht="12.75"/>
    <row r="2078" s="222" customFormat="1" ht="12.75"/>
    <row r="2079" s="222" customFormat="1" ht="12.75"/>
    <row r="2080" s="222" customFormat="1" ht="12.75"/>
    <row r="2081" s="222" customFormat="1" ht="12.75"/>
    <row r="2082" s="222" customFormat="1" ht="12.75"/>
    <row r="2083" s="222" customFormat="1" ht="12.75"/>
    <row r="2084" s="222" customFormat="1" ht="12.75"/>
    <row r="2085" s="222" customFormat="1" ht="12.75"/>
    <row r="2086" s="222" customFormat="1" ht="12.75"/>
    <row r="2087" s="222" customFormat="1" ht="12.75"/>
    <row r="2088" s="222" customFormat="1" ht="12.75"/>
    <row r="2089" s="222" customFormat="1" ht="12.75"/>
    <row r="2090" s="222" customFormat="1" ht="12.75"/>
    <row r="2091" s="222" customFormat="1" ht="12.75"/>
    <row r="2092" s="222" customFormat="1" ht="12.75"/>
    <row r="2093" s="222" customFormat="1" ht="12.75"/>
    <row r="2094" s="222" customFormat="1" ht="12.75"/>
    <row r="2095" s="222" customFormat="1" ht="12.75"/>
    <row r="2096" s="222" customFormat="1" ht="12.75"/>
    <row r="2097" s="222" customFormat="1" ht="12.75"/>
    <row r="2098" s="222" customFormat="1" ht="12.75"/>
    <row r="2099" s="222" customFormat="1" ht="12.75"/>
    <row r="2100" s="222" customFormat="1" ht="12.75"/>
    <row r="2101" s="222" customFormat="1" ht="12.75"/>
    <row r="2102" s="222" customFormat="1" ht="12.75"/>
    <row r="2103" s="222" customFormat="1" ht="12.75"/>
    <row r="2104" s="222" customFormat="1" ht="12.75"/>
    <row r="2105" s="222" customFormat="1" ht="12.75"/>
    <row r="2106" s="222" customFormat="1" ht="12.75"/>
    <row r="2107" s="222" customFormat="1" ht="12.75"/>
    <row r="2108" s="222" customFormat="1" ht="12.75"/>
    <row r="2109" s="222" customFormat="1" ht="12.75"/>
    <row r="2110" s="222" customFormat="1" ht="12.75"/>
    <row r="2111" s="222" customFormat="1" ht="12.75"/>
    <row r="2112" s="222" customFormat="1" ht="12.75"/>
    <row r="2113" s="222" customFormat="1" ht="12.75"/>
    <row r="2114" s="222" customFormat="1" ht="12.75"/>
    <row r="2115" s="222" customFormat="1" ht="12.75"/>
    <row r="2116" s="222" customFormat="1" ht="12.75"/>
    <row r="2117" s="222" customFormat="1" ht="12.75"/>
    <row r="2118" s="222" customFormat="1" ht="12.75"/>
    <row r="2119" s="222" customFormat="1" ht="12.75"/>
    <row r="2120" s="222" customFormat="1" ht="12.75"/>
    <row r="2121" s="222" customFormat="1" ht="12.75"/>
    <row r="2122" s="222" customFormat="1" ht="12.75"/>
    <row r="2123" s="222" customFormat="1" ht="12.75"/>
    <row r="2124" s="222" customFormat="1" ht="12.75"/>
    <row r="2125" s="222" customFormat="1" ht="12.75"/>
    <row r="2126" s="222" customFormat="1" ht="12.75"/>
    <row r="2127" s="222" customFormat="1" ht="12.75"/>
    <row r="2128" s="222" customFormat="1" ht="12.75"/>
    <row r="2129" s="222" customFormat="1" ht="12.75"/>
    <row r="2130" s="222" customFormat="1" ht="12.75"/>
    <row r="2131" s="222" customFormat="1" ht="12.75"/>
    <row r="2132" s="222" customFormat="1" ht="12.75"/>
    <row r="2133" s="222" customFormat="1" ht="12.75"/>
    <row r="2134" s="222" customFormat="1" ht="12.75"/>
    <row r="2135" s="222" customFormat="1" ht="12.75"/>
    <row r="2136" s="222" customFormat="1" ht="12.75"/>
    <row r="2137" s="222" customFormat="1" ht="12.75"/>
    <row r="2138" s="222" customFormat="1" ht="12.75"/>
    <row r="2139" s="222" customFormat="1" ht="12.75"/>
    <row r="2140" s="222" customFormat="1" ht="12.75"/>
    <row r="2141" s="222" customFormat="1" ht="12.75"/>
    <row r="2142" s="222" customFormat="1" ht="12.75"/>
    <row r="2143" s="222" customFormat="1" ht="12.75"/>
    <row r="2144" s="222" customFormat="1" ht="12.75"/>
    <row r="2145" s="222" customFormat="1" ht="12.75"/>
    <row r="2146" s="222" customFormat="1" ht="12.75"/>
    <row r="2147" s="222" customFormat="1" ht="12.75"/>
    <row r="2148" s="222" customFormat="1" ht="12.75"/>
    <row r="2149" s="222" customFormat="1" ht="12.75"/>
    <row r="2150" s="222" customFormat="1" ht="12.75"/>
    <row r="2151" s="222" customFormat="1" ht="12.75"/>
    <row r="2152" s="222" customFormat="1" ht="12.75"/>
    <row r="2153" s="222" customFormat="1" ht="12.75"/>
    <row r="2154" s="222" customFormat="1" ht="12.75"/>
    <row r="2155" s="222" customFormat="1" ht="12.75"/>
    <row r="2156" s="222" customFormat="1" ht="12.75"/>
    <row r="2157" s="222" customFormat="1" ht="12.75"/>
    <row r="2158" s="222" customFormat="1" ht="12.75"/>
    <row r="2159" s="222" customFormat="1" ht="12.75"/>
    <row r="2160" s="222" customFormat="1" ht="12.75"/>
    <row r="2161" s="222" customFormat="1" ht="12.75"/>
    <row r="2162" s="222" customFormat="1" ht="12.75"/>
    <row r="2163" s="222" customFormat="1" ht="12.75"/>
    <row r="2164" s="222" customFormat="1" ht="12.75"/>
    <row r="2165" s="222" customFormat="1" ht="12.75"/>
    <row r="2166" s="222" customFormat="1" ht="12.75"/>
    <row r="2167" s="222" customFormat="1" ht="12.75"/>
    <row r="2168" s="222" customFormat="1" ht="12.75"/>
    <row r="2169" s="222" customFormat="1" ht="12.75"/>
    <row r="2170" s="222" customFormat="1" ht="12.75"/>
    <row r="2171" s="222" customFormat="1" ht="12.75"/>
    <row r="2172" s="222" customFormat="1" ht="12.75"/>
    <row r="2173" s="222" customFormat="1" ht="12.75"/>
    <row r="2174" s="222" customFormat="1" ht="12.75"/>
    <row r="2175" s="222" customFormat="1" ht="12.75"/>
    <row r="2176" s="222" customFormat="1" ht="12.75"/>
    <row r="2177" s="222" customFormat="1" ht="12.75"/>
    <row r="2178" s="222" customFormat="1" ht="12.75"/>
    <row r="2179" s="222" customFormat="1" ht="12.75"/>
    <row r="2180" s="222" customFormat="1" ht="12.75"/>
    <row r="2181" s="222" customFormat="1" ht="12.75"/>
    <row r="2182" s="222" customFormat="1" ht="12.75"/>
    <row r="2183" s="222" customFormat="1" ht="12.75"/>
    <row r="2184" s="222" customFormat="1" ht="12.75"/>
    <row r="2185" s="222" customFormat="1" ht="12.75"/>
    <row r="2186" s="222" customFormat="1" ht="12.75"/>
    <row r="2187" s="222" customFormat="1" ht="12.75"/>
    <row r="2188" s="222" customFormat="1" ht="12.75"/>
    <row r="2189" s="222" customFormat="1" ht="12.75"/>
    <row r="2190" s="222" customFormat="1" ht="12.75"/>
    <row r="2191" s="222" customFormat="1" ht="12.75"/>
    <row r="2192" s="222" customFormat="1" ht="12.75"/>
    <row r="2193" s="222" customFormat="1" ht="12.75"/>
    <row r="2194" s="222" customFormat="1" ht="12.75"/>
    <row r="2195" s="222" customFormat="1" ht="12.75"/>
    <row r="2196" s="222" customFormat="1" ht="12.75"/>
    <row r="2197" s="222" customFormat="1" ht="12.75"/>
    <row r="2198" s="222" customFormat="1" ht="12.75"/>
    <row r="2199" s="222" customFormat="1" ht="12.75"/>
    <row r="2200" s="222" customFormat="1" ht="12.75"/>
    <row r="2201" s="222" customFormat="1" ht="12.75"/>
    <row r="2202" s="222" customFormat="1" ht="12.75"/>
    <row r="2203" s="222" customFormat="1" ht="12.75"/>
    <row r="2204" s="222" customFormat="1" ht="12.75"/>
    <row r="2205" s="222" customFormat="1" ht="12.75"/>
    <row r="2206" s="222" customFormat="1" ht="12.75"/>
    <row r="2207" s="222" customFormat="1" ht="12.75"/>
    <row r="2208" s="222" customFormat="1" ht="12.75"/>
    <row r="2209" s="222" customFormat="1" ht="12.75"/>
    <row r="2210" s="222" customFormat="1" ht="12.75"/>
    <row r="2211" s="222" customFormat="1" ht="12.75"/>
    <row r="2212" s="222" customFormat="1" ht="12.75"/>
    <row r="2213" s="222" customFormat="1" ht="12.75"/>
    <row r="2214" s="222" customFormat="1" ht="12.75"/>
    <row r="2215" s="222" customFormat="1" ht="12.75"/>
    <row r="2216" s="222" customFormat="1" ht="12.75"/>
    <row r="2217" s="222" customFormat="1" ht="12.75"/>
    <row r="2218" s="222" customFormat="1" ht="12.75"/>
    <row r="2219" s="222" customFormat="1" ht="12.75"/>
    <row r="2220" s="222" customFormat="1" ht="12.75"/>
    <row r="2221" s="222" customFormat="1" ht="12.75"/>
    <row r="2222" s="222" customFormat="1" ht="12.75"/>
    <row r="2223" s="222" customFormat="1" ht="12.75"/>
    <row r="2224" s="222" customFormat="1" ht="12.75"/>
    <row r="2225" s="222" customFormat="1" ht="12.75"/>
    <row r="2226" s="222" customFormat="1" ht="12.75"/>
    <row r="2227" s="222" customFormat="1" ht="12.75"/>
    <row r="2228" s="222" customFormat="1" ht="12.75"/>
    <row r="2229" s="222" customFormat="1" ht="12.75"/>
    <row r="2230" s="222" customFormat="1" ht="12.75"/>
    <row r="2231" s="222" customFormat="1" ht="12.75"/>
    <row r="2232" s="222" customFormat="1" ht="12.75"/>
    <row r="2233" s="222" customFormat="1" ht="12.75"/>
    <row r="2234" s="222" customFormat="1" ht="12.75"/>
    <row r="2235" s="222" customFormat="1" ht="12.75"/>
    <row r="2236" s="222" customFormat="1" ht="12.75"/>
    <row r="2237" s="222" customFormat="1" ht="12.75"/>
    <row r="2238" s="222" customFormat="1" ht="12.75"/>
    <row r="2239" s="222" customFormat="1" ht="12.75"/>
    <row r="2240" s="222" customFormat="1" ht="12.75"/>
    <row r="2241" s="222" customFormat="1" ht="12.75"/>
    <row r="2242" s="222" customFormat="1" ht="12.75"/>
    <row r="2243" s="222" customFormat="1" ht="12.75"/>
    <row r="2244" s="222" customFormat="1" ht="12.75"/>
    <row r="2245" s="222" customFormat="1" ht="12.75"/>
    <row r="2246" s="222" customFormat="1" ht="12.75"/>
    <row r="2247" s="222" customFormat="1" ht="12.75"/>
    <row r="2248" s="222" customFormat="1" ht="12.75"/>
    <row r="2249" s="222" customFormat="1" ht="12.75"/>
    <row r="2250" s="222" customFormat="1" ht="12.75"/>
    <row r="2251" s="222" customFormat="1" ht="12.75"/>
    <row r="2252" s="222" customFormat="1" ht="12.75"/>
    <row r="2253" s="222" customFormat="1" ht="12.75"/>
    <row r="2254" s="222" customFormat="1" ht="12.75"/>
    <row r="2255" s="222" customFormat="1" ht="12.75"/>
    <row r="2256" s="222" customFormat="1" ht="12.75"/>
    <row r="2257" s="222" customFormat="1" ht="12.75"/>
    <row r="2258" s="222" customFormat="1" ht="12.75"/>
    <row r="2259" s="222" customFormat="1" ht="12.75"/>
    <row r="2260" s="222" customFormat="1" ht="12.75"/>
    <row r="2261" s="222" customFormat="1" ht="12.75"/>
    <row r="2262" s="222" customFormat="1" ht="12.75"/>
    <row r="2263" s="222" customFormat="1" ht="12.75"/>
    <row r="2264" s="222" customFormat="1" ht="12.75"/>
    <row r="2265" s="222" customFormat="1" ht="12.75"/>
    <row r="2266" s="222" customFormat="1" ht="12.75"/>
    <row r="2267" s="222" customFormat="1" ht="12.75"/>
    <row r="2268" s="222" customFormat="1" ht="12.75"/>
    <row r="2269" s="222" customFormat="1" ht="12.75"/>
    <row r="2270" s="222" customFormat="1" ht="12.75"/>
    <row r="2271" s="222" customFormat="1" ht="12.75"/>
    <row r="2272" s="222" customFormat="1" ht="12.75"/>
    <row r="2273" s="222" customFormat="1" ht="12.75"/>
    <row r="2274" s="222" customFormat="1" ht="12.75"/>
    <row r="2275" s="222" customFormat="1" ht="12.75"/>
    <row r="2276" s="222" customFormat="1" ht="12.75"/>
    <row r="2277" s="222" customFormat="1" ht="12.75"/>
    <row r="2278" s="222" customFormat="1" ht="12.75"/>
    <row r="2279" s="222" customFormat="1" ht="12.75"/>
    <row r="2280" s="222" customFormat="1" ht="12.75"/>
    <row r="2281" s="222" customFormat="1" ht="12.75"/>
    <row r="2282" s="222" customFormat="1" ht="12.75"/>
    <row r="2283" s="222" customFormat="1" ht="12.75"/>
    <row r="2284" s="222" customFormat="1" ht="12.75"/>
    <row r="2285" s="222" customFormat="1" ht="12.75"/>
    <row r="2286" s="222" customFormat="1" ht="12.75"/>
    <row r="2287" s="222" customFormat="1" ht="12.75"/>
    <row r="2288" s="222" customFormat="1" ht="12.75"/>
    <row r="2289" s="222" customFormat="1" ht="12.75"/>
    <row r="2290" s="222" customFormat="1" ht="12.75"/>
    <row r="2291" s="222" customFormat="1" ht="12.75"/>
    <row r="2292" s="222" customFormat="1" ht="12.75"/>
    <row r="2293" s="222" customFormat="1" ht="12.75"/>
    <row r="2294" s="222" customFormat="1" ht="12.75"/>
    <row r="2295" s="222" customFormat="1" ht="12.75"/>
    <row r="2296" s="222" customFormat="1" ht="12.75"/>
    <row r="2297" s="222" customFormat="1" ht="12.75"/>
    <row r="2298" s="222" customFormat="1" ht="12.75"/>
    <row r="2299" s="222" customFormat="1" ht="12.75"/>
    <row r="2300" s="222" customFormat="1" ht="12.75"/>
    <row r="2301" s="222" customFormat="1" ht="12.75"/>
    <row r="2302" s="222" customFormat="1" ht="12.75"/>
    <row r="2303" s="222" customFormat="1" ht="12.75"/>
    <row r="2304" s="222" customFormat="1" ht="12.75"/>
    <row r="2305" s="222" customFormat="1" ht="12.75"/>
    <row r="2306" s="222" customFormat="1" ht="12.75"/>
    <row r="2307" s="222" customFormat="1" ht="12.75"/>
    <row r="2308" s="222" customFormat="1" ht="12.75"/>
    <row r="2309" s="222" customFormat="1" ht="12.75"/>
    <row r="2310" s="222" customFormat="1" ht="12.75"/>
    <row r="2311" s="222" customFormat="1" ht="12.75"/>
    <row r="2312" s="222" customFormat="1" ht="12.75"/>
    <row r="2313" s="222" customFormat="1" ht="12.75"/>
    <row r="2314" s="222" customFormat="1" ht="12.75"/>
    <row r="2315" s="222" customFormat="1" ht="12.75"/>
    <row r="2316" s="222" customFormat="1" ht="12.75"/>
    <row r="2317" s="222" customFormat="1" ht="12.75"/>
    <row r="2318" s="222" customFormat="1" ht="12.75"/>
    <row r="2319" s="222" customFormat="1" ht="12.75"/>
    <row r="2320" s="222" customFormat="1" ht="12.75"/>
    <row r="2321" s="222" customFormat="1" ht="12.75"/>
    <row r="2322" s="222" customFormat="1" ht="12.75"/>
    <row r="2323" s="222" customFormat="1" ht="12.75"/>
    <row r="2324" s="222" customFormat="1" ht="12.75"/>
    <row r="2325" s="222" customFormat="1" ht="12.75"/>
    <row r="2326" s="222" customFormat="1" ht="12.75"/>
    <row r="2327" s="222" customFormat="1" ht="12.75"/>
    <row r="2328" s="222" customFormat="1" ht="12.75"/>
    <row r="2329" s="222" customFormat="1" ht="12.75"/>
    <row r="2330" s="222" customFormat="1" ht="12.75"/>
    <row r="2331" s="222" customFormat="1" ht="12.75"/>
    <row r="2332" s="222" customFormat="1" ht="12.75"/>
    <row r="2333" s="222" customFormat="1" ht="12.75"/>
    <row r="2334" s="222" customFormat="1" ht="12.75"/>
    <row r="2335" s="222" customFormat="1" ht="12.75"/>
    <row r="2336" s="222" customFormat="1" ht="12.75"/>
    <row r="2337" s="222" customFormat="1" ht="12.75"/>
    <row r="2338" s="222" customFormat="1" ht="12.75"/>
    <row r="2339" s="222" customFormat="1" ht="12.75"/>
    <row r="2340" s="222" customFormat="1" ht="12.75"/>
    <row r="2341" s="222" customFormat="1" ht="12.75"/>
    <row r="2342" s="222" customFormat="1" ht="12.75"/>
    <row r="2343" s="222" customFormat="1" ht="12.75"/>
    <row r="2344" s="222" customFormat="1" ht="12.75"/>
    <row r="2345" s="222" customFormat="1" ht="12.75"/>
    <row r="2346" s="222" customFormat="1" ht="12.75"/>
    <row r="2347" s="222" customFormat="1" ht="12.75"/>
    <row r="2348" s="222" customFormat="1" ht="12.75"/>
    <row r="2349" s="222" customFormat="1" ht="12.75"/>
    <row r="2350" s="222" customFormat="1" ht="12.75"/>
    <row r="2351" s="222" customFormat="1" ht="12.75"/>
    <row r="2352" s="222" customFormat="1" ht="12.75"/>
    <row r="2353" s="222" customFormat="1" ht="12.75"/>
    <row r="2354" s="222" customFormat="1" ht="12.75"/>
    <row r="2355" s="222" customFormat="1" ht="12.75"/>
    <row r="2356" s="222" customFormat="1" ht="12.75"/>
    <row r="2357" s="222" customFormat="1" ht="12.75"/>
    <row r="2358" s="222" customFormat="1" ht="12.75"/>
    <row r="2359" s="222" customFormat="1" ht="12.75"/>
    <row r="2360" s="222" customFormat="1" ht="12.75"/>
    <row r="2361" s="222" customFormat="1" ht="12.75"/>
    <row r="2362" s="222" customFormat="1" ht="12.75"/>
    <row r="2363" s="222" customFormat="1" ht="12.75"/>
    <row r="2364" s="222" customFormat="1" ht="12.75"/>
    <row r="2365" s="222" customFormat="1" ht="12.75"/>
    <row r="2366" s="222" customFormat="1" ht="12.75"/>
    <row r="2367" s="222" customFormat="1" ht="12.75"/>
    <row r="2368" s="222" customFormat="1" ht="12.75"/>
    <row r="2369" s="222" customFormat="1" ht="12.75"/>
    <row r="2370" s="222" customFormat="1" ht="12.75"/>
    <row r="2371" s="222" customFormat="1" ht="12.75"/>
    <row r="2372" s="222" customFormat="1" ht="12.75"/>
    <row r="2373" s="222" customFormat="1" ht="12.75"/>
    <row r="2374" s="222" customFormat="1" ht="12.75"/>
    <row r="2375" s="222" customFormat="1" ht="12.75"/>
    <row r="2376" s="222" customFormat="1" ht="12.75"/>
    <row r="2377" s="222" customFormat="1" ht="12.75"/>
    <row r="2378" s="222" customFormat="1" ht="12.75"/>
    <row r="2379" s="222" customFormat="1" ht="12.75"/>
    <row r="2380" s="222" customFormat="1" ht="12.75"/>
    <row r="2381" s="222" customFormat="1" ht="12.75"/>
    <row r="2382" s="222" customFormat="1" ht="12.75"/>
    <row r="2383" s="222" customFormat="1" ht="12.75"/>
    <row r="2384" s="222" customFormat="1" ht="12.75"/>
    <row r="2385" s="222" customFormat="1" ht="12.75"/>
    <row r="2386" s="222" customFormat="1" ht="12.75"/>
    <row r="2387" s="222" customFormat="1" ht="12.75"/>
    <row r="2388" s="222" customFormat="1" ht="12.75"/>
    <row r="2389" s="222" customFormat="1" ht="12.75"/>
    <row r="2390" s="222" customFormat="1" ht="12.75"/>
    <row r="2391" s="222" customFormat="1" ht="12.75"/>
    <row r="2392" s="222" customFormat="1" ht="12.75"/>
    <row r="2393" s="222" customFormat="1" ht="12.75"/>
    <row r="2394" s="222" customFormat="1" ht="12.75"/>
    <row r="2395" s="222" customFormat="1" ht="12.75"/>
    <row r="2396" s="222" customFormat="1" ht="12.75"/>
    <row r="2397" s="222" customFormat="1" ht="12.75"/>
    <row r="2398" s="222" customFormat="1" ht="12.75"/>
    <row r="2399" s="222" customFormat="1" ht="12.75"/>
    <row r="2400" s="222" customFormat="1" ht="12.75"/>
    <row r="2401" s="222" customFormat="1" ht="12.75"/>
    <row r="2402" s="222" customFormat="1" ht="12.75"/>
    <row r="2403" s="222" customFormat="1" ht="12.75"/>
    <row r="2404" s="222" customFormat="1" ht="12.75"/>
    <row r="2405" s="222" customFormat="1" ht="12.75"/>
    <row r="2406" s="222" customFormat="1" ht="12.75"/>
    <row r="2407" s="222" customFormat="1" ht="12.75"/>
    <row r="2408" s="222" customFormat="1" ht="12.75"/>
    <row r="2409" s="222" customFormat="1" ht="12.75"/>
    <row r="2410" s="222" customFormat="1" ht="12.75"/>
    <row r="2411" s="222" customFormat="1" ht="12.75"/>
    <row r="2412" s="222" customFormat="1" ht="12.75"/>
    <row r="2413" s="222" customFormat="1" ht="12.75"/>
    <row r="2414" s="222" customFormat="1" ht="12.75"/>
    <row r="2415" s="222" customFormat="1" ht="12.75"/>
    <row r="2416" s="222" customFormat="1" ht="12.75"/>
    <row r="2417" s="222" customFormat="1" ht="12.75"/>
    <row r="2418" s="222" customFormat="1" ht="12.75"/>
    <row r="2419" s="222" customFormat="1" ht="12.75"/>
    <row r="2420" s="222" customFormat="1" ht="12.75"/>
    <row r="2421" s="222" customFormat="1" ht="12.75"/>
    <row r="2422" s="222" customFormat="1" ht="12.75"/>
    <row r="2423" s="222" customFormat="1" ht="12.75"/>
    <row r="2424" s="222" customFormat="1" ht="12.75"/>
    <row r="2425" s="222" customFormat="1" ht="12.75"/>
    <row r="2426" s="222" customFormat="1" ht="12.75"/>
    <row r="2427" s="222" customFormat="1" ht="12.75"/>
    <row r="2428" s="222" customFormat="1" ht="12.75"/>
    <row r="2429" s="222" customFormat="1" ht="12.75"/>
    <row r="2430" s="222" customFormat="1" ht="12.75"/>
    <row r="2431" s="222" customFormat="1" ht="12.75"/>
    <row r="2432" s="222" customFormat="1" ht="12.75"/>
    <row r="2433" s="222" customFormat="1" ht="12.75"/>
    <row r="2434" s="222" customFormat="1" ht="12.75"/>
    <row r="2435" s="222" customFormat="1" ht="12.75"/>
    <row r="2436" s="222" customFormat="1" ht="12.75"/>
    <row r="2437" s="222" customFormat="1" ht="12.75"/>
    <row r="2438" s="222" customFormat="1" ht="12.75"/>
    <row r="2439" s="222" customFormat="1" ht="12.75"/>
    <row r="2440" s="222" customFormat="1" ht="12.75"/>
    <row r="2441" s="222" customFormat="1" ht="12.75"/>
    <row r="2442" s="222" customFormat="1" ht="12.75"/>
    <row r="2443" s="222" customFormat="1" ht="12.75"/>
    <row r="2444" s="222" customFormat="1" ht="12.75"/>
    <row r="2445" s="222" customFormat="1" ht="12.75"/>
    <row r="2446" s="222" customFormat="1" ht="12.75"/>
    <row r="2447" s="222" customFormat="1" ht="12.75"/>
    <row r="2448" s="222" customFormat="1" ht="12.75"/>
    <row r="2449" s="222" customFormat="1" ht="12.75"/>
    <row r="2450" s="222" customFormat="1" ht="12.75"/>
    <row r="2451" s="222" customFormat="1" ht="12.75"/>
    <row r="2452" s="222" customFormat="1" ht="12.75"/>
    <row r="2453" s="222" customFormat="1" ht="12.75"/>
    <row r="2454" s="222" customFormat="1" ht="12.75"/>
    <row r="2455" s="222" customFormat="1" ht="12.75"/>
    <row r="2456" s="222" customFormat="1" ht="12.75"/>
    <row r="2457" s="222" customFormat="1" ht="12.75"/>
    <row r="2458" s="222" customFormat="1" ht="12.75"/>
    <row r="2459" s="222" customFormat="1" ht="12.75"/>
    <row r="2460" s="222" customFormat="1" ht="12.75"/>
    <row r="2461" s="222" customFormat="1" ht="12.75"/>
    <row r="2462" s="222" customFormat="1" ht="12.75"/>
    <row r="2463" s="222" customFormat="1" ht="12.75"/>
    <row r="2464" s="222" customFormat="1" ht="12.75"/>
    <row r="2465" s="222" customFormat="1" ht="12.75"/>
    <row r="2466" s="222" customFormat="1" ht="12.75"/>
    <row r="2467" s="222" customFormat="1" ht="12.75"/>
    <row r="2468" s="222" customFormat="1" ht="12.75"/>
    <row r="2469" s="222" customFormat="1" ht="12.75"/>
    <row r="2470" s="222" customFormat="1" ht="12.75"/>
    <row r="2471" s="222" customFormat="1" ht="12.75"/>
    <row r="2472" s="222" customFormat="1" ht="12.75"/>
    <row r="2473" s="222" customFormat="1" ht="12.75"/>
    <row r="2474" s="222" customFormat="1" ht="12.75"/>
    <row r="2475" s="222" customFormat="1" ht="12.75"/>
    <row r="2476" s="222" customFormat="1" ht="12.75"/>
    <row r="2477" s="222" customFormat="1" ht="12.75"/>
    <row r="2478" s="222" customFormat="1" ht="12.75"/>
    <row r="2479" s="222" customFormat="1" ht="12.75"/>
    <row r="2480" s="222" customFormat="1" ht="12.75"/>
    <row r="2481" s="222" customFormat="1" ht="12.75"/>
    <row r="2482" s="222" customFormat="1" ht="12.75"/>
    <row r="2483" s="222" customFormat="1" ht="12.75"/>
    <row r="2484" s="222" customFormat="1" ht="12.75"/>
    <row r="2485" s="222" customFormat="1" ht="12.75"/>
    <row r="2486" s="222" customFormat="1" ht="12.75"/>
    <row r="2487" s="222" customFormat="1" ht="12.75"/>
    <row r="2488" s="222" customFormat="1" ht="12.75"/>
    <row r="2489" s="222" customFormat="1" ht="12.75"/>
    <row r="2490" s="222" customFormat="1" ht="12.75"/>
    <row r="2491" s="222" customFormat="1" ht="12.75"/>
    <row r="2492" s="222" customFormat="1" ht="12.75"/>
    <row r="2493" s="222" customFormat="1" ht="12.75"/>
    <row r="2494" s="222" customFormat="1" ht="12.75"/>
    <row r="2495" s="222" customFormat="1" ht="12.75"/>
    <row r="2496" s="222" customFormat="1" ht="12.75"/>
    <row r="2497" s="222" customFormat="1" ht="12.75"/>
    <row r="2498" s="222" customFormat="1" ht="12.75"/>
    <row r="2499" s="222" customFormat="1" ht="12.75"/>
    <row r="2500" s="222" customFormat="1" ht="12.75"/>
    <row r="2501" s="222" customFormat="1" ht="12.75"/>
    <row r="2502" s="222" customFormat="1" ht="12.75"/>
    <row r="2503" s="222" customFormat="1" ht="12.75"/>
    <row r="2504" s="222" customFormat="1" ht="12.75"/>
    <row r="2505" s="222" customFormat="1" ht="12.75"/>
    <row r="2506" s="222" customFormat="1" ht="12.75"/>
    <row r="2507" s="222" customFormat="1" ht="12.75"/>
    <row r="2508" s="222" customFormat="1" ht="12.75"/>
    <row r="2509" s="222" customFormat="1" ht="12.75"/>
    <row r="2510" s="222" customFormat="1" ht="12.75"/>
    <row r="2511" s="222" customFormat="1" ht="12.75"/>
    <row r="2512" s="222" customFormat="1" ht="12.75"/>
    <row r="2513" s="222" customFormat="1" ht="12.75"/>
    <row r="2514" s="222" customFormat="1" ht="12.75"/>
    <row r="2515" s="222" customFormat="1" ht="12.75"/>
    <row r="2516" s="222" customFormat="1" ht="12.75"/>
    <row r="2517" s="222" customFormat="1" ht="12.75"/>
    <row r="2518" s="222" customFormat="1" ht="12.75"/>
    <row r="2519" s="222" customFormat="1" ht="12.75"/>
    <row r="2520" s="222" customFormat="1" ht="12.75"/>
    <row r="2521" s="222" customFormat="1" ht="12.75"/>
    <row r="2522" s="222" customFormat="1" ht="12.75"/>
    <row r="2523" s="222" customFormat="1" ht="12.75"/>
    <row r="2524" s="222" customFormat="1" ht="12.75"/>
    <row r="2525" s="222" customFormat="1" ht="12.75"/>
    <row r="2526" s="222" customFormat="1" ht="12.75"/>
    <row r="2527" s="222" customFormat="1" ht="12.75"/>
    <row r="2528" s="222" customFormat="1" ht="12.75"/>
    <row r="2529" s="222" customFormat="1" ht="12.75"/>
    <row r="2530" s="222" customFormat="1" ht="12.75"/>
    <row r="2531" s="222" customFormat="1" ht="12.75"/>
    <row r="2532" s="222" customFormat="1" ht="12.75"/>
    <row r="2533" s="222" customFormat="1" ht="12.75"/>
    <row r="2534" s="222" customFormat="1" ht="12.75"/>
    <row r="2535" s="222" customFormat="1" ht="12.75"/>
    <row r="2536" s="222" customFormat="1" ht="12.75"/>
    <row r="2537" s="222" customFormat="1" ht="12.75"/>
    <row r="2538" s="222" customFormat="1" ht="12.75"/>
    <row r="2539" s="222" customFormat="1" ht="12.75"/>
    <row r="2540" s="222" customFormat="1" ht="12.75"/>
    <row r="2541" s="222" customFormat="1" ht="12.75"/>
    <row r="2542" s="222" customFormat="1" ht="12.75"/>
    <row r="2543" s="222" customFormat="1" ht="12.75"/>
    <row r="2544" s="222" customFormat="1" ht="12.75"/>
    <row r="2545" s="222" customFormat="1" ht="12.75"/>
    <row r="2546" s="222" customFormat="1" ht="12.75"/>
    <row r="2547" s="222" customFormat="1" ht="12.75"/>
    <row r="2548" s="222" customFormat="1" ht="12.75"/>
    <row r="2549" s="222" customFormat="1" ht="12.75"/>
    <row r="2550" s="222" customFormat="1" ht="12.75"/>
    <row r="2551" s="222" customFormat="1" ht="12.75"/>
    <row r="2552" s="222" customFormat="1" ht="12.75"/>
    <row r="2553" s="222" customFormat="1" ht="12.75"/>
    <row r="2554" s="222" customFormat="1" ht="12.75"/>
    <row r="2555" s="222" customFormat="1" ht="12.75"/>
    <row r="2556" s="222" customFormat="1" ht="12.75"/>
    <row r="2557" s="222" customFormat="1" ht="12.75"/>
    <row r="2558" s="222" customFormat="1" ht="12.75"/>
    <row r="2559" s="222" customFormat="1" ht="12.75"/>
    <row r="2560" s="222" customFormat="1" ht="12.75"/>
    <row r="2561" s="222" customFormat="1" ht="12.75"/>
    <row r="2562" s="222" customFormat="1" ht="12.75"/>
    <row r="2563" s="222" customFormat="1" ht="12.75"/>
    <row r="2564" s="222" customFormat="1" ht="12.75"/>
    <row r="2565" s="222" customFormat="1" ht="12.75"/>
    <row r="2566" s="222" customFormat="1" ht="12.75"/>
    <row r="2567" s="222" customFormat="1" ht="12.75"/>
    <row r="2568" s="222" customFormat="1" ht="12.75"/>
    <row r="2569" s="222" customFormat="1" ht="12.75"/>
    <row r="2570" s="222" customFormat="1" ht="12.75"/>
    <row r="2571" s="222" customFormat="1" ht="12.75"/>
    <row r="2572" s="222" customFormat="1" ht="12.75"/>
    <row r="2573" s="222" customFormat="1" ht="12.75"/>
    <row r="2574" s="222" customFormat="1" ht="12.75"/>
    <row r="2575" s="222" customFormat="1" ht="12.75"/>
    <row r="2576" s="222" customFormat="1" ht="12.75"/>
    <row r="2577" s="222" customFormat="1" ht="12.75"/>
    <row r="2578" s="222" customFormat="1" ht="12.75"/>
    <row r="2579" s="222" customFormat="1" ht="12.75"/>
    <row r="2580" s="222" customFormat="1" ht="12.75"/>
    <row r="2581" s="222" customFormat="1" ht="12.75"/>
    <row r="2582" s="222" customFormat="1" ht="12.75"/>
    <row r="2583" s="222" customFormat="1" ht="12.75"/>
    <row r="2584" s="222" customFormat="1" ht="12.75"/>
    <row r="2585" s="222" customFormat="1" ht="12.75"/>
    <row r="2586" s="222" customFormat="1" ht="12.75"/>
    <row r="2587" s="222" customFormat="1" ht="12.75"/>
    <row r="2588" s="222" customFormat="1" ht="12.75"/>
    <row r="2589" s="222" customFormat="1" ht="12.75"/>
    <row r="2590" s="222" customFormat="1" ht="12.75"/>
    <row r="2591" s="222" customFormat="1" ht="12.75"/>
    <row r="2592" s="222" customFormat="1" ht="12.75"/>
    <row r="2593" s="222" customFormat="1" ht="12.75"/>
    <row r="2594" s="222" customFormat="1" ht="12.75"/>
    <row r="2595" s="222" customFormat="1" ht="12.75"/>
    <row r="2596" s="222" customFormat="1" ht="12.75"/>
    <row r="2597" s="222" customFormat="1" ht="12.75"/>
    <row r="2598" s="222" customFormat="1" ht="12.75"/>
    <row r="2599" s="222" customFormat="1" ht="12.75"/>
    <row r="2600" s="222" customFormat="1" ht="12.75"/>
    <row r="2601" s="222" customFormat="1" ht="12.75"/>
    <row r="2602" s="222" customFormat="1" ht="12.75"/>
    <row r="2603" s="222" customFormat="1" ht="12.75"/>
    <row r="2604" s="222" customFormat="1" ht="12.75"/>
    <row r="2605" s="222" customFormat="1" ht="12.75"/>
    <row r="2606" s="222" customFormat="1" ht="12.75"/>
    <row r="2607" s="222" customFormat="1" ht="12.75"/>
    <row r="2608" s="222" customFormat="1" ht="12.75"/>
    <row r="2609" s="222" customFormat="1" ht="12.75"/>
    <row r="2610" s="222" customFormat="1" ht="12.75"/>
    <row r="2611" s="222" customFormat="1" ht="12.75"/>
    <row r="2612" s="222" customFormat="1" ht="12.75"/>
    <row r="2613" s="222" customFormat="1" ht="12.75"/>
    <row r="2614" s="222" customFormat="1" ht="12.75"/>
    <row r="2615" s="222" customFormat="1" ht="12.75"/>
    <row r="2616" s="222" customFormat="1" ht="12.75"/>
    <row r="2617" s="222" customFormat="1" ht="12.75"/>
    <row r="2618" s="222" customFormat="1" ht="12.75"/>
    <row r="2619" s="222" customFormat="1" ht="12.75"/>
    <row r="2620" s="222" customFormat="1" ht="12.75"/>
    <row r="2621" s="222" customFormat="1" ht="12.75"/>
    <row r="2622" s="222" customFormat="1" ht="12.75"/>
    <row r="2623" s="222" customFormat="1" ht="12.75"/>
    <row r="2624" s="222" customFormat="1" ht="12.75"/>
    <row r="2625" s="222" customFormat="1" ht="12.75"/>
    <row r="2626" s="222" customFormat="1" ht="12.75"/>
    <row r="2627" s="222" customFormat="1" ht="12.75"/>
    <row r="2628" s="222" customFormat="1" ht="12.75"/>
    <row r="2629" s="222" customFormat="1" ht="12.75"/>
    <row r="2630" s="222" customFormat="1" ht="12.75"/>
    <row r="2631" s="222" customFormat="1" ht="12.75"/>
    <row r="2632" s="222" customFormat="1" ht="12.75"/>
    <row r="2633" s="222" customFormat="1" ht="12.75"/>
    <row r="2634" s="222" customFormat="1" ht="12.75"/>
    <row r="2635" s="222" customFormat="1" ht="12.75"/>
    <row r="2636" s="222" customFormat="1" ht="12.75"/>
    <row r="2637" s="222" customFormat="1" ht="12.75"/>
    <row r="2638" s="222" customFormat="1" ht="12.75"/>
    <row r="2639" s="222" customFormat="1" ht="12.75"/>
    <row r="2640" s="222" customFormat="1" ht="12.75"/>
    <row r="2641" s="222" customFormat="1" ht="12.75"/>
    <row r="2642" s="222" customFormat="1" ht="12.75"/>
    <row r="2643" s="222" customFormat="1" ht="12.75"/>
    <row r="2644" s="222" customFormat="1" ht="12.75"/>
    <row r="2645" s="222" customFormat="1" ht="12.75"/>
    <row r="2646" s="222" customFormat="1" ht="12.75"/>
    <row r="2647" s="222" customFormat="1" ht="12.75"/>
    <row r="2648" s="222" customFormat="1" ht="12.75"/>
    <row r="2649" s="222" customFormat="1" ht="12.75"/>
    <row r="2650" s="222" customFormat="1" ht="12.75"/>
    <row r="2651" s="222" customFormat="1" ht="12.75"/>
    <row r="2652" s="222" customFormat="1" ht="12.75"/>
    <row r="2653" s="222" customFormat="1" ht="12.75"/>
    <row r="2654" s="222" customFormat="1" ht="12.75"/>
    <row r="2655" s="222" customFormat="1" ht="12.75"/>
    <row r="2656" s="222" customFormat="1" ht="12.75"/>
    <row r="2657" s="222" customFormat="1" ht="12.75"/>
    <row r="2658" s="222" customFormat="1" ht="12.75"/>
    <row r="2659" s="222" customFormat="1" ht="12.75"/>
    <row r="2660" s="222" customFormat="1" ht="12.75"/>
    <row r="2661" s="222" customFormat="1" ht="12.75"/>
    <row r="2662" s="222" customFormat="1" ht="12.75"/>
    <row r="2663" s="222" customFormat="1" ht="12.75"/>
    <row r="2664" s="222" customFormat="1" ht="12.75"/>
    <row r="2665" s="222" customFormat="1" ht="12.75"/>
    <row r="2666" s="222" customFormat="1" ht="12.75"/>
    <row r="2667" s="222" customFormat="1" ht="12.75"/>
    <row r="2668" s="222" customFormat="1" ht="12.75"/>
    <row r="2669" s="222" customFormat="1" ht="12.75"/>
    <row r="2670" s="222" customFormat="1" ht="12.75"/>
    <row r="2671" s="222" customFormat="1" ht="12.75"/>
    <row r="2672" s="222" customFormat="1" ht="12.75"/>
    <row r="2673" s="222" customFormat="1" ht="12.75"/>
    <row r="2674" s="222" customFormat="1" ht="12.75"/>
    <row r="2675" s="222" customFormat="1" ht="12.75"/>
    <row r="2676" s="222" customFormat="1" ht="12.75"/>
    <row r="2677" s="222" customFormat="1" ht="12.75"/>
    <row r="2678" s="222" customFormat="1" ht="12.75"/>
    <row r="2679" s="222" customFormat="1" ht="12.75"/>
    <row r="2680" s="222" customFormat="1" ht="12.75"/>
    <row r="2681" s="222" customFormat="1" ht="12.75"/>
    <row r="2682" s="222" customFormat="1" ht="12.75"/>
    <row r="2683" s="222" customFormat="1" ht="12.75"/>
    <row r="2684" s="222" customFormat="1" ht="12.75"/>
    <row r="2685" s="222" customFormat="1" ht="12.75"/>
    <row r="2686" s="222" customFormat="1" ht="12.75"/>
    <row r="2687" s="222" customFormat="1" ht="12.75"/>
    <row r="2688" s="222" customFormat="1" ht="12.75"/>
    <row r="2689" s="222" customFormat="1" ht="12.75"/>
    <row r="2690" s="222" customFormat="1" ht="12.75"/>
    <row r="2691" s="222" customFormat="1" ht="12.75"/>
    <row r="2692" s="222" customFormat="1" ht="12.75"/>
    <row r="2693" s="222" customFormat="1" ht="12.75"/>
    <row r="2694" s="222" customFormat="1" ht="12.75"/>
    <row r="2695" s="222" customFormat="1" ht="12.75"/>
    <row r="2696" s="222" customFormat="1" ht="12.75"/>
    <row r="2697" s="222" customFormat="1" ht="12.75"/>
    <row r="2698" s="222" customFormat="1" ht="12.75"/>
    <row r="2699" s="222" customFormat="1" ht="12.75"/>
    <row r="2700" s="222" customFormat="1" ht="12.75"/>
    <row r="2701" s="222" customFormat="1" ht="12.75"/>
    <row r="2702" s="222" customFormat="1" ht="12.75"/>
    <row r="2703" s="222" customFormat="1" ht="12.75"/>
    <row r="2704" s="222" customFormat="1" ht="12.75"/>
    <row r="2705" s="222" customFormat="1" ht="12.75"/>
    <row r="2706" s="222" customFormat="1" ht="12.75"/>
    <row r="2707" s="222" customFormat="1" ht="12.75"/>
    <row r="2708" s="222" customFormat="1" ht="12.75"/>
    <row r="2709" s="222" customFormat="1" ht="12.75"/>
    <row r="2710" s="222" customFormat="1" ht="12.75"/>
    <row r="2711" s="222" customFormat="1" ht="12.75"/>
    <row r="2712" s="222" customFormat="1" ht="12.75"/>
    <row r="2713" s="222" customFormat="1" ht="12.75"/>
    <row r="2714" s="222" customFormat="1" ht="12.75"/>
    <row r="2715" s="222" customFormat="1" ht="12.75"/>
    <row r="2716" s="222" customFormat="1" ht="12.75"/>
    <row r="2717" s="222" customFormat="1" ht="12.75"/>
    <row r="2718" s="222" customFormat="1" ht="12.75"/>
    <row r="2719" s="222" customFormat="1" ht="12.75"/>
    <row r="2720" s="222" customFormat="1" ht="12.75"/>
    <row r="2721" s="222" customFormat="1" ht="12.75"/>
    <row r="2722" s="222" customFormat="1" ht="12.75"/>
    <row r="2723" s="222" customFormat="1" ht="12.75"/>
    <row r="2724" s="222" customFormat="1" ht="12.75"/>
    <row r="2725" s="222" customFormat="1" ht="12.75"/>
    <row r="2726" s="222" customFormat="1" ht="12.75"/>
    <row r="2727" s="222" customFormat="1" ht="12.75"/>
    <row r="2728" s="222" customFormat="1" ht="12.75"/>
    <row r="2729" s="222" customFormat="1" ht="12.75"/>
    <row r="2730" s="222" customFormat="1" ht="12.75"/>
    <row r="2731" s="222" customFormat="1" ht="12.75"/>
    <row r="2732" s="222" customFormat="1" ht="12.75"/>
    <row r="2733" s="222" customFormat="1" ht="12.75"/>
    <row r="2734" s="222" customFormat="1" ht="12.75"/>
    <row r="2735" s="222" customFormat="1" ht="12.75"/>
    <row r="2736" s="222" customFormat="1" ht="12.75"/>
    <row r="2737" s="222" customFormat="1" ht="12.75"/>
    <row r="2738" s="222" customFormat="1" ht="12.75"/>
    <row r="2739" s="222" customFormat="1" ht="12.75"/>
    <row r="2740" s="222" customFormat="1" ht="12.75"/>
    <row r="2741" s="222" customFormat="1" ht="12.75"/>
    <row r="2742" s="222" customFormat="1" ht="12.75"/>
    <row r="2743" s="222" customFormat="1" ht="12.75"/>
    <row r="2744" s="222" customFormat="1" ht="12.75"/>
    <row r="2745" s="222" customFormat="1" ht="12.75"/>
    <row r="2746" s="222" customFormat="1" ht="12.75"/>
    <row r="2747" s="222" customFormat="1" ht="12.75"/>
    <row r="2748" s="222" customFormat="1" ht="12.75"/>
    <row r="2749" s="222" customFormat="1" ht="12.75"/>
    <row r="2750" s="222" customFormat="1" ht="12.75"/>
    <row r="2751" s="222" customFormat="1" ht="12.75"/>
    <row r="2752" s="222" customFormat="1" ht="12.75"/>
    <row r="2753" s="222" customFormat="1" ht="12.75"/>
    <row r="2754" s="222" customFormat="1" ht="12.75"/>
    <row r="2755" s="222" customFormat="1" ht="12.75"/>
    <row r="2756" s="222" customFormat="1" ht="12.75"/>
    <row r="2757" s="222" customFormat="1" ht="12.75"/>
    <row r="2758" s="222" customFormat="1" ht="12.75"/>
    <row r="2759" s="222" customFormat="1" ht="12.75"/>
    <row r="2760" s="222" customFormat="1" ht="12.75"/>
    <row r="2761" s="222" customFormat="1" ht="12.75"/>
    <row r="2762" s="222" customFormat="1" ht="12.75"/>
    <row r="2763" s="222" customFormat="1" ht="12.75"/>
    <row r="2764" s="222" customFormat="1" ht="12.75"/>
    <row r="2765" s="222" customFormat="1" ht="12.75"/>
    <row r="2766" s="222" customFormat="1" ht="12.75"/>
    <row r="2767" s="222" customFormat="1" ht="12.75"/>
    <row r="2768" s="222" customFormat="1" ht="12.75"/>
    <row r="2769" s="222" customFormat="1" ht="12.75"/>
    <row r="2770" s="222" customFormat="1" ht="12.75"/>
    <row r="2771" s="222" customFormat="1" ht="12.75"/>
    <row r="2772" s="222" customFormat="1" ht="12.75"/>
    <row r="2773" s="222" customFormat="1" ht="12.75"/>
    <row r="2774" s="222" customFormat="1" ht="12.75"/>
    <row r="2775" s="222" customFormat="1" ht="12.75"/>
    <row r="2776" s="222" customFormat="1" ht="12.75"/>
    <row r="2777" s="222" customFormat="1" ht="12.75"/>
    <row r="2778" s="222" customFormat="1" ht="12.75"/>
    <row r="2779" s="222" customFormat="1" ht="12.75"/>
    <row r="2780" s="222" customFormat="1" ht="12.75"/>
    <row r="2781" s="222" customFormat="1" ht="12.75"/>
    <row r="2782" s="222" customFormat="1" ht="12.75"/>
    <row r="2783" s="222" customFormat="1" ht="12.75"/>
    <row r="2784" s="222" customFormat="1" ht="12.75"/>
    <row r="2785" s="222" customFormat="1" ht="12.75"/>
    <row r="2786" s="222" customFormat="1" ht="12.75"/>
    <row r="2787" s="222" customFormat="1" ht="12.75"/>
    <row r="2788" s="222" customFormat="1" ht="12.75"/>
    <row r="2789" s="222" customFormat="1" ht="12.75"/>
    <row r="2790" s="222" customFormat="1" ht="12.75"/>
    <row r="2791" s="222" customFormat="1" ht="12.75"/>
    <row r="2792" s="222" customFormat="1" ht="12.75"/>
    <row r="2793" s="222" customFormat="1" ht="12.75"/>
    <row r="2794" s="222" customFormat="1" ht="12.75"/>
    <row r="2795" s="222" customFormat="1" ht="12.75"/>
    <row r="2796" s="222" customFormat="1" ht="12.75"/>
    <row r="2797" s="222" customFormat="1" ht="12.75"/>
    <row r="2798" s="222" customFormat="1" ht="12.75"/>
    <row r="2799" s="222" customFormat="1" ht="12.75"/>
    <row r="2800" s="222" customFormat="1" ht="12.75"/>
    <row r="2801" s="222" customFormat="1" ht="12.75"/>
    <row r="2802" s="222" customFormat="1" ht="12.75"/>
    <row r="2803" s="222" customFormat="1" ht="12.75"/>
    <row r="2804" s="222" customFormat="1" ht="12.75"/>
    <row r="2805" s="222" customFormat="1" ht="12.75"/>
    <row r="2806" s="222" customFormat="1" ht="12.75"/>
    <row r="2807" s="222" customFormat="1" ht="12.75"/>
    <row r="2808" s="222" customFormat="1" ht="12.75"/>
    <row r="2809" s="222" customFormat="1" ht="12.75"/>
    <row r="2810" s="222" customFormat="1" ht="12.75"/>
    <row r="2811" s="222" customFormat="1" ht="12.75"/>
    <row r="2812" s="222" customFormat="1" ht="12.75"/>
    <row r="2813" s="222" customFormat="1" ht="12.75"/>
    <row r="2814" s="222" customFormat="1" ht="12.75"/>
    <row r="2815" s="222" customFormat="1" ht="12.75"/>
    <row r="2816" s="222" customFormat="1" ht="12.75"/>
    <row r="2817" s="222" customFormat="1" ht="12.75"/>
    <row r="2818" s="222" customFormat="1" ht="12.75"/>
    <row r="2819" s="222" customFormat="1" ht="12.75"/>
    <row r="2820" s="222" customFormat="1" ht="12.75"/>
    <row r="2821" s="222" customFormat="1" ht="12.75"/>
    <row r="2822" s="222" customFormat="1" ht="12.75"/>
    <row r="2823" s="222" customFormat="1" ht="12.75"/>
    <row r="2824" s="222" customFormat="1" ht="12.75"/>
    <row r="2825" s="222" customFormat="1" ht="12.75"/>
    <row r="2826" s="222" customFormat="1" ht="12.75"/>
    <row r="2827" s="222" customFormat="1" ht="12.75"/>
    <row r="2828" s="222" customFormat="1" ht="12.75"/>
    <row r="2829" s="222" customFormat="1" ht="12.75"/>
    <row r="2830" s="222" customFormat="1" ht="12.75"/>
    <row r="2831" s="222" customFormat="1" ht="12.75"/>
    <row r="2832" s="222" customFormat="1" ht="12.75"/>
    <row r="2833" s="222" customFormat="1" ht="12.75"/>
    <row r="2834" s="222" customFormat="1" ht="12.75"/>
    <row r="2835" s="222" customFormat="1" ht="12.75"/>
    <row r="2836" s="222" customFormat="1" ht="12.75"/>
    <row r="2837" s="222" customFormat="1" ht="12.75"/>
    <row r="2838" s="222" customFormat="1" ht="12.75"/>
    <row r="2839" s="222" customFormat="1" ht="12.75"/>
    <row r="2840" s="222" customFormat="1" ht="12.75"/>
    <row r="2841" s="222" customFormat="1" ht="12.75"/>
    <row r="2842" s="222" customFormat="1" ht="12.75"/>
    <row r="2843" s="222" customFormat="1" ht="12.75"/>
    <row r="2844" s="222" customFormat="1" ht="12.75"/>
    <row r="2845" s="222" customFormat="1" ht="12.75"/>
    <row r="2846" s="222" customFormat="1" ht="12.75"/>
    <row r="2847" s="222" customFormat="1" ht="12.75"/>
    <row r="2848" s="222" customFormat="1" ht="12.75"/>
    <row r="2849" s="222" customFormat="1" ht="12.75"/>
    <row r="2850" s="222" customFormat="1" ht="12.75"/>
    <row r="2851" s="222" customFormat="1" ht="12.75"/>
    <row r="2852" s="222" customFormat="1" ht="12.75"/>
    <row r="2853" s="222" customFormat="1" ht="12.75"/>
    <row r="2854" s="222" customFormat="1" ht="12.75"/>
    <row r="2855" s="222" customFormat="1" ht="12.75"/>
    <row r="2856" s="222" customFormat="1" ht="12.75"/>
    <row r="2857" s="222" customFormat="1" ht="12.75"/>
    <row r="2858" s="222" customFormat="1" ht="12.75"/>
    <row r="2859" s="222" customFormat="1" ht="12.75"/>
    <row r="2860" s="222" customFormat="1" ht="12.75"/>
    <row r="2861" s="222" customFormat="1" ht="12.75"/>
    <row r="2862" s="222" customFormat="1" ht="12.75"/>
    <row r="2863" s="222" customFormat="1" ht="12.75"/>
    <row r="2864" s="222" customFormat="1" ht="12.75"/>
    <row r="2865" s="222" customFormat="1" ht="12.75"/>
    <row r="2866" s="222" customFormat="1" ht="12.75"/>
    <row r="2867" s="222" customFormat="1" ht="12.75"/>
    <row r="2868" s="222" customFormat="1" ht="12.75"/>
    <row r="2869" s="222" customFormat="1" ht="12.75"/>
    <row r="2870" s="222" customFormat="1" ht="12.75"/>
    <row r="2871" s="222" customFormat="1" ht="12.75"/>
    <row r="2872" s="222" customFormat="1" ht="12.75"/>
    <row r="2873" s="222" customFormat="1" ht="12.75"/>
    <row r="2874" s="222" customFormat="1" ht="12.75"/>
    <row r="2875" s="222" customFormat="1" ht="12.75"/>
    <row r="2876" s="222" customFormat="1" ht="12.75"/>
    <row r="2877" s="222" customFormat="1" ht="12.75"/>
    <row r="2878" s="222" customFormat="1" ht="12.75"/>
    <row r="2879" s="222" customFormat="1" ht="12.75"/>
    <row r="2880" s="222" customFormat="1" ht="12.75"/>
    <row r="2881" s="222" customFormat="1" ht="12.75"/>
    <row r="2882" s="222" customFormat="1" ht="12.75"/>
    <row r="2883" s="222" customFormat="1" ht="12.75"/>
    <row r="2884" s="222" customFormat="1" ht="12.75"/>
    <row r="2885" s="222" customFormat="1" ht="12.75"/>
    <row r="2886" s="222" customFormat="1" ht="12.75"/>
    <row r="2887" s="222" customFormat="1" ht="12.75"/>
    <row r="2888" s="222" customFormat="1" ht="12.75"/>
    <row r="2889" s="222" customFormat="1" ht="12.75"/>
    <row r="2890" s="222" customFormat="1" ht="12.75"/>
    <row r="2891" s="222" customFormat="1" ht="12.75"/>
    <row r="2892" s="222" customFormat="1" ht="12.75"/>
    <row r="2893" s="222" customFormat="1" ht="12.75"/>
    <row r="2894" s="222" customFormat="1" ht="12.75"/>
    <row r="2895" s="222" customFormat="1" ht="12.75"/>
    <row r="2896" s="222" customFormat="1" ht="12.75"/>
    <row r="2897" s="222" customFormat="1" ht="12.75"/>
    <row r="2898" s="222" customFormat="1" ht="12.75"/>
    <row r="2899" s="222" customFormat="1" ht="12.75"/>
    <row r="2900" s="222" customFormat="1" ht="12.75"/>
    <row r="2901" s="222" customFormat="1" ht="12.75"/>
    <row r="2902" s="222" customFormat="1" ht="12.75"/>
    <row r="2903" s="222" customFormat="1" ht="12.75"/>
    <row r="2904" s="222" customFormat="1" ht="12.75"/>
    <row r="2905" s="222" customFormat="1" ht="12.75"/>
    <row r="2906" s="222" customFormat="1" ht="12.75"/>
    <row r="2907" s="222" customFormat="1" ht="12.75"/>
    <row r="2908" s="222" customFormat="1" ht="12.75"/>
    <row r="2909" s="222" customFormat="1" ht="12.75"/>
    <row r="2910" s="222" customFormat="1" ht="12.75"/>
    <row r="2911" s="222" customFormat="1" ht="12.75"/>
    <row r="2912" s="222" customFormat="1" ht="12.75"/>
    <row r="2913" s="222" customFormat="1" ht="12.75"/>
    <row r="2914" s="222" customFormat="1" ht="12.75"/>
    <row r="2915" s="222" customFormat="1" ht="12.75"/>
    <row r="2916" s="222" customFormat="1" ht="12.75"/>
    <row r="2917" s="222" customFormat="1" ht="12.75"/>
    <row r="2918" s="222" customFormat="1" ht="12.75"/>
    <row r="2919" s="222" customFormat="1" ht="12.75"/>
    <row r="2920" s="222" customFormat="1" ht="12.75"/>
    <row r="2921" s="222" customFormat="1" ht="12.75"/>
    <row r="2922" s="222" customFormat="1" ht="12.75"/>
    <row r="2923" s="222" customFormat="1" ht="12.75"/>
    <row r="2924" s="222" customFormat="1" ht="12.75"/>
    <row r="2925" s="222" customFormat="1" ht="12.75"/>
    <row r="2926" s="222" customFormat="1" ht="12.75"/>
    <row r="2927" s="222" customFormat="1" ht="12.75"/>
    <row r="2928" s="222" customFormat="1" ht="12.75"/>
    <row r="2929" s="222" customFormat="1" ht="12.75"/>
    <row r="2930" s="222" customFormat="1" ht="12.75"/>
    <row r="2931" s="222" customFormat="1" ht="12.75"/>
    <row r="2932" s="222" customFormat="1" ht="12.75"/>
    <row r="2933" s="222" customFormat="1" ht="12.75"/>
    <row r="2934" s="222" customFormat="1" ht="12.75"/>
    <row r="2935" s="222" customFormat="1" ht="12.75"/>
    <row r="2936" s="222" customFormat="1" ht="12.75"/>
    <row r="2937" s="222" customFormat="1" ht="12.75"/>
    <row r="2938" s="222" customFormat="1" ht="12.75"/>
    <row r="2939" s="222" customFormat="1" ht="12.75"/>
    <row r="2940" s="222" customFormat="1" ht="12.75"/>
    <row r="2941" s="222" customFormat="1" ht="12.75"/>
    <row r="2942" s="222" customFormat="1" ht="12.75"/>
    <row r="2943" s="222" customFormat="1" ht="12.75"/>
    <row r="2944" s="222" customFormat="1" ht="12.75"/>
    <row r="2945" s="222" customFormat="1" ht="12.75"/>
    <row r="2946" s="222" customFormat="1" ht="12.75"/>
    <row r="2947" s="222" customFormat="1" ht="12.75"/>
    <row r="2948" s="222" customFormat="1" ht="12.75"/>
    <row r="2949" s="222" customFormat="1" ht="12.75"/>
    <row r="2950" s="222" customFormat="1" ht="12.75"/>
    <row r="2951" s="222" customFormat="1" ht="12.75"/>
    <row r="2952" s="222" customFormat="1" ht="12.75"/>
    <row r="2953" s="222" customFormat="1" ht="12.75"/>
    <row r="2954" s="222" customFormat="1" ht="12.75"/>
    <row r="2955" s="222" customFormat="1" ht="12.75"/>
    <row r="2956" s="222" customFormat="1" ht="12.75"/>
    <row r="2957" s="222" customFormat="1" ht="12.75"/>
    <row r="2958" s="222" customFormat="1" ht="12.75"/>
    <row r="2959" s="222" customFormat="1" ht="12.75"/>
    <row r="2960" s="222" customFormat="1" ht="12.75"/>
    <row r="2961" s="222" customFormat="1" ht="12.75"/>
    <row r="2962" s="222" customFormat="1" ht="12.75"/>
    <row r="2963" s="222" customFormat="1" ht="12.75"/>
    <row r="2964" s="222" customFormat="1" ht="12.75"/>
    <row r="2965" s="222" customFormat="1" ht="12.75"/>
    <row r="2966" s="222" customFormat="1" ht="12.75"/>
    <row r="2967" s="222" customFormat="1" ht="12.75"/>
    <row r="2968" s="222" customFormat="1" ht="12.75"/>
    <row r="2969" s="222" customFormat="1" ht="12.75"/>
    <row r="2970" s="222" customFormat="1" ht="12.75"/>
    <row r="2971" s="222" customFormat="1" ht="12.75"/>
    <row r="2972" s="222" customFormat="1" ht="12.75"/>
    <row r="2973" s="222" customFormat="1" ht="12.75"/>
    <row r="2974" s="222" customFormat="1" ht="12.75"/>
    <row r="2975" s="222" customFormat="1" ht="12.75"/>
    <row r="2976" s="222" customFormat="1" ht="12.75"/>
    <row r="2977" s="222" customFormat="1" ht="12.75"/>
    <row r="2978" s="222" customFormat="1" ht="12.75"/>
    <row r="2979" s="222" customFormat="1" ht="12.75"/>
    <row r="2980" s="222" customFormat="1" ht="12.75"/>
    <row r="2981" s="222" customFormat="1" ht="12.75"/>
    <row r="2982" s="222" customFormat="1" ht="12.75"/>
    <row r="2983" s="222" customFormat="1" ht="12.75"/>
    <row r="2984" s="222" customFormat="1" ht="12.75"/>
    <row r="2985" s="222" customFormat="1" ht="12.75"/>
    <row r="2986" s="222" customFormat="1" ht="12.75"/>
    <row r="2987" s="222" customFormat="1" ht="12.75"/>
    <row r="2988" s="222" customFormat="1" ht="12.75"/>
    <row r="2989" s="222" customFormat="1" ht="12.75"/>
    <row r="2990" s="222" customFormat="1" ht="12.75"/>
    <row r="2991" s="222" customFormat="1" ht="12.75"/>
    <row r="2992" s="222" customFormat="1" ht="12.75"/>
    <row r="2993" s="222" customFormat="1" ht="12.75"/>
    <row r="2994" s="222" customFormat="1" ht="12.75"/>
    <row r="2995" s="222" customFormat="1" ht="12.75"/>
    <row r="2996" s="222" customFormat="1" ht="12.75"/>
    <row r="2997" s="222" customFormat="1" ht="12.75"/>
    <row r="2998" s="222" customFormat="1" ht="12.75"/>
    <row r="2999" s="222" customFormat="1" ht="12.75"/>
    <row r="3000" s="222" customFormat="1" ht="12.75"/>
    <row r="3001" s="222" customFormat="1" ht="12.75"/>
    <row r="3002" s="222" customFormat="1" ht="12.75"/>
    <row r="3003" s="222" customFormat="1" ht="12.75"/>
    <row r="3004" s="222" customFormat="1" ht="12.75"/>
    <row r="3005" s="222" customFormat="1" ht="12.75"/>
    <row r="3006" s="222" customFormat="1" ht="12.75"/>
    <row r="3007" s="222" customFormat="1" ht="12.75"/>
    <row r="3008" s="222" customFormat="1" ht="12.75"/>
    <row r="3009" s="222" customFormat="1" ht="12.75"/>
    <row r="3010" s="222" customFormat="1" ht="12.75"/>
    <row r="3011" s="222" customFormat="1" ht="12.75"/>
    <row r="3012" s="222" customFormat="1" ht="12.75"/>
    <row r="3013" s="222" customFormat="1" ht="12.75"/>
    <row r="3014" s="222" customFormat="1" ht="12.75"/>
    <row r="3015" s="222" customFormat="1" ht="12.75"/>
    <row r="3016" s="222" customFormat="1" ht="12.75"/>
    <row r="3017" s="222" customFormat="1" ht="12.75"/>
    <row r="3018" s="222" customFormat="1" ht="12.75"/>
    <row r="3019" s="222" customFormat="1" ht="12.75"/>
    <row r="3020" s="222" customFormat="1" ht="12.75"/>
    <row r="3021" s="222" customFormat="1" ht="12.75"/>
    <row r="3022" s="222" customFormat="1" ht="12.75"/>
    <row r="3023" s="222" customFormat="1" ht="12.75"/>
    <row r="3024" s="222" customFormat="1" ht="12.75"/>
    <row r="3025" s="222" customFormat="1" ht="12.75"/>
    <row r="3026" s="222" customFormat="1" ht="12.75"/>
    <row r="3027" s="222" customFormat="1" ht="12.75"/>
    <row r="3028" s="222" customFormat="1" ht="12.75"/>
    <row r="3029" s="222" customFormat="1" ht="12.75"/>
    <row r="3030" s="222" customFormat="1" ht="12.75"/>
    <row r="3031" s="222" customFormat="1" ht="12.75"/>
    <row r="3032" s="222" customFormat="1" ht="12.75"/>
    <row r="3033" s="222" customFormat="1" ht="12.75"/>
    <row r="3034" s="222" customFormat="1" ht="12.75"/>
    <row r="3035" s="222" customFormat="1" ht="12.75"/>
    <row r="3036" s="222" customFormat="1" ht="12.75"/>
    <row r="3037" s="222" customFormat="1" ht="12.75"/>
    <row r="3038" s="222" customFormat="1" ht="12.75"/>
    <row r="3039" s="222" customFormat="1" ht="12.75"/>
    <row r="3040" s="222" customFormat="1" ht="12.75"/>
    <row r="3041" s="222" customFormat="1" ht="12.75"/>
    <row r="3042" s="222" customFormat="1" ht="12.75"/>
    <row r="3043" s="222" customFormat="1" ht="12.75"/>
    <row r="3044" s="222" customFormat="1" ht="12.75"/>
    <row r="3045" s="222" customFormat="1" ht="12.75"/>
    <row r="3046" s="222" customFormat="1" ht="12.75"/>
    <row r="3047" s="222" customFormat="1" ht="12.75"/>
    <row r="3048" s="222" customFormat="1" ht="12.75"/>
    <row r="3049" s="222" customFormat="1" ht="12.75"/>
    <row r="3050" s="222" customFormat="1" ht="12.75"/>
    <row r="3051" s="222" customFormat="1" ht="12.75"/>
    <row r="3052" s="222" customFormat="1" ht="12.75"/>
    <row r="3053" s="222" customFormat="1" ht="12.75"/>
    <row r="3054" s="222" customFormat="1" ht="12.75"/>
    <row r="3055" s="222" customFormat="1" ht="12.75"/>
    <row r="3056" s="222" customFormat="1" ht="12.75"/>
    <row r="3057" s="222" customFormat="1" ht="12.75"/>
    <row r="3058" s="222" customFormat="1" ht="12.75"/>
    <row r="3059" s="222" customFormat="1" ht="12.75"/>
    <row r="3060" s="222" customFormat="1" ht="12.75"/>
    <row r="3061" s="222" customFormat="1" ht="12.75"/>
    <row r="3062" s="222" customFormat="1" ht="12.75"/>
    <row r="3063" s="222" customFormat="1" ht="12.75"/>
    <row r="3064" s="222" customFormat="1" ht="12.75"/>
    <row r="3065" s="222" customFormat="1" ht="12.75"/>
    <row r="3066" s="222" customFormat="1" ht="12.75"/>
    <row r="3067" s="222" customFormat="1" ht="12.75"/>
    <row r="3068" s="222" customFormat="1" ht="12.75"/>
    <row r="3069" s="222" customFormat="1" ht="12.75"/>
    <row r="3070" s="222" customFormat="1" ht="12.75"/>
    <row r="3071" s="222" customFormat="1" ht="12.75"/>
    <row r="3072" s="222" customFormat="1" ht="12.75"/>
    <row r="3073" s="222" customFormat="1" ht="12.75"/>
    <row r="3074" s="222" customFormat="1" ht="12.75"/>
    <row r="3075" s="222" customFormat="1" ht="12.75"/>
    <row r="3076" s="222" customFormat="1" ht="12.75"/>
    <row r="3077" s="222" customFormat="1" ht="12.75"/>
    <row r="3078" s="222" customFormat="1" ht="12.75"/>
    <row r="3079" s="222" customFormat="1" ht="12.75"/>
    <row r="3080" s="222" customFormat="1" ht="12.75"/>
    <row r="3081" s="222" customFormat="1" ht="12.75"/>
    <row r="3082" s="222" customFormat="1" ht="12.75"/>
    <row r="3083" s="222" customFormat="1" ht="12.75"/>
    <row r="3084" s="222" customFormat="1" ht="12.75"/>
    <row r="3085" s="222" customFormat="1" ht="12.75"/>
    <row r="3086" s="222" customFormat="1" ht="12.75"/>
    <row r="3087" s="222" customFormat="1" ht="12.75"/>
    <row r="3088" s="222" customFormat="1" ht="12.75"/>
    <row r="3089" s="222" customFormat="1" ht="12.75"/>
    <row r="3090" s="222" customFormat="1" ht="12.75"/>
    <row r="3091" s="222" customFormat="1" ht="12.75"/>
    <row r="3092" s="222" customFormat="1" ht="12.75"/>
    <row r="3093" s="222" customFormat="1" ht="12.75"/>
    <row r="3094" s="222" customFormat="1" ht="12.75"/>
    <row r="3095" s="222" customFormat="1" ht="12.75"/>
    <row r="3096" s="222" customFormat="1" ht="12.75"/>
    <row r="3097" s="222" customFormat="1" ht="12.75"/>
    <row r="3098" s="222" customFormat="1" ht="12.75"/>
    <row r="3099" s="222" customFormat="1" ht="12.75"/>
    <row r="3100" s="222" customFormat="1" ht="12.75"/>
    <row r="3101" s="222" customFormat="1" ht="12.75"/>
    <row r="3102" s="222" customFormat="1" ht="12.75"/>
    <row r="3103" s="222" customFormat="1" ht="12.75"/>
    <row r="3104" s="222" customFormat="1" ht="12.75"/>
    <row r="3105" s="222" customFormat="1" ht="12.75"/>
    <row r="3106" s="222" customFormat="1" ht="12.75"/>
    <row r="3107" s="222" customFormat="1" ht="12.75"/>
    <row r="3108" s="222" customFormat="1" ht="12.75"/>
    <row r="3109" s="222" customFormat="1" ht="12.75"/>
    <row r="3110" s="222" customFormat="1" ht="12.75"/>
    <row r="3111" s="222" customFormat="1" ht="12.75"/>
    <row r="3112" s="222" customFormat="1" ht="12.75"/>
    <row r="3113" s="222" customFormat="1" ht="12.75"/>
    <row r="3114" s="222" customFormat="1" ht="12.75"/>
    <row r="3115" s="222" customFormat="1" ht="12.75"/>
    <row r="3116" s="222" customFormat="1" ht="12.75"/>
    <row r="3117" s="222" customFormat="1" ht="12.75"/>
    <row r="3118" s="222" customFormat="1" ht="12.75"/>
    <row r="3119" s="222" customFormat="1" ht="12.75"/>
    <row r="3120" s="222" customFormat="1" ht="12.75"/>
    <row r="3121" s="222" customFormat="1" ht="12.75"/>
    <row r="3122" s="222" customFormat="1" ht="12.75"/>
    <row r="3123" s="222" customFormat="1" ht="12.75"/>
    <row r="3124" s="222" customFormat="1" ht="12.75"/>
    <row r="3125" s="222" customFormat="1" ht="12.75"/>
    <row r="3126" s="222" customFormat="1" ht="12.75"/>
    <row r="3127" s="222" customFormat="1" ht="12.75"/>
    <row r="3128" s="222" customFormat="1" ht="12.75"/>
    <row r="3129" s="222" customFormat="1" ht="12.75"/>
    <row r="3130" s="222" customFormat="1" ht="12.75"/>
    <row r="3131" s="222" customFormat="1" ht="12.75"/>
    <row r="3132" s="222" customFormat="1" ht="12.75"/>
    <row r="3133" s="222" customFormat="1" ht="12.75"/>
    <row r="3134" s="222" customFormat="1" ht="12.75"/>
    <row r="3135" s="222" customFormat="1" ht="12.75"/>
    <row r="3136" s="222" customFormat="1" ht="12.75"/>
    <row r="3137" s="222" customFormat="1" ht="12.75"/>
    <row r="3138" s="222" customFormat="1" ht="12.75"/>
    <row r="3139" s="222" customFormat="1" ht="12.75"/>
    <row r="3140" s="222" customFormat="1" ht="12.75"/>
    <row r="3141" s="222" customFormat="1" ht="12.75"/>
    <row r="3142" s="222" customFormat="1" ht="12.75"/>
    <row r="3143" s="222" customFormat="1" ht="12.75"/>
    <row r="3144" s="222" customFormat="1" ht="12.75"/>
    <row r="3145" s="222" customFormat="1" ht="12.75"/>
    <row r="3146" s="222" customFormat="1" ht="12.75"/>
    <row r="3147" s="222" customFormat="1" ht="12.75"/>
    <row r="3148" s="222" customFormat="1" ht="12.75"/>
    <row r="3149" s="222" customFormat="1" ht="12.75"/>
    <row r="3150" s="222" customFormat="1" ht="12.75"/>
    <row r="3151" s="222" customFormat="1" ht="12.75"/>
    <row r="3152" s="222" customFormat="1" ht="12.75"/>
    <row r="3153" s="222" customFormat="1" ht="12.75"/>
    <row r="3154" s="222" customFormat="1" ht="12.75"/>
    <row r="3155" s="222" customFormat="1" ht="12.75"/>
    <row r="3156" s="222" customFormat="1" ht="12.75"/>
    <row r="3157" s="222" customFormat="1" ht="12.75"/>
    <row r="3158" s="222" customFormat="1" ht="12.75"/>
    <row r="3159" s="222" customFormat="1" ht="12.75"/>
    <row r="3160" s="222" customFormat="1" ht="12.75"/>
    <row r="3161" s="222" customFormat="1" ht="12.75"/>
    <row r="3162" s="222" customFormat="1" ht="12.75"/>
    <row r="3163" s="222" customFormat="1" ht="12.75"/>
    <row r="3164" s="222" customFormat="1" ht="12.75"/>
    <row r="3165" s="222" customFormat="1" ht="12.75"/>
    <row r="3166" s="222" customFormat="1" ht="12.75"/>
    <row r="3167" s="222" customFormat="1" ht="12.75"/>
    <row r="3168" s="222" customFormat="1" ht="12.75"/>
    <row r="3169" s="222" customFormat="1" ht="12.75"/>
    <row r="3170" s="222" customFormat="1" ht="12.75"/>
    <row r="3171" s="222" customFormat="1" ht="12.75"/>
    <row r="3172" s="222" customFormat="1" ht="12.75"/>
    <row r="3173" s="222" customFormat="1" ht="12.75"/>
    <row r="3174" s="222" customFormat="1" ht="12.75"/>
    <row r="3175" s="222" customFormat="1" ht="12.75"/>
    <row r="3176" s="222" customFormat="1" ht="12.75"/>
    <row r="3177" s="222" customFormat="1" ht="12.75"/>
    <row r="3178" s="222" customFormat="1" ht="12.75"/>
    <row r="3179" s="222" customFormat="1" ht="12.75"/>
    <row r="3180" s="222" customFormat="1" ht="12.75"/>
    <row r="3181" s="222" customFormat="1" ht="12.75"/>
    <row r="3182" s="222" customFormat="1" ht="12.75"/>
    <row r="3183" s="222" customFormat="1" ht="12.75"/>
    <row r="3184" s="222" customFormat="1" ht="12.75"/>
    <row r="3185" s="222" customFormat="1" ht="12.75"/>
    <row r="3186" s="222" customFormat="1" ht="12.75"/>
    <row r="3187" s="222" customFormat="1" ht="12.75"/>
    <row r="3188" s="222" customFormat="1" ht="12.75"/>
    <row r="3189" s="222" customFormat="1" ht="12.75"/>
    <row r="3190" s="222" customFormat="1" ht="12.75"/>
    <row r="3191" s="222" customFormat="1" ht="12.75"/>
    <row r="3192" s="222" customFormat="1" ht="12.75"/>
    <row r="3193" s="222" customFormat="1" ht="12.75"/>
    <row r="3194" s="222" customFormat="1" ht="12.75"/>
    <row r="3195" s="222" customFormat="1" ht="12.75"/>
    <row r="3196" s="222" customFormat="1" ht="12.75"/>
    <row r="3197" s="222" customFormat="1" ht="12.75"/>
    <row r="3198" s="222" customFormat="1" ht="12.75"/>
    <row r="3199" s="222" customFormat="1" ht="12.75"/>
    <row r="3200" s="222" customFormat="1" ht="12.75"/>
    <row r="3201" s="222" customFormat="1" ht="12.75"/>
    <row r="3202" s="222" customFormat="1" ht="12.75"/>
    <row r="3203" s="222" customFormat="1" ht="12.75"/>
    <row r="3204" s="222" customFormat="1" ht="12.75"/>
    <row r="3205" s="222" customFormat="1" ht="12.75"/>
    <row r="3206" s="222" customFormat="1" ht="12.75"/>
    <row r="3207" s="222" customFormat="1" ht="12.75"/>
    <row r="3208" s="222" customFormat="1" ht="12.75"/>
    <row r="3209" s="222" customFormat="1" ht="12.75"/>
    <row r="3210" s="222" customFormat="1" ht="12.75"/>
    <row r="3211" s="222" customFormat="1" ht="12.75"/>
    <row r="3212" s="222" customFormat="1" ht="12.75"/>
    <row r="3213" s="222" customFormat="1" ht="12.75"/>
    <row r="3214" s="222" customFormat="1" ht="12.75"/>
    <row r="3215" s="222" customFormat="1" ht="12.75"/>
    <row r="3216" s="222" customFormat="1" ht="12.75"/>
    <row r="3217" s="222" customFormat="1" ht="12.75"/>
    <row r="3218" s="222" customFormat="1" ht="12.75"/>
    <row r="3219" s="222" customFormat="1" ht="12.75"/>
    <row r="3220" s="222" customFormat="1" ht="12.75"/>
    <row r="3221" s="222" customFormat="1" ht="12.75"/>
    <row r="3222" s="222" customFormat="1" ht="12.75"/>
    <row r="3223" s="222" customFormat="1" ht="12.75"/>
    <row r="3224" s="222" customFormat="1" ht="12.75"/>
    <row r="3225" s="222" customFormat="1" ht="12.75"/>
    <row r="3226" s="222" customFormat="1" ht="12.75"/>
    <row r="3227" s="222" customFormat="1" ht="12.75"/>
    <row r="3228" s="222" customFormat="1" ht="12.75"/>
    <row r="3229" s="222" customFormat="1" ht="12.75"/>
    <row r="3230" s="222" customFormat="1" ht="12.75"/>
    <row r="3231" s="222" customFormat="1" ht="12.75"/>
    <row r="3232" s="222" customFormat="1" ht="12.75"/>
    <row r="3233" s="222" customFormat="1" ht="12.75"/>
    <row r="3234" s="222" customFormat="1" ht="12.75"/>
    <row r="3235" s="222" customFormat="1" ht="12.75"/>
    <row r="3236" s="222" customFormat="1" ht="12.75"/>
    <row r="3237" s="222" customFormat="1" ht="12.75"/>
    <row r="3238" s="222" customFormat="1" ht="12.75"/>
    <row r="3239" s="222" customFormat="1" ht="12.75"/>
    <row r="3240" s="222" customFormat="1" ht="12.75"/>
    <row r="3241" s="222" customFormat="1" ht="12.75"/>
    <row r="3242" s="222" customFormat="1" ht="12.75"/>
    <row r="3243" s="222" customFormat="1" ht="12.75"/>
    <row r="3244" s="222" customFormat="1" ht="12.75"/>
    <row r="3245" s="222" customFormat="1" ht="12.75"/>
    <row r="3246" s="222" customFormat="1" ht="12.75"/>
    <row r="3247" s="222" customFormat="1" ht="12.75"/>
    <row r="3248" s="222" customFormat="1" ht="12.75"/>
    <row r="3249" s="222" customFormat="1" ht="12.75"/>
    <row r="3250" s="222" customFormat="1" ht="12.75"/>
    <row r="3251" s="222" customFormat="1" ht="12.75"/>
    <row r="3252" s="222" customFormat="1" ht="12.75"/>
    <row r="3253" s="222" customFormat="1" ht="12.75"/>
    <row r="3254" s="222" customFormat="1" ht="12.75"/>
    <row r="3255" s="222" customFormat="1" ht="12.75"/>
    <row r="3256" s="222" customFormat="1" ht="12.75"/>
    <row r="3257" s="222" customFormat="1" ht="12.75"/>
    <row r="3258" s="222" customFormat="1" ht="12.75"/>
    <row r="3259" s="222" customFormat="1" ht="12.75"/>
    <row r="3260" s="222" customFormat="1" ht="12.75"/>
    <row r="3261" s="222" customFormat="1" ht="12.75"/>
    <row r="3262" s="222" customFormat="1" ht="12.75"/>
    <row r="3263" s="222" customFormat="1" ht="12.75"/>
    <row r="3264" s="222" customFormat="1" ht="12.75"/>
    <row r="3265" s="222" customFormat="1" ht="12.75"/>
    <row r="3266" s="222" customFormat="1" ht="12.75"/>
    <row r="3267" s="222" customFormat="1" ht="12.75"/>
    <row r="3268" s="222" customFormat="1" ht="12.75"/>
    <row r="3269" s="222" customFormat="1" ht="12.75"/>
    <row r="3270" s="222" customFormat="1" ht="12.75"/>
    <row r="3271" s="222" customFormat="1" ht="12.75"/>
    <row r="3272" s="222" customFormat="1" ht="12.75"/>
    <row r="3273" s="222" customFormat="1" ht="12.75"/>
    <row r="3274" s="222" customFormat="1" ht="12.75"/>
    <row r="3275" s="222" customFormat="1" ht="12.75"/>
    <row r="3276" s="222" customFormat="1" ht="12.75"/>
    <row r="3277" s="222" customFormat="1" ht="12.75"/>
    <row r="3278" s="222" customFormat="1" ht="12.75"/>
    <row r="3279" s="222" customFormat="1" ht="12.75"/>
    <row r="3280" s="222" customFormat="1" ht="12.75"/>
    <row r="3281" s="222" customFormat="1" ht="12.75"/>
    <row r="3282" s="222" customFormat="1" ht="12.75"/>
    <row r="3283" s="222" customFormat="1" ht="12.75"/>
    <row r="3284" s="222" customFormat="1" ht="12.75"/>
    <row r="3285" s="222" customFormat="1" ht="12.75"/>
    <row r="3286" s="222" customFormat="1" ht="12.75"/>
    <row r="3287" s="222" customFormat="1" ht="12.75"/>
    <row r="3288" s="222" customFormat="1" ht="12.75"/>
    <row r="3289" s="222" customFormat="1" ht="12.75"/>
    <row r="3290" s="222" customFormat="1" ht="12.75"/>
    <row r="3291" s="222" customFormat="1" ht="12.75"/>
    <row r="3292" s="222" customFormat="1" ht="12.75"/>
    <row r="3293" s="222" customFormat="1" ht="12.75"/>
    <row r="3294" s="222" customFormat="1" ht="12.75"/>
    <row r="3295" s="222" customFormat="1" ht="12.75"/>
    <row r="3296" s="222" customFormat="1" ht="12.75"/>
    <row r="3297" s="222" customFormat="1" ht="12.75"/>
    <row r="3298" s="222" customFormat="1" ht="12.75"/>
    <row r="3299" s="222" customFormat="1" ht="12.75"/>
    <row r="3300" s="222" customFormat="1" ht="12.75"/>
    <row r="3301" s="222" customFormat="1" ht="12.75"/>
    <row r="3302" s="222" customFormat="1" ht="12.75"/>
    <row r="3303" s="222" customFormat="1" ht="12.75"/>
    <row r="3304" s="222" customFormat="1" ht="12.75"/>
    <row r="3305" s="222" customFormat="1" ht="12.75"/>
    <row r="3306" s="222" customFormat="1" ht="12.75"/>
    <row r="3307" s="222" customFormat="1" ht="12.75"/>
    <row r="3308" s="222" customFormat="1" ht="12.75"/>
    <row r="3309" s="222" customFormat="1" ht="12.75"/>
    <row r="3310" s="222" customFormat="1" ht="12.75"/>
    <row r="3311" s="222" customFormat="1" ht="12.75"/>
    <row r="3312" s="222" customFormat="1" ht="12.75"/>
    <row r="3313" s="222" customFormat="1" ht="12.75"/>
    <row r="3314" s="222" customFormat="1" ht="12.75"/>
    <row r="3315" s="222" customFormat="1" ht="12.75"/>
    <row r="3316" s="222" customFormat="1" ht="12.75"/>
    <row r="3317" s="222" customFormat="1" ht="12.75"/>
    <row r="3318" s="222" customFormat="1" ht="12.75"/>
    <row r="3319" s="222" customFormat="1" ht="12.75"/>
    <row r="3320" s="222" customFormat="1" ht="12.75"/>
    <row r="3321" s="222" customFormat="1" ht="12.75"/>
    <row r="3322" s="222" customFormat="1" ht="12.75"/>
    <row r="3323" s="222" customFormat="1" ht="12.75"/>
    <row r="3324" s="222" customFormat="1" ht="12.75"/>
    <row r="3325" s="222" customFormat="1" ht="12.75"/>
    <row r="3326" s="222" customFormat="1" ht="12.75"/>
    <row r="3327" s="222" customFormat="1" ht="12.75"/>
    <row r="3328" s="222" customFormat="1" ht="12.75"/>
    <row r="3329" s="222" customFormat="1" ht="12.75"/>
    <row r="3330" s="222" customFormat="1" ht="12.75"/>
    <row r="3331" s="222" customFormat="1" ht="12.75"/>
    <row r="3332" s="222" customFormat="1" ht="12.75"/>
    <row r="3333" s="222" customFormat="1" ht="12.75"/>
    <row r="3334" s="222" customFormat="1" ht="12.75"/>
    <row r="3335" s="222" customFormat="1" ht="12.75"/>
    <row r="3336" s="222" customFormat="1" ht="12.75"/>
    <row r="3337" s="222" customFormat="1" ht="12.75"/>
    <row r="3338" s="222" customFormat="1" ht="12.75"/>
    <row r="3339" s="222" customFormat="1" ht="12.75"/>
    <row r="3340" s="222" customFormat="1" ht="12.75"/>
    <row r="3341" s="222" customFormat="1" ht="12.75"/>
    <row r="3342" s="222" customFormat="1" ht="12.75"/>
    <row r="3343" s="222" customFormat="1" ht="12.75"/>
    <row r="3344" s="222" customFormat="1" ht="12.75"/>
    <row r="3345" s="222" customFormat="1" ht="12.75"/>
    <row r="3346" s="222" customFormat="1" ht="12.75"/>
    <row r="3347" s="222" customFormat="1" ht="12.75"/>
    <row r="3348" s="222" customFormat="1" ht="12.75"/>
    <row r="3349" s="222" customFormat="1" ht="12.75"/>
    <row r="3350" s="222" customFormat="1" ht="12.75"/>
    <row r="3351" s="222" customFormat="1" ht="12.75"/>
    <row r="3352" s="222"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V35"/>
  <sheetViews>
    <sheetView workbookViewId="0" topLeftCell="A1">
      <selection activeCell="F8" sqref="F8"/>
    </sheetView>
  </sheetViews>
  <sheetFormatPr defaultColWidth="9.140625" defaultRowHeight="12.75"/>
  <cols>
    <col min="1" max="1" width="5.7109375" style="0" customWidth="1"/>
    <col min="2" max="5" width="11.7109375" style="0" customWidth="1"/>
    <col min="6" max="7" width="21.7109375" style="0" customWidth="1"/>
    <col min="8" max="48" width="9.140625" style="222" customWidth="1"/>
  </cols>
  <sheetData>
    <row r="1" spans="1:7" ht="16.5" thickBot="1">
      <c r="A1" s="854" t="s">
        <v>438</v>
      </c>
      <c r="B1" s="855"/>
      <c r="C1" s="855"/>
      <c r="D1" s="855"/>
      <c r="E1" s="855"/>
      <c r="F1" s="262" t="s">
        <v>65</v>
      </c>
      <c r="G1" s="266">
        <f>+1Př1!I1</f>
      </c>
    </row>
    <row r="2" spans="1:7" ht="24" customHeight="1">
      <c r="A2" s="818" t="s">
        <v>593</v>
      </c>
      <c r="B2" s="818"/>
      <c r="C2" s="818"/>
      <c r="D2" s="818"/>
      <c r="E2" s="818"/>
      <c r="F2" s="818"/>
      <c r="G2" s="204"/>
    </row>
    <row r="3" spans="1:7" ht="27" customHeight="1">
      <c r="A3" s="1015" t="s">
        <v>59</v>
      </c>
      <c r="B3" s="1016"/>
      <c r="C3" s="1016"/>
      <c r="D3" s="1016"/>
      <c r="E3" s="1016"/>
      <c r="F3" s="1016"/>
      <c r="G3" s="1016"/>
    </row>
    <row r="4" spans="1:7" ht="12.75">
      <c r="A4" s="773"/>
      <c r="B4" s="773"/>
      <c r="C4" s="773"/>
      <c r="D4" s="773"/>
      <c r="E4" s="773"/>
      <c r="F4" s="773"/>
      <c r="G4" s="773"/>
    </row>
    <row r="5" spans="1:48" s="268" customFormat="1" ht="13.5" thickBot="1">
      <c r="A5" s="1017" t="s">
        <v>302</v>
      </c>
      <c r="B5" s="1018"/>
      <c r="C5" s="1018"/>
      <c r="D5" s="1018"/>
      <c r="E5" s="1018"/>
      <c r="F5" s="1018"/>
      <c r="G5" s="550"/>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row>
    <row r="6" spans="1:45" s="268" customFormat="1" ht="15" customHeight="1">
      <c r="A6" s="941"/>
      <c r="B6" s="514"/>
      <c r="C6" s="514"/>
      <c r="D6" s="514"/>
      <c r="E6" s="644"/>
      <c r="F6" s="1007" t="s">
        <v>359</v>
      </c>
      <c r="G6" s="1008"/>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row>
    <row r="7" spans="1:48" ht="15" customHeight="1">
      <c r="A7" s="645"/>
      <c r="B7" s="465"/>
      <c r="C7" s="465"/>
      <c r="D7" s="465"/>
      <c r="E7" s="466"/>
      <c r="F7" s="246" t="s">
        <v>66</v>
      </c>
      <c r="G7" s="283" t="s">
        <v>81</v>
      </c>
      <c r="AT7"/>
      <c r="AU7"/>
      <c r="AV7"/>
    </row>
    <row r="8" spans="1:7" ht="48" customHeight="1">
      <c r="A8" s="282">
        <v>301</v>
      </c>
      <c r="B8" s="1011" t="s">
        <v>303</v>
      </c>
      <c r="C8" s="1011"/>
      <c r="D8" s="1011"/>
      <c r="E8" s="1012"/>
      <c r="F8" s="181">
        <f>ROUND(IF(+1Př1!F22&gt;0,MAX(0.15,+DAP3!D10/DAP2!E10),0),4)</f>
        <v>0</v>
      </c>
      <c r="G8" s="182"/>
    </row>
    <row r="9" spans="1:7" ht="30" customHeight="1" thickBot="1">
      <c r="A9" s="122">
        <v>302</v>
      </c>
      <c r="B9" s="1013" t="s">
        <v>304</v>
      </c>
      <c r="C9" s="1013"/>
      <c r="D9" s="1013"/>
      <c r="E9" s="1014"/>
      <c r="F9" s="273">
        <v>0</v>
      </c>
      <c r="G9" s="270"/>
    </row>
    <row r="10" spans="1:7" ht="30" customHeight="1" thickBot="1">
      <c r="A10" s="253">
        <v>303</v>
      </c>
      <c r="B10" s="1019" t="s">
        <v>305</v>
      </c>
      <c r="C10" s="1019"/>
      <c r="D10" s="1019"/>
      <c r="E10" s="1020"/>
      <c r="F10" s="271">
        <f>+ROUND(F9*F8,0)</f>
        <v>0</v>
      </c>
      <c r="G10" s="272"/>
    </row>
    <row r="11" spans="1:7" ht="9" customHeight="1" thickBot="1">
      <c r="A11" s="1009"/>
      <c r="B11" s="1010"/>
      <c r="C11" s="1010"/>
      <c r="D11" s="1010"/>
      <c r="E11" s="1010"/>
      <c r="F11" s="1010"/>
      <c r="G11" s="785"/>
    </row>
    <row r="12" spans="1:7" ht="15" customHeight="1">
      <c r="A12" s="941"/>
      <c r="B12" s="514"/>
      <c r="C12" s="514"/>
      <c r="D12" s="514"/>
      <c r="E12" s="644"/>
      <c r="F12" s="1007" t="s">
        <v>359</v>
      </c>
      <c r="G12" s="1008"/>
    </row>
    <row r="13" spans="1:7" ht="15" customHeight="1">
      <c r="A13" s="645"/>
      <c r="B13" s="465"/>
      <c r="C13" s="465"/>
      <c r="D13" s="465"/>
      <c r="E13" s="466"/>
      <c r="F13" s="246" t="s">
        <v>66</v>
      </c>
      <c r="G13" s="283" t="s">
        <v>81</v>
      </c>
    </row>
    <row r="14" spans="1:7" ht="36" customHeight="1">
      <c r="A14" s="119">
        <v>304</v>
      </c>
      <c r="B14" s="1011" t="s">
        <v>104</v>
      </c>
      <c r="C14" s="1011"/>
      <c r="D14" s="1011"/>
      <c r="E14" s="1012"/>
      <c r="F14" s="185">
        <v>0</v>
      </c>
      <c r="G14" s="183"/>
    </row>
    <row r="15" spans="1:7" ht="36" customHeight="1">
      <c r="A15" s="119">
        <v>305</v>
      </c>
      <c r="B15" s="1011" t="s">
        <v>105</v>
      </c>
      <c r="C15" s="1011"/>
      <c r="D15" s="1011"/>
      <c r="E15" s="1012"/>
      <c r="F15" s="186">
        <v>0</v>
      </c>
      <c r="G15" s="182"/>
    </row>
    <row r="16" spans="1:7" ht="30" customHeight="1">
      <c r="A16" s="119">
        <v>306</v>
      </c>
      <c r="B16" s="1011" t="s">
        <v>594</v>
      </c>
      <c r="C16" s="1011"/>
      <c r="D16" s="1011"/>
      <c r="E16" s="1012"/>
      <c r="F16" s="184">
        <f>+IF(F9=0,0,ROUND(F14/F9*100,0))</f>
        <v>0</v>
      </c>
      <c r="G16" s="182"/>
    </row>
    <row r="17" spans="1:7" ht="30" customHeight="1">
      <c r="A17" s="119">
        <v>307</v>
      </c>
      <c r="B17" s="1011" t="s">
        <v>306</v>
      </c>
      <c r="C17" s="1011"/>
      <c r="D17" s="1011"/>
      <c r="E17" s="1012"/>
      <c r="F17" s="184">
        <f>+ROUND(F10*F16/100,0)</f>
        <v>0</v>
      </c>
      <c r="G17" s="182"/>
    </row>
    <row r="18" spans="1:7" ht="30" customHeight="1">
      <c r="A18" s="119">
        <v>308</v>
      </c>
      <c r="B18" s="1011" t="s">
        <v>350</v>
      </c>
      <c r="C18" s="1011"/>
      <c r="D18" s="1011"/>
      <c r="E18" s="1012"/>
      <c r="F18" s="383">
        <f>+MIN(F17,F15)</f>
        <v>0</v>
      </c>
      <c r="G18" s="187"/>
    </row>
    <row r="19" spans="1:7" ht="30" customHeight="1" thickBot="1">
      <c r="A19" s="122">
        <v>309</v>
      </c>
      <c r="B19" s="1013" t="s">
        <v>307</v>
      </c>
      <c r="C19" s="1013"/>
      <c r="D19" s="1013"/>
      <c r="E19" s="1014"/>
      <c r="F19" s="269">
        <f>MAX(+F15-F18,0)</f>
        <v>0</v>
      </c>
      <c r="G19" s="274"/>
    </row>
    <row r="20" spans="1:7" ht="36" customHeight="1" thickBot="1">
      <c r="A20" s="253">
        <v>310</v>
      </c>
      <c r="B20" s="1019" t="s">
        <v>308</v>
      </c>
      <c r="C20" s="1019"/>
      <c r="D20" s="1019"/>
      <c r="E20" s="1020"/>
      <c r="F20" s="275">
        <f>+IF(F14+F15&gt;0,ROUND(MAX(0,F10-F18),0),0)</f>
        <v>0</v>
      </c>
      <c r="G20" s="276"/>
    </row>
    <row r="21" spans="1:7" ht="9" customHeight="1">
      <c r="A21" s="1009"/>
      <c r="B21" s="1010"/>
      <c r="C21" s="1010"/>
      <c r="D21" s="1010"/>
      <c r="E21" s="1010"/>
      <c r="F21" s="1010"/>
      <c r="G21" s="785"/>
    </row>
    <row r="22" spans="1:7" ht="15" customHeight="1" thickBot="1">
      <c r="A22" s="1023" t="s">
        <v>309</v>
      </c>
      <c r="B22" s="516"/>
      <c r="C22" s="516"/>
      <c r="D22" s="516"/>
      <c r="E22" s="516"/>
      <c r="F22" s="516"/>
      <c r="G22" s="516"/>
    </row>
    <row r="23" spans="1:7" ht="15" customHeight="1">
      <c r="A23" s="941"/>
      <c r="B23" s="514"/>
      <c r="C23" s="514"/>
      <c r="D23" s="514"/>
      <c r="E23" s="644"/>
      <c r="F23" s="1007" t="s">
        <v>359</v>
      </c>
      <c r="G23" s="1008"/>
    </row>
    <row r="24" spans="1:7" ht="15" customHeight="1">
      <c r="A24" s="645"/>
      <c r="B24" s="465"/>
      <c r="C24" s="465"/>
      <c r="D24" s="465"/>
      <c r="E24" s="466"/>
      <c r="F24" s="246" t="s">
        <v>66</v>
      </c>
      <c r="G24" s="283" t="s">
        <v>81</v>
      </c>
    </row>
    <row r="25" spans="1:7" ht="30" customHeight="1">
      <c r="A25" s="119">
        <v>311</v>
      </c>
      <c r="B25" s="1024" t="s">
        <v>595</v>
      </c>
      <c r="C25" s="1025"/>
      <c r="D25" s="1025"/>
      <c r="E25" s="1025"/>
      <c r="F25" s="121">
        <f>+IF(F26&gt;0,+DAP2!E4+DAP2!E9,0)</f>
        <v>0</v>
      </c>
      <c r="G25" s="117"/>
    </row>
    <row r="26" spans="1:7" ht="30" customHeight="1">
      <c r="A26" s="119">
        <v>312</v>
      </c>
      <c r="B26" s="1024" t="s">
        <v>596</v>
      </c>
      <c r="C26" s="1025"/>
      <c r="D26" s="1025"/>
      <c r="E26" s="1025"/>
      <c r="F26" s="121">
        <v>0</v>
      </c>
      <c r="G26" s="117"/>
    </row>
    <row r="27" spans="1:7" ht="30" customHeight="1">
      <c r="A27" s="119">
        <v>313</v>
      </c>
      <c r="B27" s="1024" t="s">
        <v>597</v>
      </c>
      <c r="C27" s="1025"/>
      <c r="D27" s="1025"/>
      <c r="E27" s="1025"/>
      <c r="F27" s="121">
        <f>+F25-F26</f>
        <v>0</v>
      </c>
      <c r="G27" s="117"/>
    </row>
    <row r="28" spans="1:7" ht="45" customHeight="1">
      <c r="A28" s="119">
        <v>314</v>
      </c>
      <c r="B28" s="1024" t="s">
        <v>598</v>
      </c>
      <c r="C28" s="1025"/>
      <c r="D28" s="1025"/>
      <c r="E28" s="1025"/>
      <c r="F28" s="458">
        <f>IF(F26&gt;0,+F27-DAP2!E11,0)</f>
        <v>0</v>
      </c>
      <c r="G28" s="117"/>
    </row>
    <row r="29" spans="1:7" ht="30" customHeight="1" thickBot="1">
      <c r="A29" s="122">
        <v>315</v>
      </c>
      <c r="B29" s="1028" t="s">
        <v>599</v>
      </c>
      <c r="C29" s="1029"/>
      <c r="D29" s="1029"/>
      <c r="E29" s="1029"/>
      <c r="F29" s="459">
        <f>IF(F26&gt;0,ROUND(100*DAP3!D10/DAP2!E12,2),0)</f>
        <v>0</v>
      </c>
      <c r="G29" s="277"/>
    </row>
    <row r="30" spans="1:7" ht="30" customHeight="1" thickBot="1">
      <c r="A30" s="253">
        <v>316</v>
      </c>
      <c r="B30" s="1030" t="s">
        <v>344</v>
      </c>
      <c r="C30" s="1031"/>
      <c r="D30" s="1031"/>
      <c r="E30" s="1031"/>
      <c r="F30" s="460">
        <f>+ROUND(F28*F29/100,0)</f>
        <v>0</v>
      </c>
      <c r="G30" s="278"/>
    </row>
    <row r="31" spans="1:7" ht="12.75" customHeight="1">
      <c r="A31" s="1026" t="str">
        <f>+DAP1!A44</f>
        <v>Formulář zpracovala ASPEKT HM, daňová, účetní a auditorská kancelář, Vodňanského 4, Praha 6-Břevnov, tel. 233 356 811</v>
      </c>
      <c r="B31" s="1027"/>
      <c r="C31" s="1027"/>
      <c r="D31" s="1027"/>
      <c r="E31" s="1027"/>
      <c r="F31" s="1027"/>
      <c r="G31" s="1027"/>
    </row>
    <row r="32" spans="1:7" ht="12.75" customHeight="1">
      <c r="A32" s="1021" t="s">
        <v>135</v>
      </c>
      <c r="B32" s="1021"/>
      <c r="C32" s="1021"/>
      <c r="D32" s="1021"/>
      <c r="E32" s="1022"/>
      <c r="F32" s="1022"/>
      <c r="G32" s="1022"/>
    </row>
    <row r="33" spans="49:74" s="222" customFormat="1" ht="12.75">
      <c r="AW33"/>
      <c r="AX33"/>
      <c r="AY33"/>
      <c r="AZ33"/>
      <c r="BA33"/>
      <c r="BB33"/>
      <c r="BC33"/>
      <c r="BD33"/>
      <c r="BE33"/>
      <c r="BF33"/>
      <c r="BG33"/>
      <c r="BH33"/>
      <c r="BI33"/>
      <c r="BJ33"/>
      <c r="BK33"/>
      <c r="BL33"/>
      <c r="BM33"/>
      <c r="BN33"/>
      <c r="BO33"/>
      <c r="BP33"/>
      <c r="BQ33"/>
      <c r="BR33"/>
      <c r="BS33"/>
      <c r="BT33"/>
      <c r="BU33"/>
      <c r="BV33"/>
    </row>
    <row r="34" spans="49:74" s="222" customFormat="1" ht="12.75">
      <c r="AW34"/>
      <c r="AX34"/>
      <c r="AY34"/>
      <c r="AZ34"/>
      <c r="BA34"/>
      <c r="BB34"/>
      <c r="BC34"/>
      <c r="BD34"/>
      <c r="BE34"/>
      <c r="BF34"/>
      <c r="BG34"/>
      <c r="BH34"/>
      <c r="BI34"/>
      <c r="BJ34"/>
      <c r="BK34"/>
      <c r="BL34"/>
      <c r="BM34"/>
      <c r="BN34"/>
      <c r="BO34"/>
      <c r="BP34"/>
      <c r="BQ34"/>
      <c r="BR34"/>
      <c r="BS34"/>
      <c r="BT34"/>
      <c r="BU34"/>
      <c r="BV34"/>
    </row>
    <row r="35" spans="49:74" s="222" customFormat="1" ht="12.75">
      <c r="AW35"/>
      <c r="AX35"/>
      <c r="AY35"/>
      <c r="AZ35"/>
      <c r="BA35"/>
      <c r="BB35"/>
      <c r="BC35"/>
      <c r="BD35"/>
      <c r="BE35"/>
      <c r="BF35"/>
      <c r="BG35"/>
      <c r="BH35"/>
      <c r="BI35"/>
      <c r="BJ35"/>
      <c r="BK35"/>
      <c r="BL35"/>
      <c r="BM35"/>
      <c r="BN35"/>
      <c r="BO35"/>
      <c r="BP35"/>
      <c r="BQ35"/>
      <c r="BR35"/>
      <c r="BS35"/>
      <c r="BT35"/>
      <c r="BU35"/>
      <c r="BV35"/>
    </row>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row r="271" s="222" customFormat="1" ht="12.75"/>
    <row r="272" s="222" customFormat="1" ht="12.75"/>
    <row r="273" s="222" customFormat="1" ht="12.75"/>
    <row r="274" s="222" customFormat="1" ht="12.75"/>
    <row r="275" s="222" customFormat="1" ht="12.75"/>
    <row r="276" s="222" customFormat="1" ht="12.75"/>
    <row r="277" s="222" customFormat="1" ht="12.75"/>
    <row r="278" s="222" customFormat="1" ht="12.75"/>
    <row r="279" s="222" customFormat="1" ht="12.75"/>
    <row r="280" s="222" customFormat="1" ht="12.75"/>
    <row r="281" s="222" customFormat="1" ht="12.75"/>
    <row r="282" s="222" customFormat="1" ht="12.75"/>
    <row r="283" s="222" customFormat="1" ht="12.75"/>
    <row r="284" s="222" customFormat="1" ht="12.75"/>
    <row r="285" s="222" customFormat="1" ht="12.75"/>
    <row r="286" s="222" customFormat="1" ht="12.75"/>
    <row r="287" s="222" customFormat="1" ht="12.75"/>
    <row r="288" s="222" customFormat="1" ht="12.75"/>
    <row r="289" s="222" customFormat="1" ht="12.75"/>
    <row r="290" s="222" customFormat="1" ht="12.75"/>
    <row r="291" s="222" customFormat="1" ht="12.75"/>
    <row r="292" s="222" customFormat="1" ht="12.75"/>
    <row r="293" s="222" customFormat="1" ht="12.75"/>
    <row r="294" s="222" customFormat="1" ht="12.75"/>
    <row r="295" s="222" customFormat="1" ht="12.75"/>
    <row r="296" s="222" customFormat="1" ht="12.75"/>
    <row r="297" s="222" customFormat="1" ht="12.75"/>
    <row r="298" s="222" customFormat="1" ht="12.75"/>
    <row r="299" s="222" customFormat="1" ht="12.75"/>
    <row r="300" s="222" customFormat="1" ht="12.75"/>
    <row r="301" s="222" customFormat="1" ht="12.75"/>
    <row r="302" s="222" customFormat="1" ht="12.75"/>
    <row r="303" s="222" customFormat="1" ht="12.75"/>
    <row r="304" s="222" customFormat="1" ht="12.75"/>
    <row r="305" s="222" customFormat="1" ht="12.75"/>
    <row r="306" s="222" customFormat="1" ht="12.75"/>
    <row r="307" s="222" customFormat="1" ht="12.75"/>
    <row r="308" s="222" customFormat="1" ht="12.75"/>
    <row r="309" s="222" customFormat="1" ht="12.75"/>
    <row r="310" s="222" customFormat="1" ht="12.75"/>
    <row r="311" s="222" customFormat="1" ht="12.75"/>
    <row r="312" s="222" customFormat="1" ht="12.75"/>
    <row r="313" s="222" customFormat="1" ht="12.75"/>
    <row r="314" s="222" customFormat="1" ht="12.75"/>
    <row r="315" s="222" customFormat="1" ht="12.75"/>
    <row r="316" s="222" customFormat="1" ht="12.75"/>
    <row r="317" s="222" customFormat="1" ht="12.75"/>
    <row r="318" s="222" customFormat="1" ht="12.75"/>
    <row r="319" s="222" customFormat="1" ht="12.75"/>
    <row r="320" s="222" customFormat="1" ht="12.75"/>
    <row r="321" s="222" customFormat="1" ht="12.75"/>
    <row r="322" s="222" customFormat="1" ht="12.75"/>
    <row r="323" s="222" customFormat="1" ht="12.75"/>
    <row r="324" s="222" customFormat="1" ht="12.75"/>
    <row r="325" s="222" customFormat="1" ht="12.75"/>
    <row r="326" s="222" customFormat="1" ht="12.75"/>
    <row r="327" s="222" customFormat="1" ht="12.75"/>
    <row r="328" s="222" customFormat="1" ht="12.75"/>
    <row r="329" s="222" customFormat="1" ht="12.75"/>
    <row r="330" s="222" customFormat="1" ht="12.75"/>
    <row r="331" s="222" customFormat="1" ht="12.75"/>
    <row r="332" s="222" customFormat="1" ht="12.75"/>
    <row r="333" s="222" customFormat="1" ht="12.75"/>
    <row r="334" s="222" customFormat="1" ht="12.75"/>
    <row r="335" s="222" customFormat="1" ht="12.75"/>
    <row r="336" s="222" customFormat="1" ht="12.75"/>
    <row r="337" s="222" customFormat="1" ht="12.75"/>
    <row r="338" s="222" customFormat="1" ht="12.75"/>
    <row r="339" s="222" customFormat="1" ht="12.75"/>
    <row r="340" s="222" customFormat="1" ht="12.75"/>
    <row r="341" s="222" customFormat="1" ht="12.75"/>
    <row r="342" s="222" customFormat="1" ht="12.75"/>
    <row r="343" s="222" customFormat="1" ht="12.75"/>
    <row r="344" s="222" customFormat="1" ht="12.75"/>
    <row r="345" s="222" customFormat="1" ht="12.75"/>
    <row r="346" s="222" customFormat="1" ht="12.75"/>
    <row r="347" s="222" customFormat="1" ht="12.75"/>
    <row r="348" s="222" customFormat="1" ht="12.75"/>
    <row r="349" s="222" customFormat="1" ht="12.75"/>
    <row r="350" s="222" customFormat="1" ht="12.75"/>
    <row r="351" s="222" customFormat="1" ht="12.75"/>
    <row r="352" s="222" customFormat="1" ht="12.75"/>
    <row r="353" s="222" customFormat="1" ht="12.75"/>
    <row r="354" s="222" customFormat="1" ht="12.75"/>
    <row r="355" s="222" customFormat="1" ht="12.75"/>
    <row r="356" s="222" customFormat="1" ht="12.75"/>
    <row r="357" s="222" customFormat="1" ht="12.75"/>
    <row r="358" s="222" customFormat="1" ht="12.75"/>
    <row r="359" s="222" customFormat="1" ht="12.75"/>
    <row r="360" s="222" customFormat="1" ht="12.75"/>
    <row r="361" s="222" customFormat="1" ht="12.75"/>
    <row r="362" s="222" customFormat="1" ht="12.75"/>
    <row r="363" s="222" customFormat="1" ht="12.75"/>
    <row r="364" s="222" customFormat="1" ht="12.75"/>
    <row r="365" s="222" customFormat="1" ht="12.75"/>
    <row r="366" s="222" customFormat="1" ht="12.75"/>
    <row r="367" s="222" customFormat="1" ht="12.75"/>
    <row r="368" s="222" customFormat="1" ht="12.75"/>
    <row r="369" s="222" customFormat="1" ht="12.75"/>
    <row r="370" s="222" customFormat="1" ht="12.75"/>
    <row r="371" s="222" customFormat="1" ht="12.75"/>
    <row r="372" s="222" customFormat="1" ht="12.75"/>
    <row r="373" s="222" customFormat="1" ht="12.75"/>
    <row r="374" s="222" customFormat="1" ht="12.75"/>
    <row r="375" s="222" customFormat="1" ht="12.75"/>
    <row r="376" s="222" customFormat="1" ht="12.75"/>
    <row r="377" s="222" customFormat="1" ht="12.75"/>
    <row r="378" s="222" customFormat="1" ht="12.75"/>
    <row r="379" s="222" customFormat="1" ht="12.75"/>
    <row r="380" s="222" customFormat="1" ht="12.75"/>
    <row r="381" s="222" customFormat="1" ht="12.75"/>
    <row r="382" s="222" customFormat="1" ht="12.75"/>
    <row r="383" s="222" customFormat="1" ht="12.75"/>
    <row r="384" s="222" customFormat="1" ht="12.75"/>
    <row r="385" s="222" customFormat="1" ht="12.75"/>
    <row r="386" s="222" customFormat="1" ht="12.75"/>
    <row r="387" s="222" customFormat="1" ht="12.75"/>
    <row r="388" s="222" customFormat="1" ht="12.75"/>
    <row r="389" s="222" customFormat="1" ht="12.75"/>
    <row r="390" s="222" customFormat="1" ht="12.75"/>
    <row r="391" s="222" customFormat="1" ht="12.75"/>
    <row r="392" s="222" customFormat="1" ht="12.75"/>
    <row r="393" s="222" customFormat="1" ht="12.75"/>
    <row r="394" s="222" customFormat="1" ht="12.75"/>
    <row r="395" s="222" customFormat="1" ht="12.75"/>
    <row r="396" s="222" customFormat="1" ht="12.75"/>
    <row r="397" s="222" customFormat="1" ht="12.75"/>
    <row r="398" s="222" customFormat="1" ht="12.75"/>
    <row r="399" s="222" customFormat="1" ht="12.75"/>
    <row r="400" s="222" customFormat="1" ht="12.75"/>
    <row r="401" s="222" customFormat="1" ht="12.75"/>
    <row r="402" s="222" customFormat="1" ht="12.75"/>
    <row r="403" s="222" customFormat="1" ht="12.75"/>
    <row r="404" s="222" customFormat="1" ht="12.75"/>
    <row r="405" s="222" customFormat="1" ht="12.75"/>
    <row r="406" s="222" customFormat="1" ht="12.75"/>
    <row r="407" s="222" customFormat="1" ht="12.75"/>
    <row r="408" s="222" customFormat="1" ht="12.75"/>
    <row r="409" s="222" customFormat="1" ht="12.75"/>
    <row r="410" s="222" customFormat="1" ht="12.75"/>
    <row r="411" s="222" customFormat="1" ht="12.75"/>
    <row r="412" s="222" customFormat="1" ht="12.75"/>
    <row r="413" s="222" customFormat="1" ht="12.75"/>
    <row r="414" s="222" customFormat="1" ht="12.75"/>
    <row r="415" s="222" customFormat="1" ht="12.75"/>
    <row r="416" s="222" customFormat="1" ht="12.75"/>
    <row r="417" s="222" customFormat="1" ht="12.75"/>
    <row r="418" s="222" customFormat="1" ht="12.75"/>
    <row r="419" s="222" customFormat="1" ht="12.75"/>
    <row r="420" s="222" customFormat="1" ht="12.75"/>
    <row r="421" s="222" customFormat="1" ht="12.75"/>
    <row r="422" s="222" customFormat="1" ht="12.75"/>
    <row r="423" s="222" customFormat="1" ht="12.75"/>
    <row r="424" s="222" customFormat="1" ht="12.75"/>
    <row r="425" s="222" customFormat="1" ht="12.75"/>
    <row r="426" s="222" customFormat="1" ht="12.75"/>
    <row r="427" s="222" customFormat="1" ht="12.75"/>
    <row r="428" s="222" customFormat="1" ht="12.75"/>
    <row r="429" s="222" customFormat="1" ht="12.75"/>
    <row r="430" s="222" customFormat="1" ht="12.75"/>
    <row r="431" s="222" customFormat="1" ht="12.75"/>
    <row r="432" s="222" customFormat="1" ht="12.75"/>
    <row r="433" s="222" customFormat="1" ht="12.75"/>
    <row r="434" s="222" customFormat="1" ht="12.75"/>
    <row r="435" s="222" customFormat="1" ht="12.75"/>
    <row r="436" s="222" customFormat="1" ht="12.75"/>
    <row r="437" s="222" customFormat="1" ht="12.75"/>
    <row r="438" s="222" customFormat="1" ht="12.75"/>
    <row r="439" s="222" customFormat="1" ht="12.75"/>
    <row r="440" s="222" customFormat="1" ht="12.75"/>
    <row r="441" s="222" customFormat="1" ht="12.75"/>
    <row r="442" s="222" customFormat="1" ht="12.75"/>
    <row r="443" s="222" customFormat="1" ht="12.75"/>
    <row r="444" s="222" customFormat="1" ht="12.75"/>
    <row r="445" s="222" customFormat="1" ht="12.75"/>
    <row r="446" s="222" customFormat="1" ht="12.75"/>
    <row r="447" s="222" customFormat="1" ht="12.75"/>
    <row r="448" s="222" customFormat="1" ht="12.75"/>
    <row r="449" s="222" customFormat="1" ht="12.75"/>
    <row r="450" s="222" customFormat="1" ht="12.75"/>
    <row r="451" s="222" customFormat="1" ht="12.75"/>
    <row r="452" s="222" customFormat="1" ht="12.75"/>
    <row r="453" s="222" customFormat="1" ht="12.75"/>
    <row r="454" s="222" customFormat="1" ht="12.75"/>
    <row r="455" s="222" customFormat="1" ht="12.75"/>
    <row r="456" s="222" customFormat="1" ht="12.75"/>
    <row r="457" s="222" customFormat="1" ht="12.75"/>
    <row r="458" s="222" customFormat="1" ht="12.75"/>
    <row r="459" s="222" customFormat="1" ht="12.75"/>
    <row r="460" s="222" customFormat="1" ht="12.75"/>
    <row r="461" s="222" customFormat="1" ht="12.75"/>
    <row r="462" s="222" customFormat="1" ht="12.75"/>
    <row r="463" s="222" customFormat="1" ht="12.75"/>
    <row r="464" s="222" customFormat="1" ht="12.75"/>
    <row r="465" s="222" customFormat="1" ht="12.75"/>
    <row r="466" s="222" customFormat="1" ht="12.75"/>
    <row r="467" s="222" customFormat="1" ht="12.75"/>
    <row r="468" s="222" customFormat="1" ht="12.75"/>
    <row r="469" s="222" customFormat="1" ht="12.75"/>
    <row r="470" s="222" customFormat="1" ht="12.75"/>
    <row r="471" s="222" customFormat="1" ht="12.75"/>
    <row r="472" s="222" customFormat="1" ht="12.75"/>
    <row r="473" s="222" customFormat="1" ht="12.75"/>
    <row r="474" s="222" customFormat="1" ht="12.75"/>
    <row r="475" s="222" customFormat="1" ht="12.75"/>
    <row r="476" s="222" customFormat="1" ht="12.75"/>
    <row r="477" s="222" customFormat="1" ht="12.75"/>
    <row r="478" s="222" customFormat="1" ht="12.75"/>
    <row r="479" s="222" customFormat="1" ht="12.75"/>
    <row r="480" s="222" customFormat="1" ht="12.75"/>
    <row r="481" s="222" customFormat="1" ht="12.75"/>
    <row r="482" s="222" customFormat="1" ht="12.75"/>
    <row r="483" s="222" customFormat="1" ht="12.75"/>
    <row r="484" s="222" customFormat="1" ht="12.75"/>
    <row r="485" s="222" customFormat="1" ht="12.75"/>
    <row r="486" s="222" customFormat="1" ht="12.75"/>
    <row r="487" s="222" customFormat="1" ht="12.75"/>
    <row r="488" s="222" customFormat="1" ht="12.75"/>
    <row r="489" s="222" customFormat="1" ht="12.75"/>
    <row r="490" s="222" customFormat="1" ht="12.75"/>
    <row r="491" s="222" customFormat="1" ht="12.75"/>
    <row r="492" s="222" customFormat="1" ht="12.75"/>
    <row r="493" s="222" customFormat="1" ht="12.75"/>
    <row r="494" s="222" customFormat="1" ht="12.75"/>
    <row r="495" s="222" customFormat="1" ht="12.75"/>
    <row r="496" s="222" customFormat="1" ht="12.75"/>
    <row r="497" s="222" customFormat="1" ht="12.75"/>
    <row r="498" s="222" customFormat="1" ht="12.75"/>
    <row r="499" s="222" customFormat="1" ht="12.75"/>
    <row r="500" s="222" customFormat="1" ht="12.75"/>
    <row r="501" s="222" customFormat="1" ht="12.75"/>
    <row r="502" s="222" customFormat="1" ht="12.75"/>
    <row r="503" s="222" customFormat="1" ht="12.75"/>
    <row r="504" s="222" customFormat="1" ht="12.75"/>
    <row r="505" s="222" customFormat="1" ht="12.75"/>
    <row r="506" s="222" customFormat="1" ht="12.75"/>
    <row r="507" s="222" customFormat="1" ht="12.75"/>
    <row r="508" s="222" customFormat="1" ht="12.75"/>
    <row r="509" s="222" customFormat="1" ht="12.75"/>
    <row r="510" s="222" customFormat="1" ht="12.75"/>
    <row r="511" s="222" customFormat="1" ht="12.75"/>
    <row r="512" s="222" customFormat="1" ht="12.75"/>
    <row r="513" s="222" customFormat="1" ht="12.75"/>
    <row r="514" s="222" customFormat="1" ht="12.75"/>
    <row r="515" s="222" customFormat="1" ht="12.75"/>
    <row r="516" s="222" customFormat="1" ht="12.75"/>
    <row r="517" s="222" customFormat="1" ht="12.75"/>
    <row r="518" s="222" customFormat="1" ht="12.75"/>
    <row r="519" s="222" customFormat="1" ht="12.75"/>
    <row r="520" s="222" customFormat="1" ht="12.75"/>
    <row r="521" s="222" customFormat="1" ht="12.75"/>
    <row r="522" s="222" customFormat="1" ht="12.75"/>
    <row r="523" s="222" customFormat="1" ht="12.75"/>
    <row r="524" s="222" customFormat="1" ht="12.75"/>
    <row r="525" s="222" customFormat="1" ht="12.75"/>
    <row r="526" s="222" customFormat="1" ht="12.75"/>
    <row r="527" s="222" customFormat="1" ht="12.75"/>
    <row r="528" s="222" customFormat="1" ht="12.75"/>
    <row r="529" s="222" customFormat="1" ht="12.75"/>
    <row r="530" s="222" customFormat="1" ht="12.75"/>
    <row r="531" s="222" customFormat="1" ht="12.75"/>
    <row r="532" s="222" customFormat="1" ht="12.75"/>
    <row r="533" s="222" customFormat="1" ht="12.75"/>
    <row r="534" s="222" customFormat="1" ht="12.75"/>
    <row r="535" s="222" customFormat="1" ht="12.75"/>
    <row r="536" s="222" customFormat="1" ht="12.75"/>
    <row r="537" s="222" customFormat="1" ht="12.75"/>
    <row r="538" s="222" customFormat="1" ht="12.75"/>
    <row r="539" s="222" customFormat="1" ht="12.75"/>
    <row r="540" s="222" customFormat="1" ht="12.75"/>
    <row r="541" s="222" customFormat="1" ht="12.75"/>
    <row r="542" s="222" customFormat="1" ht="12.75"/>
    <row r="543" s="222" customFormat="1" ht="12.75"/>
    <row r="544" s="222" customFormat="1" ht="12.75"/>
    <row r="545" s="222" customFormat="1" ht="12.75"/>
    <row r="546" s="222" customFormat="1" ht="12.75"/>
    <row r="547" s="222" customFormat="1" ht="12.75"/>
    <row r="548" s="222" customFormat="1" ht="12.75"/>
    <row r="549" s="222" customFormat="1" ht="12.75"/>
    <row r="550" s="222" customFormat="1" ht="12.75"/>
    <row r="551" s="222" customFormat="1" ht="12.75"/>
    <row r="552" s="222" customFormat="1" ht="12.75"/>
    <row r="553" s="222" customFormat="1" ht="12.75"/>
    <row r="554" s="222" customFormat="1" ht="12.75"/>
    <row r="555" s="222" customFormat="1" ht="12.75"/>
    <row r="556" s="222" customFormat="1" ht="12.75"/>
    <row r="557" s="222" customFormat="1" ht="12.75"/>
    <row r="558" s="222" customFormat="1" ht="12.75"/>
    <row r="559" s="222" customFormat="1" ht="12.75"/>
    <row r="560" s="222" customFormat="1" ht="12.75"/>
    <row r="561" s="222" customFormat="1" ht="12.75"/>
    <row r="562" s="222" customFormat="1" ht="12.75"/>
    <row r="563" s="222" customFormat="1" ht="12.75"/>
    <row r="564" s="222" customFormat="1" ht="12.75"/>
    <row r="565" s="222" customFormat="1" ht="12.75"/>
    <row r="566" s="222" customFormat="1" ht="12.75"/>
    <row r="567" s="222" customFormat="1" ht="12.75"/>
    <row r="568" s="222" customFormat="1" ht="12.75"/>
    <row r="569" s="222" customFormat="1" ht="12.75"/>
    <row r="570" s="222" customFormat="1" ht="12.75"/>
    <row r="571" s="222" customFormat="1" ht="12.75"/>
    <row r="572" s="222" customFormat="1" ht="12.75"/>
    <row r="573" s="222" customFormat="1" ht="12.75"/>
    <row r="574" s="222" customFormat="1" ht="12.75"/>
    <row r="575" s="222" customFormat="1" ht="12.75"/>
    <row r="576" s="222" customFormat="1" ht="12.75"/>
    <row r="577" s="222" customFormat="1" ht="12.75"/>
    <row r="578" s="222" customFormat="1" ht="12.75"/>
    <row r="579" s="222" customFormat="1" ht="12.75"/>
    <row r="580" s="222" customFormat="1" ht="12.75"/>
    <row r="581" s="222" customFormat="1" ht="12.75"/>
    <row r="582" s="222" customFormat="1" ht="12.75"/>
    <row r="583" s="222" customFormat="1" ht="12.75"/>
    <row r="584" s="222" customFormat="1" ht="12.75"/>
    <row r="585" s="222" customFormat="1" ht="12.75"/>
    <row r="586" s="222" customFormat="1" ht="12.75"/>
    <row r="587" s="222" customFormat="1" ht="12.75"/>
    <row r="588" s="222" customFormat="1" ht="12.75"/>
    <row r="589" s="222" customFormat="1" ht="12.75"/>
    <row r="590" s="222" customFormat="1" ht="12.75"/>
    <row r="591" s="222" customFormat="1" ht="12.75"/>
    <row r="592" s="222" customFormat="1" ht="12.75"/>
    <row r="593" s="222" customFormat="1" ht="12.75"/>
    <row r="594" s="222" customFormat="1" ht="12.75"/>
    <row r="595" s="222" customFormat="1" ht="12.75"/>
    <row r="596" s="222" customFormat="1" ht="12.75"/>
    <row r="597" s="222" customFormat="1" ht="12.75"/>
    <row r="598" s="222" customFormat="1" ht="12.75"/>
    <row r="599" s="222" customFormat="1" ht="12.75"/>
    <row r="600" s="222" customFormat="1" ht="12.75"/>
    <row r="601" s="222" customFormat="1" ht="12.75"/>
    <row r="602" s="222" customFormat="1" ht="12.75"/>
    <row r="603" s="222" customFormat="1" ht="12.75"/>
    <row r="604" s="222" customFormat="1" ht="12.75"/>
    <row r="605" s="222" customFormat="1" ht="12.75"/>
    <row r="606" s="222" customFormat="1" ht="12.75"/>
    <row r="607" s="222" customFormat="1" ht="12.75"/>
    <row r="608" s="222" customFormat="1" ht="12.75"/>
    <row r="609" s="222" customFormat="1" ht="12.75"/>
    <row r="610" s="222" customFormat="1" ht="12.75"/>
    <row r="611" s="222" customFormat="1" ht="12.75"/>
    <row r="612" s="222" customFormat="1" ht="12.75"/>
    <row r="613" s="222" customFormat="1" ht="12.75"/>
    <row r="614" s="222" customFormat="1" ht="12.75"/>
    <row r="615" s="222" customFormat="1" ht="12.75"/>
    <row r="616" s="222" customFormat="1" ht="12.75"/>
    <row r="617" s="222" customFormat="1" ht="12.75"/>
    <row r="618" s="222" customFormat="1" ht="12.75"/>
    <row r="619" s="222" customFormat="1" ht="12.75"/>
    <row r="620" s="222" customFormat="1" ht="12.75"/>
    <row r="621" s="222" customFormat="1" ht="12.75"/>
    <row r="622" s="222" customFormat="1" ht="12.75"/>
    <row r="623" s="222" customFormat="1" ht="12.75"/>
    <row r="624" s="222" customFormat="1" ht="12.75"/>
    <row r="625" s="222" customFormat="1" ht="12.75"/>
    <row r="626" s="222" customFormat="1" ht="12.75"/>
    <row r="627" s="222" customFormat="1" ht="12.75"/>
    <row r="628" s="222" customFormat="1" ht="12.75"/>
    <row r="629" s="222" customFormat="1" ht="12.75"/>
    <row r="630" s="222" customFormat="1" ht="12.75"/>
    <row r="631" s="222" customFormat="1" ht="12.75"/>
    <row r="632" s="222" customFormat="1" ht="12.75"/>
    <row r="633" s="222" customFormat="1" ht="12.75"/>
    <row r="634" s="222" customFormat="1" ht="12.75"/>
    <row r="635" s="222" customFormat="1" ht="12.75"/>
    <row r="636" s="222" customFormat="1" ht="12.75"/>
    <row r="637" s="222" customFormat="1" ht="12.75"/>
    <row r="638" s="222" customFormat="1" ht="12.75"/>
    <row r="639" s="222" customFormat="1" ht="12.75"/>
    <row r="640" s="222" customFormat="1" ht="12.75"/>
    <row r="641" s="222" customFormat="1" ht="12.75"/>
    <row r="642" s="222" customFormat="1" ht="12.75"/>
    <row r="643" s="222" customFormat="1" ht="12.75"/>
    <row r="644" s="222" customFormat="1" ht="12.75"/>
    <row r="645" s="222" customFormat="1" ht="12.75"/>
    <row r="646" s="222" customFormat="1" ht="12.75"/>
    <row r="647" s="222" customFormat="1" ht="12.75"/>
    <row r="648" s="222" customFormat="1" ht="12.75"/>
    <row r="649" s="222" customFormat="1" ht="12.75"/>
    <row r="650" s="222" customFormat="1" ht="12.75"/>
    <row r="651" s="222" customFormat="1" ht="12.75"/>
    <row r="652" s="222" customFormat="1" ht="12.75"/>
    <row r="653" s="222" customFormat="1" ht="12.75"/>
    <row r="654" s="222" customFormat="1" ht="12.75"/>
    <row r="655" s="222" customFormat="1" ht="12.75"/>
    <row r="656" s="222" customFormat="1" ht="12.75"/>
    <row r="657" s="222" customFormat="1" ht="12.75"/>
    <row r="658" s="222" customFormat="1" ht="12.75"/>
    <row r="659" s="222" customFormat="1" ht="12.75"/>
    <row r="660" s="222" customFormat="1" ht="12.75"/>
    <row r="661" s="222" customFormat="1" ht="12.75"/>
    <row r="662" s="222" customFormat="1" ht="12.75"/>
    <row r="663" s="222" customFormat="1" ht="12.75"/>
    <row r="664" s="222" customFormat="1" ht="12.75"/>
    <row r="665" s="222" customFormat="1" ht="12.75"/>
    <row r="666" s="222" customFormat="1" ht="12.75"/>
    <row r="667" s="222" customFormat="1" ht="12.75"/>
    <row r="668" s="222" customFormat="1" ht="12.75"/>
    <row r="669" s="222" customFormat="1" ht="12.75"/>
    <row r="670" s="222" customFormat="1" ht="12.75"/>
    <row r="671" s="222" customFormat="1" ht="12.75"/>
    <row r="672" s="222" customFormat="1" ht="12.75"/>
    <row r="673" s="222" customFormat="1" ht="12.75"/>
    <row r="674" s="222" customFormat="1" ht="12.75"/>
    <row r="675" s="222" customFormat="1" ht="12.75"/>
    <row r="676" s="222" customFormat="1" ht="12.75"/>
    <row r="677" s="222" customFormat="1" ht="12.75"/>
    <row r="678" s="222" customFormat="1" ht="12.75"/>
    <row r="679" s="222" customFormat="1" ht="12.75"/>
    <row r="680" s="222" customFormat="1" ht="12.75"/>
    <row r="681" s="222" customFormat="1" ht="12.75"/>
    <row r="682" s="222" customFormat="1" ht="12.75"/>
    <row r="683" s="222" customFormat="1" ht="12.75"/>
    <row r="684" s="222" customFormat="1" ht="12.75"/>
    <row r="685" s="222" customFormat="1" ht="12.75"/>
    <row r="686" s="222" customFormat="1" ht="12.75"/>
    <row r="687" s="222" customFormat="1" ht="12.75"/>
    <row r="688" s="222" customFormat="1" ht="12.75"/>
    <row r="689" s="222" customFormat="1" ht="12.75"/>
    <row r="690" s="222" customFormat="1" ht="12.75"/>
    <row r="691" s="222" customFormat="1" ht="12.75"/>
    <row r="692" s="222" customFormat="1" ht="12.75"/>
    <row r="693" s="222" customFormat="1" ht="12.75"/>
    <row r="694" s="222" customFormat="1" ht="12.75"/>
    <row r="695" s="222" customFormat="1" ht="12.75"/>
    <row r="696" s="222" customFormat="1" ht="12.75"/>
    <row r="697" s="222" customFormat="1" ht="12.75"/>
    <row r="698" s="222" customFormat="1" ht="12.75"/>
    <row r="699" s="222" customFormat="1" ht="12.75"/>
    <row r="700" s="222" customFormat="1" ht="12.75"/>
    <row r="701" s="222" customFormat="1" ht="12.75"/>
    <row r="702" s="222" customFormat="1" ht="12.75"/>
    <row r="703" s="222" customFormat="1" ht="12.75"/>
    <row r="704" s="222" customFormat="1" ht="12.75"/>
    <row r="705" s="222" customFormat="1" ht="12.75"/>
    <row r="706" s="222" customFormat="1" ht="12.75"/>
    <row r="707" s="222" customFormat="1" ht="12.75"/>
    <row r="708" s="222" customFormat="1" ht="12.75"/>
    <row r="709" s="222" customFormat="1" ht="12.75"/>
    <row r="710" s="222" customFormat="1" ht="12.75"/>
    <row r="711" s="222" customFormat="1" ht="12.75"/>
    <row r="712" s="222" customFormat="1" ht="12.75"/>
    <row r="713" s="222" customFormat="1" ht="12.75"/>
    <row r="714" s="222" customFormat="1" ht="12.75"/>
    <row r="715" s="222" customFormat="1" ht="12.75"/>
    <row r="716" s="222" customFormat="1" ht="12.75"/>
    <row r="717" s="222" customFormat="1" ht="12.75"/>
    <row r="718" s="222" customFormat="1" ht="12.75"/>
    <row r="719" s="222" customFormat="1" ht="12.75"/>
    <row r="720" s="222" customFormat="1" ht="12.75"/>
    <row r="721" s="222" customFormat="1" ht="12.75"/>
    <row r="722" s="222" customFormat="1" ht="12.75"/>
    <row r="723" s="222" customFormat="1" ht="12.75"/>
    <row r="724" s="222" customFormat="1" ht="12.75"/>
    <row r="725" s="222" customFormat="1" ht="12.75"/>
    <row r="726" s="222" customFormat="1" ht="12.75"/>
    <row r="727" s="222" customFormat="1" ht="12.75"/>
    <row r="728" s="222" customFormat="1" ht="12.75"/>
    <row r="729" s="222" customFormat="1" ht="12.75"/>
    <row r="730" s="222" customFormat="1" ht="12.75"/>
    <row r="731" s="222" customFormat="1" ht="12.75"/>
    <row r="732" s="222" customFormat="1" ht="12.75"/>
    <row r="733" s="222" customFormat="1" ht="12.75"/>
    <row r="734" s="222" customFormat="1" ht="12.75"/>
    <row r="735" s="222" customFormat="1" ht="12.75"/>
    <row r="736" s="222" customFormat="1" ht="12.75"/>
    <row r="737" s="222" customFormat="1" ht="12.75"/>
    <row r="738" s="222" customFormat="1" ht="12.75"/>
    <row r="739" s="222" customFormat="1" ht="12.75"/>
    <row r="740" s="222" customFormat="1" ht="12.75"/>
    <row r="741" s="222" customFormat="1" ht="12.75"/>
    <row r="742" s="222" customFormat="1" ht="12.75"/>
    <row r="743" s="222" customFormat="1" ht="12.75"/>
    <row r="744" s="222" customFormat="1" ht="12.75"/>
    <row r="745" s="222" customFormat="1" ht="12.75"/>
    <row r="746" s="222" customFormat="1" ht="12.75"/>
    <row r="747" s="222" customFormat="1" ht="12.75"/>
    <row r="748" s="222" customFormat="1" ht="12.75"/>
    <row r="749" s="222" customFormat="1" ht="12.75"/>
    <row r="750" s="222" customFormat="1" ht="12.75"/>
    <row r="751" s="222" customFormat="1" ht="12.75"/>
    <row r="752" s="222" customFormat="1" ht="12.75"/>
    <row r="753" s="222" customFormat="1" ht="12.75"/>
    <row r="754" s="222" customFormat="1" ht="12.75"/>
    <row r="755" s="222" customFormat="1" ht="12.75"/>
    <row r="756" s="222" customFormat="1" ht="12.75"/>
    <row r="757" s="222" customFormat="1" ht="12.75"/>
    <row r="758" s="222" customFormat="1" ht="12.75"/>
    <row r="759" s="222" customFormat="1" ht="12.75"/>
    <row r="760" s="222" customFormat="1" ht="12.75"/>
    <row r="761" s="222" customFormat="1" ht="12.75"/>
    <row r="762" s="222" customFormat="1" ht="12.75"/>
    <row r="763" s="222" customFormat="1" ht="12.75"/>
    <row r="764" s="222" customFormat="1" ht="12.75"/>
    <row r="765" s="222" customFormat="1" ht="12.75"/>
    <row r="766" s="222" customFormat="1" ht="12.75"/>
    <row r="767" s="222" customFormat="1" ht="12.75"/>
    <row r="768" s="222" customFormat="1" ht="12.75"/>
    <row r="769" s="222" customFormat="1" ht="12.75"/>
    <row r="770" s="222" customFormat="1" ht="12.75"/>
    <row r="771" s="222" customFormat="1" ht="12.75"/>
    <row r="772" s="222" customFormat="1" ht="12.75"/>
    <row r="773" s="222" customFormat="1" ht="12.75"/>
    <row r="774" s="222" customFormat="1" ht="12.75"/>
    <row r="775" s="222" customFormat="1" ht="12.75"/>
    <row r="776" s="222" customFormat="1" ht="12.75"/>
    <row r="777" s="222" customFormat="1" ht="12.75"/>
    <row r="778" s="222" customFormat="1" ht="12.75"/>
    <row r="779" s="222" customFormat="1" ht="12.75"/>
    <row r="780" s="222" customFormat="1" ht="12.75"/>
    <row r="781" s="222" customFormat="1" ht="12.75"/>
    <row r="782" s="222" customFormat="1" ht="12.75"/>
    <row r="783" s="222" customFormat="1" ht="12.75"/>
    <row r="784" s="222" customFormat="1" ht="12.75"/>
    <row r="785" s="222" customFormat="1" ht="12.75"/>
    <row r="786" s="222" customFormat="1" ht="12.75"/>
    <row r="787" s="222" customFormat="1" ht="12.75"/>
    <row r="788" s="222" customFormat="1" ht="12.75"/>
    <row r="789" s="222" customFormat="1" ht="12.75"/>
    <row r="790" s="222" customFormat="1" ht="12.75"/>
    <row r="791" s="222" customFormat="1" ht="12.75"/>
    <row r="792" s="222" customFormat="1" ht="12.75"/>
    <row r="793" s="222" customFormat="1" ht="12.75"/>
    <row r="794" s="222" customFormat="1" ht="12.75"/>
    <row r="795" s="222" customFormat="1" ht="12.75"/>
    <row r="796" s="222" customFormat="1" ht="12.75"/>
    <row r="797" s="222" customFormat="1" ht="12.75"/>
    <row r="798" s="222" customFormat="1" ht="12.75"/>
    <row r="799" s="222" customFormat="1" ht="12.75"/>
    <row r="800" s="222" customFormat="1" ht="12.75"/>
    <row r="801" s="222" customFormat="1" ht="12.75"/>
    <row r="802" s="222" customFormat="1" ht="12.75"/>
    <row r="803" s="222" customFormat="1" ht="12.75"/>
    <row r="804" s="222" customFormat="1" ht="12.75"/>
    <row r="805" s="222" customFormat="1" ht="12.75"/>
    <row r="806" s="222" customFormat="1" ht="12.75"/>
    <row r="807" s="222" customFormat="1" ht="12.75"/>
    <row r="808" s="222" customFormat="1" ht="12.75"/>
    <row r="809" s="222" customFormat="1" ht="12.75"/>
    <row r="810" s="222" customFormat="1" ht="12.75"/>
    <row r="811" s="222" customFormat="1" ht="12.75"/>
    <row r="812" s="222" customFormat="1" ht="12.75"/>
    <row r="813" s="222" customFormat="1" ht="12.75"/>
    <row r="814" s="222" customFormat="1" ht="12.75"/>
    <row r="815" s="222" customFormat="1" ht="12.75"/>
    <row r="816" s="222" customFormat="1" ht="12.75"/>
    <row r="817" s="222" customFormat="1" ht="12.75"/>
    <row r="818" s="222" customFormat="1" ht="12.75"/>
    <row r="819" s="222" customFormat="1" ht="12.75"/>
    <row r="820" s="222" customFormat="1" ht="12.75"/>
    <row r="821" s="222" customFormat="1" ht="12.75"/>
    <row r="822" s="222" customFormat="1" ht="12.75"/>
    <row r="823" s="222" customFormat="1" ht="12.75"/>
    <row r="824" s="222" customFormat="1" ht="12.75"/>
    <row r="825" s="222" customFormat="1" ht="12.75"/>
    <row r="826" s="222" customFormat="1" ht="12.75"/>
    <row r="827" s="222" customFormat="1" ht="12.75"/>
    <row r="828" s="222" customFormat="1" ht="12.75"/>
    <row r="829" s="222" customFormat="1" ht="12.75"/>
    <row r="830" s="222" customFormat="1" ht="12.75"/>
    <row r="831" s="222" customFormat="1" ht="12.75"/>
    <row r="832" s="222" customFormat="1" ht="12.75"/>
    <row r="833" s="222" customFormat="1" ht="12.75"/>
    <row r="834" s="222" customFormat="1" ht="12.75"/>
    <row r="835" s="222" customFormat="1" ht="12.75"/>
    <row r="836" s="222" customFormat="1" ht="12.75"/>
    <row r="837" s="222" customFormat="1" ht="12.75"/>
    <row r="838" s="222" customFormat="1" ht="12.75"/>
    <row r="839" s="222" customFormat="1" ht="12.75"/>
    <row r="840" s="222" customFormat="1" ht="12.75"/>
    <row r="841" s="222" customFormat="1" ht="12.75"/>
    <row r="842" s="222" customFormat="1" ht="12.75"/>
    <row r="843" s="222" customFormat="1" ht="12.75"/>
    <row r="844" s="222" customFormat="1" ht="12.75"/>
    <row r="845" s="222" customFormat="1" ht="12.75"/>
    <row r="846" s="222" customFormat="1" ht="12.75"/>
    <row r="847" s="222" customFormat="1" ht="12.75"/>
    <row r="848" s="222" customFormat="1" ht="12.75"/>
    <row r="849" s="222" customFormat="1" ht="12.75"/>
    <row r="850" s="222" customFormat="1" ht="12.75"/>
    <row r="851" s="222" customFormat="1" ht="12.75"/>
    <row r="852" s="222" customFormat="1" ht="12.75"/>
    <row r="853" s="222" customFormat="1" ht="12.75"/>
    <row r="854" s="222" customFormat="1" ht="12.75"/>
    <row r="855" s="222" customFormat="1" ht="12.75"/>
    <row r="856" s="222" customFormat="1" ht="12.75"/>
    <row r="857" s="222" customFormat="1" ht="12.75"/>
    <row r="858" s="222" customFormat="1" ht="12.75"/>
    <row r="859" s="222" customFormat="1" ht="12.75"/>
    <row r="860" s="222" customFormat="1" ht="12.75"/>
    <row r="861" s="222" customFormat="1" ht="12.75"/>
    <row r="862" s="222" customFormat="1" ht="12.75"/>
    <row r="863" s="222" customFormat="1" ht="12.75"/>
    <row r="864" s="222" customFormat="1" ht="12.75"/>
    <row r="865" s="222" customFormat="1" ht="12.75"/>
    <row r="866" s="222" customFormat="1" ht="12.75"/>
    <row r="867" s="222" customFormat="1" ht="12.75"/>
    <row r="868" s="222" customFormat="1" ht="12.75"/>
    <row r="869" s="222" customFormat="1" ht="12.75"/>
    <row r="870" s="222" customFormat="1" ht="12.75"/>
    <row r="871" s="222" customFormat="1" ht="12.75"/>
    <row r="872" s="222" customFormat="1" ht="12.75"/>
    <row r="873" s="222" customFormat="1" ht="12.75"/>
    <row r="874" s="222" customFormat="1" ht="12.75"/>
    <row r="875" s="222" customFormat="1" ht="12.75"/>
    <row r="876" s="222" customFormat="1" ht="12.75"/>
    <row r="877" s="222" customFormat="1" ht="12.75"/>
    <row r="878" s="222" customFormat="1" ht="12.75"/>
    <row r="879" s="222" customFormat="1" ht="12.75"/>
    <row r="880" s="222" customFormat="1" ht="12.75"/>
    <row r="881" s="222" customFormat="1" ht="12.75"/>
    <row r="882" s="222" customFormat="1" ht="12.75"/>
    <row r="883" s="222" customFormat="1" ht="12.75"/>
    <row r="884" s="222" customFormat="1" ht="12.75"/>
    <row r="885" s="222" customFormat="1" ht="12.75"/>
    <row r="886" s="222" customFormat="1" ht="12.75"/>
    <row r="887" s="222" customFormat="1" ht="12.75"/>
    <row r="888" s="222" customFormat="1" ht="12.75"/>
    <row r="889" s="222" customFormat="1" ht="12.75"/>
    <row r="890" s="222" customFormat="1" ht="12.75"/>
    <row r="891" s="222" customFormat="1" ht="12.75"/>
    <row r="892" s="222" customFormat="1" ht="12.75"/>
    <row r="893" s="222" customFormat="1" ht="12.75"/>
    <row r="894" s="222" customFormat="1" ht="12.75"/>
    <row r="895" s="222" customFormat="1" ht="12.75"/>
    <row r="896" s="222" customFormat="1" ht="12.75"/>
    <row r="897" s="222" customFormat="1" ht="12.75"/>
    <row r="898" s="222" customFormat="1" ht="12.75"/>
    <row r="899" s="222" customFormat="1" ht="12.75"/>
    <row r="900" s="222" customFormat="1" ht="12.75"/>
    <row r="901" s="222" customFormat="1" ht="12.75"/>
    <row r="902" s="222" customFormat="1" ht="12.75"/>
    <row r="903" s="222" customFormat="1" ht="12.75"/>
    <row r="904" s="222" customFormat="1" ht="12.75"/>
    <row r="905" s="222" customFormat="1" ht="12.75"/>
    <row r="906" s="222" customFormat="1" ht="12.75"/>
    <row r="907" s="222" customFormat="1" ht="12.75"/>
    <row r="908" s="222" customFormat="1" ht="12.75"/>
    <row r="909" s="222" customFormat="1" ht="12.75"/>
    <row r="910" s="222" customFormat="1" ht="12.75"/>
    <row r="911" s="222" customFormat="1" ht="12.75"/>
    <row r="912" s="222" customFormat="1" ht="12.75"/>
    <row r="913" s="222" customFormat="1" ht="12.75"/>
    <row r="914" s="222" customFormat="1" ht="12.75"/>
    <row r="915" s="222" customFormat="1" ht="12.75"/>
    <row r="916" s="222" customFormat="1" ht="12.75"/>
    <row r="917" s="222" customFormat="1" ht="12.75"/>
    <row r="918" s="222" customFormat="1" ht="12.75"/>
    <row r="919" s="222" customFormat="1" ht="12.75"/>
    <row r="920" s="222" customFormat="1" ht="12.75"/>
    <row r="921" s="222" customFormat="1" ht="12.75"/>
    <row r="922" s="222" customFormat="1" ht="12.75"/>
    <row r="923" s="222" customFormat="1" ht="12.75"/>
    <row r="924" s="222" customFormat="1" ht="12.75"/>
    <row r="925" s="222" customFormat="1" ht="12.75"/>
    <row r="926" s="222" customFormat="1" ht="12.75"/>
    <row r="927" s="222" customFormat="1" ht="12.75"/>
    <row r="928" s="222" customFormat="1" ht="12.75"/>
    <row r="929" s="222" customFormat="1" ht="12.75"/>
    <row r="930" s="222" customFormat="1" ht="12.75"/>
    <row r="931" s="222" customFormat="1" ht="12.75"/>
    <row r="932" s="222" customFormat="1" ht="12.75"/>
    <row r="933" s="222" customFormat="1" ht="12.75"/>
    <row r="934" s="222" customFormat="1" ht="12.75"/>
    <row r="935" s="222" customFormat="1" ht="12.75"/>
    <row r="936" s="222" customFormat="1" ht="12.75"/>
    <row r="937" s="222" customFormat="1" ht="12.75"/>
    <row r="938" s="222" customFormat="1" ht="12.75"/>
    <row r="939" s="222" customFormat="1" ht="12.75"/>
    <row r="940" s="222" customFormat="1" ht="12.75"/>
    <row r="941" s="222" customFormat="1" ht="12.75"/>
    <row r="942" s="222" customFormat="1" ht="12.75"/>
    <row r="943" s="222" customFormat="1" ht="12.75"/>
    <row r="944" s="222" customFormat="1" ht="12.75"/>
    <row r="945" s="222" customFormat="1" ht="12.75"/>
    <row r="946" s="222" customFormat="1" ht="12.75"/>
    <row r="947" s="222" customFormat="1" ht="12.75"/>
    <row r="948" s="222" customFormat="1" ht="12.75"/>
    <row r="949" s="222" customFormat="1" ht="12.75"/>
    <row r="950" s="222" customFormat="1" ht="12.75"/>
    <row r="951" s="222" customFormat="1" ht="12.75"/>
    <row r="952" s="222" customFormat="1" ht="12.75"/>
    <row r="953" s="222" customFormat="1" ht="12.75"/>
    <row r="954" s="222" customFormat="1" ht="12.75"/>
    <row r="955" s="222" customFormat="1" ht="12.75"/>
    <row r="956" s="222" customFormat="1" ht="12.75"/>
    <row r="957" s="222" customFormat="1" ht="12.75"/>
    <row r="958" s="222" customFormat="1" ht="12.75"/>
    <row r="959" s="222" customFormat="1" ht="12.75"/>
    <row r="960" s="222" customFormat="1" ht="12.75"/>
    <row r="961" s="222" customFormat="1" ht="12.75"/>
    <row r="962" s="222" customFormat="1" ht="12.75"/>
    <row r="963" s="222" customFormat="1" ht="12.75"/>
    <row r="964" s="222" customFormat="1" ht="12.75"/>
    <row r="965" s="222" customFormat="1" ht="12.75"/>
    <row r="966" s="222" customFormat="1" ht="12.75"/>
    <row r="967" s="222" customFormat="1" ht="12.75"/>
    <row r="968" s="222" customFormat="1" ht="12.75"/>
    <row r="969" s="222" customFormat="1" ht="12.75"/>
    <row r="970" s="222" customFormat="1" ht="12.75"/>
    <row r="971" s="222" customFormat="1" ht="12.75"/>
    <row r="972" s="222" customFormat="1" ht="12.75"/>
    <row r="973" s="222" customFormat="1" ht="12.75"/>
    <row r="974" s="222" customFormat="1" ht="12.75"/>
    <row r="975" s="222" customFormat="1" ht="12.75"/>
    <row r="976" s="222" customFormat="1" ht="12.75"/>
    <row r="977" s="222" customFormat="1" ht="12.75"/>
    <row r="978" s="222" customFormat="1" ht="12.75"/>
    <row r="979" s="222" customFormat="1" ht="12.75"/>
    <row r="980" s="222" customFormat="1" ht="12.75"/>
    <row r="981" s="222" customFormat="1" ht="12.75"/>
    <row r="982" s="222" customFormat="1" ht="12.75"/>
    <row r="983" s="222" customFormat="1" ht="12.75"/>
    <row r="984" s="222" customFormat="1" ht="12.75"/>
    <row r="985" s="222" customFormat="1" ht="12.75"/>
    <row r="986" s="222" customFormat="1" ht="12.75"/>
    <row r="987" s="222" customFormat="1" ht="12.75"/>
    <row r="988" s="222" customFormat="1" ht="12.75"/>
    <row r="989" s="222" customFormat="1" ht="12.75"/>
    <row r="990" s="222" customFormat="1" ht="12.75"/>
    <row r="991" s="222" customFormat="1" ht="12.75"/>
    <row r="992" s="222" customFormat="1" ht="12.75"/>
    <row r="993" s="222" customFormat="1" ht="12.75"/>
    <row r="994" s="222" customFormat="1" ht="12.75"/>
    <row r="995" s="222" customFormat="1" ht="12.75"/>
    <row r="996" s="222" customFormat="1" ht="12.75"/>
    <row r="997" s="222" customFormat="1" ht="12.75"/>
    <row r="998" s="222" customFormat="1" ht="12.75"/>
    <row r="999" s="222" customFormat="1" ht="12.75"/>
    <row r="1000" s="222" customFormat="1" ht="12.75"/>
    <row r="1001" s="222" customFormat="1" ht="12.75"/>
    <row r="1002" s="222" customFormat="1" ht="12.75"/>
    <row r="1003" s="222" customFormat="1" ht="12.75"/>
    <row r="1004" s="222" customFormat="1" ht="12.75"/>
    <row r="1005" s="222" customFormat="1" ht="12.75"/>
    <row r="1006" s="222" customFormat="1" ht="12.75"/>
    <row r="1007" s="222" customFormat="1" ht="12.75"/>
    <row r="1008" s="222" customFormat="1" ht="12.75"/>
    <row r="1009" s="222" customFormat="1" ht="12.75"/>
    <row r="1010" s="222" customFormat="1" ht="12.75"/>
    <row r="1011" s="222" customFormat="1" ht="12.75"/>
    <row r="1012" s="222" customFormat="1" ht="12.75"/>
    <row r="1013" s="222" customFormat="1" ht="12.75"/>
    <row r="1014" s="222" customFormat="1" ht="12.75"/>
    <row r="1015" s="222" customFormat="1" ht="12.75"/>
    <row r="1016" s="222" customFormat="1" ht="12.75"/>
    <row r="1017" s="222" customFormat="1" ht="12.75"/>
    <row r="1018" s="222" customFormat="1" ht="12.75"/>
    <row r="1019" s="222" customFormat="1" ht="12.75"/>
    <row r="1020" s="222" customFormat="1" ht="12.75"/>
    <row r="1021" s="222" customFormat="1" ht="12.75"/>
    <row r="1022" s="222" customFormat="1" ht="12.75"/>
    <row r="1023" s="222" customFormat="1" ht="12.75"/>
    <row r="1024" s="222" customFormat="1" ht="12.75"/>
    <row r="1025" s="222" customFormat="1" ht="12.75"/>
    <row r="1026" s="222" customFormat="1" ht="12.75"/>
    <row r="1027" s="222" customFormat="1" ht="12.75"/>
    <row r="1028" s="222" customFormat="1" ht="12.75"/>
    <row r="1029" s="222" customFormat="1" ht="12.75"/>
    <row r="1030" s="222" customFormat="1" ht="12.75"/>
    <row r="1031" s="222" customFormat="1" ht="12.75"/>
    <row r="1032" s="222" customFormat="1" ht="12.75"/>
    <row r="1033" s="222" customFormat="1" ht="12.75"/>
    <row r="1034" s="222" customFormat="1" ht="12.75"/>
    <row r="1035" s="222" customFormat="1" ht="12.75"/>
    <row r="1036" s="222" customFormat="1" ht="12.75"/>
    <row r="1037" s="222" customFormat="1" ht="12.75"/>
    <row r="1038" s="222" customFormat="1" ht="12.75"/>
    <row r="1039" s="222" customFormat="1" ht="12.75"/>
    <row r="1040" s="222" customFormat="1" ht="12.75"/>
    <row r="1041" s="222" customFormat="1" ht="12.75"/>
    <row r="1042" s="222" customFormat="1" ht="12.75"/>
    <row r="1043" s="222" customFormat="1" ht="12.75"/>
    <row r="1044" s="222" customFormat="1" ht="12.75"/>
    <row r="1045" s="222" customFormat="1" ht="12.75"/>
    <row r="1046" s="222" customFormat="1" ht="12.75"/>
    <row r="1047" s="222" customFormat="1" ht="12.75"/>
    <row r="1048" s="222" customFormat="1" ht="12.75"/>
    <row r="1049" s="222" customFormat="1" ht="12.75"/>
    <row r="1050" s="222" customFormat="1" ht="12.75"/>
    <row r="1051" s="222" customFormat="1" ht="12.75"/>
    <row r="1052" s="222" customFormat="1" ht="12.75"/>
    <row r="1053" s="222" customFormat="1" ht="12.75"/>
    <row r="1054" s="222" customFormat="1" ht="12.75"/>
    <row r="1055" s="222" customFormat="1" ht="12.75"/>
    <row r="1056" s="222" customFormat="1" ht="12.75"/>
    <row r="1057" s="222" customFormat="1" ht="12.75"/>
    <row r="1058" s="222" customFormat="1" ht="12.75"/>
    <row r="1059" s="222" customFormat="1" ht="12.75"/>
    <row r="1060" s="222" customFormat="1" ht="12.75"/>
    <row r="1061" s="222" customFormat="1" ht="12.75"/>
    <row r="1062" s="222" customFormat="1" ht="12.75"/>
    <row r="1063" s="222" customFormat="1" ht="12.75"/>
    <row r="1064" s="222" customFormat="1" ht="12.75"/>
    <row r="1065" s="222" customFormat="1" ht="12.75"/>
    <row r="1066" s="222" customFormat="1" ht="12.75"/>
    <row r="1067" s="222" customFormat="1" ht="12.75"/>
    <row r="1068" s="222" customFormat="1" ht="12.75"/>
    <row r="1069" s="222" customFormat="1" ht="12.75"/>
    <row r="1070" s="222" customFormat="1" ht="12.75"/>
    <row r="1071" s="222" customFormat="1" ht="12.75"/>
    <row r="1072" s="222" customFormat="1" ht="12.75"/>
    <row r="1073" s="222" customFormat="1" ht="12.75"/>
    <row r="1074" s="222" customFormat="1" ht="12.75"/>
    <row r="1075" s="222" customFormat="1" ht="12.75"/>
    <row r="1076" s="222" customFormat="1" ht="12.75"/>
    <row r="1077" s="222" customFormat="1" ht="12.75"/>
    <row r="1078" s="222" customFormat="1" ht="12.75"/>
    <row r="1079" s="222" customFormat="1" ht="12.75"/>
    <row r="1080" s="222" customFormat="1" ht="12.75"/>
    <row r="1081" s="222" customFormat="1" ht="12.75"/>
    <row r="1082" s="222" customFormat="1" ht="12.75"/>
    <row r="1083" s="222" customFormat="1" ht="12.75"/>
    <row r="1084" s="222" customFormat="1" ht="12.75"/>
    <row r="1085" s="222" customFormat="1" ht="12.75"/>
    <row r="1086" s="222" customFormat="1" ht="12.75"/>
    <row r="1087" s="222" customFormat="1" ht="12.75"/>
    <row r="1088" s="222" customFormat="1" ht="12.75"/>
    <row r="1089" s="222" customFormat="1" ht="12.75"/>
    <row r="1090" s="222" customFormat="1" ht="12.75"/>
    <row r="1091" s="222" customFormat="1" ht="12.75"/>
    <row r="1092" s="222" customFormat="1" ht="12.75"/>
    <row r="1093" s="222" customFormat="1" ht="12.75"/>
    <row r="1094" s="222" customFormat="1" ht="12.75"/>
    <row r="1095" s="222" customFormat="1" ht="12.75"/>
    <row r="1096" s="222" customFormat="1" ht="12.75"/>
    <row r="1097" s="222" customFormat="1" ht="12.75"/>
    <row r="1098" s="222" customFormat="1" ht="12.75"/>
    <row r="1099" s="222" customFormat="1" ht="12.75"/>
    <row r="1100" s="222" customFormat="1" ht="12.75"/>
    <row r="1101" s="222" customFormat="1" ht="12.75"/>
    <row r="1102" s="222" customFormat="1" ht="12.75"/>
    <row r="1103" s="222" customFormat="1" ht="12.75"/>
    <row r="1104" s="222" customFormat="1" ht="12.75"/>
    <row r="1105" s="222" customFormat="1" ht="12.75"/>
    <row r="1106" s="222" customFormat="1" ht="12.75"/>
    <row r="1107" s="222" customFormat="1" ht="12.75"/>
    <row r="1108" s="222" customFormat="1" ht="12.75"/>
    <row r="1109" s="222" customFormat="1" ht="12.75"/>
    <row r="1110" s="222" customFormat="1" ht="12.75"/>
    <row r="1111" s="222" customFormat="1" ht="12.75"/>
    <row r="1112" s="222" customFormat="1" ht="12.75"/>
    <row r="1113" s="222" customFormat="1" ht="12.75"/>
    <row r="1114" s="222" customFormat="1" ht="12.75"/>
    <row r="1115" s="222" customFormat="1" ht="12.75"/>
    <row r="1116" s="222" customFormat="1" ht="12.75"/>
    <row r="1117" s="222" customFormat="1" ht="12.75"/>
    <row r="1118" s="222" customFormat="1" ht="12.75"/>
    <row r="1119" s="222" customFormat="1" ht="12.75"/>
    <row r="1120" s="222" customFormat="1" ht="12.75"/>
    <row r="1121" s="222" customFormat="1" ht="12.75"/>
    <row r="1122" s="222" customFormat="1" ht="12.75"/>
    <row r="1123" s="222" customFormat="1" ht="12.75"/>
    <row r="1124" s="222" customFormat="1" ht="12.75"/>
    <row r="1125" s="222" customFormat="1" ht="12.75"/>
    <row r="1126" s="222" customFormat="1" ht="12.75"/>
    <row r="1127" s="222" customFormat="1" ht="12.75"/>
    <row r="1128" s="222" customFormat="1" ht="12.75"/>
    <row r="1129" s="222" customFormat="1" ht="12.75"/>
    <row r="1130" s="222" customFormat="1" ht="12.75"/>
    <row r="1131" s="222" customFormat="1" ht="12.75"/>
    <row r="1132" s="222" customFormat="1" ht="12.75"/>
    <row r="1133" s="222" customFormat="1" ht="12.75"/>
    <row r="1134" s="222" customFormat="1" ht="12.75"/>
    <row r="1135" s="222" customFormat="1" ht="12.75"/>
    <row r="1136" s="222" customFormat="1" ht="12.75"/>
    <row r="1137" s="222" customFormat="1" ht="12.75"/>
    <row r="1138" s="222" customFormat="1" ht="12.75"/>
    <row r="1139" s="222" customFormat="1" ht="12.75"/>
    <row r="1140" s="222" customFormat="1" ht="12.75"/>
    <row r="1141" s="222" customFormat="1" ht="12.75"/>
    <row r="1142" s="222" customFormat="1" ht="12.75"/>
    <row r="1143" s="222" customFormat="1" ht="12.75"/>
    <row r="1144" s="222" customFormat="1" ht="12.75"/>
    <row r="1145" s="222" customFormat="1" ht="12.75"/>
    <row r="1146" s="222" customFormat="1" ht="12.75"/>
    <row r="1147" s="222" customFormat="1" ht="12.75"/>
    <row r="1148" s="222" customFormat="1" ht="12.75"/>
    <row r="1149" s="222" customFormat="1" ht="12.75"/>
    <row r="1150" s="222" customFormat="1" ht="12.75"/>
    <row r="1151" s="222" customFormat="1" ht="12.75"/>
    <row r="1152" s="222" customFormat="1" ht="12.75"/>
    <row r="1153" s="222" customFormat="1" ht="12.75"/>
    <row r="1154" s="222" customFormat="1" ht="12.75"/>
    <row r="1155" s="222" customFormat="1" ht="12.75"/>
    <row r="1156" s="222" customFormat="1" ht="12.75"/>
    <row r="1157" s="222" customFormat="1" ht="12.75"/>
    <row r="1158" s="222" customFormat="1" ht="12.75"/>
    <row r="1159" s="222" customFormat="1" ht="12.75"/>
    <row r="1160" s="222" customFormat="1" ht="12.75"/>
    <row r="1161" s="222" customFormat="1" ht="12.75"/>
    <row r="1162" s="222" customFormat="1" ht="12.75"/>
    <row r="1163" s="222" customFormat="1" ht="12.75"/>
    <row r="1164" s="222" customFormat="1" ht="12.75"/>
    <row r="1165" s="222" customFormat="1" ht="12.75"/>
    <row r="1166" s="222" customFormat="1" ht="12.75"/>
    <row r="1167" s="222" customFormat="1" ht="12.75"/>
    <row r="1168" s="222" customFormat="1" ht="12.75"/>
    <row r="1169" s="222" customFormat="1" ht="12.75"/>
    <row r="1170" s="222" customFormat="1" ht="12.75"/>
    <row r="1171" s="222" customFormat="1" ht="12.75"/>
    <row r="1172" s="222" customFormat="1" ht="12.75"/>
    <row r="1173" s="222" customFormat="1" ht="12.75"/>
    <row r="1174" s="222" customFormat="1" ht="12.75"/>
    <row r="1175" s="222" customFormat="1" ht="12.75"/>
    <row r="1176" s="222" customFormat="1" ht="12.75"/>
    <row r="1177" s="222" customFormat="1" ht="12.75"/>
    <row r="1178" s="222" customFormat="1" ht="12.75"/>
    <row r="1179" s="222" customFormat="1" ht="12.75"/>
    <row r="1180" s="222" customFormat="1" ht="12.75"/>
    <row r="1181" s="222" customFormat="1" ht="12.75"/>
    <row r="1182" s="222" customFormat="1" ht="12.75"/>
    <row r="1183" s="222" customFormat="1" ht="12.75"/>
    <row r="1184" s="222" customFormat="1" ht="12.75"/>
    <row r="1185" s="222" customFormat="1" ht="12.75"/>
    <row r="1186" s="222" customFormat="1" ht="12.75"/>
    <row r="1187" s="222" customFormat="1" ht="12.75"/>
    <row r="1188" s="222" customFormat="1" ht="12.75"/>
    <row r="1189" s="222" customFormat="1" ht="12.75"/>
    <row r="1190" s="222" customFormat="1" ht="12.75"/>
    <row r="1191" s="222" customFormat="1" ht="12.75"/>
    <row r="1192" s="222" customFormat="1" ht="12.75"/>
    <row r="1193" s="222" customFormat="1" ht="12.75"/>
    <row r="1194" s="222" customFormat="1" ht="12.75"/>
    <row r="1195" s="222" customFormat="1" ht="12.75"/>
    <row r="1196" s="222" customFormat="1" ht="12.75"/>
    <row r="1197" s="222" customFormat="1" ht="12.75"/>
    <row r="1198" s="222" customFormat="1" ht="12.75"/>
    <row r="1199" s="222" customFormat="1" ht="12.75"/>
    <row r="1200" s="222" customFormat="1" ht="12.75"/>
    <row r="1201" s="222" customFormat="1" ht="12.75"/>
    <row r="1202" s="222" customFormat="1" ht="12.75"/>
    <row r="1203" s="222" customFormat="1" ht="12.75"/>
    <row r="1204" s="222" customFormat="1" ht="12.75"/>
    <row r="1205" s="222" customFormat="1" ht="12.75"/>
    <row r="1206" s="222" customFormat="1" ht="12.75"/>
    <row r="1207" s="222" customFormat="1" ht="12.75"/>
    <row r="1208" s="222" customFormat="1" ht="12.75"/>
    <row r="1209" s="222" customFormat="1" ht="12.75"/>
    <row r="1210" s="222" customFormat="1" ht="12.75"/>
    <row r="1211" s="222" customFormat="1" ht="12.75"/>
    <row r="1212" s="222" customFormat="1" ht="12.75"/>
    <row r="1213" s="222" customFormat="1" ht="12.75"/>
    <row r="1214" s="222" customFormat="1" ht="12.75"/>
    <row r="1215" s="222" customFormat="1" ht="12.75"/>
    <row r="1216" s="222" customFormat="1" ht="12.75"/>
    <row r="1217" s="222" customFormat="1" ht="12.75"/>
    <row r="1218" s="222" customFormat="1" ht="12.75"/>
    <row r="1219" s="222" customFormat="1" ht="12.75"/>
    <row r="1220" s="222" customFormat="1" ht="12.75"/>
    <row r="1221" s="222" customFormat="1" ht="12.75"/>
    <row r="1222" s="222" customFormat="1" ht="12.75"/>
    <row r="1223" s="222" customFormat="1" ht="12.75"/>
    <row r="1224" s="222" customFormat="1" ht="12.75"/>
    <row r="1225" s="222" customFormat="1" ht="12.75"/>
    <row r="1226" s="222" customFormat="1" ht="12.75"/>
    <row r="1227" s="222" customFormat="1" ht="12.75"/>
    <row r="1228" s="222" customFormat="1" ht="12.75"/>
    <row r="1229" s="222" customFormat="1" ht="12.75"/>
    <row r="1230" s="222" customFormat="1" ht="12.75"/>
    <row r="1231" s="222" customFormat="1" ht="12.75"/>
    <row r="1232" s="222" customFormat="1" ht="12.75"/>
    <row r="1233" s="222" customFormat="1" ht="12.75"/>
    <row r="1234" s="222" customFormat="1" ht="12.75"/>
    <row r="1235" s="222" customFormat="1" ht="12.75"/>
    <row r="1236" s="222" customFormat="1" ht="12.75"/>
    <row r="1237" s="222" customFormat="1" ht="12.75"/>
    <row r="1238" s="222" customFormat="1" ht="12.75"/>
    <row r="1239" s="222" customFormat="1" ht="12.75"/>
    <row r="1240" s="222" customFormat="1" ht="12.75"/>
    <row r="1241" s="222" customFormat="1" ht="12.75"/>
    <row r="1242" s="222" customFormat="1" ht="12.75"/>
    <row r="1243" s="222" customFormat="1" ht="12.75"/>
    <row r="1244" s="222" customFormat="1" ht="12.75"/>
    <row r="1245" s="222" customFormat="1" ht="12.75"/>
    <row r="1246" s="222" customFormat="1" ht="12.75"/>
    <row r="1247" s="222" customFormat="1" ht="12.75"/>
    <row r="1248" s="222" customFormat="1" ht="12.75"/>
    <row r="1249" s="222" customFormat="1" ht="12.75"/>
    <row r="1250" s="222" customFormat="1" ht="12.75"/>
    <row r="1251" s="222" customFormat="1" ht="12.75"/>
    <row r="1252" s="222" customFormat="1" ht="12.75"/>
    <row r="1253" s="222" customFormat="1" ht="12.75"/>
    <row r="1254" s="222" customFormat="1" ht="12.75"/>
    <row r="1255" s="222" customFormat="1" ht="12.75"/>
    <row r="1256" s="222" customFormat="1" ht="12.75"/>
    <row r="1257" s="222" customFormat="1" ht="12.75"/>
    <row r="1258" s="222" customFormat="1" ht="12.75"/>
    <row r="1259" s="222" customFormat="1" ht="12.75"/>
    <row r="1260" s="222" customFormat="1" ht="12.75"/>
    <row r="1261" s="222" customFormat="1" ht="12.75"/>
    <row r="1262" s="222" customFormat="1" ht="12.75"/>
    <row r="1263" s="222" customFormat="1" ht="12.75"/>
    <row r="1264" s="222" customFormat="1" ht="12.75"/>
    <row r="1265" s="222" customFormat="1" ht="12.75"/>
    <row r="1266" s="222" customFormat="1" ht="12.75"/>
    <row r="1267" s="222" customFormat="1" ht="12.75"/>
    <row r="1268" s="222" customFormat="1" ht="12.75"/>
    <row r="1269" s="222" customFormat="1" ht="12.75"/>
    <row r="1270" s="222" customFormat="1" ht="12.75"/>
    <row r="1271" s="222" customFormat="1" ht="12.75"/>
    <row r="1272" s="222" customFormat="1" ht="12.75"/>
    <row r="1273" s="222" customFormat="1" ht="12.75"/>
    <row r="1274" s="222" customFormat="1" ht="12.75"/>
    <row r="1275" s="222" customFormat="1" ht="12.75"/>
    <row r="1276" s="222" customFormat="1" ht="12.75"/>
    <row r="1277" s="222" customFormat="1" ht="12.75"/>
    <row r="1278" s="222" customFormat="1" ht="12.75"/>
    <row r="1279" s="222" customFormat="1" ht="12.75"/>
    <row r="1280" s="222" customFormat="1" ht="12.75"/>
    <row r="1281" s="222" customFormat="1" ht="12.75"/>
    <row r="1282" s="222" customFormat="1" ht="12.75"/>
    <row r="1283" s="222" customFormat="1" ht="12.75"/>
    <row r="1284" s="222" customFormat="1" ht="12.75"/>
    <row r="1285" s="222" customFormat="1" ht="12.75"/>
    <row r="1286" s="222" customFormat="1" ht="12.75"/>
    <row r="1287" s="222" customFormat="1" ht="12.75"/>
    <row r="1288" s="222" customFormat="1" ht="12.75"/>
    <row r="1289" s="222" customFormat="1" ht="12.75"/>
    <row r="1290" s="222" customFormat="1" ht="12.75"/>
    <row r="1291" s="222" customFormat="1" ht="12.75"/>
    <row r="1292" s="222" customFormat="1" ht="12.75"/>
    <row r="1293" s="222" customFormat="1" ht="12.75"/>
    <row r="1294" s="222" customFormat="1" ht="12.75"/>
    <row r="1295" s="222" customFormat="1" ht="12.75"/>
    <row r="1296" s="222" customFormat="1" ht="12.75"/>
    <row r="1297" s="222" customFormat="1" ht="12.75"/>
    <row r="1298" s="222" customFormat="1" ht="12.75"/>
    <row r="1299" s="222" customFormat="1" ht="12.75"/>
    <row r="1300" s="222" customFormat="1" ht="12.75"/>
    <row r="1301" s="222" customFormat="1" ht="12.75"/>
    <row r="1302" s="222" customFormat="1" ht="12.75"/>
    <row r="1303" s="222" customFormat="1" ht="12.75"/>
    <row r="1304" s="222" customFormat="1" ht="12.75"/>
    <row r="1305" s="222" customFormat="1" ht="12.75"/>
    <row r="1306" s="222" customFormat="1" ht="12.75"/>
    <row r="1307" s="222" customFormat="1" ht="12.75"/>
    <row r="1308" s="222" customFormat="1" ht="12.75"/>
    <row r="1309" s="222" customFormat="1" ht="12.75"/>
    <row r="1310" s="222" customFormat="1" ht="12.75"/>
    <row r="1311" s="222" customFormat="1" ht="12.75"/>
    <row r="1312" s="222" customFormat="1" ht="12.75"/>
    <row r="1313" s="222" customFormat="1" ht="12.75"/>
    <row r="1314" s="222" customFormat="1" ht="12.75"/>
    <row r="1315" s="222" customFormat="1" ht="12.75"/>
    <row r="1316" s="222" customFormat="1" ht="12.75"/>
    <row r="1317" s="222" customFormat="1" ht="12.75"/>
    <row r="1318" s="222" customFormat="1" ht="12.75"/>
    <row r="1319" s="222" customFormat="1" ht="12.75"/>
    <row r="1320" s="222" customFormat="1" ht="12.75"/>
    <row r="1321" s="222" customFormat="1" ht="12.75"/>
    <row r="1322" s="222" customFormat="1" ht="12.75"/>
    <row r="1323" s="222" customFormat="1" ht="12.75"/>
    <row r="1324" s="222" customFormat="1" ht="12.75"/>
    <row r="1325" s="222" customFormat="1" ht="12.75"/>
    <row r="1326" s="222" customFormat="1" ht="12.75"/>
    <row r="1327" s="222" customFormat="1" ht="12.75"/>
    <row r="1328" s="222" customFormat="1" ht="12.75"/>
    <row r="1329" s="222" customFormat="1" ht="12.75"/>
    <row r="1330" s="222" customFormat="1" ht="12.75"/>
    <row r="1331" s="222" customFormat="1" ht="12.75"/>
    <row r="1332" s="222" customFormat="1" ht="12.75"/>
    <row r="1333" s="222" customFormat="1" ht="12.75"/>
    <row r="1334" s="222" customFormat="1" ht="12.75"/>
    <row r="1335" s="222" customFormat="1" ht="12.75"/>
    <row r="1336" s="222" customFormat="1" ht="12.75"/>
    <row r="1337" s="222" customFormat="1" ht="12.75"/>
    <row r="1338" s="222" customFormat="1" ht="12.75"/>
    <row r="1339" s="222" customFormat="1" ht="12.75"/>
    <row r="1340" s="222" customFormat="1" ht="12.75"/>
    <row r="1341" s="222" customFormat="1" ht="12.75"/>
    <row r="1342" s="222" customFormat="1" ht="12.75"/>
    <row r="1343" s="222" customFormat="1" ht="12.75"/>
    <row r="1344" s="222" customFormat="1" ht="12.75"/>
    <row r="1345" s="222" customFormat="1" ht="12.75"/>
    <row r="1346" s="222" customFormat="1" ht="12.75"/>
    <row r="1347" s="222" customFormat="1" ht="12.75"/>
    <row r="1348" s="222" customFormat="1" ht="12.75"/>
    <row r="1349" s="222" customFormat="1" ht="12.75"/>
    <row r="1350" s="222" customFormat="1" ht="12.75"/>
    <row r="1351" s="222" customFormat="1" ht="12.75"/>
    <row r="1352" s="222" customFormat="1" ht="12.75"/>
    <row r="1353" s="222" customFormat="1" ht="12.75"/>
    <row r="1354" s="222" customFormat="1" ht="12.75"/>
    <row r="1355" s="222" customFormat="1" ht="12.75"/>
    <row r="1356" s="222" customFormat="1" ht="12.75"/>
    <row r="1357" s="222" customFormat="1" ht="12.75"/>
    <row r="1358" s="222" customFormat="1" ht="12.75"/>
    <row r="1359" s="222" customFormat="1" ht="12.75"/>
    <row r="1360" s="222" customFormat="1" ht="12.75"/>
    <row r="1361" s="222" customFormat="1" ht="12.75"/>
    <row r="1362" s="222" customFormat="1" ht="12.75"/>
    <row r="1363" s="222" customFormat="1" ht="12.75"/>
    <row r="1364" s="222" customFormat="1" ht="12.75"/>
    <row r="1365" s="222" customFormat="1" ht="12.75"/>
    <row r="1366" s="222" customFormat="1" ht="12.75"/>
    <row r="1367" s="222" customFormat="1" ht="12.75"/>
    <row r="1368" s="222" customFormat="1" ht="12.75"/>
    <row r="1369" s="222" customFormat="1" ht="12.75"/>
    <row r="1370" s="222" customFormat="1" ht="12.75"/>
    <row r="1371" s="222" customFormat="1" ht="12.75"/>
    <row r="1372" s="222" customFormat="1" ht="12.75"/>
    <row r="1373" s="222" customFormat="1" ht="12.75"/>
    <row r="1374" s="222" customFormat="1" ht="12.75"/>
    <row r="1375" s="222" customFormat="1" ht="12.75"/>
    <row r="1376" s="222" customFormat="1" ht="12.75"/>
    <row r="1377" s="222" customFormat="1" ht="12.75"/>
    <row r="1378" s="222" customFormat="1" ht="12.75"/>
    <row r="1379" s="222" customFormat="1" ht="12.75"/>
    <row r="1380" s="222" customFormat="1" ht="12.75"/>
    <row r="1381" s="222" customFormat="1" ht="12.75"/>
    <row r="1382" s="222" customFormat="1" ht="12.75"/>
    <row r="1383" s="222" customFormat="1" ht="12.75"/>
    <row r="1384" s="222" customFormat="1" ht="12.75"/>
    <row r="1385" s="222" customFormat="1" ht="12.75"/>
    <row r="1386" s="222" customFormat="1" ht="12.75"/>
    <row r="1387" s="222" customFormat="1" ht="12.75"/>
    <row r="1388" s="222" customFormat="1" ht="12.75"/>
    <row r="1389" s="222" customFormat="1" ht="12.75"/>
    <row r="1390" s="222" customFormat="1" ht="12.75"/>
    <row r="1391" s="222" customFormat="1" ht="12.75"/>
    <row r="1392" s="222" customFormat="1" ht="12.75"/>
    <row r="1393" s="222" customFormat="1" ht="12.75"/>
    <row r="1394" s="222" customFormat="1" ht="12.75"/>
    <row r="1395" s="222" customFormat="1" ht="12.75"/>
    <row r="1396" s="222" customFormat="1" ht="12.75"/>
    <row r="1397" s="222" customFormat="1" ht="12.75"/>
    <row r="1398" s="222" customFormat="1" ht="12.75"/>
    <row r="1399" s="222" customFormat="1" ht="12.75"/>
    <row r="1400" s="222" customFormat="1" ht="12.75"/>
    <row r="1401" s="222" customFormat="1" ht="12.75"/>
    <row r="1402" s="222" customFormat="1" ht="12.75"/>
    <row r="1403" s="222" customFormat="1" ht="12.75"/>
    <row r="1404" s="222" customFormat="1" ht="12.75"/>
    <row r="1405" s="222" customFormat="1" ht="12.75"/>
    <row r="1406" s="222" customFormat="1" ht="12.75"/>
    <row r="1407" s="222" customFormat="1" ht="12.75"/>
    <row r="1408" s="222" customFormat="1" ht="12.75"/>
    <row r="1409" s="222" customFormat="1" ht="12.75"/>
    <row r="1410" s="222" customFormat="1" ht="12.75"/>
    <row r="1411" s="222" customFormat="1" ht="12.75"/>
    <row r="1412" s="222" customFormat="1" ht="12.75"/>
    <row r="1413" s="222" customFormat="1" ht="12.75"/>
    <row r="1414" s="222" customFormat="1" ht="12.75"/>
    <row r="1415" s="222" customFormat="1" ht="12.75"/>
    <row r="1416" s="222" customFormat="1" ht="12.75"/>
    <row r="1417" s="222" customFormat="1" ht="12.75"/>
    <row r="1418" s="222" customFormat="1" ht="12.75"/>
    <row r="1419" s="222" customFormat="1" ht="12.75"/>
    <row r="1420" s="222" customFormat="1" ht="12.75"/>
    <row r="1421" s="222" customFormat="1" ht="12.75"/>
    <row r="1422" s="222" customFormat="1" ht="12.75"/>
    <row r="1423" s="222" customFormat="1" ht="12.75"/>
    <row r="1424" s="222" customFormat="1" ht="12.75"/>
    <row r="1425" s="222" customFormat="1" ht="12.75"/>
    <row r="1426" s="222" customFormat="1" ht="12.75"/>
    <row r="1427" s="222" customFormat="1" ht="12.75"/>
    <row r="1428" s="222" customFormat="1" ht="12.75"/>
    <row r="1429" s="222" customFormat="1" ht="12.75"/>
    <row r="1430" s="222" customFormat="1" ht="12.75"/>
    <row r="1431" s="222" customFormat="1" ht="12.75"/>
    <row r="1432" s="222" customFormat="1" ht="12.75"/>
    <row r="1433" s="222" customFormat="1" ht="12.75"/>
    <row r="1434" s="222" customFormat="1" ht="12.75"/>
    <row r="1435" s="222" customFormat="1" ht="12.75"/>
    <row r="1436" s="222" customFormat="1" ht="12.75"/>
    <row r="1437" s="222" customFormat="1" ht="12.75"/>
    <row r="1438" s="222" customFormat="1" ht="12.75"/>
    <row r="1439" s="222" customFormat="1" ht="12.75"/>
    <row r="1440" s="222" customFormat="1" ht="12.75"/>
    <row r="1441" s="222" customFormat="1" ht="12.75"/>
    <row r="1442" s="222" customFormat="1" ht="12.75"/>
    <row r="1443" s="222" customFormat="1" ht="12.75"/>
    <row r="1444" s="222" customFormat="1" ht="12.75"/>
    <row r="1445" s="222" customFormat="1" ht="12.75"/>
    <row r="1446" s="222" customFormat="1" ht="12.75"/>
    <row r="1447" s="222" customFormat="1" ht="12.75"/>
    <row r="1448" s="222" customFormat="1" ht="12.75"/>
    <row r="1449" s="222" customFormat="1" ht="12.75"/>
    <row r="1450" s="222" customFormat="1" ht="12.75"/>
    <row r="1451" s="222" customFormat="1" ht="12.75"/>
    <row r="1452" s="222" customFormat="1" ht="12.75"/>
    <row r="1453" s="222" customFormat="1" ht="12.75"/>
    <row r="1454" s="222" customFormat="1" ht="12.75"/>
    <row r="1455" s="222" customFormat="1" ht="12.75"/>
    <row r="1456" s="222" customFormat="1" ht="12.75"/>
    <row r="1457" s="222" customFormat="1" ht="12.75"/>
    <row r="1458" s="222" customFormat="1" ht="12.75"/>
    <row r="1459" s="222" customFormat="1" ht="12.75"/>
    <row r="1460" s="222" customFormat="1" ht="12.75"/>
    <row r="1461" s="222" customFormat="1" ht="12.75"/>
    <row r="1462" s="222" customFormat="1" ht="12.75"/>
    <row r="1463" s="222" customFormat="1" ht="12.75"/>
    <row r="1464" s="222" customFormat="1" ht="12.75"/>
    <row r="1465" s="222" customFormat="1" ht="12.75"/>
    <row r="1466" s="222" customFormat="1" ht="12.75"/>
    <row r="1467" s="222" customFormat="1" ht="12.75"/>
    <row r="1468" s="222" customFormat="1" ht="12.75"/>
    <row r="1469" s="222" customFormat="1" ht="12.75"/>
    <row r="1470" s="222" customFormat="1" ht="12.75"/>
    <row r="1471" s="222" customFormat="1" ht="12.75"/>
    <row r="1472" s="222" customFormat="1" ht="12.75"/>
    <row r="1473" s="222" customFormat="1" ht="12.75"/>
    <row r="1474" s="222" customFormat="1" ht="12.75"/>
    <row r="1475" s="222" customFormat="1" ht="12.75"/>
    <row r="1476" s="222" customFormat="1" ht="12.75"/>
    <row r="1477" s="222" customFormat="1" ht="12.75"/>
    <row r="1478" s="222" customFormat="1" ht="12.75"/>
    <row r="1479" s="222" customFormat="1" ht="12.75"/>
    <row r="1480" s="222" customFormat="1" ht="12.75"/>
    <row r="1481" s="222" customFormat="1" ht="12.75"/>
    <row r="1482" s="222" customFormat="1" ht="12.75"/>
    <row r="1483" s="222" customFormat="1" ht="12.75"/>
    <row r="1484" s="222" customFormat="1" ht="12.75"/>
    <row r="1485" s="222" customFormat="1" ht="12.75"/>
    <row r="1486" s="222" customFormat="1" ht="12.75"/>
    <row r="1487" s="222" customFormat="1" ht="12.75"/>
    <row r="1488" s="222" customFormat="1" ht="12.75"/>
    <row r="1489" s="222" customFormat="1" ht="12.75"/>
    <row r="1490" s="222" customFormat="1" ht="12.75"/>
    <row r="1491" s="222" customFormat="1" ht="12.75"/>
    <row r="1492" s="222" customFormat="1" ht="12.75"/>
    <row r="1493" s="222" customFormat="1" ht="12.75"/>
    <row r="1494" s="222" customFormat="1" ht="12.75"/>
    <row r="1495" s="222" customFormat="1" ht="12.75"/>
    <row r="1496" s="222" customFormat="1" ht="12.75"/>
    <row r="1497" s="222" customFormat="1" ht="12.75"/>
    <row r="1498" s="222" customFormat="1" ht="12.75"/>
    <row r="1499" s="222" customFormat="1" ht="12.75"/>
    <row r="1500" s="222" customFormat="1" ht="12.75"/>
    <row r="1501" s="222" customFormat="1" ht="12.75"/>
    <row r="1502" s="222" customFormat="1" ht="12.75"/>
    <row r="1503" s="222" customFormat="1" ht="12.75"/>
    <row r="1504" s="222" customFormat="1" ht="12.75"/>
    <row r="1505" s="222" customFormat="1" ht="12.75"/>
    <row r="1506" s="222" customFormat="1" ht="12.75"/>
    <row r="1507" s="222" customFormat="1" ht="12.75"/>
    <row r="1508" s="222" customFormat="1" ht="12.75"/>
    <row r="1509" s="222" customFormat="1" ht="12.75"/>
    <row r="1510" s="222" customFormat="1" ht="12.75"/>
    <row r="1511" s="222" customFormat="1" ht="12.75"/>
    <row r="1512" s="222" customFormat="1" ht="12.75"/>
    <row r="1513" s="222" customFormat="1" ht="12.75"/>
    <row r="1514" s="222" customFormat="1" ht="12.75"/>
    <row r="1515" s="222" customFormat="1" ht="12.75"/>
    <row r="1516" s="222" customFormat="1" ht="12.75"/>
    <row r="1517" s="222" customFormat="1" ht="12.75"/>
    <row r="1518" s="222" customFormat="1" ht="12.75"/>
    <row r="1519" s="222" customFormat="1" ht="12.75"/>
    <row r="1520" s="222" customFormat="1" ht="12.75"/>
    <row r="1521" s="222" customFormat="1" ht="12.75"/>
    <row r="1522" s="222" customFormat="1" ht="12.75"/>
    <row r="1523" s="222" customFormat="1" ht="12.75"/>
    <row r="1524" s="222" customFormat="1" ht="12.75"/>
    <row r="1525" s="222" customFormat="1" ht="12.75"/>
    <row r="1526" s="222" customFormat="1" ht="12.75"/>
    <row r="1527" s="222" customFormat="1" ht="12.75"/>
    <row r="1528" s="222" customFormat="1" ht="12.75"/>
    <row r="1529" s="222" customFormat="1" ht="12.75"/>
    <row r="1530" s="222" customFormat="1" ht="12.75"/>
    <row r="1531" s="222" customFormat="1" ht="12.75"/>
    <row r="1532" s="222" customFormat="1" ht="12.75"/>
    <row r="1533" s="222" customFormat="1" ht="12.75"/>
    <row r="1534" s="222" customFormat="1" ht="12.75"/>
    <row r="1535" s="222" customFormat="1" ht="12.75"/>
    <row r="1536" s="222" customFormat="1" ht="12.75"/>
    <row r="1537" s="222" customFormat="1" ht="12.75"/>
    <row r="1538" s="222" customFormat="1" ht="12.75"/>
    <row r="1539" s="222" customFormat="1" ht="12.75"/>
    <row r="1540" s="222" customFormat="1" ht="12.75"/>
    <row r="1541" s="222" customFormat="1" ht="12.75"/>
    <row r="1542" s="222" customFormat="1" ht="12.75"/>
    <row r="1543" s="222" customFormat="1" ht="12.75"/>
    <row r="1544" s="222" customFormat="1" ht="12.75"/>
    <row r="1545" s="222" customFormat="1" ht="12.75"/>
    <row r="1546" s="222" customFormat="1" ht="12.75"/>
    <row r="1547" s="222" customFormat="1" ht="12.75"/>
    <row r="1548" s="222" customFormat="1" ht="12.75"/>
    <row r="1549" s="222" customFormat="1" ht="12.75"/>
    <row r="1550" s="222" customFormat="1" ht="12.75"/>
    <row r="1551" s="222" customFormat="1" ht="12.75"/>
    <row r="1552" s="222" customFormat="1" ht="12.75"/>
    <row r="1553" s="222" customFormat="1" ht="12.75"/>
    <row r="1554" s="222" customFormat="1" ht="12.75"/>
    <row r="1555" s="222" customFormat="1" ht="12.75"/>
    <row r="1556" s="222" customFormat="1" ht="12.75"/>
    <row r="1557" s="222" customFormat="1" ht="12.75"/>
    <row r="1558" s="222" customFormat="1" ht="12.75"/>
    <row r="1559" s="222" customFormat="1" ht="12.75"/>
    <row r="1560" s="222" customFormat="1" ht="12.75"/>
    <row r="1561" s="222" customFormat="1" ht="12.75"/>
    <row r="1562" s="222" customFormat="1" ht="12.75"/>
    <row r="1563" s="222" customFormat="1" ht="12.75"/>
    <row r="1564" s="222" customFormat="1" ht="12.75"/>
    <row r="1565" s="222" customFormat="1" ht="12.75"/>
    <row r="1566" s="222" customFormat="1" ht="12.75"/>
    <row r="1567" s="222" customFormat="1" ht="12.75"/>
    <row r="1568" s="222" customFormat="1" ht="12.75"/>
    <row r="1569" s="222" customFormat="1" ht="12.75"/>
    <row r="1570" s="222" customFormat="1" ht="12.75"/>
    <row r="1571" s="222" customFormat="1" ht="12.75"/>
    <row r="1572" s="222" customFormat="1" ht="12.75"/>
    <row r="1573" s="222" customFormat="1" ht="12.75"/>
    <row r="1574" s="222" customFormat="1" ht="12.75"/>
    <row r="1575" s="222" customFormat="1" ht="12.75"/>
    <row r="1576" s="222" customFormat="1" ht="12.75"/>
    <row r="1577" s="222" customFormat="1" ht="12.75"/>
    <row r="1578" s="222" customFormat="1" ht="12.75"/>
    <row r="1579" s="222" customFormat="1" ht="12.75"/>
    <row r="1580" s="222" customFormat="1" ht="12.75"/>
    <row r="1581" s="222" customFormat="1" ht="12.75"/>
    <row r="1582" s="222" customFormat="1" ht="12.75"/>
    <row r="1583" s="222" customFormat="1" ht="12.75"/>
    <row r="1584" s="222" customFormat="1" ht="12.75"/>
    <row r="1585" s="222" customFormat="1" ht="12.75"/>
    <row r="1586" s="222" customFormat="1" ht="12.75"/>
    <row r="1587" s="222" customFormat="1" ht="12.75"/>
    <row r="1588" s="222" customFormat="1" ht="12.75"/>
    <row r="1589" s="222" customFormat="1" ht="12.75"/>
    <row r="1590" s="222" customFormat="1" ht="12.75"/>
    <row r="1591" s="222" customFormat="1" ht="12.75"/>
    <row r="1592" s="222" customFormat="1" ht="12.75"/>
    <row r="1593" s="222" customFormat="1" ht="12.75"/>
    <row r="1594" s="222" customFormat="1" ht="12.75"/>
    <row r="1595" s="222" customFormat="1" ht="12.75"/>
    <row r="1596" s="222" customFormat="1" ht="12.75"/>
    <row r="1597" s="222" customFormat="1" ht="12.75"/>
    <row r="1598" s="222" customFormat="1" ht="12.75"/>
    <row r="1599" s="222" customFormat="1" ht="12.75"/>
    <row r="1600" s="222" customFormat="1" ht="12.75"/>
    <row r="1601" s="222" customFormat="1" ht="12.75"/>
    <row r="1602" s="222" customFormat="1" ht="12.75"/>
    <row r="1603" s="222" customFormat="1" ht="12.75"/>
    <row r="1604" s="222" customFormat="1" ht="12.75"/>
    <row r="1605" s="222" customFormat="1" ht="12.75"/>
    <row r="1606" s="222" customFormat="1" ht="12.75"/>
    <row r="1607" s="222" customFormat="1" ht="12.75"/>
    <row r="1608" s="222" customFormat="1" ht="12.75"/>
    <row r="1609" s="222" customFormat="1" ht="12.75"/>
    <row r="1610" s="222" customFormat="1" ht="12.75"/>
    <row r="1611" s="222" customFormat="1" ht="12.75"/>
    <row r="1612" s="222" customFormat="1" ht="12.75"/>
    <row r="1613" s="222" customFormat="1" ht="12.75"/>
    <row r="1614" s="222" customFormat="1" ht="12.75"/>
    <row r="1615" s="222" customFormat="1" ht="12.75"/>
    <row r="1616" s="222" customFormat="1" ht="12.75"/>
    <row r="1617" s="222" customFormat="1" ht="12.75"/>
    <row r="1618" s="222" customFormat="1" ht="12.75"/>
    <row r="1619" s="222" customFormat="1" ht="12.75"/>
    <row r="1620" s="222" customFormat="1" ht="12.75"/>
    <row r="1621" s="222" customFormat="1" ht="12.75"/>
    <row r="1622" s="222" customFormat="1" ht="12.75"/>
    <row r="1623" s="222" customFormat="1" ht="12.75"/>
    <row r="1624" s="222" customFormat="1" ht="12.75"/>
    <row r="1625" s="222" customFormat="1" ht="12.75"/>
    <row r="1626" s="222" customFormat="1" ht="12.75"/>
    <row r="1627" s="222" customFormat="1" ht="12.75"/>
    <row r="1628" s="222" customFormat="1" ht="12.75"/>
    <row r="1629" s="222" customFormat="1" ht="12.75"/>
    <row r="1630" s="222" customFormat="1" ht="12.75"/>
    <row r="1631" s="222" customFormat="1" ht="12.75"/>
    <row r="1632" s="222" customFormat="1" ht="12.75"/>
    <row r="1633" s="222" customFormat="1" ht="12.75"/>
    <row r="1634" s="222" customFormat="1" ht="12.75"/>
    <row r="1635" s="222" customFormat="1" ht="12.75"/>
    <row r="1636" s="222" customFormat="1" ht="12.75"/>
    <row r="1637" s="222" customFormat="1" ht="12.75"/>
    <row r="1638" s="222" customFormat="1" ht="12.75"/>
    <row r="1639" s="222" customFormat="1" ht="12.75"/>
    <row r="1640" s="222" customFormat="1" ht="12.75"/>
    <row r="1641" s="222" customFormat="1" ht="12.75"/>
    <row r="1642" s="222" customFormat="1" ht="12.75"/>
    <row r="1643" s="222" customFormat="1" ht="12.75"/>
    <row r="1644" s="222" customFormat="1" ht="12.75"/>
    <row r="1645" s="222" customFormat="1" ht="12.75"/>
    <row r="1646" s="222" customFormat="1" ht="12.75"/>
    <row r="1647" s="222" customFormat="1" ht="12.75"/>
    <row r="1648" s="222" customFormat="1" ht="12.75"/>
    <row r="1649" s="222" customFormat="1" ht="12.75"/>
    <row r="1650" s="222" customFormat="1" ht="12.75"/>
    <row r="1651" s="222" customFormat="1" ht="12.75"/>
    <row r="1652" s="222" customFormat="1" ht="12.75"/>
    <row r="1653" s="222" customFormat="1" ht="12.75"/>
    <row r="1654" s="222" customFormat="1" ht="12.75"/>
    <row r="1655" s="222" customFormat="1" ht="12.75"/>
    <row r="1656" s="222" customFormat="1" ht="12.75"/>
    <row r="1657" s="222" customFormat="1" ht="12.75"/>
    <row r="1658" s="222" customFormat="1" ht="12.75"/>
    <row r="1659" s="222" customFormat="1" ht="12.75"/>
    <row r="1660" s="222" customFormat="1" ht="12.75"/>
    <row r="1661" s="222" customFormat="1" ht="12.75"/>
    <row r="1662" s="222" customFormat="1" ht="12.75"/>
    <row r="1663" s="222" customFormat="1" ht="12.75"/>
    <row r="1664" s="222" customFormat="1" ht="12.75"/>
    <row r="1665" s="222" customFormat="1" ht="12.75"/>
    <row r="1666" s="222" customFormat="1" ht="12.75"/>
    <row r="1667" s="222" customFormat="1" ht="12.75"/>
    <row r="1668" s="222" customFormat="1" ht="12.75"/>
    <row r="1669" s="222" customFormat="1" ht="12.75"/>
    <row r="1670" s="222" customFormat="1" ht="12.75"/>
    <row r="1671" s="222" customFormat="1" ht="12.75"/>
    <row r="1672" s="222" customFormat="1" ht="12.75"/>
    <row r="1673" s="222" customFormat="1" ht="12.75"/>
    <row r="1674" s="222" customFormat="1" ht="12.75"/>
    <row r="1675" s="222" customFormat="1" ht="12.75"/>
    <row r="1676" s="222" customFormat="1" ht="12.75"/>
    <row r="1677" s="222" customFormat="1" ht="12.75"/>
    <row r="1678" s="222" customFormat="1" ht="12.75"/>
    <row r="1679" s="222" customFormat="1" ht="12.75"/>
    <row r="1680" s="222" customFormat="1" ht="12.75"/>
    <row r="1681" s="222" customFormat="1" ht="12.75"/>
    <row r="1682" s="222" customFormat="1" ht="12.75"/>
    <row r="1683" s="222" customFormat="1" ht="12.75"/>
    <row r="1684" s="222" customFormat="1" ht="12.75"/>
    <row r="1685" s="222" customFormat="1" ht="12.75"/>
    <row r="1686" s="222" customFormat="1" ht="12.75"/>
    <row r="1687" s="222" customFormat="1" ht="12.75"/>
    <row r="1688" s="222" customFormat="1" ht="12.75"/>
    <row r="1689" s="222" customFormat="1" ht="12.75"/>
    <row r="1690" s="222" customFormat="1" ht="12.75"/>
    <row r="1691" s="222" customFormat="1" ht="12.75"/>
    <row r="1692" s="222" customFormat="1" ht="12.75"/>
    <row r="1693" s="222" customFormat="1" ht="12.75"/>
    <row r="1694" s="222" customFormat="1" ht="12.75"/>
    <row r="1695" s="222" customFormat="1" ht="12.75"/>
    <row r="1696" s="222" customFormat="1" ht="12.75"/>
    <row r="1697" s="222" customFormat="1" ht="12.75"/>
    <row r="1698" s="222" customFormat="1" ht="12.75"/>
    <row r="1699" s="222" customFormat="1" ht="12.75"/>
    <row r="1700" s="222" customFormat="1" ht="12.75"/>
    <row r="1701" s="222" customFormat="1" ht="12.75"/>
    <row r="1702" s="222" customFormat="1" ht="12.75"/>
    <row r="1703" s="222" customFormat="1" ht="12.75"/>
    <row r="1704" s="222" customFormat="1" ht="12.75"/>
    <row r="1705" s="222" customFormat="1" ht="12.75"/>
    <row r="1706" s="222" customFormat="1" ht="12.75"/>
    <row r="1707" s="222" customFormat="1" ht="12.75"/>
    <row r="1708" s="222" customFormat="1" ht="12.75"/>
    <row r="1709" s="222" customFormat="1" ht="12.75"/>
    <row r="1710" s="222" customFormat="1" ht="12.75"/>
    <row r="1711" s="222" customFormat="1" ht="12.75"/>
    <row r="1712" s="222" customFormat="1" ht="12.75"/>
    <row r="1713" s="222" customFormat="1" ht="12.75"/>
    <row r="1714" s="222" customFormat="1" ht="12.75"/>
    <row r="1715" s="222" customFormat="1" ht="12.75"/>
    <row r="1716" s="222" customFormat="1" ht="12.75"/>
    <row r="1717" s="222" customFormat="1" ht="12.75"/>
    <row r="1718" s="222" customFormat="1" ht="12.75"/>
    <row r="1719" s="222" customFormat="1" ht="12.75"/>
    <row r="1720" s="222" customFormat="1" ht="12.75"/>
    <row r="1721" s="222" customFormat="1" ht="12.75"/>
    <row r="1722" s="222" customFormat="1" ht="12.75"/>
    <row r="1723" s="222" customFormat="1" ht="12.75"/>
    <row r="1724" s="222" customFormat="1" ht="12.75"/>
    <row r="1725" s="222" customFormat="1" ht="12.75"/>
    <row r="1726" s="222" customFormat="1" ht="12.75"/>
    <row r="1727" s="222" customFormat="1" ht="12.75"/>
    <row r="1728" s="222" customFormat="1" ht="12.75"/>
    <row r="1729" s="222" customFormat="1" ht="12.75"/>
    <row r="1730" s="222" customFormat="1" ht="12.75"/>
    <row r="1731" s="222" customFormat="1" ht="12.75"/>
    <row r="1732" s="222" customFormat="1" ht="12.75"/>
    <row r="1733" s="222" customFormat="1" ht="12.75"/>
    <row r="1734" s="222" customFormat="1" ht="12.75"/>
    <row r="1735" s="222" customFormat="1" ht="12.75"/>
    <row r="1736" s="222" customFormat="1" ht="12.75"/>
    <row r="1737" s="222" customFormat="1" ht="12.75"/>
    <row r="1738" s="222" customFormat="1" ht="12.75"/>
    <row r="1739" s="222" customFormat="1" ht="12.75"/>
    <row r="1740" s="222" customFormat="1" ht="12.75"/>
    <row r="1741" s="222" customFormat="1" ht="12.75"/>
    <row r="1742" s="222" customFormat="1" ht="12.75"/>
    <row r="1743" s="222" customFormat="1" ht="12.75"/>
    <row r="1744" s="222" customFormat="1" ht="12.75"/>
    <row r="1745" s="222" customFormat="1" ht="12.75"/>
    <row r="1746" s="222" customFormat="1" ht="12.75"/>
    <row r="1747" s="222" customFormat="1" ht="12.75"/>
    <row r="1748" s="222" customFormat="1" ht="12.75"/>
    <row r="1749" s="222" customFormat="1" ht="12.75"/>
    <row r="1750" s="222" customFormat="1" ht="12.75"/>
    <row r="1751" s="222" customFormat="1" ht="12.75"/>
    <row r="1752" s="222" customFormat="1" ht="12.75"/>
    <row r="1753" s="222" customFormat="1" ht="12.75"/>
    <row r="1754" s="222" customFormat="1" ht="12.75"/>
    <row r="1755" s="222" customFormat="1" ht="12.75"/>
    <row r="1756" s="222" customFormat="1" ht="12.75"/>
    <row r="1757" s="222" customFormat="1" ht="12.75"/>
    <row r="1758" s="222" customFormat="1" ht="12.75"/>
    <row r="1759" s="222" customFormat="1" ht="12.75"/>
    <row r="1760" s="222" customFormat="1" ht="12.75"/>
    <row r="1761" s="222" customFormat="1" ht="12.75"/>
    <row r="1762" s="222" customFormat="1" ht="12.75"/>
    <row r="1763" s="222" customFormat="1" ht="12.75"/>
    <row r="1764" s="222" customFormat="1" ht="12.75"/>
    <row r="1765" s="222" customFormat="1" ht="12.75"/>
    <row r="1766" s="222" customFormat="1" ht="12.75"/>
    <row r="1767" s="222" customFormat="1" ht="12.75"/>
    <row r="1768" s="222" customFormat="1" ht="12.75"/>
    <row r="1769" s="222" customFormat="1" ht="12.75"/>
    <row r="1770" s="222" customFormat="1" ht="12.75"/>
    <row r="1771" s="222" customFormat="1" ht="12.75"/>
    <row r="1772" s="222" customFormat="1" ht="12.75"/>
    <row r="1773" s="222" customFormat="1" ht="12.75"/>
    <row r="1774" s="222" customFormat="1" ht="12.75"/>
    <row r="1775" s="222" customFormat="1" ht="12.75"/>
    <row r="1776" s="222" customFormat="1" ht="12.75"/>
    <row r="1777" s="222" customFormat="1" ht="12.75"/>
    <row r="1778" s="222" customFormat="1" ht="12.75"/>
    <row r="1779" s="222" customFormat="1" ht="12.75"/>
    <row r="1780" s="222" customFormat="1" ht="12.75"/>
    <row r="1781" s="222" customFormat="1" ht="12.75"/>
    <row r="1782" s="222" customFormat="1" ht="12.75"/>
    <row r="1783" s="222" customFormat="1" ht="12.75"/>
    <row r="1784" s="222" customFormat="1" ht="12.75"/>
    <row r="1785" s="222" customFormat="1" ht="12.75"/>
    <row r="1786" s="222" customFormat="1" ht="12.75"/>
    <row r="1787" s="222" customFormat="1" ht="12.75"/>
    <row r="1788" s="222" customFormat="1" ht="12.75"/>
    <row r="1789" s="222" customFormat="1" ht="12.75"/>
    <row r="1790" s="222" customFormat="1" ht="12.75"/>
    <row r="1791" s="222" customFormat="1" ht="12.75"/>
    <row r="1792" s="222" customFormat="1" ht="12.75"/>
    <row r="1793" s="222" customFormat="1" ht="12.75"/>
    <row r="1794" s="222" customFormat="1" ht="12.75"/>
    <row r="1795" s="222" customFormat="1" ht="12.75"/>
    <row r="1796" s="222" customFormat="1" ht="12.75"/>
    <row r="1797" s="222" customFormat="1" ht="12.75"/>
    <row r="1798" s="222" customFormat="1" ht="12.75"/>
    <row r="1799" s="222" customFormat="1" ht="12.75"/>
    <row r="1800" s="222" customFormat="1" ht="12.75"/>
    <row r="1801" s="222" customFormat="1" ht="12.75"/>
    <row r="1802" s="222" customFormat="1" ht="12.75"/>
    <row r="1803" s="222" customFormat="1" ht="12.75"/>
    <row r="1804" s="222" customFormat="1" ht="12.75"/>
    <row r="1805" s="222" customFormat="1" ht="12.75"/>
    <row r="1806" s="222" customFormat="1" ht="12.75"/>
    <row r="1807" s="222" customFormat="1" ht="12.75"/>
    <row r="1808" s="222" customFormat="1" ht="12.75"/>
    <row r="1809" s="222" customFormat="1" ht="12.75"/>
    <row r="1810" s="222" customFormat="1" ht="12.75"/>
    <row r="1811" s="222" customFormat="1" ht="12.75"/>
    <row r="1812" s="222" customFormat="1" ht="12.75"/>
    <row r="1813" s="222" customFormat="1" ht="12.75"/>
    <row r="1814" s="222" customFormat="1" ht="12.75"/>
    <row r="1815" s="222" customFormat="1" ht="12.75"/>
    <row r="1816" s="222" customFormat="1" ht="12.75"/>
    <row r="1817" s="222" customFormat="1" ht="12.75"/>
    <row r="1818" s="222" customFormat="1" ht="12.75"/>
    <row r="1819" s="222" customFormat="1" ht="12.75"/>
    <row r="1820" s="222" customFormat="1" ht="12.75"/>
    <row r="1821" s="222" customFormat="1" ht="12.75"/>
    <row r="1822" s="222" customFormat="1" ht="12.75"/>
    <row r="1823" s="222" customFormat="1" ht="12.75"/>
    <row r="1824" s="222" customFormat="1" ht="12.75"/>
    <row r="1825" s="222" customFormat="1" ht="12.75"/>
    <row r="1826" s="222" customFormat="1" ht="12.75"/>
    <row r="1827" s="222" customFormat="1" ht="12.75"/>
    <row r="1828" s="222" customFormat="1" ht="12.75"/>
    <row r="1829" s="222" customFormat="1" ht="12.75"/>
    <row r="1830" s="222" customFormat="1" ht="12.75"/>
    <row r="1831" s="222" customFormat="1" ht="12.75"/>
    <row r="1832" s="222" customFormat="1" ht="12.75"/>
    <row r="1833" s="222" customFormat="1" ht="12.75"/>
    <row r="1834" s="222" customFormat="1" ht="12.75"/>
    <row r="1835" s="222" customFormat="1" ht="12.75"/>
    <row r="1836" s="222" customFormat="1" ht="12.75"/>
    <row r="1837" s="222" customFormat="1" ht="12.75"/>
    <row r="1838" s="222" customFormat="1" ht="12.75"/>
    <row r="1839" s="222" customFormat="1" ht="12.75"/>
    <row r="1840" s="222" customFormat="1" ht="12.75"/>
    <row r="1841" s="222" customFormat="1" ht="12.75"/>
    <row r="1842" s="222" customFormat="1" ht="12.75"/>
    <row r="1843" s="222" customFormat="1" ht="12.75"/>
    <row r="1844" s="222" customFormat="1" ht="12.75"/>
    <row r="1845" s="222" customFormat="1" ht="12.75"/>
    <row r="1846" s="222" customFormat="1" ht="12.75"/>
    <row r="1847" s="222" customFormat="1" ht="12.75"/>
    <row r="1848" s="222" customFormat="1" ht="12.75"/>
    <row r="1849" s="222" customFormat="1" ht="12.75"/>
    <row r="1850" s="222" customFormat="1" ht="12.75"/>
    <row r="1851" s="222" customFormat="1" ht="12.75"/>
    <row r="1852" s="222" customFormat="1" ht="12.75"/>
    <row r="1853" s="222" customFormat="1" ht="12.75"/>
    <row r="1854" s="222" customFormat="1" ht="12.75"/>
    <row r="1855" s="222" customFormat="1" ht="12.75"/>
    <row r="1856" s="222" customFormat="1" ht="12.75"/>
    <row r="1857" s="222" customFormat="1" ht="12.75"/>
    <row r="1858" s="222" customFormat="1" ht="12.75"/>
    <row r="1859" s="222" customFormat="1" ht="12.75"/>
    <row r="1860" s="222" customFormat="1" ht="12.75"/>
    <row r="1861" s="222" customFormat="1" ht="12.75"/>
    <row r="1862" s="222" customFormat="1" ht="12.75"/>
    <row r="1863" s="222" customFormat="1" ht="12.75"/>
    <row r="1864" s="222" customFormat="1" ht="12.75"/>
    <row r="1865" s="222" customFormat="1" ht="12.75"/>
    <row r="1866" s="222" customFormat="1" ht="12.75"/>
    <row r="1867" s="222" customFormat="1" ht="12.75"/>
    <row r="1868" s="222" customFormat="1" ht="12.75"/>
    <row r="1869" s="222" customFormat="1" ht="12.75"/>
    <row r="1870" s="222" customFormat="1" ht="12.75"/>
    <row r="1871" s="222" customFormat="1" ht="12.75"/>
    <row r="1872" s="222" customFormat="1" ht="12.75"/>
    <row r="1873" s="222" customFormat="1" ht="12.75"/>
    <row r="1874" s="222" customFormat="1" ht="12.75"/>
    <row r="1875" s="222" customFormat="1" ht="12.75"/>
    <row r="1876" s="222" customFormat="1" ht="12.75"/>
    <row r="1877" s="222" customFormat="1" ht="12.75"/>
    <row r="1878" s="222" customFormat="1" ht="12.75"/>
    <row r="1879" s="222" customFormat="1" ht="12.75"/>
    <row r="1880" s="222" customFormat="1" ht="12.75"/>
    <row r="1881" s="222" customFormat="1" ht="12.75"/>
    <row r="1882" s="222" customFormat="1" ht="12.75"/>
    <row r="1883" s="222" customFormat="1" ht="12.75"/>
    <row r="1884" s="222" customFormat="1" ht="12.75"/>
    <row r="1885" s="222" customFormat="1" ht="12.75"/>
    <row r="1886" s="222" customFormat="1" ht="12.75"/>
    <row r="1887" s="222" customFormat="1" ht="12.75"/>
    <row r="1888" s="222" customFormat="1" ht="12.75"/>
    <row r="1889" s="222" customFormat="1" ht="12.75"/>
    <row r="1890" s="222" customFormat="1" ht="12.75"/>
    <row r="1891" s="222" customFormat="1" ht="12.75"/>
    <row r="1892" s="222" customFormat="1" ht="12.75"/>
    <row r="1893" s="222" customFormat="1" ht="12.75"/>
    <row r="1894" s="222" customFormat="1" ht="12.75"/>
    <row r="1895" s="222" customFormat="1" ht="12.75"/>
    <row r="1896" s="222" customFormat="1" ht="12.75"/>
    <row r="1897" s="222" customFormat="1" ht="12.75"/>
    <row r="1898" s="222" customFormat="1" ht="12.75"/>
    <row r="1899" s="222" customFormat="1" ht="12.75"/>
    <row r="1900" s="222" customFormat="1" ht="12.75"/>
    <row r="1901" s="222" customFormat="1" ht="12.75"/>
    <row r="1902" s="222" customFormat="1" ht="12.75"/>
    <row r="1903" s="222" customFormat="1" ht="12.75"/>
    <row r="1904" s="222" customFormat="1" ht="12.75"/>
    <row r="1905" s="222" customFormat="1" ht="12.75"/>
    <row r="1906" s="222" customFormat="1" ht="12.75"/>
    <row r="1907" s="222" customFormat="1" ht="12.75"/>
    <row r="1908" s="222" customFormat="1" ht="12.75"/>
    <row r="1909" s="222" customFormat="1" ht="12.75"/>
    <row r="1910" s="222" customFormat="1" ht="12.75"/>
    <row r="1911" s="222" customFormat="1" ht="12.75"/>
    <row r="1912" s="222" customFormat="1" ht="12.75"/>
    <row r="1913" s="222" customFormat="1" ht="12.75"/>
    <row r="1914" s="222" customFormat="1" ht="12.75"/>
    <row r="1915" s="222" customFormat="1" ht="12.75"/>
    <row r="1916" s="222" customFormat="1" ht="12.75"/>
    <row r="1917" s="222" customFormat="1" ht="12.75"/>
    <row r="1918" s="222" customFormat="1" ht="12.75"/>
    <row r="1919" s="222" customFormat="1" ht="12.75"/>
    <row r="1920" s="222" customFormat="1" ht="12.75"/>
    <row r="1921" s="222" customFormat="1" ht="12.75"/>
    <row r="1922" s="222" customFormat="1" ht="12.75"/>
    <row r="1923" s="222" customFormat="1" ht="12.75"/>
    <row r="1924" s="222" customFormat="1" ht="12.75"/>
    <row r="1925" s="222" customFormat="1" ht="12.75"/>
    <row r="1926" s="222" customFormat="1" ht="12.75"/>
    <row r="1927" s="222" customFormat="1" ht="12.75"/>
    <row r="1928" s="222" customFormat="1" ht="12.75"/>
    <row r="1929" s="222" customFormat="1" ht="12.75"/>
    <row r="1930" s="222" customFormat="1" ht="12.75"/>
    <row r="1931" s="222" customFormat="1" ht="12.75"/>
    <row r="1932" s="222" customFormat="1" ht="12.75"/>
    <row r="1933" s="222" customFormat="1" ht="12.75"/>
    <row r="1934" s="222" customFormat="1" ht="12.75"/>
    <row r="1935" s="222" customFormat="1" ht="12.75"/>
    <row r="1936" s="222" customFormat="1" ht="12.75"/>
    <row r="1937" s="222" customFormat="1" ht="12.75"/>
    <row r="1938" s="222" customFormat="1" ht="12.75"/>
    <row r="1939" s="222" customFormat="1" ht="12.75"/>
    <row r="1940" s="222" customFormat="1" ht="12.75"/>
    <row r="1941" s="222" customFormat="1" ht="12.75"/>
    <row r="1942" s="222" customFormat="1" ht="12.75"/>
    <row r="1943" s="222" customFormat="1" ht="12.75"/>
    <row r="1944" s="222" customFormat="1" ht="12.75"/>
    <row r="1945" s="222" customFormat="1" ht="12.75"/>
    <row r="1946" s="222" customFormat="1" ht="12.75"/>
    <row r="1947" s="222" customFormat="1" ht="12.75"/>
    <row r="1948" s="222" customFormat="1" ht="12.75"/>
    <row r="1949" s="222" customFormat="1" ht="12.75"/>
    <row r="1950" s="222" customFormat="1" ht="12.75"/>
    <row r="1951" s="222" customFormat="1" ht="12.75"/>
    <row r="1952" s="222" customFormat="1" ht="12.75"/>
    <row r="1953" s="222" customFormat="1" ht="12.75"/>
    <row r="1954" s="222" customFormat="1" ht="12.75"/>
    <row r="1955" s="222" customFormat="1" ht="12.75"/>
    <row r="1956" s="222" customFormat="1" ht="12.75"/>
    <row r="1957" s="222" customFormat="1" ht="12.75"/>
    <row r="1958" s="222" customFormat="1" ht="12.75"/>
    <row r="1959" s="222" customFormat="1" ht="12.75"/>
    <row r="1960" s="222" customFormat="1" ht="12.75"/>
    <row r="1961" s="222" customFormat="1" ht="12.75"/>
    <row r="1962" s="222" customFormat="1" ht="12.75"/>
    <row r="1963" s="222" customFormat="1" ht="12.75"/>
    <row r="1964" s="222" customFormat="1" ht="12.75"/>
    <row r="1965" s="222" customFormat="1" ht="12.75"/>
    <row r="1966" s="222" customFormat="1" ht="12.75"/>
    <row r="1967" s="222" customFormat="1" ht="12.75"/>
    <row r="1968" s="222" customFormat="1" ht="12.75"/>
    <row r="1969" s="222" customFormat="1" ht="12.75"/>
    <row r="1970" s="222" customFormat="1" ht="12.75"/>
    <row r="1971" s="222" customFormat="1" ht="12.75"/>
    <row r="1972" s="222" customFormat="1" ht="12.75"/>
    <row r="1973" s="222" customFormat="1" ht="12.75"/>
    <row r="1974" s="222" customFormat="1" ht="12.75"/>
    <row r="1975" s="222" customFormat="1" ht="12.75"/>
    <row r="1976" s="222" customFormat="1" ht="12.75"/>
    <row r="1977" s="222" customFormat="1" ht="12.75"/>
    <row r="1978" s="222" customFormat="1" ht="12.75"/>
    <row r="1979" s="222" customFormat="1" ht="12.75"/>
    <row r="1980" s="222" customFormat="1" ht="12.75"/>
    <row r="1981" s="222" customFormat="1" ht="12.75"/>
    <row r="1982" s="222" customFormat="1" ht="12.75"/>
    <row r="1983" s="222" customFormat="1" ht="12.75"/>
    <row r="1984" s="222" customFormat="1" ht="12.75"/>
    <row r="1985" s="222" customFormat="1" ht="12.75"/>
    <row r="1986" s="222" customFormat="1" ht="12.75"/>
    <row r="1987" s="222" customFormat="1" ht="12.75"/>
    <row r="1988" s="222" customFormat="1" ht="12.75"/>
    <row r="1989" s="222" customFormat="1" ht="12.75"/>
    <row r="1990" s="222" customFormat="1" ht="12.75"/>
    <row r="1991" s="222" customFormat="1" ht="12.75"/>
    <row r="1992" s="222" customFormat="1" ht="12.75"/>
    <row r="1993" s="222" customFormat="1" ht="12.75"/>
    <row r="1994" s="222" customFormat="1" ht="12.75"/>
    <row r="1995" s="222" customFormat="1" ht="12.75"/>
    <row r="1996" s="222" customFormat="1" ht="12.75"/>
    <row r="1997" s="222" customFormat="1" ht="12.75"/>
    <row r="1998" s="222" customFormat="1" ht="12.75"/>
    <row r="1999" s="222" customFormat="1" ht="12.75"/>
    <row r="2000" s="222" customFormat="1" ht="12.75"/>
    <row r="2001" s="222" customFormat="1" ht="12.75"/>
    <row r="2002" s="222" customFormat="1" ht="12.75"/>
    <row r="2003" s="222" customFormat="1" ht="12.75"/>
    <row r="2004" s="222" customFormat="1" ht="12.75"/>
    <row r="2005" s="222" customFormat="1" ht="12.75"/>
    <row r="2006" s="222" customFormat="1" ht="12.75"/>
    <row r="2007" s="222" customFormat="1" ht="12.75"/>
    <row r="2008" s="222" customFormat="1" ht="12.75"/>
    <row r="2009" s="222" customFormat="1" ht="12.75"/>
    <row r="2010" s="222" customFormat="1" ht="12.75"/>
    <row r="2011" s="222" customFormat="1" ht="12.75"/>
    <row r="2012" s="222" customFormat="1" ht="12.75"/>
    <row r="2013" s="222" customFormat="1" ht="12.75"/>
    <row r="2014" s="222" customFormat="1" ht="12.75"/>
    <row r="2015" s="222" customFormat="1" ht="12.75"/>
    <row r="2016" s="222" customFormat="1" ht="12.75"/>
    <row r="2017" s="222" customFormat="1" ht="12.75"/>
    <row r="2018" s="222" customFormat="1" ht="12.75"/>
    <row r="2019" s="222" customFormat="1" ht="12.75"/>
    <row r="2020" s="222" customFormat="1" ht="12.75"/>
    <row r="2021" s="222" customFormat="1" ht="12.75"/>
    <row r="2022" s="222" customFormat="1" ht="12.75"/>
    <row r="2023" s="222" customFormat="1" ht="12.75"/>
    <row r="2024" s="222" customFormat="1" ht="12.75"/>
    <row r="2025" s="222" customFormat="1" ht="12.75"/>
    <row r="2026" s="222" customFormat="1" ht="12.75"/>
    <row r="2027" s="222" customFormat="1" ht="12.75"/>
    <row r="2028" s="222" customFormat="1" ht="12.75"/>
    <row r="2029" s="222" customFormat="1" ht="12.75"/>
    <row r="2030" s="222" customFormat="1" ht="12.75"/>
    <row r="2031" s="222" customFormat="1" ht="12.75"/>
    <row r="2032" s="222" customFormat="1" ht="12.75"/>
    <row r="2033" s="222" customFormat="1" ht="12.75"/>
    <row r="2034" s="222" customFormat="1" ht="12.75"/>
    <row r="2035" s="222" customFormat="1" ht="12.75"/>
    <row r="2036" s="222" customFormat="1" ht="12.75"/>
    <row r="2037" s="222" customFormat="1" ht="12.75"/>
    <row r="2038" s="222" customFormat="1" ht="12.75"/>
    <row r="2039" s="222" customFormat="1" ht="12.75"/>
    <row r="2040" s="222" customFormat="1" ht="12.75"/>
    <row r="2041" s="222" customFormat="1" ht="12.75"/>
    <row r="2042" s="222" customFormat="1" ht="12.75"/>
    <row r="2043" s="222" customFormat="1" ht="12.75"/>
    <row r="2044" s="222" customFormat="1" ht="12.75"/>
    <row r="2045" s="222" customFormat="1" ht="12.75"/>
    <row r="2046" s="222" customFormat="1" ht="12.75"/>
    <row r="2047" s="222" customFormat="1" ht="12.75"/>
    <row r="2048" s="222" customFormat="1" ht="12.75"/>
    <row r="2049" s="222" customFormat="1" ht="12.75"/>
    <row r="2050" s="222" customFormat="1" ht="12.75"/>
    <row r="2051" s="222" customFormat="1" ht="12.75"/>
    <row r="2052" s="222" customFormat="1" ht="12.75"/>
    <row r="2053" s="222" customFormat="1" ht="12.75"/>
    <row r="2054" s="222" customFormat="1" ht="12.75"/>
    <row r="2055" s="222" customFormat="1" ht="12.75"/>
    <row r="2056" s="222" customFormat="1" ht="12.75"/>
    <row r="2057" s="222" customFormat="1" ht="12.75"/>
    <row r="2058" s="222" customFormat="1" ht="12.75"/>
    <row r="2059" s="222" customFormat="1" ht="12.75"/>
    <row r="2060" s="222" customFormat="1" ht="12.75"/>
    <row r="2061" s="222" customFormat="1" ht="12.75"/>
    <row r="2062" s="222" customFormat="1" ht="12.75"/>
    <row r="2063" s="222" customFormat="1" ht="12.75"/>
    <row r="2064" s="222" customFormat="1" ht="12.75"/>
    <row r="2065" s="222" customFormat="1" ht="12.75"/>
    <row r="2066" s="222" customFormat="1" ht="12.75"/>
    <row r="2067" s="222" customFormat="1" ht="12.75"/>
    <row r="2068" s="222" customFormat="1" ht="12.75"/>
    <row r="2069" s="222" customFormat="1" ht="12.75"/>
    <row r="2070" s="222" customFormat="1" ht="12.75"/>
    <row r="2071" s="222" customFormat="1" ht="12.75"/>
    <row r="2072" s="222" customFormat="1" ht="12.75"/>
    <row r="2073" s="222" customFormat="1" ht="12.75"/>
    <row r="2074" s="222" customFormat="1" ht="12.75"/>
    <row r="2075" s="222" customFormat="1" ht="12.75"/>
    <row r="2076" s="222" customFormat="1" ht="12.75"/>
    <row r="2077" s="222" customFormat="1" ht="12.75"/>
    <row r="2078" s="222" customFormat="1" ht="12.75"/>
    <row r="2079" s="222" customFormat="1" ht="12.75"/>
    <row r="2080" s="222" customFormat="1" ht="12.75"/>
    <row r="2081" s="222" customFormat="1" ht="12.75"/>
    <row r="2082" s="222" customFormat="1" ht="12.75"/>
    <row r="2083" s="222" customFormat="1" ht="12.75"/>
    <row r="2084" s="222" customFormat="1" ht="12.75"/>
    <row r="2085" s="222" customFormat="1" ht="12.75"/>
    <row r="2086" s="222" customFormat="1" ht="12.75"/>
    <row r="2087" s="222" customFormat="1" ht="12.75"/>
    <row r="2088" s="222" customFormat="1" ht="12.75"/>
    <row r="2089" s="222" customFormat="1" ht="12.75"/>
    <row r="2090" s="222" customFormat="1" ht="12.75"/>
    <row r="2091" s="222" customFormat="1" ht="12.75"/>
    <row r="2092" s="222" customFormat="1" ht="12.75"/>
    <row r="2093" s="222" customFormat="1" ht="12.75"/>
    <row r="2094" s="222" customFormat="1" ht="12.75"/>
    <row r="2095" s="222" customFormat="1" ht="12.75"/>
    <row r="2096" s="222" customFormat="1" ht="12.75"/>
    <row r="2097" s="222" customFormat="1" ht="12.75"/>
    <row r="2098" s="222" customFormat="1" ht="12.75"/>
    <row r="2099" s="222" customFormat="1" ht="12.75"/>
    <row r="2100" s="222" customFormat="1" ht="12.75"/>
    <row r="2101" s="222" customFormat="1" ht="12.75"/>
    <row r="2102" s="222" customFormat="1" ht="12.75"/>
    <row r="2103" s="222" customFormat="1" ht="12.75"/>
    <row r="2104" s="222" customFormat="1" ht="12.75"/>
    <row r="2105" s="222" customFormat="1" ht="12.75"/>
    <row r="2106" s="222" customFormat="1" ht="12.75"/>
    <row r="2107" s="222" customFormat="1" ht="12.75"/>
    <row r="2108" s="222" customFormat="1" ht="12.75"/>
    <row r="2109" s="222" customFormat="1" ht="12.75"/>
    <row r="2110" s="222" customFormat="1" ht="12.75"/>
    <row r="2111" s="222" customFormat="1" ht="12.75"/>
    <row r="2112" s="222" customFormat="1" ht="12.75"/>
    <row r="2113" s="222" customFormat="1" ht="12.75"/>
    <row r="2114" s="222" customFormat="1" ht="12.75"/>
    <row r="2115" s="222" customFormat="1" ht="12.75"/>
    <row r="2116" s="222" customFormat="1" ht="12.75"/>
    <row r="2117" s="222" customFormat="1" ht="12.75"/>
    <row r="2118" s="222" customFormat="1" ht="12.75"/>
    <row r="2119" s="222" customFormat="1" ht="12.75"/>
    <row r="2120" s="222" customFormat="1" ht="12.75"/>
    <row r="2121" s="222" customFormat="1" ht="12.75"/>
    <row r="2122" s="222" customFormat="1" ht="12.75"/>
    <row r="2123" s="222" customFormat="1" ht="12.75"/>
    <row r="2124" s="222" customFormat="1" ht="12.75"/>
    <row r="2125" s="222" customFormat="1" ht="12.75"/>
    <row r="2126" s="222" customFormat="1" ht="12.75"/>
    <row r="2127" s="222" customFormat="1" ht="12.75"/>
    <row r="2128" s="222" customFormat="1" ht="12.75"/>
    <row r="2129" s="222" customFormat="1" ht="12.75"/>
    <row r="2130" s="222" customFormat="1" ht="12.75"/>
    <row r="2131" s="222" customFormat="1" ht="12.75"/>
    <row r="2132" s="222" customFormat="1" ht="12.75"/>
    <row r="2133" s="222" customFormat="1" ht="12.75"/>
    <row r="2134" s="222" customFormat="1" ht="12.75"/>
    <row r="2135" s="222" customFormat="1" ht="12.75"/>
    <row r="2136" s="222" customFormat="1" ht="12.75"/>
    <row r="2137" s="222" customFormat="1" ht="12.75"/>
    <row r="2138" s="222" customFormat="1" ht="12.75"/>
    <row r="2139" s="222" customFormat="1" ht="12.75"/>
    <row r="2140" s="222" customFormat="1" ht="12.75"/>
    <row r="2141" s="222" customFormat="1" ht="12.75"/>
    <row r="2142" s="222" customFormat="1" ht="12.75"/>
    <row r="2143" s="222" customFormat="1" ht="12.75"/>
    <row r="2144" s="222" customFormat="1" ht="12.75"/>
    <row r="2145" s="222" customFormat="1" ht="12.75"/>
    <row r="2146" s="222" customFormat="1" ht="12.75"/>
    <row r="2147" s="222" customFormat="1" ht="12.75"/>
    <row r="2148" s="222" customFormat="1" ht="12.75"/>
    <row r="2149" s="222" customFormat="1" ht="12.75"/>
    <row r="2150" s="222" customFormat="1" ht="12.75"/>
    <row r="2151" s="222" customFormat="1" ht="12.75"/>
    <row r="2152" s="222" customFormat="1" ht="12.75"/>
    <row r="2153" s="222" customFormat="1" ht="12.75"/>
    <row r="2154" s="222" customFormat="1" ht="12.75"/>
    <row r="2155" s="222" customFormat="1" ht="12.75"/>
    <row r="2156" s="222" customFormat="1" ht="12.75"/>
    <row r="2157" s="222" customFormat="1" ht="12.75"/>
    <row r="2158" s="222" customFormat="1" ht="12.75"/>
    <row r="2159" s="222" customFormat="1" ht="12.75"/>
    <row r="2160" s="222" customFormat="1" ht="12.75"/>
    <row r="2161" s="222" customFormat="1" ht="12.75"/>
    <row r="2162" s="222" customFormat="1" ht="12.75"/>
    <row r="2163" s="222" customFormat="1" ht="12.75"/>
    <row r="2164" s="222" customFormat="1" ht="12.75"/>
    <row r="2165" s="222" customFormat="1" ht="12.75"/>
    <row r="2166" s="222" customFormat="1" ht="12.75"/>
    <row r="2167" s="222" customFormat="1" ht="12.75"/>
    <row r="2168" s="222" customFormat="1" ht="12.75"/>
    <row r="2169" s="222" customFormat="1" ht="12.75"/>
    <row r="2170" s="222" customFormat="1" ht="12.75"/>
    <row r="2171" s="222" customFormat="1" ht="12.75"/>
    <row r="2172" s="222" customFormat="1" ht="12.75"/>
    <row r="2173" s="222" customFormat="1" ht="12.75"/>
    <row r="2174" s="222" customFormat="1" ht="12.75"/>
    <row r="2175" s="222" customFormat="1" ht="12.75"/>
    <row r="2176" s="222" customFormat="1" ht="12.75"/>
    <row r="2177" s="222" customFormat="1" ht="12.75"/>
    <row r="2178" s="222" customFormat="1" ht="12.75"/>
    <row r="2179" s="222" customFormat="1" ht="12.75"/>
    <row r="2180" s="222" customFormat="1" ht="12.75"/>
    <row r="2181" s="222" customFormat="1" ht="12.75"/>
    <row r="2182" s="222" customFormat="1" ht="12.75"/>
    <row r="2183" s="222" customFormat="1" ht="12.75"/>
    <row r="2184" s="222" customFormat="1" ht="12.75"/>
    <row r="2185" s="222" customFormat="1" ht="12.75"/>
    <row r="2186" s="222" customFormat="1" ht="12.75"/>
    <row r="2187" s="222" customFormat="1" ht="12.75"/>
    <row r="2188" s="222" customFormat="1" ht="12.75"/>
    <row r="2189" s="222" customFormat="1" ht="12.75"/>
    <row r="2190" s="222" customFormat="1" ht="12.75"/>
    <row r="2191" s="222" customFormat="1" ht="12.75"/>
    <row r="2192" s="222" customFormat="1" ht="12.75"/>
    <row r="2193" s="222" customFormat="1" ht="12.75"/>
    <row r="2194" s="222" customFormat="1" ht="12.75"/>
    <row r="2195" s="222" customFormat="1" ht="12.75"/>
    <row r="2196" s="222" customFormat="1" ht="12.75"/>
    <row r="2197" s="222" customFormat="1" ht="12.75"/>
    <row r="2198" s="222" customFormat="1" ht="12.75"/>
    <row r="2199" s="222" customFormat="1" ht="12.75"/>
    <row r="2200" s="222" customFormat="1" ht="12.75"/>
    <row r="2201" s="222" customFormat="1" ht="12.75"/>
    <row r="2202" s="222" customFormat="1" ht="12.75"/>
    <row r="2203" s="222" customFormat="1" ht="12.75"/>
    <row r="2204" s="222" customFormat="1" ht="12.75"/>
    <row r="2205" s="222" customFormat="1" ht="12.75"/>
    <row r="2206" s="222" customFormat="1" ht="12.75"/>
    <row r="2207" s="222" customFormat="1" ht="12.75"/>
    <row r="2208" s="222" customFormat="1" ht="12.75"/>
    <row r="2209" s="222" customFormat="1" ht="12.75"/>
    <row r="2210" s="222" customFormat="1" ht="12.75"/>
    <row r="2211" s="222" customFormat="1" ht="12.75"/>
    <row r="2212" s="222" customFormat="1" ht="12.75"/>
    <row r="2213" s="222" customFormat="1" ht="12.75"/>
    <row r="2214" s="222" customFormat="1" ht="12.75"/>
    <row r="2215" s="222" customFormat="1" ht="12.75"/>
    <row r="2216" s="222" customFormat="1" ht="12.75"/>
    <row r="2217" s="222" customFormat="1" ht="12.75"/>
    <row r="2218" s="222" customFormat="1" ht="12.75"/>
    <row r="2219" s="222" customFormat="1" ht="12.75"/>
    <row r="2220" s="222" customFormat="1" ht="12.75"/>
    <row r="2221" s="222" customFormat="1" ht="12.75"/>
    <row r="2222" s="222" customFormat="1" ht="12.75"/>
    <row r="2223" s="222" customFormat="1" ht="12.75"/>
    <row r="2224" s="222" customFormat="1" ht="12.75"/>
    <row r="2225" s="222" customFormat="1" ht="12.75"/>
    <row r="2226" s="222" customFormat="1" ht="12.75"/>
    <row r="2227" s="222" customFormat="1" ht="12.75"/>
    <row r="2228" s="222" customFormat="1" ht="12.75"/>
    <row r="2229" s="222" customFormat="1" ht="12.75"/>
    <row r="2230" s="222" customFormat="1" ht="12.75"/>
    <row r="2231" s="222" customFormat="1" ht="12.75"/>
    <row r="2232" s="222" customFormat="1" ht="12.75"/>
    <row r="2233" s="222" customFormat="1" ht="12.75"/>
    <row r="2234" s="222" customFormat="1" ht="12.75"/>
    <row r="2235" s="222" customFormat="1" ht="12.75"/>
    <row r="2236" s="222" customFormat="1" ht="12.75"/>
    <row r="2237" s="222" customFormat="1" ht="12.75"/>
    <row r="2238" s="222" customFormat="1" ht="12.75"/>
    <row r="2239" s="222" customFormat="1" ht="12.75"/>
    <row r="2240" s="222" customFormat="1" ht="12.75"/>
    <row r="2241" s="222" customFormat="1" ht="12.75"/>
    <row r="2242" s="222" customFormat="1" ht="12.75"/>
    <row r="2243" s="222" customFormat="1" ht="12.75"/>
    <row r="2244" s="222" customFormat="1" ht="12.75"/>
    <row r="2245" s="222" customFormat="1" ht="12.75"/>
    <row r="2246" s="222" customFormat="1" ht="12.75"/>
    <row r="2247" s="222" customFormat="1" ht="12.75"/>
    <row r="2248" s="222" customFormat="1" ht="12.75"/>
    <row r="2249" s="222" customFormat="1" ht="12.75"/>
    <row r="2250" s="222" customFormat="1" ht="12.75"/>
    <row r="2251" s="222" customFormat="1" ht="12.75"/>
    <row r="2252" s="222" customFormat="1" ht="12.75"/>
    <row r="2253" s="222" customFormat="1" ht="12.75"/>
    <row r="2254" s="222" customFormat="1" ht="12.75"/>
    <row r="2255" s="222" customFormat="1" ht="12.75"/>
    <row r="2256" s="222" customFormat="1" ht="12.75"/>
    <row r="2257" s="222" customFormat="1" ht="12.75"/>
    <row r="2258" s="222" customFormat="1" ht="12.75"/>
    <row r="2259" s="222" customFormat="1" ht="12.75"/>
    <row r="2260" s="222" customFormat="1" ht="12.75"/>
    <row r="2261" s="222" customFormat="1" ht="12.75"/>
    <row r="2262" s="222" customFormat="1" ht="12.75"/>
    <row r="2263" s="222" customFormat="1" ht="12.75"/>
    <row r="2264" s="222" customFormat="1" ht="12.75"/>
    <row r="2265" s="222" customFormat="1" ht="12.75"/>
    <row r="2266" s="222" customFormat="1" ht="12.75"/>
    <row r="2267" s="222" customFormat="1" ht="12.75"/>
    <row r="2268" s="222" customFormat="1" ht="12.75"/>
    <row r="2269" s="222" customFormat="1" ht="12.75"/>
    <row r="2270" s="222" customFormat="1" ht="12.75"/>
    <row r="2271" s="222" customFormat="1" ht="12.75"/>
    <row r="2272" s="222" customFormat="1" ht="12.75"/>
    <row r="2273" s="222" customFormat="1" ht="12.75"/>
    <row r="2274" s="222" customFormat="1" ht="12.75"/>
    <row r="2275" s="222" customFormat="1" ht="12.75"/>
    <row r="2276" s="222" customFormat="1" ht="12.75"/>
    <row r="2277" s="222" customFormat="1" ht="12.75"/>
    <row r="2278" s="222" customFormat="1" ht="12.75"/>
    <row r="2279" s="222" customFormat="1" ht="12.75"/>
    <row r="2280" s="222" customFormat="1" ht="12.75"/>
    <row r="2281" s="222" customFormat="1" ht="12.75"/>
    <row r="2282" s="222" customFormat="1" ht="12.75"/>
    <row r="2283" s="222" customFormat="1" ht="12.75"/>
    <row r="2284" s="222" customFormat="1" ht="12.75"/>
    <row r="2285" s="222" customFormat="1" ht="12.75"/>
    <row r="2286" s="222" customFormat="1" ht="12.75"/>
    <row r="2287" s="222" customFormat="1" ht="12.75"/>
    <row r="2288" s="222" customFormat="1" ht="12.75"/>
    <row r="2289" s="222" customFormat="1" ht="12.75"/>
    <row r="2290" s="222" customFormat="1" ht="12.75"/>
    <row r="2291" s="222" customFormat="1" ht="12.75"/>
    <row r="2292" s="222" customFormat="1" ht="12.75"/>
    <row r="2293" s="222" customFormat="1" ht="12.75"/>
    <row r="2294" s="222" customFormat="1" ht="12.75"/>
    <row r="2295" s="222" customFormat="1" ht="12.75"/>
    <row r="2296" s="222" customFormat="1" ht="12.75"/>
    <row r="2297" s="222" customFormat="1" ht="12.75"/>
    <row r="2298" s="222" customFormat="1" ht="12.75"/>
    <row r="2299" s="222" customFormat="1" ht="12.75"/>
    <row r="2300" s="222" customFormat="1" ht="12.75"/>
    <row r="2301" s="222" customFormat="1" ht="12.75"/>
    <row r="2302" s="222" customFormat="1" ht="12.75"/>
    <row r="2303" s="222" customFormat="1" ht="12.75"/>
    <row r="2304" s="222" customFormat="1" ht="12.75"/>
    <row r="2305" s="222" customFormat="1" ht="12.75"/>
    <row r="2306" s="222" customFormat="1" ht="12.75"/>
    <row r="2307" s="222" customFormat="1" ht="12.75"/>
    <row r="2308" s="222" customFormat="1" ht="12.75"/>
    <row r="2309" s="222" customFormat="1" ht="12.75"/>
    <row r="2310" s="222" customFormat="1" ht="12.75"/>
    <row r="2311" s="222" customFormat="1" ht="12.75"/>
    <row r="2312" s="222" customFormat="1" ht="12.75"/>
    <row r="2313" s="222" customFormat="1" ht="12.75"/>
    <row r="2314" s="222" customFormat="1" ht="12.75"/>
    <row r="2315" s="222" customFormat="1" ht="12.75"/>
    <row r="2316" s="222" customFormat="1" ht="12.75"/>
    <row r="2317" s="222" customFormat="1" ht="12.75"/>
    <row r="2318" s="222" customFormat="1" ht="12.75"/>
    <row r="2319" s="222" customFormat="1" ht="12.75"/>
    <row r="2320" s="222" customFormat="1" ht="12.75"/>
    <row r="2321" s="222" customFormat="1" ht="12.75"/>
    <row r="2322" s="222" customFormat="1" ht="12.75"/>
    <row r="2323" s="222" customFormat="1" ht="12.75"/>
    <row r="2324" s="222" customFormat="1" ht="12.75"/>
    <row r="2325" s="222" customFormat="1" ht="12.75"/>
    <row r="2326" s="222" customFormat="1" ht="12.75"/>
    <row r="2327" s="222" customFormat="1" ht="12.75"/>
    <row r="2328" s="222" customFormat="1" ht="12.75"/>
    <row r="2329" s="222" customFormat="1" ht="12.75"/>
    <row r="2330" s="222" customFormat="1" ht="12.75"/>
    <row r="2331" s="222" customFormat="1" ht="12.75"/>
    <row r="2332" s="222" customFormat="1" ht="12.75"/>
    <row r="2333" s="222" customFormat="1" ht="12.75"/>
    <row r="2334" s="222" customFormat="1" ht="12.75"/>
    <row r="2335" s="222" customFormat="1" ht="12.75"/>
    <row r="2336" s="222" customFormat="1" ht="12.75"/>
    <row r="2337" s="222" customFormat="1" ht="12.75"/>
    <row r="2338" s="222" customFormat="1" ht="12.75"/>
    <row r="2339" s="222" customFormat="1" ht="12.75"/>
    <row r="2340" s="222" customFormat="1" ht="12.75"/>
    <row r="2341" s="222" customFormat="1" ht="12.75"/>
    <row r="2342" s="222" customFormat="1" ht="12.75"/>
    <row r="2343" s="222" customFormat="1" ht="12.75"/>
    <row r="2344" s="222" customFormat="1" ht="12.75"/>
    <row r="2345" s="222" customFormat="1" ht="12.75"/>
    <row r="2346" s="222" customFormat="1" ht="12.75"/>
    <row r="2347" s="222" customFormat="1" ht="12.75"/>
    <row r="2348" s="222" customFormat="1" ht="12.75"/>
    <row r="2349" s="222" customFormat="1" ht="12.75"/>
    <row r="2350" s="222" customFormat="1" ht="12.75"/>
    <row r="2351" s="222" customFormat="1" ht="12.75"/>
    <row r="2352" s="222" customFormat="1" ht="12.75"/>
    <row r="2353" s="222" customFormat="1" ht="12.75"/>
    <row r="2354" s="222" customFormat="1" ht="12.75"/>
    <row r="2355" s="222" customFormat="1" ht="12.75"/>
    <row r="2356" s="222" customFormat="1" ht="12.75"/>
    <row r="2357" s="222" customFormat="1" ht="12.75"/>
    <row r="2358" s="222" customFormat="1" ht="12.75"/>
    <row r="2359" s="222" customFormat="1" ht="12.75"/>
    <row r="2360" s="222" customFormat="1" ht="12.75"/>
    <row r="2361" s="222" customFormat="1" ht="12.75"/>
    <row r="2362" s="222" customFormat="1" ht="12.75"/>
    <row r="2363" s="222" customFormat="1" ht="12.75"/>
    <row r="2364" s="222" customFormat="1" ht="12.75"/>
    <row r="2365" s="222" customFormat="1" ht="12.75"/>
    <row r="2366" s="222" customFormat="1" ht="12.75"/>
    <row r="2367" s="222" customFormat="1" ht="12.75"/>
    <row r="2368" s="222" customFormat="1" ht="12.75"/>
    <row r="2369" s="222" customFormat="1" ht="12.75"/>
    <row r="2370" s="222" customFormat="1" ht="12.75"/>
    <row r="2371" s="222" customFormat="1" ht="12.75"/>
    <row r="2372" s="222" customFormat="1" ht="12.75"/>
    <row r="2373" s="222" customFormat="1" ht="12.75"/>
    <row r="2374" s="222" customFormat="1" ht="12.75"/>
    <row r="2375" s="222" customFormat="1" ht="12.75"/>
    <row r="2376" s="222" customFormat="1" ht="12.75"/>
    <row r="2377" s="222" customFormat="1" ht="12.75"/>
    <row r="2378" s="222" customFormat="1" ht="12.75"/>
    <row r="2379" s="222" customFormat="1" ht="12.75"/>
    <row r="2380" s="222" customFormat="1" ht="12.75"/>
    <row r="2381" s="222" customFormat="1" ht="12.75"/>
    <row r="2382" s="222" customFormat="1" ht="12.75"/>
    <row r="2383" s="222" customFormat="1" ht="12.75"/>
    <row r="2384" s="222" customFormat="1" ht="12.75"/>
    <row r="2385" s="222" customFormat="1" ht="12.75"/>
    <row r="2386" s="222" customFormat="1" ht="12.75"/>
    <row r="2387" s="222" customFormat="1" ht="12.75"/>
    <row r="2388" s="222" customFormat="1" ht="12.75"/>
    <row r="2389" s="222" customFormat="1" ht="12.75"/>
    <row r="2390" s="222" customFormat="1" ht="12.75"/>
    <row r="2391" s="222" customFormat="1" ht="12.75"/>
    <row r="2392" s="222" customFormat="1" ht="12.75"/>
    <row r="2393" s="222" customFormat="1" ht="12.75"/>
    <row r="2394" s="222" customFormat="1" ht="12.75"/>
    <row r="2395" s="222" customFormat="1" ht="12.75"/>
    <row r="2396" s="222" customFormat="1" ht="12.75"/>
    <row r="2397" s="222" customFormat="1" ht="12.75"/>
    <row r="2398" s="222" customFormat="1" ht="12.75"/>
    <row r="2399" s="222" customFormat="1" ht="12.75"/>
    <row r="2400" s="222" customFormat="1" ht="12.75"/>
    <row r="2401" s="222" customFormat="1" ht="12.75"/>
    <row r="2402" s="222" customFormat="1" ht="12.75"/>
    <row r="2403" s="222" customFormat="1" ht="12.75"/>
    <row r="2404" s="222" customFormat="1" ht="12.75"/>
    <row r="2405" s="222" customFormat="1" ht="12.75"/>
    <row r="2406" s="222" customFormat="1" ht="12.75"/>
    <row r="2407" s="222" customFormat="1" ht="12.75"/>
    <row r="2408" s="222" customFormat="1" ht="12.75"/>
    <row r="2409" s="222" customFormat="1" ht="12.75"/>
    <row r="2410" s="222" customFormat="1" ht="12.75"/>
    <row r="2411" s="222" customFormat="1" ht="12.75"/>
    <row r="2412" s="222" customFormat="1" ht="12.75"/>
    <row r="2413" s="222" customFormat="1" ht="12.75"/>
    <row r="2414" s="222" customFormat="1" ht="12.75"/>
    <row r="2415" s="222" customFormat="1" ht="12.75"/>
    <row r="2416" s="222" customFormat="1" ht="12.75"/>
    <row r="2417" s="222" customFormat="1" ht="12.75"/>
    <row r="2418" s="222" customFormat="1" ht="12.75"/>
    <row r="2419" s="222" customFormat="1" ht="12.75"/>
    <row r="2420" s="222" customFormat="1" ht="12.75"/>
    <row r="2421" s="222" customFormat="1" ht="12.75"/>
    <row r="2422" s="222" customFormat="1" ht="12.75"/>
    <row r="2423" s="222" customFormat="1" ht="12.75"/>
    <row r="2424" s="222" customFormat="1" ht="12.75"/>
    <row r="2425" s="222" customFormat="1" ht="12.75"/>
    <row r="2426" s="222" customFormat="1" ht="12.75"/>
    <row r="2427" s="222" customFormat="1" ht="12.75"/>
    <row r="2428" s="222" customFormat="1" ht="12.75"/>
    <row r="2429" s="222" customFormat="1" ht="12.75"/>
    <row r="2430" s="222" customFormat="1" ht="12.75"/>
    <row r="2431" s="222" customFormat="1" ht="12.75"/>
    <row r="2432" s="222" customFormat="1" ht="12.75"/>
    <row r="2433" s="222" customFormat="1" ht="12.75"/>
    <row r="2434" s="222" customFormat="1" ht="12.75"/>
    <row r="2435" s="222" customFormat="1" ht="12.75"/>
    <row r="2436" s="222" customFormat="1" ht="12.75"/>
    <row r="2437" s="222" customFormat="1" ht="12.75"/>
    <row r="2438" s="222" customFormat="1" ht="12.75"/>
    <row r="2439" s="222" customFormat="1" ht="12.75"/>
    <row r="2440" s="222" customFormat="1" ht="12.75"/>
    <row r="2441" s="222" customFormat="1" ht="12.75"/>
    <row r="2442" s="222" customFormat="1" ht="12.75"/>
    <row r="2443" s="222" customFormat="1" ht="12.75"/>
    <row r="2444" s="222" customFormat="1" ht="12.75"/>
    <row r="2445" s="222" customFormat="1" ht="12.75"/>
    <row r="2446" s="222" customFormat="1" ht="12.75"/>
    <row r="2447" s="222" customFormat="1" ht="12.75"/>
    <row r="2448" s="222" customFormat="1" ht="12.75"/>
    <row r="2449" s="222" customFormat="1" ht="12.75"/>
    <row r="2450" s="222" customFormat="1" ht="12.75"/>
    <row r="2451" s="222" customFormat="1" ht="12.75"/>
    <row r="2452" s="222" customFormat="1" ht="12.75"/>
    <row r="2453" s="222" customFormat="1" ht="12.75"/>
    <row r="2454" s="222" customFormat="1" ht="12.75"/>
    <row r="2455" s="222" customFormat="1" ht="12.75"/>
    <row r="2456" s="222" customFormat="1" ht="12.75"/>
    <row r="2457" s="222" customFormat="1" ht="12.75"/>
    <row r="2458" s="222" customFormat="1" ht="12.75"/>
    <row r="2459" s="222" customFormat="1" ht="12.75"/>
    <row r="2460" s="222" customFormat="1" ht="12.75"/>
    <row r="2461" s="222" customFormat="1" ht="12.75"/>
    <row r="2462" s="222" customFormat="1" ht="12.75"/>
    <row r="2463" s="222" customFormat="1" ht="12.75"/>
    <row r="2464" s="222" customFormat="1" ht="12.75"/>
    <row r="2465" s="222" customFormat="1" ht="12.75"/>
    <row r="2466" s="222" customFormat="1" ht="12.75"/>
    <row r="2467" s="222" customFormat="1" ht="12.75"/>
    <row r="2468" s="222" customFormat="1" ht="12.75"/>
    <row r="2469" s="222" customFormat="1" ht="12.75"/>
    <row r="2470" s="222" customFormat="1" ht="12.75"/>
    <row r="2471" s="222" customFormat="1" ht="12.75"/>
    <row r="2472" s="222" customFormat="1" ht="12.75"/>
    <row r="2473" s="222" customFormat="1" ht="12.75"/>
    <row r="2474" s="222" customFormat="1" ht="12.75"/>
    <row r="2475" s="222" customFormat="1" ht="12.75"/>
    <row r="2476" s="222" customFormat="1" ht="12.75"/>
    <row r="2477" s="222" customFormat="1" ht="12.75"/>
    <row r="2478" s="222" customFormat="1" ht="12.75"/>
    <row r="2479" s="222" customFormat="1" ht="12.75"/>
    <row r="2480" s="222" customFormat="1" ht="12.75"/>
    <row r="2481" s="222" customFormat="1" ht="12.75"/>
    <row r="2482" s="222" customFormat="1" ht="12.75"/>
    <row r="2483" s="222" customFormat="1" ht="12.75"/>
    <row r="2484" s="222" customFormat="1" ht="12.75"/>
    <row r="2485" s="222" customFormat="1" ht="12.75"/>
    <row r="2486" s="222" customFormat="1" ht="12.75"/>
    <row r="2487" s="222" customFormat="1" ht="12.75"/>
    <row r="2488" s="222" customFormat="1" ht="12.75"/>
    <row r="2489" s="222" customFormat="1" ht="12.75"/>
    <row r="2490" s="222" customFormat="1" ht="12.75"/>
    <row r="2491" s="222" customFormat="1" ht="12.75"/>
    <row r="2492" s="222" customFormat="1" ht="12.75"/>
    <row r="2493" s="222" customFormat="1" ht="12.75"/>
    <row r="2494" s="222" customFormat="1" ht="12.75"/>
    <row r="2495" s="222" customFormat="1" ht="12.75"/>
    <row r="2496" s="222" customFormat="1" ht="12.75"/>
    <row r="2497" s="222" customFormat="1" ht="12.75"/>
    <row r="2498" s="222" customFormat="1" ht="12.75"/>
    <row r="2499" s="222" customFormat="1" ht="12.75"/>
    <row r="2500" s="222" customFormat="1" ht="12.75"/>
    <row r="2501" s="222" customFormat="1" ht="12.75"/>
    <row r="2502" s="222" customFormat="1" ht="12.75"/>
    <row r="2503" s="222" customFormat="1" ht="12.75"/>
    <row r="2504" s="222" customFormat="1" ht="12.75"/>
    <row r="2505" s="222" customFormat="1" ht="12.75"/>
    <row r="2506" s="222" customFormat="1" ht="12.75"/>
    <row r="2507" s="222" customFormat="1" ht="12.75"/>
    <row r="2508" s="222" customFormat="1" ht="12.75"/>
    <row r="2509" s="222" customFormat="1" ht="12.75"/>
    <row r="2510" s="222" customFormat="1" ht="12.75"/>
    <row r="2511" s="222" customFormat="1" ht="12.75"/>
    <row r="2512" s="222" customFormat="1" ht="12.75"/>
    <row r="2513" s="222" customFormat="1" ht="12.75"/>
    <row r="2514" s="222" customFormat="1" ht="12.75"/>
    <row r="2515" s="222" customFormat="1" ht="12.75"/>
    <row r="2516" s="222" customFormat="1" ht="12.75"/>
    <row r="2517" s="222" customFormat="1" ht="12.75"/>
    <row r="2518" s="222" customFormat="1" ht="12.75"/>
    <row r="2519" s="222" customFormat="1" ht="12.75"/>
    <row r="2520" s="222" customFormat="1" ht="12.75"/>
    <row r="2521" s="222" customFormat="1" ht="12.75"/>
    <row r="2522" s="222" customFormat="1" ht="12.75"/>
    <row r="2523" s="222" customFormat="1" ht="12.75"/>
    <row r="2524" s="222" customFormat="1" ht="12.75"/>
    <row r="2525" s="222" customFormat="1" ht="12.75"/>
    <row r="2526" s="222" customFormat="1" ht="12.75"/>
    <row r="2527" s="222" customFormat="1" ht="12.75"/>
    <row r="2528" s="222" customFormat="1" ht="12.75"/>
    <row r="2529" s="222" customFormat="1" ht="12.75"/>
    <row r="2530" s="222" customFormat="1" ht="12.75"/>
    <row r="2531" s="222" customFormat="1" ht="12.75"/>
    <row r="2532" s="222" customFormat="1" ht="12.75"/>
    <row r="2533" s="222" customFormat="1" ht="12.75"/>
    <row r="2534" s="222" customFormat="1" ht="12.75"/>
    <row r="2535" s="222" customFormat="1" ht="12.75"/>
    <row r="2536" s="222" customFormat="1" ht="12.75"/>
    <row r="2537" s="222" customFormat="1" ht="12.75"/>
    <row r="2538" s="222" customFormat="1" ht="12.75"/>
    <row r="2539" s="222" customFormat="1" ht="12.75"/>
    <row r="2540" s="222" customFormat="1" ht="12.75"/>
    <row r="2541" s="222" customFormat="1" ht="12.75"/>
    <row r="2542" s="222" customFormat="1" ht="12.75"/>
    <row r="2543" s="222" customFormat="1" ht="12.75"/>
    <row r="2544" s="222" customFormat="1" ht="12.75"/>
    <row r="2545" s="222" customFormat="1" ht="12.75"/>
    <row r="2546" s="222" customFormat="1" ht="12.75"/>
    <row r="2547" s="222" customFormat="1" ht="12.75"/>
    <row r="2548" s="222" customFormat="1" ht="12.75"/>
    <row r="2549" s="222" customFormat="1" ht="12.75"/>
    <row r="2550" s="222" customFormat="1" ht="12.75"/>
    <row r="2551" s="222" customFormat="1" ht="12.75"/>
    <row r="2552" s="222" customFormat="1" ht="12.75"/>
    <row r="2553" s="222" customFormat="1" ht="12.75"/>
    <row r="2554" s="222" customFormat="1" ht="12.75"/>
    <row r="2555" s="222" customFormat="1" ht="12.75"/>
    <row r="2556" s="222" customFormat="1" ht="12.75"/>
    <row r="2557" s="222" customFormat="1" ht="12.75"/>
    <row r="2558" s="222" customFormat="1" ht="12.75"/>
    <row r="2559" s="222" customFormat="1" ht="12.75"/>
    <row r="2560" s="222" customFormat="1" ht="12.75"/>
    <row r="2561" s="222" customFormat="1" ht="12.75"/>
    <row r="2562" s="222" customFormat="1" ht="12.75"/>
    <row r="2563" s="222" customFormat="1" ht="12.75"/>
    <row r="2564" s="222" customFormat="1" ht="12.75"/>
    <row r="2565" s="222" customFormat="1" ht="12.75"/>
    <row r="2566" s="222" customFormat="1" ht="12.75"/>
    <row r="2567" s="222" customFormat="1" ht="12.75"/>
    <row r="2568" s="222" customFormat="1" ht="12.75"/>
    <row r="2569" s="222" customFormat="1" ht="12.75"/>
    <row r="2570" s="222" customFormat="1" ht="12.75"/>
    <row r="2571" s="222" customFormat="1" ht="12.75"/>
    <row r="2572" s="222" customFormat="1" ht="12.75"/>
    <row r="2573" s="222" customFormat="1" ht="12.75"/>
    <row r="2574" s="222" customFormat="1" ht="12.75"/>
    <row r="2575" s="222" customFormat="1" ht="12.75"/>
    <row r="2576" s="222" customFormat="1" ht="12.75"/>
    <row r="2577" s="222" customFormat="1" ht="12.75"/>
    <row r="2578" s="222" customFormat="1" ht="12.75"/>
    <row r="2579" s="222" customFormat="1" ht="12.75"/>
    <row r="2580" s="222" customFormat="1" ht="12.75"/>
    <row r="2581" s="222" customFormat="1" ht="12.75"/>
    <row r="2582" s="222" customFormat="1" ht="12.75"/>
    <row r="2583" s="222" customFormat="1" ht="12.75"/>
    <row r="2584" s="222" customFormat="1" ht="12.75"/>
    <row r="2585" s="222" customFormat="1" ht="12.75"/>
    <row r="2586" s="222" customFormat="1" ht="12.75"/>
    <row r="2587" s="222" customFormat="1" ht="12.75"/>
    <row r="2588" s="222" customFormat="1" ht="12.75"/>
    <row r="2589" s="222" customFormat="1" ht="12.75"/>
    <row r="2590" s="222" customFormat="1" ht="12.75"/>
    <row r="2591" s="222" customFormat="1" ht="12.75"/>
    <row r="2592" s="222" customFormat="1" ht="12.75"/>
    <row r="2593" s="222" customFormat="1" ht="12.75"/>
    <row r="2594" s="222" customFormat="1" ht="12.75"/>
    <row r="2595" s="222" customFormat="1" ht="12.75"/>
    <row r="2596" s="222" customFormat="1" ht="12.75"/>
    <row r="2597" s="222" customFormat="1" ht="12.75"/>
    <row r="2598" s="222" customFormat="1" ht="12.75"/>
    <row r="2599" s="222" customFormat="1" ht="12.75"/>
    <row r="2600" s="222" customFormat="1" ht="12.75"/>
    <row r="2601" s="222" customFormat="1" ht="12.75"/>
    <row r="2602" s="222" customFormat="1" ht="12.75"/>
    <row r="2603" s="222" customFormat="1" ht="12.75"/>
    <row r="2604" s="222" customFormat="1" ht="12.75"/>
    <row r="2605" s="222" customFormat="1" ht="12.75"/>
    <row r="2606" s="222" customFormat="1" ht="12.75"/>
    <row r="2607" s="222" customFormat="1" ht="12.75"/>
    <row r="2608" s="222" customFormat="1" ht="12.75"/>
    <row r="2609" s="222" customFormat="1" ht="12.75"/>
    <row r="2610" s="222" customFormat="1" ht="12.75"/>
    <row r="2611" s="222" customFormat="1" ht="12.75"/>
    <row r="2612" s="222" customFormat="1" ht="12.75"/>
    <row r="2613" s="222" customFormat="1" ht="12.75"/>
    <row r="2614" s="222" customFormat="1" ht="12.75"/>
    <row r="2615" s="222" customFormat="1" ht="12.75"/>
    <row r="2616" s="222" customFormat="1" ht="12.75"/>
    <row r="2617" s="222" customFormat="1" ht="12.75"/>
    <row r="2618" s="222" customFormat="1" ht="12.75"/>
    <row r="2619" s="222" customFormat="1" ht="12.75"/>
    <row r="2620" s="222" customFormat="1" ht="12.75"/>
    <row r="2621" s="222" customFormat="1" ht="12.75"/>
    <row r="2622" s="222" customFormat="1" ht="12.75"/>
    <row r="2623" s="222" customFormat="1" ht="12.75"/>
    <row r="2624" s="222" customFormat="1" ht="12.75"/>
    <row r="2625" s="222" customFormat="1" ht="12.75"/>
    <row r="2626" s="222" customFormat="1" ht="12.75"/>
    <row r="2627" s="222" customFormat="1" ht="12.75"/>
    <row r="2628" s="222" customFormat="1" ht="12.75"/>
    <row r="2629" s="222" customFormat="1" ht="12.75"/>
    <row r="2630" s="222" customFormat="1" ht="12.75"/>
    <row r="2631" s="222" customFormat="1" ht="12.75"/>
    <row r="2632" s="222" customFormat="1" ht="12.75"/>
    <row r="2633" s="222" customFormat="1" ht="12.75"/>
    <row r="2634" s="222" customFormat="1" ht="12.75"/>
    <row r="2635" s="222" customFormat="1" ht="12.75"/>
    <row r="2636" s="222" customFormat="1" ht="12.75"/>
    <row r="2637" s="222" customFormat="1" ht="12.75"/>
    <row r="2638" s="222" customFormat="1" ht="12.75"/>
    <row r="2639" s="222" customFormat="1" ht="12.75"/>
    <row r="2640" s="222" customFormat="1" ht="12.75"/>
    <row r="2641" s="222" customFormat="1" ht="12.75"/>
    <row r="2642" s="222" customFormat="1" ht="12.75"/>
    <row r="2643" s="222" customFormat="1" ht="12.75"/>
    <row r="2644" s="222" customFormat="1" ht="12.75"/>
    <row r="2645" s="222" customFormat="1" ht="12.75"/>
    <row r="2646" s="222" customFormat="1" ht="12.75"/>
    <row r="2647" s="222" customFormat="1" ht="12.75"/>
    <row r="2648" s="222" customFormat="1" ht="12.75"/>
    <row r="2649" s="222" customFormat="1" ht="12.75"/>
    <row r="2650" s="222" customFormat="1" ht="12.75"/>
    <row r="2651" s="222" customFormat="1" ht="12.75"/>
    <row r="2652" s="222" customFormat="1" ht="12.75"/>
    <row r="2653" s="222" customFormat="1" ht="12.75"/>
    <row r="2654" s="222" customFormat="1" ht="12.75"/>
    <row r="2655" s="222" customFormat="1" ht="12.75"/>
    <row r="2656" s="222" customFormat="1" ht="12.75"/>
    <row r="2657" s="222" customFormat="1" ht="12.75"/>
    <row r="2658" s="222" customFormat="1" ht="12.75"/>
    <row r="2659" s="222" customFormat="1" ht="12.75"/>
    <row r="2660" s="222" customFormat="1" ht="12.75"/>
    <row r="2661" s="222" customFormat="1" ht="12.75"/>
    <row r="2662" s="222" customFormat="1" ht="12.75"/>
    <row r="2663" s="222" customFormat="1" ht="12.75"/>
    <row r="2664" s="222" customFormat="1" ht="12.75"/>
    <row r="2665" s="222" customFormat="1" ht="12.75"/>
    <row r="2666" s="222" customFormat="1" ht="12.75"/>
    <row r="2667" s="222" customFormat="1" ht="12.75"/>
    <row r="2668" s="222" customFormat="1" ht="12.75"/>
    <row r="2669" s="222" customFormat="1" ht="12.75"/>
    <row r="2670" s="222" customFormat="1" ht="12.75"/>
    <row r="2671" s="222" customFormat="1" ht="12.75"/>
    <row r="2672" s="222" customFormat="1" ht="12.75"/>
    <row r="2673" s="222" customFormat="1" ht="12.75"/>
    <row r="2674" s="222" customFormat="1" ht="12.75"/>
    <row r="2675" s="222" customFormat="1" ht="12.75"/>
    <row r="2676" s="222" customFormat="1" ht="12.75"/>
    <row r="2677" s="222" customFormat="1" ht="12.75"/>
    <row r="2678" s="222" customFormat="1" ht="12.75"/>
    <row r="2679" s="222" customFormat="1" ht="12.75"/>
    <row r="2680" s="222" customFormat="1" ht="12.75"/>
    <row r="2681" s="222" customFormat="1" ht="12.75"/>
    <row r="2682" s="222" customFormat="1" ht="12.75"/>
    <row r="2683" s="222" customFormat="1" ht="12.75"/>
    <row r="2684" s="222" customFormat="1" ht="12.75"/>
    <row r="2685" s="222" customFormat="1" ht="12.75"/>
    <row r="2686" s="222" customFormat="1" ht="12.75"/>
    <row r="2687" s="222" customFormat="1" ht="12.75"/>
    <row r="2688" s="222" customFormat="1" ht="12.75"/>
    <row r="2689" s="222" customFormat="1" ht="12.75"/>
    <row r="2690" s="222" customFormat="1" ht="12.75"/>
    <row r="2691" s="222" customFormat="1" ht="12.75"/>
    <row r="2692" s="222" customFormat="1" ht="12.75"/>
    <row r="2693" s="222" customFormat="1" ht="12.75"/>
    <row r="2694" s="222" customFormat="1" ht="12.75"/>
    <row r="2695" s="222" customFormat="1" ht="12.75"/>
    <row r="2696" s="222" customFormat="1" ht="12.75"/>
    <row r="2697" s="222" customFormat="1" ht="12.75"/>
    <row r="2698" s="222" customFormat="1" ht="12.75"/>
    <row r="2699" s="222" customFormat="1" ht="12.75"/>
    <row r="2700" s="222" customFormat="1" ht="12.75"/>
    <row r="2701" s="222" customFormat="1" ht="12.75"/>
    <row r="2702" s="222" customFormat="1" ht="12.75"/>
    <row r="2703" s="222" customFormat="1" ht="12.75"/>
    <row r="2704" s="222" customFormat="1" ht="12.75"/>
    <row r="2705" s="222" customFormat="1" ht="12.75"/>
    <row r="2706" s="222" customFormat="1" ht="12.75"/>
    <row r="2707" s="222" customFormat="1" ht="12.75"/>
    <row r="2708" s="222" customFormat="1" ht="12.75"/>
    <row r="2709" s="222" customFormat="1" ht="12.75"/>
    <row r="2710" s="222" customFormat="1" ht="12.75"/>
    <row r="2711" s="222" customFormat="1" ht="12.75"/>
    <row r="2712" s="222" customFormat="1" ht="12.75"/>
    <row r="2713" s="222" customFormat="1" ht="12.75"/>
    <row r="2714" s="222" customFormat="1" ht="12.75"/>
    <row r="2715" s="222" customFormat="1" ht="12.75"/>
    <row r="2716" s="222" customFormat="1" ht="12.75"/>
    <row r="2717" s="222" customFormat="1" ht="12.75"/>
    <row r="2718" s="222" customFormat="1" ht="12.75"/>
    <row r="2719" s="222" customFormat="1" ht="12.75"/>
    <row r="2720" s="222" customFormat="1" ht="12.75"/>
    <row r="2721" s="222" customFormat="1" ht="12.75"/>
    <row r="2722" s="222" customFormat="1" ht="12.75"/>
    <row r="2723" s="222" customFormat="1" ht="12.75"/>
    <row r="2724" s="222" customFormat="1" ht="12.75"/>
    <row r="2725" s="222" customFormat="1" ht="12.75"/>
    <row r="2726" s="222" customFormat="1" ht="12.75"/>
    <row r="2727" s="222" customFormat="1" ht="12.75"/>
    <row r="2728" s="222" customFormat="1" ht="12.75"/>
    <row r="2729" s="222" customFormat="1" ht="12.75"/>
    <row r="2730" s="222" customFormat="1" ht="12.75"/>
    <row r="2731" s="222" customFormat="1" ht="12.75"/>
    <row r="2732" s="222" customFormat="1" ht="12.75"/>
    <row r="2733" s="222" customFormat="1" ht="12.75"/>
    <row r="2734" s="222" customFormat="1" ht="12.75"/>
    <row r="2735" s="222" customFormat="1" ht="12.75"/>
    <row r="2736" s="222" customFormat="1" ht="12.75"/>
    <row r="2737" s="222" customFormat="1" ht="12.75"/>
    <row r="2738" s="222" customFormat="1" ht="12.75"/>
    <row r="2739" s="222" customFormat="1" ht="12.75"/>
    <row r="2740" s="222" customFormat="1" ht="12.75"/>
    <row r="2741" s="222" customFormat="1" ht="12.75"/>
    <row r="2742" s="222" customFormat="1" ht="12.75"/>
    <row r="2743" s="222" customFormat="1" ht="12.75"/>
    <row r="2744" s="222" customFormat="1" ht="12.75"/>
    <row r="2745" s="222" customFormat="1" ht="12.75"/>
    <row r="2746" s="222" customFormat="1" ht="12.75"/>
    <row r="2747" s="222" customFormat="1" ht="12.75"/>
    <row r="2748" s="222" customFormat="1" ht="12.75"/>
    <row r="2749" s="222" customFormat="1" ht="12.75"/>
    <row r="2750" s="222" customFormat="1" ht="12.75"/>
    <row r="2751" s="222" customFormat="1" ht="12.75"/>
    <row r="2752" s="222" customFormat="1" ht="12.75"/>
    <row r="2753" s="222" customFormat="1" ht="12.75"/>
    <row r="2754" s="222" customFormat="1" ht="12.75"/>
    <row r="2755" s="222" customFormat="1" ht="12.75"/>
    <row r="2756" s="222" customFormat="1" ht="12.75"/>
    <row r="2757" s="222" customFormat="1" ht="12.75"/>
    <row r="2758" s="222" customFormat="1" ht="12.75"/>
    <row r="2759" s="222" customFormat="1" ht="12.75"/>
    <row r="2760" s="222" customFormat="1" ht="12.75"/>
    <row r="2761" s="222" customFormat="1" ht="12.75"/>
    <row r="2762" s="222" customFormat="1" ht="12.75"/>
    <row r="2763" s="222" customFormat="1" ht="12.75"/>
    <row r="2764" s="222" customFormat="1" ht="12.75"/>
    <row r="2765" s="222" customFormat="1" ht="12.75"/>
    <row r="2766" s="222" customFormat="1" ht="12.75"/>
    <row r="2767" s="222" customFormat="1" ht="12.75"/>
    <row r="2768" s="222" customFormat="1" ht="12.75"/>
    <row r="2769" s="222" customFormat="1" ht="12.75"/>
    <row r="2770" s="222" customFormat="1" ht="12.75"/>
    <row r="2771" s="222" customFormat="1" ht="12.75"/>
    <row r="2772" s="222" customFormat="1" ht="12.75"/>
    <row r="2773" s="222" customFormat="1" ht="12.75"/>
    <row r="2774" s="222" customFormat="1" ht="12.75"/>
    <row r="2775" s="222" customFormat="1" ht="12.75"/>
    <row r="2776" s="222" customFormat="1" ht="12.75"/>
    <row r="2777" s="222" customFormat="1" ht="12.75"/>
    <row r="2778" s="222" customFormat="1" ht="12.75"/>
    <row r="2779" s="222" customFormat="1" ht="12.75"/>
    <row r="2780" s="222" customFormat="1" ht="12.75"/>
    <row r="2781" s="222" customFormat="1" ht="12.75"/>
    <row r="2782" s="222" customFormat="1" ht="12.75"/>
    <row r="2783" s="222" customFormat="1" ht="12.75"/>
    <row r="2784" s="222" customFormat="1" ht="12.75"/>
    <row r="2785" s="222" customFormat="1" ht="12.75"/>
    <row r="2786" s="222" customFormat="1" ht="12.75"/>
    <row r="2787" s="222" customFormat="1" ht="12.75"/>
    <row r="2788" s="222" customFormat="1" ht="12.75"/>
    <row r="2789" s="222" customFormat="1" ht="12.75"/>
    <row r="2790" s="222" customFormat="1" ht="12.75"/>
    <row r="2791" s="222" customFormat="1" ht="12.75"/>
    <row r="2792" s="222" customFormat="1" ht="12.75"/>
    <row r="2793" s="222" customFormat="1" ht="12.75"/>
    <row r="2794" s="222" customFormat="1" ht="12.75"/>
    <row r="2795" s="222" customFormat="1" ht="12.75"/>
    <row r="2796" s="222" customFormat="1" ht="12.75"/>
    <row r="2797" s="222" customFormat="1" ht="12.75"/>
    <row r="2798" s="222" customFormat="1" ht="12.75"/>
    <row r="2799" s="222" customFormat="1" ht="12.75"/>
    <row r="2800" s="222" customFormat="1" ht="12.75"/>
    <row r="2801" s="222" customFormat="1" ht="12.75"/>
    <row r="2802" s="222" customFormat="1" ht="12.75"/>
    <row r="2803" s="222" customFormat="1" ht="12.75"/>
    <row r="2804" s="222" customFormat="1" ht="12.75"/>
    <row r="2805" s="222" customFormat="1" ht="12.75"/>
    <row r="2806" s="222" customFormat="1" ht="12.75"/>
    <row r="2807" s="222" customFormat="1" ht="12.75"/>
    <row r="2808" s="222" customFormat="1" ht="12.75"/>
    <row r="2809" s="222" customFormat="1" ht="12.75"/>
    <row r="2810" s="222" customFormat="1" ht="12.75"/>
    <row r="2811" s="222" customFormat="1" ht="12.75"/>
    <row r="2812" s="222" customFormat="1" ht="12.75"/>
    <row r="2813" s="222" customFormat="1" ht="12.75"/>
    <row r="2814" s="222" customFormat="1" ht="12.75"/>
    <row r="2815" s="222" customFormat="1" ht="12.75"/>
    <row r="2816" s="222" customFormat="1" ht="12.75"/>
    <row r="2817" s="222" customFormat="1" ht="12.75"/>
    <row r="2818" s="222" customFormat="1" ht="12.75"/>
    <row r="2819" s="222" customFormat="1" ht="12.75"/>
    <row r="2820" s="222" customFormat="1" ht="12.75"/>
    <row r="2821" s="222" customFormat="1" ht="12.75"/>
    <row r="2822" s="222" customFormat="1" ht="12.75"/>
    <row r="2823" s="222" customFormat="1" ht="12.75"/>
    <row r="2824" s="222" customFormat="1" ht="12.75"/>
    <row r="2825" s="222" customFormat="1" ht="12.75"/>
    <row r="2826" s="222" customFormat="1" ht="12.75"/>
    <row r="2827" s="222" customFormat="1" ht="12.75"/>
    <row r="2828" s="222" customFormat="1" ht="12.75"/>
    <row r="2829" s="222" customFormat="1" ht="12.75"/>
    <row r="2830" s="222" customFormat="1" ht="12.75"/>
    <row r="2831" s="222" customFormat="1" ht="12.75"/>
    <row r="2832" s="222" customFormat="1" ht="12.75"/>
    <row r="2833" s="222" customFormat="1" ht="12.75"/>
    <row r="2834" s="222" customFormat="1" ht="12.75"/>
    <row r="2835" s="222" customFormat="1" ht="12.75"/>
    <row r="2836" s="222" customFormat="1" ht="12.75"/>
    <row r="2837" s="222" customFormat="1" ht="12.75"/>
    <row r="2838" s="222" customFormat="1" ht="12.75"/>
    <row r="2839" s="222" customFormat="1" ht="12.75"/>
    <row r="2840" s="222" customFormat="1" ht="12.75"/>
    <row r="2841" s="222" customFormat="1" ht="12.75"/>
    <row r="2842" s="222" customFormat="1" ht="12.75"/>
    <row r="2843" s="222" customFormat="1" ht="12.75"/>
    <row r="2844" s="222" customFormat="1" ht="12.75"/>
    <row r="2845" s="222" customFormat="1" ht="12.75"/>
    <row r="2846" s="222" customFormat="1" ht="12.75"/>
    <row r="2847" s="222" customFormat="1" ht="12.75"/>
    <row r="2848" s="222" customFormat="1" ht="12.75"/>
    <row r="2849" s="222" customFormat="1" ht="12.75"/>
    <row r="2850" s="222" customFormat="1" ht="12.75"/>
    <row r="2851" s="222" customFormat="1" ht="12.75"/>
    <row r="2852" s="222" customFormat="1" ht="12.75"/>
    <row r="2853" s="222" customFormat="1" ht="12.75"/>
    <row r="2854" s="222" customFormat="1" ht="12.75"/>
    <row r="2855" s="222" customFormat="1" ht="12.75"/>
    <row r="2856" s="222" customFormat="1" ht="12.75"/>
    <row r="2857" s="222" customFormat="1" ht="12.75"/>
    <row r="2858" s="222" customFormat="1" ht="12.75"/>
    <row r="2859" s="222" customFormat="1" ht="12.75"/>
    <row r="2860" s="222" customFormat="1" ht="12.75"/>
    <row r="2861" s="222" customFormat="1" ht="12.75"/>
    <row r="2862" s="222" customFormat="1" ht="12.75"/>
    <row r="2863" s="222" customFormat="1" ht="12.75"/>
    <row r="2864" s="222" customFormat="1" ht="12.75"/>
    <row r="2865" s="222" customFormat="1" ht="12.75"/>
    <row r="2866" s="222" customFormat="1" ht="12.75"/>
    <row r="2867" s="222" customFormat="1" ht="12.75"/>
    <row r="2868" s="222" customFormat="1" ht="12.75"/>
    <row r="2869" s="222" customFormat="1" ht="12.75"/>
    <row r="2870" s="222" customFormat="1" ht="12.75"/>
    <row r="2871" s="222" customFormat="1" ht="12.75"/>
    <row r="2872" s="222" customFormat="1" ht="12.75"/>
    <row r="2873" s="222" customFormat="1" ht="12.75"/>
    <row r="2874" s="222" customFormat="1" ht="12.75"/>
    <row r="2875" s="222" customFormat="1" ht="12.75"/>
    <row r="2876" s="222" customFormat="1" ht="12.75"/>
    <row r="2877" s="222" customFormat="1" ht="12.75"/>
    <row r="2878" s="222" customFormat="1" ht="12.75"/>
    <row r="2879" s="222" customFormat="1" ht="12.75"/>
    <row r="2880" s="222" customFormat="1" ht="12.75"/>
    <row r="2881" s="222" customFormat="1" ht="12.75"/>
    <row r="2882" s="222" customFormat="1" ht="12.75"/>
    <row r="2883" s="222" customFormat="1" ht="12.75"/>
    <row r="2884" s="222" customFormat="1" ht="12.75"/>
    <row r="2885" s="222" customFormat="1" ht="12.75"/>
    <row r="2886" s="222" customFormat="1" ht="12.75"/>
    <row r="2887" s="222" customFormat="1" ht="12.75"/>
    <row r="2888" s="222" customFormat="1" ht="12.75"/>
    <row r="2889" s="222" customFormat="1" ht="12.75"/>
    <row r="2890" s="222" customFormat="1" ht="12.75"/>
    <row r="2891" s="222" customFormat="1" ht="12.75"/>
    <row r="2892" s="222" customFormat="1" ht="12.75"/>
    <row r="2893" s="222" customFormat="1" ht="12.75"/>
    <row r="2894" s="222" customFormat="1" ht="12.75"/>
    <row r="2895" s="222" customFormat="1" ht="12.75"/>
    <row r="2896" s="222" customFormat="1" ht="12.75"/>
    <row r="2897" s="222" customFormat="1" ht="12.75"/>
    <row r="2898" s="222" customFormat="1" ht="12.75"/>
    <row r="2899" s="222" customFormat="1" ht="12.75"/>
    <row r="2900" s="222" customFormat="1" ht="12.75"/>
    <row r="2901" s="222" customFormat="1" ht="12.75"/>
    <row r="2902" s="222" customFormat="1" ht="12.75"/>
    <row r="2903" s="222" customFormat="1" ht="12.75"/>
    <row r="2904" s="222" customFormat="1" ht="12.75"/>
    <row r="2905" s="222" customFormat="1" ht="12.75"/>
    <row r="2906" s="222" customFormat="1" ht="12.75"/>
    <row r="2907" s="222" customFormat="1" ht="12.75"/>
    <row r="2908" s="222" customFormat="1" ht="12.75"/>
    <row r="2909" s="222" customFormat="1" ht="12.75"/>
    <row r="2910" s="222" customFormat="1" ht="12.75"/>
    <row r="2911" s="222" customFormat="1" ht="12.75"/>
    <row r="2912" s="222" customFormat="1" ht="12.75"/>
    <row r="2913" s="222" customFormat="1" ht="12.75"/>
    <row r="2914" s="222" customFormat="1" ht="12.75"/>
    <row r="2915" s="222" customFormat="1" ht="12.75"/>
    <row r="2916" s="222" customFormat="1" ht="12.75"/>
    <row r="2917" s="222" customFormat="1" ht="12.75"/>
    <row r="2918" s="222" customFormat="1" ht="12.75"/>
    <row r="2919" s="222" customFormat="1" ht="12.75"/>
    <row r="2920" s="222" customFormat="1" ht="12.75"/>
    <row r="2921" s="222" customFormat="1" ht="12.75"/>
    <row r="2922" s="222" customFormat="1" ht="12.75"/>
    <row r="2923" s="222" customFormat="1" ht="12.75"/>
    <row r="2924" s="222" customFormat="1" ht="12.75"/>
    <row r="2925" s="222" customFormat="1" ht="12.75"/>
    <row r="2926" s="222" customFormat="1" ht="12.75"/>
    <row r="2927" s="222" customFormat="1" ht="12.75"/>
    <row r="2928" s="222" customFormat="1" ht="12.75"/>
    <row r="2929" s="222" customFormat="1" ht="12.75"/>
    <row r="2930" s="222" customFormat="1" ht="12.75"/>
    <row r="2931" s="222" customFormat="1" ht="12.75"/>
    <row r="2932" s="222" customFormat="1" ht="12.75"/>
    <row r="2933" s="222" customFormat="1" ht="12.75"/>
    <row r="2934" s="222" customFormat="1" ht="12.75"/>
    <row r="2935" s="222" customFormat="1" ht="12.75"/>
    <row r="2936" s="222" customFormat="1" ht="12.75"/>
    <row r="2937" s="222" customFormat="1" ht="12.75"/>
    <row r="2938" s="222" customFormat="1" ht="12.75"/>
    <row r="2939" s="222" customFormat="1" ht="12.75"/>
    <row r="2940" s="222" customFormat="1" ht="12.75"/>
    <row r="2941" s="222" customFormat="1" ht="12.75"/>
    <row r="2942" s="222" customFormat="1" ht="12.75"/>
    <row r="2943" s="222" customFormat="1" ht="12.75"/>
    <row r="2944" s="222" customFormat="1" ht="12.75"/>
    <row r="2945" s="222" customFormat="1" ht="12.75"/>
    <row r="2946" s="222" customFormat="1" ht="12.75"/>
    <row r="2947" s="222" customFormat="1" ht="12.75"/>
    <row r="2948" s="222" customFormat="1" ht="12.75"/>
    <row r="2949" s="222" customFormat="1" ht="12.75"/>
    <row r="2950" s="222" customFormat="1" ht="12.75"/>
    <row r="2951" s="222" customFormat="1" ht="12.75"/>
    <row r="2952" s="222" customFormat="1" ht="12.75"/>
    <row r="2953" s="222" customFormat="1" ht="12.75"/>
    <row r="2954" s="222" customFormat="1" ht="12.75"/>
    <row r="2955" s="222" customFormat="1" ht="12.75"/>
    <row r="2956" s="222" customFormat="1" ht="12.75"/>
    <row r="2957" s="222" customFormat="1" ht="12.75"/>
    <row r="2958" s="222" customFormat="1" ht="12.75"/>
    <row r="2959" s="222" customFormat="1" ht="12.75"/>
    <row r="2960" s="222" customFormat="1" ht="12.75"/>
    <row r="2961" s="222" customFormat="1" ht="12.75"/>
    <row r="2962" s="222" customFormat="1" ht="12.75"/>
    <row r="2963" s="222" customFormat="1" ht="12.75"/>
    <row r="2964" s="222" customFormat="1" ht="12.75"/>
    <row r="2965" s="222" customFormat="1" ht="12.75"/>
    <row r="2966" s="222" customFormat="1" ht="12.75"/>
    <row r="2967" s="222" customFormat="1" ht="12.75"/>
    <row r="2968" s="222" customFormat="1" ht="12.75"/>
    <row r="2969" s="222" customFormat="1" ht="12.75"/>
    <row r="2970" s="222" customFormat="1" ht="12.75"/>
    <row r="2971" s="222" customFormat="1" ht="12.75"/>
    <row r="2972" s="222" customFormat="1" ht="12.75"/>
    <row r="2973" s="222" customFormat="1" ht="12.75"/>
    <row r="2974" s="222" customFormat="1" ht="12.75"/>
    <row r="2975" s="222" customFormat="1" ht="12.75"/>
    <row r="2976" s="222" customFormat="1" ht="12.75"/>
    <row r="2977" s="222" customFormat="1" ht="12.75"/>
    <row r="2978" s="222" customFormat="1" ht="12.75"/>
    <row r="2979" s="222" customFormat="1" ht="12.75"/>
    <row r="2980" s="222" customFormat="1" ht="12.75"/>
    <row r="2981" s="222" customFormat="1" ht="12.75"/>
    <row r="2982" s="222" customFormat="1" ht="12.75"/>
    <row r="2983" s="222" customFormat="1" ht="12.75"/>
    <row r="2984" s="222" customFormat="1" ht="12.75"/>
    <row r="2985" s="222" customFormat="1" ht="12.75"/>
    <row r="2986" s="222" customFormat="1" ht="12.75"/>
    <row r="2987" s="222" customFormat="1" ht="12.75"/>
    <row r="2988" s="222" customFormat="1" ht="12.75"/>
    <row r="2989" s="222" customFormat="1" ht="12.75"/>
    <row r="2990" s="222" customFormat="1" ht="12.75"/>
    <row r="2991" s="222" customFormat="1" ht="12.75"/>
    <row r="2992" s="222" customFormat="1" ht="12.75"/>
    <row r="2993" s="222" customFormat="1" ht="12.75"/>
    <row r="2994" s="222" customFormat="1" ht="12.75"/>
    <row r="2995" s="222" customFormat="1" ht="12.75"/>
    <row r="2996" s="222" customFormat="1" ht="12.75"/>
    <row r="2997" s="222" customFormat="1" ht="12.75"/>
    <row r="2998" s="222" customFormat="1" ht="12.75"/>
    <row r="2999" s="222" customFormat="1" ht="12.75"/>
    <row r="3000" s="222" customFormat="1" ht="12.75"/>
    <row r="3001" s="222" customFormat="1" ht="12.75"/>
    <row r="3002" s="222" customFormat="1" ht="12.75"/>
    <row r="3003" s="222" customFormat="1" ht="12.75"/>
    <row r="3004" s="222" customFormat="1" ht="12.75"/>
    <row r="3005" s="222" customFormat="1" ht="12.75"/>
    <row r="3006" s="222" customFormat="1" ht="12.75"/>
    <row r="3007" s="222" customFormat="1" ht="12.75"/>
    <row r="3008" s="222" customFormat="1" ht="12.75"/>
    <row r="3009" s="222" customFormat="1" ht="12.75"/>
    <row r="3010" s="222" customFormat="1" ht="12.75"/>
    <row r="3011" s="222" customFormat="1" ht="12.75"/>
    <row r="3012" s="222" customFormat="1" ht="12.75"/>
    <row r="3013" s="222" customFormat="1" ht="12.75"/>
    <row r="3014" s="222" customFormat="1" ht="12.75"/>
    <row r="3015" s="222" customFormat="1" ht="12.75"/>
    <row r="3016" s="222" customFormat="1" ht="12.75"/>
    <row r="3017" s="222" customFormat="1" ht="12.75"/>
    <row r="3018" s="222" customFormat="1" ht="12.75"/>
    <row r="3019" s="222" customFormat="1" ht="12.75"/>
    <row r="3020" s="222" customFormat="1" ht="12.75"/>
    <row r="3021" s="222" customFormat="1" ht="12.75"/>
    <row r="3022" s="222" customFormat="1" ht="12.75"/>
    <row r="3023" s="222" customFormat="1" ht="12.75"/>
    <row r="3024" s="222" customFormat="1" ht="12.75"/>
    <row r="3025" s="222" customFormat="1" ht="12.75"/>
    <row r="3026" s="222" customFormat="1" ht="12.75"/>
    <row r="3027" s="222" customFormat="1" ht="12.75"/>
    <row r="3028" s="222" customFormat="1" ht="12.75"/>
    <row r="3029" s="222" customFormat="1" ht="12.75"/>
    <row r="3030" s="222" customFormat="1" ht="12.75"/>
    <row r="3031" s="222" customFormat="1" ht="12.75"/>
    <row r="3032" s="222" customFormat="1" ht="12.75"/>
    <row r="3033" s="222" customFormat="1" ht="12.75"/>
    <row r="3034" s="222" customFormat="1" ht="12.75"/>
    <row r="3035" s="222" customFormat="1" ht="12.75"/>
    <row r="3036" s="222" customFormat="1" ht="12.75"/>
    <row r="3037" s="222" customFormat="1" ht="12.75"/>
    <row r="3038" s="222" customFormat="1" ht="12.75"/>
    <row r="3039" s="222" customFormat="1" ht="12.75"/>
    <row r="3040" s="222" customFormat="1" ht="12.75"/>
    <row r="3041" s="222" customFormat="1" ht="12.75"/>
    <row r="3042" s="222" customFormat="1" ht="12.75"/>
    <row r="3043" s="222" customFormat="1" ht="12.75"/>
    <row r="3044" s="222" customFormat="1" ht="12.75"/>
    <row r="3045" s="222" customFormat="1" ht="12.75"/>
    <row r="3046" s="222" customFormat="1" ht="12.75"/>
    <row r="3047" s="222" customFormat="1" ht="12.75"/>
    <row r="3048" s="222" customFormat="1" ht="12.75"/>
    <row r="3049" s="222" customFormat="1" ht="12.75"/>
    <row r="3050" s="222" customFormat="1" ht="12.75"/>
    <row r="3051" s="222" customFormat="1" ht="12.75"/>
    <row r="3052" s="222" customFormat="1" ht="12.75"/>
    <row r="3053" s="222" customFormat="1" ht="12.75"/>
    <row r="3054" s="222" customFormat="1" ht="12.75"/>
    <row r="3055" s="222" customFormat="1" ht="12.75"/>
    <row r="3056" s="222" customFormat="1" ht="12.75"/>
    <row r="3057" s="222" customFormat="1" ht="12.75"/>
    <row r="3058" s="222" customFormat="1" ht="12.75"/>
    <row r="3059" s="222" customFormat="1" ht="12.75"/>
    <row r="3060" s="222" customFormat="1" ht="12.75"/>
    <row r="3061" s="222" customFormat="1" ht="12.75"/>
    <row r="3062" s="222" customFormat="1" ht="12.75"/>
    <row r="3063" s="222" customFormat="1" ht="12.75"/>
    <row r="3064" s="222" customFormat="1" ht="12.75"/>
    <row r="3065" s="222" customFormat="1" ht="12.75"/>
    <row r="3066" s="222" customFormat="1" ht="12.75"/>
    <row r="3067" s="222" customFormat="1" ht="12.75"/>
    <row r="3068" s="222" customFormat="1" ht="12.75"/>
    <row r="3069" s="222" customFormat="1" ht="12.75"/>
    <row r="3070" s="222" customFormat="1" ht="12.75"/>
    <row r="3071" s="222" customFormat="1" ht="12.75"/>
    <row r="3072" s="222" customFormat="1" ht="12.75"/>
    <row r="3073" s="222" customFormat="1" ht="12.75"/>
    <row r="3074" s="222" customFormat="1" ht="12.75"/>
    <row r="3075" s="222" customFormat="1" ht="12.75"/>
    <row r="3076" s="222" customFormat="1" ht="12.75"/>
    <row r="3077" s="222" customFormat="1" ht="12.75"/>
    <row r="3078" s="222" customFormat="1" ht="12.75"/>
    <row r="3079" s="222" customFormat="1" ht="12.75"/>
    <row r="3080" s="222" customFormat="1" ht="12.75"/>
    <row r="3081" s="222" customFormat="1" ht="12.75"/>
    <row r="3082" s="222" customFormat="1" ht="12.75"/>
    <row r="3083" s="222" customFormat="1" ht="12.75"/>
    <row r="3084" s="222" customFormat="1" ht="12.75"/>
    <row r="3085" s="222" customFormat="1" ht="12.75"/>
    <row r="3086" s="222" customFormat="1" ht="12.75"/>
    <row r="3087" s="222" customFormat="1" ht="12.75"/>
    <row r="3088" s="222" customFormat="1" ht="12.75"/>
    <row r="3089" s="222" customFormat="1" ht="12.75"/>
    <row r="3090" s="222" customFormat="1" ht="12.75"/>
    <row r="3091" s="222" customFormat="1" ht="12.75"/>
    <row r="3092" s="222" customFormat="1" ht="12.75"/>
    <row r="3093" s="222" customFormat="1" ht="12.75"/>
    <row r="3094" s="222" customFormat="1" ht="12.75"/>
    <row r="3095" s="222" customFormat="1" ht="12.75"/>
    <row r="3096" s="222" customFormat="1" ht="12.75"/>
    <row r="3097" s="222" customFormat="1" ht="12.75"/>
    <row r="3098" s="222" customFormat="1" ht="12.75"/>
    <row r="3099" s="222" customFormat="1" ht="12.75"/>
    <row r="3100" s="222" customFormat="1" ht="12.75"/>
    <row r="3101" s="222" customFormat="1" ht="12.75"/>
    <row r="3102" s="222" customFormat="1" ht="12.75"/>
    <row r="3103" s="222" customFormat="1" ht="12.75"/>
    <row r="3104" s="222" customFormat="1" ht="12.75"/>
    <row r="3105" s="222" customFormat="1" ht="12.75"/>
    <row r="3106" s="222" customFormat="1" ht="12.75"/>
    <row r="3107" s="222" customFormat="1" ht="12.75"/>
    <row r="3108" s="222" customFormat="1" ht="12.75"/>
    <row r="3109" s="222" customFormat="1" ht="12.75"/>
    <row r="3110" s="222" customFormat="1" ht="12.75"/>
    <row r="3111" s="222" customFormat="1" ht="12.75"/>
    <row r="3112" s="222" customFormat="1" ht="12.75"/>
    <row r="3113" s="222" customFormat="1" ht="12.75"/>
    <row r="3114" s="222" customFormat="1" ht="12.75"/>
    <row r="3115" s="222" customFormat="1" ht="12.75"/>
    <row r="3116" s="222" customFormat="1" ht="12.75"/>
    <row r="3117" s="222" customFormat="1" ht="12.75"/>
    <row r="3118" s="222" customFormat="1" ht="12.75"/>
    <row r="3119" s="222" customFormat="1" ht="12.75"/>
    <row r="3120" s="222" customFormat="1" ht="12.75"/>
    <row r="3121" s="222" customFormat="1" ht="12.75"/>
    <row r="3122" s="222" customFormat="1" ht="12.75"/>
    <row r="3123" s="222" customFormat="1" ht="12.75"/>
    <row r="3124" s="222" customFormat="1" ht="12.75"/>
    <row r="3125" s="222" customFormat="1" ht="12.75"/>
    <row r="3126" s="222" customFormat="1" ht="12.75"/>
    <row r="3127" s="222" customFormat="1" ht="12.75"/>
    <row r="3128" s="222" customFormat="1" ht="12.75"/>
    <row r="3129" s="222" customFormat="1" ht="12.75"/>
    <row r="3130" s="222" customFormat="1" ht="12.75"/>
    <row r="3131" s="222" customFormat="1" ht="12.75"/>
    <row r="3132" s="222" customFormat="1" ht="12.75"/>
    <row r="3133" s="222" customFormat="1" ht="12.75"/>
    <row r="3134" s="222" customFormat="1" ht="12.75"/>
    <row r="3135" s="222" customFormat="1" ht="12.75"/>
    <row r="3136" s="222" customFormat="1" ht="12.75"/>
    <row r="3137" s="222" customFormat="1" ht="12.75"/>
    <row r="3138" s="222" customFormat="1" ht="12.75"/>
    <row r="3139" s="222" customFormat="1" ht="12.75"/>
    <row r="3140" s="222" customFormat="1" ht="12.75"/>
    <row r="3141" s="222" customFormat="1" ht="12.75"/>
    <row r="3142" s="222" customFormat="1" ht="12.75"/>
    <row r="3143" s="222" customFormat="1" ht="12.75"/>
    <row r="3144" s="222" customFormat="1" ht="12.75"/>
    <row r="3145" s="222" customFormat="1" ht="12.75"/>
    <row r="3146" s="222" customFormat="1" ht="12.75"/>
    <row r="3147" s="222" customFormat="1" ht="12.75"/>
    <row r="3148" s="222" customFormat="1" ht="12.75"/>
    <row r="3149" s="222" customFormat="1" ht="12.75"/>
    <row r="3150" s="222" customFormat="1" ht="12.75"/>
    <row r="3151" s="222" customFormat="1" ht="12.75"/>
    <row r="3152" s="222" customFormat="1" ht="12.75"/>
    <row r="3153" s="222" customFormat="1" ht="12.75"/>
    <row r="3154" s="222" customFormat="1" ht="12.75"/>
    <row r="3155" s="222" customFormat="1" ht="12.75"/>
    <row r="3156" s="222" customFormat="1" ht="12.75"/>
    <row r="3157" s="222" customFormat="1" ht="12.75"/>
    <row r="3158" s="222" customFormat="1" ht="12.75"/>
    <row r="3159" s="222" customFormat="1" ht="12.75"/>
    <row r="3160" s="222" customFormat="1" ht="12.75"/>
    <row r="3161" s="222" customFormat="1" ht="12.75"/>
    <row r="3162" s="222" customFormat="1" ht="12.75"/>
    <row r="3163" s="222" customFormat="1" ht="12.75"/>
    <row r="3164" s="222" customFormat="1" ht="12.75"/>
    <row r="3165" s="222" customFormat="1" ht="12.75"/>
    <row r="3166" s="222" customFormat="1" ht="12.75"/>
    <row r="3167" s="222" customFormat="1" ht="12.75"/>
    <row r="3168" s="222" customFormat="1" ht="12.75"/>
    <row r="3169" s="222" customFormat="1" ht="12.75"/>
    <row r="3170" s="222" customFormat="1" ht="12.75"/>
    <row r="3171" s="222" customFormat="1" ht="12.75"/>
    <row r="3172" s="222" customFormat="1" ht="12.75"/>
    <row r="3173" s="222" customFormat="1" ht="12.75"/>
    <row r="3174" s="222" customFormat="1" ht="12.75"/>
    <row r="3175" s="222" customFormat="1" ht="12.75"/>
    <row r="3176" s="222" customFormat="1" ht="12.75"/>
    <row r="3177" s="222" customFormat="1" ht="12.75"/>
    <row r="3178" s="222" customFormat="1" ht="12.75"/>
    <row r="3179" s="222" customFormat="1" ht="12.75"/>
    <row r="3180" s="222" customFormat="1" ht="12.75"/>
    <row r="3181" s="222" customFormat="1" ht="12.75"/>
    <row r="3182" s="222" customFormat="1" ht="12.75"/>
    <row r="3183" s="222" customFormat="1" ht="12.75"/>
    <row r="3184" s="222" customFormat="1" ht="12.75"/>
    <row r="3185" s="222" customFormat="1" ht="12.75"/>
    <row r="3186" s="222" customFormat="1" ht="12.75"/>
    <row r="3187" s="222" customFormat="1" ht="12.75"/>
    <row r="3188" s="222" customFormat="1" ht="12.75"/>
    <row r="3189" s="222" customFormat="1" ht="12.75"/>
    <row r="3190" s="222" customFormat="1" ht="12.75"/>
    <row r="3191" s="222" customFormat="1" ht="12.75"/>
    <row r="3192" s="222" customFormat="1" ht="12.75"/>
    <row r="3193" s="222" customFormat="1" ht="12.75"/>
    <row r="3194" s="222" customFormat="1" ht="12.75"/>
    <row r="3195" s="222" customFormat="1" ht="12.75"/>
    <row r="3196" s="222" customFormat="1" ht="12.75"/>
    <row r="3197" s="222" customFormat="1" ht="12.75"/>
    <row r="3198" s="222" customFormat="1" ht="12.75"/>
    <row r="3199" s="222" customFormat="1" ht="12.75"/>
    <row r="3200" s="222" customFormat="1" ht="12.75"/>
    <row r="3201" s="222" customFormat="1" ht="12.75"/>
    <row r="3202" s="222" customFormat="1" ht="12.75"/>
    <row r="3203" s="222" customFormat="1" ht="12.75"/>
    <row r="3204" s="222" customFormat="1" ht="12.75"/>
    <row r="3205" s="222" customFormat="1" ht="12.75"/>
    <row r="3206" s="222" customFormat="1" ht="12.75"/>
    <row r="3207" s="222" customFormat="1" ht="12.75"/>
    <row r="3208" s="222" customFormat="1" ht="12.75"/>
    <row r="3209" s="222" customFormat="1" ht="12.75"/>
    <row r="3210" s="222" customFormat="1" ht="12.75"/>
    <row r="3211" s="222" customFormat="1" ht="12.75"/>
    <row r="3212" s="222" customFormat="1" ht="12.75"/>
    <row r="3213" s="222" customFormat="1" ht="12.75"/>
    <row r="3214" s="222" customFormat="1" ht="12.75"/>
    <row r="3215" s="222" customFormat="1" ht="12.75"/>
    <row r="3216" s="222" customFormat="1" ht="12.75"/>
    <row r="3217" s="222" customFormat="1" ht="12.75"/>
    <row r="3218" s="222" customFormat="1" ht="12.75"/>
    <row r="3219" s="222" customFormat="1" ht="12.75"/>
    <row r="3220" s="222" customFormat="1" ht="12.75"/>
    <row r="3221" s="222" customFormat="1" ht="12.75"/>
    <row r="3222" s="222" customFormat="1" ht="12.75"/>
    <row r="3223" s="222" customFormat="1" ht="12.75"/>
    <row r="3224" s="222" customFormat="1" ht="12.75"/>
    <row r="3225" s="222" customFormat="1" ht="12.75"/>
    <row r="3226" s="222" customFormat="1" ht="12.75"/>
    <row r="3227" s="222" customFormat="1" ht="12.75"/>
    <row r="3228" s="222" customFormat="1" ht="12.75"/>
    <row r="3229" s="222" customFormat="1" ht="12.75"/>
    <row r="3230" s="222" customFormat="1" ht="12.75"/>
    <row r="3231" s="222" customFormat="1" ht="12.75"/>
    <row r="3232" s="222" customFormat="1" ht="12.75"/>
    <row r="3233" s="222" customFormat="1" ht="12.75"/>
    <row r="3234" s="222" customFormat="1" ht="12.75"/>
    <row r="3235" s="222" customFormat="1" ht="12.75"/>
    <row r="3236" s="222" customFormat="1" ht="12.75"/>
    <row r="3237" s="222" customFormat="1" ht="12.75"/>
    <row r="3238" s="222" customFormat="1" ht="12.75"/>
    <row r="3239" s="222" customFormat="1" ht="12.75"/>
    <row r="3240" s="222" customFormat="1" ht="12.75"/>
    <row r="3241" s="222" customFormat="1" ht="12.75"/>
    <row r="3242" s="222" customFormat="1" ht="12.75"/>
    <row r="3243" s="222" customFormat="1" ht="12.75"/>
    <row r="3244" s="222" customFormat="1" ht="12.75"/>
    <row r="3245" s="222" customFormat="1" ht="12.75"/>
    <row r="3246" s="222" customFormat="1" ht="12.75"/>
    <row r="3247" s="222" customFormat="1" ht="12.75"/>
    <row r="3248" s="222" customFormat="1" ht="12.75"/>
    <row r="3249" s="222" customFormat="1" ht="12.75"/>
    <row r="3250" s="222" customFormat="1" ht="12.75"/>
    <row r="3251" s="222" customFormat="1" ht="12.75"/>
    <row r="3252" s="222" customFormat="1" ht="12.75"/>
    <row r="3253" s="222" customFormat="1" ht="12.75"/>
    <row r="3254" s="222" customFormat="1" ht="12.75"/>
    <row r="3255" s="222" customFormat="1" ht="12.75"/>
    <row r="3256" s="222" customFormat="1" ht="12.75"/>
    <row r="3257" s="222" customFormat="1" ht="12.75"/>
    <row r="3258" s="222" customFormat="1" ht="12.75"/>
    <row r="3259" s="222" customFormat="1" ht="12.75"/>
    <row r="3260" s="222" customFormat="1" ht="12.75"/>
    <row r="3261" s="222" customFormat="1" ht="12.75"/>
    <row r="3262" s="222" customFormat="1" ht="12.75"/>
    <row r="3263" s="222" customFormat="1" ht="12.75"/>
    <row r="3264" s="222" customFormat="1" ht="12.75"/>
    <row r="3265" s="222" customFormat="1" ht="12.75"/>
    <row r="3266" s="222" customFormat="1" ht="12.75"/>
    <row r="3267" s="222" customFormat="1" ht="12.75"/>
    <row r="3268" s="222" customFormat="1" ht="12.75"/>
    <row r="3269" s="222" customFormat="1" ht="12.75"/>
    <row r="3270" s="222" customFormat="1" ht="12.75"/>
    <row r="3271" s="222" customFormat="1" ht="12.75"/>
    <row r="3272" s="222" customFormat="1" ht="12.75"/>
    <row r="3273" s="222" customFormat="1" ht="12.75"/>
    <row r="3274" s="222" customFormat="1" ht="12.75"/>
    <row r="3275" s="222" customFormat="1" ht="12.75"/>
    <row r="3276" s="222" customFormat="1" ht="12.75"/>
    <row r="3277" s="222" customFormat="1" ht="12.75"/>
    <row r="3278" s="222" customFormat="1" ht="12.75"/>
    <row r="3279" s="222" customFormat="1" ht="12.75"/>
    <row r="3280" s="222" customFormat="1" ht="12.75"/>
    <row r="3281" s="222" customFormat="1" ht="12.75"/>
    <row r="3282" s="222" customFormat="1" ht="12.75"/>
    <row r="3283" s="222" customFormat="1" ht="12.75"/>
    <row r="3284" s="222" customFormat="1" ht="12.75"/>
    <row r="3285" s="222" customFormat="1" ht="12.75"/>
    <row r="3286" s="222" customFormat="1" ht="12.75"/>
    <row r="3287" s="222" customFormat="1" ht="12.75"/>
    <row r="3288" s="222" customFormat="1" ht="12.75"/>
    <row r="3289" s="222" customFormat="1" ht="12.75"/>
    <row r="3290" s="222" customFormat="1" ht="12.75"/>
    <row r="3291" s="222" customFormat="1" ht="12.75"/>
    <row r="3292" s="222" customFormat="1" ht="12.75"/>
    <row r="3293" s="222" customFormat="1" ht="12.75"/>
    <row r="3294" s="222" customFormat="1" ht="12.75"/>
    <row r="3295" s="222" customFormat="1" ht="12.75"/>
    <row r="3296" s="222" customFormat="1" ht="12.75"/>
    <row r="3297" s="222" customFormat="1" ht="12.75"/>
    <row r="3298" s="222" customFormat="1" ht="12.75"/>
    <row r="3299" s="222" customFormat="1" ht="12.75"/>
    <row r="3300" s="222" customFormat="1" ht="12.75"/>
    <row r="3301" s="222" customFormat="1" ht="12.75"/>
    <row r="3302" s="222" customFormat="1" ht="12.75"/>
    <row r="3303" s="222" customFormat="1" ht="12.75"/>
    <row r="3304" s="222" customFormat="1" ht="12.75"/>
    <row r="3305" s="222" customFormat="1" ht="12.75"/>
    <row r="3306" s="222" customFormat="1" ht="12.75"/>
    <row r="3307" s="222" customFormat="1" ht="12.75"/>
    <row r="3308" s="222" customFormat="1" ht="12.75"/>
    <row r="3309" s="222" customFormat="1" ht="12.75"/>
    <row r="3310" s="222" customFormat="1" ht="12.75"/>
    <row r="3311" s="222" customFormat="1" ht="12.75"/>
    <row r="3312" s="222" customFormat="1" ht="12.75"/>
    <row r="3313" s="222" customFormat="1" ht="12.75"/>
    <row r="3314" s="222" customFormat="1" ht="12.75"/>
    <row r="3315" s="222" customFormat="1" ht="12.75"/>
    <row r="3316" s="222" customFormat="1" ht="12.75"/>
    <row r="3317" s="222" customFormat="1" ht="12.75"/>
    <row r="3318" s="222" customFormat="1" ht="12.75"/>
    <row r="3319" s="222" customFormat="1" ht="12.75"/>
    <row r="3320" s="222" customFormat="1" ht="12.75"/>
    <row r="3321" s="222" customFormat="1" ht="12.75"/>
    <row r="3322" s="222" customFormat="1" ht="12.75"/>
    <row r="3323" s="222" customFormat="1" ht="12.75"/>
    <row r="3324" s="222" customFormat="1" ht="12.75"/>
    <row r="3325" s="222" customFormat="1" ht="12.75"/>
    <row r="3326" s="222" customFormat="1" ht="12.75"/>
    <row r="3327" s="222" customFormat="1" ht="12.75"/>
    <row r="3328" s="222" customFormat="1" ht="12.75"/>
    <row r="3329" s="222" customFormat="1" ht="12.75"/>
    <row r="3330" s="222" customFormat="1" ht="12.75"/>
    <row r="3331" s="222" customFormat="1" ht="12.75"/>
    <row r="3332" s="222" customFormat="1" ht="12.75"/>
    <row r="3333" s="222" customFormat="1" ht="12.75"/>
    <row r="3334" s="222" customFormat="1" ht="12.75"/>
    <row r="3335" s="222" customFormat="1" ht="12.75"/>
    <row r="3336" s="222" customFormat="1" ht="12.75"/>
    <row r="3337" s="222" customFormat="1" ht="12.75"/>
    <row r="3338" s="222" customFormat="1" ht="12.75"/>
    <row r="3339" s="222" customFormat="1" ht="12.75"/>
    <row r="3340" s="222" customFormat="1" ht="12.75"/>
    <row r="3341" s="222" customFormat="1" ht="12.75"/>
    <row r="3342" s="222" customFormat="1" ht="12.75"/>
    <row r="3343" s="222" customFormat="1" ht="12.75"/>
    <row r="3344" s="222" customFormat="1" ht="12.75"/>
    <row r="3345" s="222" customFormat="1" ht="12.75"/>
    <row r="3346" s="222" customFormat="1" ht="12.75"/>
    <row r="3347" s="222" customFormat="1" ht="12.75"/>
    <row r="3348" s="222" customFormat="1" ht="12.75"/>
    <row r="3349" s="222" customFormat="1" ht="12.75"/>
    <row r="3350" s="222" customFormat="1" ht="12.75"/>
    <row r="3351" s="222" customFormat="1" ht="12.75"/>
    <row r="3352" s="222" customFormat="1" ht="12.75"/>
    <row r="3353" s="222" customFormat="1" ht="12.75"/>
    <row r="3354" s="222" customFormat="1" ht="12.75"/>
    <row r="3355" s="222" customFormat="1" ht="12.75"/>
    <row r="3356" s="222" customFormat="1" ht="12.75"/>
    <row r="3357" s="222" customFormat="1" ht="12.75"/>
    <row r="3358" s="222" customFormat="1" ht="12.75"/>
    <row r="3359" s="222" customFormat="1" ht="12.75"/>
    <row r="3360" s="222" customFormat="1" ht="12.75"/>
    <row r="3361" s="222" customFormat="1" ht="12.75"/>
    <row r="3362" s="222" customFormat="1" ht="12.75"/>
    <row r="3363" s="222" customFormat="1" ht="12.75"/>
    <row r="3364" s="222" customFormat="1" ht="12.75"/>
    <row r="3365" s="222" customFormat="1" ht="12.75"/>
    <row r="3366" s="222" customFormat="1" ht="12.75"/>
    <row r="3367" s="222" customFormat="1" ht="12.75"/>
    <row r="3368" s="222" customFormat="1" ht="12.75"/>
    <row r="3369" s="222" customFormat="1" ht="12.75"/>
    <row r="3370" s="222" customFormat="1" ht="12.75"/>
    <row r="3371" s="222" customFormat="1" ht="12.75"/>
    <row r="3372" s="222" customFormat="1" ht="12.75"/>
    <row r="3373" s="222" customFormat="1" ht="12.75"/>
    <row r="3374" s="222" customFormat="1" ht="12.75"/>
    <row r="3375" s="222" customFormat="1" ht="12.75"/>
    <row r="3376" s="222" customFormat="1" ht="12.75"/>
    <row r="3377" s="222" customFormat="1" ht="12.75"/>
    <row r="3378" s="222" customFormat="1" ht="12.75"/>
    <row r="3379" s="222" customFormat="1" ht="12.75"/>
    <row r="3380" s="222" customFormat="1" ht="12.75"/>
    <row r="3381" s="222" customFormat="1" ht="12.75"/>
    <row r="3382" s="222" customFormat="1" ht="12.75"/>
    <row r="3383" s="222" customFormat="1" ht="12.75"/>
    <row r="3384" s="222" customFormat="1" ht="12.75"/>
    <row r="3385" s="222" customFormat="1" ht="12.75"/>
    <row r="3386" s="222" customFormat="1" ht="12.75"/>
    <row r="3387" s="222" customFormat="1" ht="12.75"/>
    <row r="3388" s="222" customFormat="1" ht="12.75"/>
    <row r="3389" s="222" customFormat="1" ht="12.75"/>
    <row r="3390" s="222" customFormat="1" ht="12.75"/>
    <row r="3391" s="222" customFormat="1" ht="12.75"/>
    <row r="3392" s="222" customFormat="1" ht="12.75"/>
    <row r="3393" s="222" customFormat="1" ht="12.75"/>
    <row r="3394" s="222" customFormat="1" ht="12.75"/>
    <row r="3395" s="222" customFormat="1" ht="12.75"/>
    <row r="3396" s="222" customFormat="1" ht="12.75"/>
    <row r="3397" s="222" customFormat="1" ht="12.75"/>
    <row r="3398" s="222" customFormat="1" ht="12.75"/>
    <row r="3399" s="222" customFormat="1" ht="12.75"/>
    <row r="3400" s="222" customFormat="1" ht="12.75"/>
    <row r="3401" s="222" customFormat="1" ht="12.75"/>
    <row r="3402" s="222" customFormat="1" ht="12.75"/>
    <row r="3403" s="222" customFormat="1" ht="12.75"/>
    <row r="3404" s="222" customFormat="1" ht="12.75"/>
    <row r="3405" s="222" customFormat="1" ht="12.75"/>
    <row r="3406" s="222" customFormat="1" ht="12.75"/>
    <row r="3407" s="222" customFormat="1" ht="12.75"/>
    <row r="3408" s="222" customFormat="1" ht="12.75"/>
    <row r="3409" s="222" customFormat="1" ht="12.75"/>
    <row r="3410" s="222" customFormat="1" ht="12.75"/>
    <row r="3411" s="222" customFormat="1" ht="12.75"/>
    <row r="3412" s="222" customFormat="1" ht="12.75"/>
    <row r="3413" s="222" customFormat="1" ht="12.75"/>
    <row r="3414" s="222" customFormat="1" ht="12.75"/>
    <row r="3415" s="222" customFormat="1" ht="12.75"/>
    <row r="3416" s="222" customFormat="1" ht="12.75"/>
    <row r="3417" s="222" customFormat="1" ht="12.75"/>
    <row r="3418" s="222" customFormat="1" ht="12.75"/>
    <row r="3419" s="222" customFormat="1" ht="12.75"/>
    <row r="3420" s="222" customFormat="1" ht="12.75"/>
    <row r="3421" s="222" customFormat="1" ht="12.75"/>
    <row r="3422" s="222" customFormat="1" ht="12.75"/>
    <row r="3423" s="222" customFormat="1" ht="12.75"/>
    <row r="3424" s="222" customFormat="1" ht="12.75"/>
    <row r="3425" s="222" customFormat="1" ht="12.75"/>
    <row r="3426" s="222" customFormat="1" ht="12.75"/>
    <row r="3427" s="222" customFormat="1" ht="12.75"/>
    <row r="3428" s="222" customFormat="1" ht="12.75"/>
    <row r="3429" s="222" customFormat="1" ht="12.75"/>
    <row r="3430" s="222" customFormat="1" ht="12.75"/>
    <row r="3431" s="222" customFormat="1" ht="12.75"/>
    <row r="3432" s="222" customFormat="1" ht="12.75"/>
    <row r="3433" s="222" customFormat="1" ht="12.75"/>
    <row r="3434" s="222" customFormat="1" ht="12.75"/>
    <row r="3435" s="222" customFormat="1" ht="12.75"/>
    <row r="3436" s="222" customFormat="1" ht="12.75"/>
    <row r="3437" s="222" customFormat="1" ht="12.75"/>
    <row r="3438" s="222" customFormat="1" ht="12.75"/>
    <row r="3439" s="222" customFormat="1" ht="12.75"/>
    <row r="3440" s="222" customFormat="1" ht="12.75"/>
    <row r="3441" s="222" customFormat="1" ht="12.75"/>
    <row r="3442" s="222" customFormat="1" ht="12.75"/>
    <row r="3443" s="222" customFormat="1" ht="12.75"/>
    <row r="3444" s="222" customFormat="1" ht="12.75"/>
    <row r="3445" s="222" customFormat="1" ht="12.75"/>
    <row r="3446" s="222" customFormat="1" ht="12.75"/>
    <row r="3447" s="222" customFormat="1" ht="12.75"/>
    <row r="3448" s="222" customFormat="1" ht="12.75"/>
    <row r="3449" s="222" customFormat="1" ht="12.75"/>
  </sheetData>
  <sheetProtection password="EF65" sheet="1" objects="1" scenarios="1"/>
  <mergeCells count="32">
    <mergeCell ref="B15:E15"/>
    <mergeCell ref="B16:E16"/>
    <mergeCell ref="A12:E13"/>
    <mergeCell ref="B30:E30"/>
    <mergeCell ref="B14:E14"/>
    <mergeCell ref="A32:G32"/>
    <mergeCell ref="A22:G22"/>
    <mergeCell ref="B25:E25"/>
    <mergeCell ref="B26:E26"/>
    <mergeCell ref="A23:E24"/>
    <mergeCell ref="F23:G23"/>
    <mergeCell ref="B28:E28"/>
    <mergeCell ref="B27:E27"/>
    <mergeCell ref="A31:G31"/>
    <mergeCell ref="B29:E29"/>
    <mergeCell ref="A1:E1"/>
    <mergeCell ref="A3:G3"/>
    <mergeCell ref="A4:G4"/>
    <mergeCell ref="A21:G21"/>
    <mergeCell ref="A5:G5"/>
    <mergeCell ref="B17:E17"/>
    <mergeCell ref="B18:E18"/>
    <mergeCell ref="B19:E19"/>
    <mergeCell ref="B20:E20"/>
    <mergeCell ref="B10:E10"/>
    <mergeCell ref="A2:F2"/>
    <mergeCell ref="F12:G12"/>
    <mergeCell ref="A11:G11"/>
    <mergeCell ref="B8:E8"/>
    <mergeCell ref="B9:E9"/>
    <mergeCell ref="F6:G6"/>
    <mergeCell ref="A6:E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A4" sqref="A4:C4"/>
    </sheetView>
  </sheetViews>
  <sheetFormatPr defaultColWidth="9.140625" defaultRowHeight="12.75"/>
  <cols>
    <col min="1" max="1" width="5.7109375" style="0" customWidth="1"/>
    <col min="2" max="5" width="11.7109375" style="0" customWidth="1"/>
    <col min="6" max="7" width="21.7109375" style="0" customWidth="1"/>
    <col min="8" max="60" width="9.140625" style="222" customWidth="1"/>
  </cols>
  <sheetData>
    <row r="1" spans="1:7" ht="12.75">
      <c r="A1" s="1039" t="s">
        <v>345</v>
      </c>
      <c r="B1" s="1040"/>
      <c r="C1" s="1040"/>
      <c r="D1" s="1040"/>
      <c r="E1" s="1040"/>
      <c r="F1" s="1040"/>
      <c r="G1" s="1040"/>
    </row>
    <row r="2" spans="1:7" ht="30" customHeight="1" thickBot="1">
      <c r="A2" s="1041" t="s">
        <v>600</v>
      </c>
      <c r="B2" s="1042"/>
      <c r="C2" s="1042"/>
      <c r="D2" s="1042"/>
      <c r="E2" s="1042"/>
      <c r="F2" s="1042"/>
      <c r="G2" s="1042"/>
    </row>
    <row r="3" spans="1:7" ht="48" customHeight="1">
      <c r="A3" s="1043" t="s">
        <v>346</v>
      </c>
      <c r="B3" s="1044"/>
      <c r="C3" s="1044"/>
      <c r="D3" s="386" t="s">
        <v>347</v>
      </c>
      <c r="E3" s="1044" t="s">
        <v>601</v>
      </c>
      <c r="F3" s="1044"/>
      <c r="G3" s="387" t="s">
        <v>347</v>
      </c>
    </row>
    <row r="4" spans="1:7" ht="30" customHeight="1" thickBot="1">
      <c r="A4" s="1033">
        <v>0</v>
      </c>
      <c r="B4" s="1034"/>
      <c r="C4" s="1035"/>
      <c r="D4" s="284">
        <f>18000*A4</f>
        <v>0</v>
      </c>
      <c r="E4" s="1036">
        <v>0</v>
      </c>
      <c r="F4" s="1037"/>
      <c r="G4" s="384">
        <f>60000*E4</f>
        <v>0</v>
      </c>
    </row>
    <row r="5" spans="1:7" ht="49.5" customHeight="1" thickBot="1">
      <c r="A5" s="1032"/>
      <c r="B5" s="518"/>
      <c r="C5" s="518"/>
      <c r="D5" s="518"/>
      <c r="E5" s="518"/>
      <c r="F5" s="518"/>
      <c r="G5" s="518"/>
    </row>
    <row r="6" spans="1:7" ht="15" customHeight="1">
      <c r="A6" s="941"/>
      <c r="B6" s="514"/>
      <c r="C6" s="514"/>
      <c r="D6" s="514"/>
      <c r="E6" s="644"/>
      <c r="F6" s="1007" t="s">
        <v>359</v>
      </c>
      <c r="G6" s="1008"/>
    </row>
    <row r="7" spans="1:7" ht="15" customHeight="1">
      <c r="A7" s="645"/>
      <c r="B7" s="465"/>
      <c r="C7" s="465"/>
      <c r="D7" s="465"/>
      <c r="E7" s="466"/>
      <c r="F7" s="246" t="s">
        <v>66</v>
      </c>
      <c r="G7" s="283" t="s">
        <v>81</v>
      </c>
    </row>
    <row r="8" spans="1:7" ht="30" customHeight="1">
      <c r="A8" s="119">
        <v>317</v>
      </c>
      <c r="B8" s="1011" t="s">
        <v>348</v>
      </c>
      <c r="C8" s="1011"/>
      <c r="D8" s="1011"/>
      <c r="E8" s="1012"/>
      <c r="F8" s="188">
        <f>+IF(3Př1!F30&gt;0,3Př1!F30,DAP3!D10)</f>
        <v>0</v>
      </c>
      <c r="G8" s="187"/>
    </row>
    <row r="9" spans="1:7" ht="30" customHeight="1">
      <c r="A9" s="119">
        <v>318</v>
      </c>
      <c r="B9" s="1011" t="s">
        <v>349</v>
      </c>
      <c r="C9" s="1011"/>
      <c r="D9" s="1011"/>
      <c r="E9" s="1012"/>
      <c r="F9" s="180">
        <f>+IF(3Př1!F20&gt;0,3Př1!F20,IF(3Př1!F10&gt;0,3Př1!F10,0))</f>
        <v>0</v>
      </c>
      <c r="G9" s="187"/>
    </row>
    <row r="10" spans="1:7" ht="19.5" customHeight="1" thickBot="1">
      <c r="A10" s="122">
        <v>319</v>
      </c>
      <c r="B10" s="1013" t="s">
        <v>351</v>
      </c>
      <c r="C10" s="1013"/>
      <c r="D10" s="1013"/>
      <c r="E10" s="1014"/>
      <c r="F10" s="269">
        <f>+D4+G4</f>
        <v>0</v>
      </c>
      <c r="G10" s="274"/>
    </row>
    <row r="11" spans="1:7" ht="30" customHeight="1" thickBot="1">
      <c r="A11" s="253">
        <v>320</v>
      </c>
      <c r="B11" s="1019" t="s">
        <v>352</v>
      </c>
      <c r="C11" s="1019"/>
      <c r="D11" s="1019"/>
      <c r="E11" s="1020"/>
      <c r="F11" s="275">
        <f>+F8+F9-F10</f>
        <v>0</v>
      </c>
      <c r="G11" s="279"/>
    </row>
    <row r="12" spans="1:7" ht="99.75" customHeight="1">
      <c r="A12" s="1032"/>
      <c r="B12" s="518"/>
      <c r="C12" s="518"/>
      <c r="D12" s="518"/>
      <c r="E12" s="518"/>
      <c r="F12" s="518"/>
      <c r="G12" s="518"/>
    </row>
    <row r="13" spans="1:7" ht="30" customHeight="1" thickBot="1">
      <c r="A13" s="1038" t="s">
        <v>353</v>
      </c>
      <c r="B13" s="957"/>
      <c r="C13" s="957"/>
      <c r="D13" s="957"/>
      <c r="E13" s="957"/>
      <c r="F13" s="957"/>
      <c r="G13" s="957"/>
    </row>
    <row r="14" spans="1:7" ht="15" customHeight="1">
      <c r="A14" s="941"/>
      <c r="B14" s="514"/>
      <c r="C14" s="514"/>
      <c r="D14" s="514"/>
      <c r="E14" s="644"/>
      <c r="F14" s="1007" t="s">
        <v>359</v>
      </c>
      <c r="G14" s="1008"/>
    </row>
    <row r="15" spans="1:7" ht="15" customHeight="1">
      <c r="A15" s="645"/>
      <c r="B15" s="465"/>
      <c r="C15" s="465"/>
      <c r="D15" s="465"/>
      <c r="E15" s="466"/>
      <c r="F15" s="246" t="s">
        <v>66</v>
      </c>
      <c r="G15" s="283" t="s">
        <v>81</v>
      </c>
    </row>
    <row r="16" spans="1:7" ht="30" customHeight="1">
      <c r="A16" s="119">
        <v>321</v>
      </c>
      <c r="B16" s="1011" t="s">
        <v>602</v>
      </c>
      <c r="C16" s="1011"/>
      <c r="D16" s="1011"/>
      <c r="E16" s="1012"/>
      <c r="F16" s="188">
        <v>0</v>
      </c>
      <c r="G16" s="187"/>
    </row>
    <row r="17" spans="1:7" ht="19.5" customHeight="1">
      <c r="A17" s="119">
        <v>322</v>
      </c>
      <c r="B17" s="1011" t="s">
        <v>603</v>
      </c>
      <c r="C17" s="1011"/>
      <c r="D17" s="1011"/>
      <c r="E17" s="1012"/>
      <c r="F17" s="188">
        <v>0</v>
      </c>
      <c r="G17" s="187"/>
    </row>
    <row r="18" spans="1:7" ht="19.5" customHeight="1">
      <c r="A18" s="119">
        <v>323</v>
      </c>
      <c r="B18" s="1011" t="s">
        <v>604</v>
      </c>
      <c r="C18" s="1011"/>
      <c r="D18" s="1011"/>
      <c r="E18" s="1012"/>
      <c r="F18" s="188">
        <v>0</v>
      </c>
      <c r="G18" s="187"/>
    </row>
    <row r="19" spans="1:7" ht="19.5" customHeight="1">
      <c r="A19" s="119">
        <v>324</v>
      </c>
      <c r="B19" s="1011" t="s">
        <v>605</v>
      </c>
      <c r="C19" s="1011"/>
      <c r="D19" s="1011"/>
      <c r="E19" s="1012"/>
      <c r="F19" s="189">
        <f>+MIN(1,IF((DAP2!E10-3Př1!F26)=0,0,(F16-F17)/(DAP2!E10-3Př1!F26)))</f>
        <v>0</v>
      </c>
      <c r="G19" s="187"/>
    </row>
    <row r="20" spans="1:7" ht="30" customHeight="1">
      <c r="A20" s="119">
        <v>325</v>
      </c>
      <c r="B20" s="1011" t="s">
        <v>50</v>
      </c>
      <c r="C20" s="1011"/>
      <c r="D20" s="1011"/>
      <c r="E20" s="1012"/>
      <c r="F20" s="180">
        <f>ROUND(+3Př2!F8*3Př2!F19,0)</f>
        <v>0</v>
      </c>
      <c r="G20" s="187"/>
    </row>
    <row r="21" spans="1:7" ht="19.5" customHeight="1" thickBot="1">
      <c r="A21" s="122">
        <v>326</v>
      </c>
      <c r="B21" s="1013" t="s">
        <v>51</v>
      </c>
      <c r="C21" s="1013"/>
      <c r="D21" s="1013"/>
      <c r="E21" s="1014"/>
      <c r="F21" s="280">
        <f>+MIN(F18,F20)</f>
        <v>0</v>
      </c>
      <c r="G21" s="274"/>
    </row>
    <row r="22" spans="1:7" ht="30" customHeight="1" thickBot="1">
      <c r="A22" s="253">
        <v>327</v>
      </c>
      <c r="B22" s="1019" t="s">
        <v>52</v>
      </c>
      <c r="C22" s="1019"/>
      <c r="D22" s="1019"/>
      <c r="E22" s="1020"/>
      <c r="F22" s="281">
        <f>+F18-F21</f>
        <v>0</v>
      </c>
      <c r="G22" s="279"/>
    </row>
    <row r="23" spans="1:7" ht="30" customHeight="1" thickBot="1">
      <c r="A23" s="1032"/>
      <c r="B23" s="518"/>
      <c r="C23" s="518"/>
      <c r="D23" s="518"/>
      <c r="E23" s="518"/>
      <c r="F23" s="518"/>
      <c r="G23" s="518"/>
    </row>
    <row r="24" spans="1:7" ht="30" customHeight="1" thickBot="1">
      <c r="A24" s="253">
        <v>328</v>
      </c>
      <c r="B24" s="1019" t="s">
        <v>420</v>
      </c>
      <c r="C24" s="1019"/>
      <c r="D24" s="1019"/>
      <c r="E24" s="1020"/>
      <c r="F24" s="385">
        <f>+IF(F16+F9&gt;0,F11-F21,0)</f>
        <v>0</v>
      </c>
      <c r="G24" s="279"/>
    </row>
    <row r="25" spans="1:7" ht="49.5" customHeight="1">
      <c r="A25" s="1021"/>
      <c r="B25" s="1021"/>
      <c r="C25" s="1021"/>
      <c r="D25" s="1021"/>
      <c r="E25" s="1022"/>
      <c r="F25" s="1022"/>
      <c r="G25" s="1022"/>
    </row>
    <row r="26" spans="1:7" ht="12.75">
      <c r="A26" s="1021" t="s">
        <v>136</v>
      </c>
      <c r="B26" s="1021"/>
      <c r="C26" s="1021"/>
      <c r="D26" s="1021"/>
      <c r="E26" s="1022"/>
      <c r="F26" s="1022"/>
      <c r="G26" s="1022"/>
    </row>
    <row r="27" spans="1:7" ht="12.75">
      <c r="A27" s="222"/>
      <c r="B27" s="222"/>
      <c r="C27" s="222"/>
      <c r="D27" s="222"/>
      <c r="E27" s="222"/>
      <c r="F27" s="222"/>
      <c r="G27" s="222"/>
    </row>
    <row r="28" spans="1:7" ht="12.75">
      <c r="A28" s="222"/>
      <c r="B28" s="222"/>
      <c r="C28" s="222"/>
      <c r="D28" s="222"/>
      <c r="E28" s="222"/>
      <c r="F28" s="222"/>
      <c r="G28" s="222"/>
    </row>
    <row r="29" spans="1:7" ht="12.75">
      <c r="A29" s="222"/>
      <c r="B29" s="222"/>
      <c r="C29" s="222"/>
      <c r="D29" s="222"/>
      <c r="E29" s="222"/>
      <c r="F29" s="222"/>
      <c r="G29" s="222"/>
    </row>
    <row r="30" spans="1:7" ht="12.75">
      <c r="A30" s="222"/>
      <c r="B30" s="222"/>
      <c r="C30" s="222"/>
      <c r="D30" s="222"/>
      <c r="E30" s="222"/>
      <c r="F30" s="222"/>
      <c r="G30" s="222"/>
    </row>
    <row r="31" spans="1:7" ht="12.75">
      <c r="A31" s="222"/>
      <c r="B31" s="222"/>
      <c r="C31" s="222"/>
      <c r="D31" s="222"/>
      <c r="E31" s="222"/>
      <c r="F31" s="222"/>
      <c r="G31" s="222"/>
    </row>
    <row r="32" spans="1:7" ht="12.75">
      <c r="A32" s="222"/>
      <c r="B32" s="222"/>
      <c r="C32" s="222"/>
      <c r="D32" s="222"/>
      <c r="E32" s="222"/>
      <c r="F32" s="222"/>
      <c r="G32" s="222"/>
    </row>
    <row r="33" s="222" customFormat="1" ht="12.75"/>
    <row r="34" s="222" customFormat="1" ht="12.75"/>
    <row r="35" s="222" customFormat="1" ht="12.75"/>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sheetData>
  <sheetProtection password="EF65" sheet="1" objects="1" scenarios="1"/>
  <mergeCells count="28">
    <mergeCell ref="A1:G1"/>
    <mergeCell ref="A2:G2"/>
    <mergeCell ref="A3:C3"/>
    <mergeCell ref="E3:F3"/>
    <mergeCell ref="B10:E10"/>
    <mergeCell ref="B16:E16"/>
    <mergeCell ref="A12:G12"/>
    <mergeCell ref="A13:G13"/>
    <mergeCell ref="A14:E15"/>
    <mergeCell ref="F14:G14"/>
    <mergeCell ref="B18:E18"/>
    <mergeCell ref="B20:E20"/>
    <mergeCell ref="B21:E21"/>
    <mergeCell ref="B19:E19"/>
    <mergeCell ref="A26:G26"/>
    <mergeCell ref="A5:G5"/>
    <mergeCell ref="A4:C4"/>
    <mergeCell ref="E4:F4"/>
    <mergeCell ref="A6:E7"/>
    <mergeCell ref="F6:G6"/>
    <mergeCell ref="B8:E8"/>
    <mergeCell ref="B9:E9"/>
    <mergeCell ref="B11:E11"/>
    <mergeCell ref="B17:E17"/>
    <mergeCell ref="A23:G23"/>
    <mergeCell ref="B24:E24"/>
    <mergeCell ref="A25:G25"/>
    <mergeCell ref="B22:E22"/>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BO35"/>
  <sheetViews>
    <sheetView workbookViewId="0" topLeftCell="A1">
      <selection activeCell="A1" sqref="A1:B1"/>
    </sheetView>
  </sheetViews>
  <sheetFormatPr defaultColWidth="9.140625" defaultRowHeight="12.75"/>
  <cols>
    <col min="1" max="1" width="6.7109375" style="0" customWidth="1"/>
    <col min="2" max="2" width="88.7109375" style="0" customWidth="1"/>
    <col min="3" max="67" width="9.140625" style="222" customWidth="1"/>
  </cols>
  <sheetData>
    <row r="1" spans="1:67" s="264" customFormat="1" ht="19.5" customHeight="1">
      <c r="A1" s="1052" t="s">
        <v>709</v>
      </c>
      <c r="B1" s="1053"/>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row>
    <row r="2" spans="1:2" ht="9.75" customHeight="1">
      <c r="A2" s="1045" t="s">
        <v>9</v>
      </c>
      <c r="B2" s="1046"/>
    </row>
    <row r="3" spans="1:2" ht="9.75" customHeight="1">
      <c r="A3" s="1045" t="s">
        <v>10</v>
      </c>
      <c r="B3" s="1046"/>
    </row>
    <row r="4" spans="1:2" ht="19.5" customHeight="1">
      <c r="A4" s="1045" t="s">
        <v>740</v>
      </c>
      <c r="B4" s="1046"/>
    </row>
    <row r="5" spans="1:2" ht="19.5" customHeight="1">
      <c r="A5" s="1045" t="s">
        <v>741</v>
      </c>
      <c r="B5" s="1046"/>
    </row>
    <row r="6" spans="1:2" ht="9.75" customHeight="1">
      <c r="A6" s="1045" t="s">
        <v>809</v>
      </c>
      <c r="B6" s="1046"/>
    </row>
    <row r="7" spans="1:2" ht="9.75" customHeight="1">
      <c r="A7" s="1045" t="s">
        <v>743</v>
      </c>
      <c r="B7" s="1046"/>
    </row>
    <row r="8" spans="1:2" ht="39.75" customHeight="1">
      <c r="A8" s="1054" t="s">
        <v>742</v>
      </c>
      <c r="B8" s="1054"/>
    </row>
    <row r="9" spans="1:2" ht="9.75" customHeight="1">
      <c r="A9" s="1055" t="s">
        <v>746</v>
      </c>
      <c r="B9" s="1046"/>
    </row>
    <row r="10" spans="1:2" ht="9.75" customHeight="1">
      <c r="A10" s="1045" t="s">
        <v>747</v>
      </c>
      <c r="B10" s="1046"/>
    </row>
    <row r="11" spans="1:2" ht="9.75" customHeight="1">
      <c r="A11" s="1045" t="s">
        <v>745</v>
      </c>
      <c r="B11" s="1046"/>
    </row>
    <row r="12" spans="1:2" ht="9.75" customHeight="1">
      <c r="A12" s="1045" t="s">
        <v>744</v>
      </c>
      <c r="B12" s="1046"/>
    </row>
    <row r="13" spans="1:2" ht="19.5" customHeight="1">
      <c r="A13" s="1050" t="s">
        <v>748</v>
      </c>
      <c r="B13" s="1056"/>
    </row>
    <row r="14" spans="1:2" ht="30" customHeight="1">
      <c r="A14" s="1045" t="s">
        <v>749</v>
      </c>
      <c r="B14" s="1046"/>
    </row>
    <row r="15" spans="1:2" ht="19.5" customHeight="1">
      <c r="A15" s="1045" t="s">
        <v>219</v>
      </c>
      <c r="B15" s="1046"/>
    </row>
    <row r="16" spans="1:2" ht="30" customHeight="1">
      <c r="A16" s="302" t="s">
        <v>220</v>
      </c>
      <c r="B16" s="303" t="s">
        <v>221</v>
      </c>
    </row>
    <row r="17" spans="1:2" ht="30" customHeight="1">
      <c r="A17" s="302" t="s">
        <v>710</v>
      </c>
      <c r="B17" s="290" t="s">
        <v>222</v>
      </c>
    </row>
    <row r="18" spans="1:2" ht="48.75">
      <c r="A18" s="302" t="s">
        <v>711</v>
      </c>
      <c r="B18" s="290" t="s">
        <v>223</v>
      </c>
    </row>
    <row r="19" spans="1:2" ht="28.5">
      <c r="A19" s="302" t="s">
        <v>712</v>
      </c>
      <c r="B19" s="290" t="s">
        <v>524</v>
      </c>
    </row>
    <row r="20" spans="1:2" ht="48">
      <c r="A20" s="302" t="s">
        <v>713</v>
      </c>
      <c r="B20" s="290" t="s">
        <v>847</v>
      </c>
    </row>
    <row r="21" spans="1:2" ht="48.75">
      <c r="A21" s="302" t="s">
        <v>714</v>
      </c>
      <c r="B21" s="290" t="s">
        <v>848</v>
      </c>
    </row>
    <row r="22" spans="1:2" ht="29.25">
      <c r="A22" s="302" t="s">
        <v>715</v>
      </c>
      <c r="B22" s="290" t="s">
        <v>224</v>
      </c>
    </row>
    <row r="23" spans="1:2" ht="18.75">
      <c r="A23" s="302" t="s">
        <v>716</v>
      </c>
      <c r="B23" s="290" t="s">
        <v>225</v>
      </c>
    </row>
    <row r="24" spans="1:2" ht="19.5">
      <c r="A24" s="302" t="s">
        <v>717</v>
      </c>
      <c r="B24" s="290" t="s">
        <v>226</v>
      </c>
    </row>
    <row r="25" spans="1:2" ht="19.5">
      <c r="A25" s="302" t="s">
        <v>718</v>
      </c>
      <c r="B25" s="290" t="s">
        <v>409</v>
      </c>
    </row>
    <row r="26" spans="1:2" ht="15" customHeight="1">
      <c r="A26" s="1050" t="s">
        <v>719</v>
      </c>
      <c r="B26" s="1051"/>
    </row>
    <row r="27" spans="1:2" ht="49.5" customHeight="1">
      <c r="A27" s="1045" t="s">
        <v>172</v>
      </c>
      <c r="B27" s="1046"/>
    </row>
    <row r="28" spans="1:2" ht="19.5" customHeight="1">
      <c r="A28" s="1045" t="s">
        <v>173</v>
      </c>
      <c r="B28" s="1046"/>
    </row>
    <row r="29" spans="1:67" s="264" customFormat="1" ht="15" customHeight="1">
      <c r="A29" s="1047" t="s">
        <v>174</v>
      </c>
      <c r="B29" s="1048"/>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row>
    <row r="30" spans="1:67" s="295" customFormat="1" ht="19.5" customHeight="1">
      <c r="A30" s="1045" t="s">
        <v>175</v>
      </c>
      <c r="B30" s="1046"/>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row>
    <row r="31" spans="1:67" s="295" customFormat="1" ht="19.5" customHeight="1">
      <c r="A31" s="302" t="s">
        <v>176</v>
      </c>
      <c r="B31" s="290" t="s">
        <v>410</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row>
    <row r="32" spans="1:67" s="295" customFormat="1" ht="39.75" customHeight="1">
      <c r="A32" s="302" t="s">
        <v>177</v>
      </c>
      <c r="B32" s="290" t="s">
        <v>411</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row>
    <row r="33" spans="1:67" s="295" customFormat="1" ht="19.5" customHeight="1">
      <c r="A33" s="302" t="s">
        <v>770</v>
      </c>
      <c r="B33" s="290" t="s">
        <v>412</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row>
    <row r="34" spans="1:67" s="295" customFormat="1" ht="19.5" customHeight="1">
      <c r="A34" s="302" t="s">
        <v>771</v>
      </c>
      <c r="B34" s="290" t="s">
        <v>413</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row>
    <row r="35" spans="1:2" ht="12.75">
      <c r="A35" s="1049" t="s">
        <v>786</v>
      </c>
      <c r="B35" s="1049"/>
    </row>
    <row r="36" s="222" customFormat="1" ht="15.75" customHeight="1"/>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sheetData>
  <sheetProtection password="EF65" sheet="1" objects="1" scenarios="1"/>
  <mergeCells count="21">
    <mergeCell ref="A1:B1"/>
    <mergeCell ref="A8:B8"/>
    <mergeCell ref="A9:B9"/>
    <mergeCell ref="A15:B15"/>
    <mergeCell ref="A11:B11"/>
    <mergeCell ref="A12:B12"/>
    <mergeCell ref="A13:B13"/>
    <mergeCell ref="A14:B14"/>
    <mergeCell ref="A6:B6"/>
    <mergeCell ref="A7:B7"/>
    <mergeCell ref="A29:B29"/>
    <mergeCell ref="A30:B30"/>
    <mergeCell ref="A35:B35"/>
    <mergeCell ref="A26:B26"/>
    <mergeCell ref="A27:B27"/>
    <mergeCell ref="A28:B28"/>
    <mergeCell ref="A10:B10"/>
    <mergeCell ref="A2:B2"/>
    <mergeCell ref="A3:B3"/>
    <mergeCell ref="A4:B4"/>
    <mergeCell ref="A5:B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M64"/>
  <sheetViews>
    <sheetView workbookViewId="0" topLeftCell="A1">
      <selection activeCell="A1" sqref="A1"/>
    </sheetView>
  </sheetViews>
  <sheetFormatPr defaultColWidth="9.140625" defaultRowHeight="12.75"/>
  <cols>
    <col min="1" max="1" width="6.7109375" style="0" customWidth="1"/>
    <col min="2" max="4" width="16.7109375" style="0" customWidth="1"/>
    <col min="5" max="9" width="8.7109375" style="0" customWidth="1"/>
    <col min="10" max="91" width="9.140625" style="222" customWidth="1"/>
  </cols>
  <sheetData>
    <row r="1" spans="1:9" ht="19.5" customHeight="1">
      <c r="A1" s="302" t="s">
        <v>772</v>
      </c>
      <c r="B1" s="1055" t="s">
        <v>429</v>
      </c>
      <c r="C1" s="1066"/>
      <c r="D1" s="1066"/>
      <c r="E1" s="1066"/>
      <c r="F1" s="1066"/>
      <c r="G1" s="1066"/>
      <c r="H1" s="1066"/>
      <c r="I1" s="1066"/>
    </row>
    <row r="2" spans="1:9" ht="19.5" customHeight="1">
      <c r="A2" s="302" t="s">
        <v>414</v>
      </c>
      <c r="B2" s="1055" t="s">
        <v>430</v>
      </c>
      <c r="C2" s="1046"/>
      <c r="D2" s="1046"/>
      <c r="E2" s="1046"/>
      <c r="F2" s="1046"/>
      <c r="G2" s="1046"/>
      <c r="H2" s="1046"/>
      <c r="I2" s="1046"/>
    </row>
    <row r="3" spans="1:91" s="264" customFormat="1" ht="30" customHeight="1">
      <c r="A3" s="1050" t="s">
        <v>415</v>
      </c>
      <c r="B3" s="1051"/>
      <c r="C3" s="1051"/>
      <c r="D3" s="1051"/>
      <c r="E3" s="1051"/>
      <c r="F3" s="1051"/>
      <c r="G3" s="1051"/>
      <c r="H3" s="1051"/>
      <c r="I3" s="1051"/>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row>
    <row r="4" spans="1:91" s="295" customFormat="1" ht="19.5" customHeight="1">
      <c r="A4" s="1045" t="s">
        <v>416</v>
      </c>
      <c r="B4" s="1046"/>
      <c r="C4" s="1046"/>
      <c r="D4" s="1046"/>
      <c r="E4" s="1046"/>
      <c r="F4" s="1046"/>
      <c r="G4" s="1046"/>
      <c r="H4" s="1046"/>
      <c r="I4" s="1046"/>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row>
    <row r="5" spans="1:91" s="295" customFormat="1" ht="30" customHeight="1">
      <c r="A5" s="304" t="s">
        <v>417</v>
      </c>
      <c r="B5" s="1045" t="s">
        <v>527</v>
      </c>
      <c r="C5" s="1046"/>
      <c r="D5" s="1046"/>
      <c r="E5" s="1046"/>
      <c r="F5" s="1046"/>
      <c r="G5" s="1046"/>
      <c r="H5" s="1046"/>
      <c r="I5" s="1046"/>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row>
    <row r="6" spans="1:91" s="295" customFormat="1" ht="9.75">
      <c r="A6" s="291" t="s">
        <v>528</v>
      </c>
      <c r="B6" s="291"/>
      <c r="C6" s="291"/>
      <c r="D6" s="291"/>
      <c r="E6" s="291"/>
      <c r="F6" s="291"/>
      <c r="G6" s="291"/>
      <c r="H6" s="291"/>
      <c r="I6" s="291"/>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row>
    <row r="7" spans="1:91" s="295" customFormat="1" ht="9.75">
      <c r="A7" s="1062" t="s">
        <v>779</v>
      </c>
      <c r="B7" s="1063"/>
      <c r="C7" s="1063"/>
      <c r="D7" s="1063"/>
      <c r="E7" s="1064" t="s">
        <v>778</v>
      </c>
      <c r="F7" s="1063"/>
      <c r="G7" s="1063"/>
      <c r="H7" s="1064" t="s">
        <v>777</v>
      </c>
      <c r="I7" s="1065"/>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row>
    <row r="8" spans="1:91" s="295" customFormat="1" ht="9.75">
      <c r="A8" s="1061"/>
      <c r="B8" s="1060"/>
      <c r="C8" s="1060"/>
      <c r="D8" s="1060"/>
      <c r="E8" s="305" t="s">
        <v>773</v>
      </c>
      <c r="F8" s="305" t="s">
        <v>821</v>
      </c>
      <c r="G8" s="305" t="s">
        <v>774</v>
      </c>
      <c r="H8" s="305" t="s">
        <v>776</v>
      </c>
      <c r="I8" s="306" t="s">
        <v>775</v>
      </c>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row>
    <row r="9" spans="1:91" s="295" customFormat="1" ht="9.75">
      <c r="A9" s="1061" t="s">
        <v>529</v>
      </c>
      <c r="B9" s="1060"/>
      <c r="C9" s="1060"/>
      <c r="D9" s="1060"/>
      <c r="E9" s="305">
        <v>1690.5</v>
      </c>
      <c r="F9" s="305">
        <v>1505</v>
      </c>
      <c r="G9" s="305">
        <v>1788</v>
      </c>
      <c r="H9" s="305">
        <v>1361</v>
      </c>
      <c r="I9" s="306">
        <v>167.5</v>
      </c>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row>
    <row r="10" spans="1:91" s="295" customFormat="1" ht="9.75">
      <c r="A10" s="1061" t="s">
        <v>530</v>
      </c>
      <c r="B10" s="1060"/>
      <c r="C10" s="1060"/>
      <c r="D10" s="1060"/>
      <c r="E10" s="305">
        <v>157.5</v>
      </c>
      <c r="F10" s="305">
        <v>126</v>
      </c>
      <c r="G10" s="305">
        <v>192</v>
      </c>
      <c r="H10" s="305">
        <v>72</v>
      </c>
      <c r="I10" s="306">
        <v>50</v>
      </c>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row>
    <row r="11" spans="1:91" s="295" customFormat="1" ht="9.75">
      <c r="A11" s="1061" t="s">
        <v>531</v>
      </c>
      <c r="B11" s="1060"/>
      <c r="C11" s="1060"/>
      <c r="D11" s="1060"/>
      <c r="E11" s="305">
        <v>12</v>
      </c>
      <c r="F11" s="305">
        <v>7</v>
      </c>
      <c r="G11" s="305">
        <v>28</v>
      </c>
      <c r="H11" s="305">
        <v>31</v>
      </c>
      <c r="I11" s="306">
        <v>43</v>
      </c>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row>
    <row r="12" spans="1:91" s="295" customFormat="1" ht="19.5" customHeight="1">
      <c r="A12" s="1059" t="s">
        <v>532</v>
      </c>
      <c r="B12" s="1060"/>
      <c r="C12" s="1060"/>
      <c r="D12" s="1060"/>
      <c r="E12" s="305">
        <v>22.5</v>
      </c>
      <c r="F12" s="305">
        <v>48</v>
      </c>
      <c r="G12" s="305">
        <v>0</v>
      </c>
      <c r="H12" s="305">
        <v>42</v>
      </c>
      <c r="I12" s="306">
        <v>300</v>
      </c>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row>
    <row r="13" spans="1:91" s="295" customFormat="1" ht="9.75">
      <c r="A13" s="307" t="s">
        <v>533</v>
      </c>
      <c r="B13" s="308"/>
      <c r="C13" s="308"/>
      <c r="D13" s="308"/>
      <c r="E13" s="305">
        <v>1882.5</v>
      </c>
      <c r="F13" s="305">
        <v>1686</v>
      </c>
      <c r="G13" s="305">
        <v>2008</v>
      </c>
      <c r="H13" s="305">
        <v>1506</v>
      </c>
      <c r="I13" s="306">
        <v>560.5</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row>
    <row r="14" spans="1:91" s="295" customFormat="1" ht="19.5" customHeight="1">
      <c r="A14" s="1059" t="s">
        <v>534</v>
      </c>
      <c r="B14" s="1060"/>
      <c r="C14" s="1060"/>
      <c r="D14" s="1060"/>
      <c r="E14" s="305">
        <v>1882.5</v>
      </c>
      <c r="F14" s="305" t="s">
        <v>535</v>
      </c>
      <c r="G14" s="305">
        <v>2008</v>
      </c>
      <c r="H14" s="305">
        <v>1506</v>
      </c>
      <c r="I14" s="306">
        <v>1255</v>
      </c>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row>
    <row r="15" spans="1:91" s="295" customFormat="1" ht="9.75" customHeight="1">
      <c r="A15" s="291" t="s">
        <v>536</v>
      </c>
      <c r="B15" s="1054" t="s">
        <v>537</v>
      </c>
      <c r="C15" s="1054"/>
      <c r="D15" s="1054"/>
      <c r="E15" s="1054"/>
      <c r="F15" s="1054"/>
      <c r="G15" s="1054"/>
      <c r="H15" s="1054"/>
      <c r="I15" s="105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row>
    <row r="16" spans="1:91" s="295" customFormat="1" ht="9.75" customHeight="1">
      <c r="A16" s="291" t="s">
        <v>538</v>
      </c>
      <c r="B16" s="1054" t="s">
        <v>539</v>
      </c>
      <c r="C16" s="1054"/>
      <c r="D16" s="1054"/>
      <c r="E16" s="1054"/>
      <c r="F16" s="1054"/>
      <c r="G16" s="1054"/>
      <c r="H16" s="1054"/>
      <c r="I16" s="105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row>
    <row r="17" spans="1:91" s="295" customFormat="1" ht="9.75" customHeight="1">
      <c r="A17" s="291" t="s">
        <v>540</v>
      </c>
      <c r="B17" s="1054" t="s">
        <v>541</v>
      </c>
      <c r="C17" s="1054"/>
      <c r="D17" s="1054"/>
      <c r="E17" s="1054"/>
      <c r="F17" s="1054"/>
      <c r="G17" s="1054"/>
      <c r="H17" s="1054"/>
      <c r="I17" s="105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row>
    <row r="18" spans="1:91" s="295" customFormat="1" ht="9.75" customHeight="1">
      <c r="A18" s="291"/>
      <c r="B18" s="291"/>
      <c r="C18" s="291"/>
      <c r="D18" s="291"/>
      <c r="E18" s="291"/>
      <c r="F18" s="291"/>
      <c r="G18" s="291"/>
      <c r="H18" s="291"/>
      <c r="I18" s="291"/>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row>
    <row r="19" spans="1:91" s="295" customFormat="1" ht="30" customHeight="1">
      <c r="A19" s="1054" t="s">
        <v>542</v>
      </c>
      <c r="B19" s="1054"/>
      <c r="C19" s="1054"/>
      <c r="D19" s="1054"/>
      <c r="E19" s="1054"/>
      <c r="F19" s="1054"/>
      <c r="G19" s="1054"/>
      <c r="H19" s="1054"/>
      <c r="I19" s="105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row>
    <row r="20" spans="1:91" s="295" customFormat="1" ht="9.75" customHeight="1">
      <c r="A20" s="1054" t="s">
        <v>543</v>
      </c>
      <c r="B20" s="1054"/>
      <c r="C20" s="1054"/>
      <c r="D20" s="1054"/>
      <c r="E20" s="1054"/>
      <c r="F20" s="1054"/>
      <c r="G20" s="1054"/>
      <c r="H20" s="1054"/>
      <c r="I20" s="105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row>
    <row r="21" spans="1:91" s="295" customFormat="1" ht="9.75" customHeight="1">
      <c r="A21" s="291"/>
      <c r="B21" s="291"/>
      <c r="C21" s="291"/>
      <c r="D21" s="291"/>
      <c r="E21" s="1054" t="s">
        <v>544</v>
      </c>
      <c r="F21" s="1054"/>
      <c r="G21" s="1054"/>
      <c r="H21" s="1054"/>
      <c r="I21" s="105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row>
    <row r="22" spans="1:91" s="295" customFormat="1" ht="9.75" customHeight="1">
      <c r="A22" s="1054" t="s">
        <v>780</v>
      </c>
      <c r="B22" s="1054"/>
      <c r="C22" s="1054"/>
      <c r="D22" s="1054"/>
      <c r="E22" s="1054"/>
      <c r="F22" s="1054"/>
      <c r="G22" s="1054"/>
      <c r="H22" s="1054"/>
      <c r="I22" s="105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row>
    <row r="23" spans="1:91" s="295" customFormat="1" ht="19.5" customHeight="1">
      <c r="A23" s="291"/>
      <c r="B23" s="291"/>
      <c r="C23" s="291"/>
      <c r="D23" s="291"/>
      <c r="E23" s="1054" t="s">
        <v>110</v>
      </c>
      <c r="F23" s="1054"/>
      <c r="G23" s="1054"/>
      <c r="H23" s="1054"/>
      <c r="I23" s="105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row>
    <row r="24" spans="1:91" s="295" customFormat="1" ht="3" customHeight="1">
      <c r="A24" s="291"/>
      <c r="B24" s="291"/>
      <c r="C24" s="291"/>
      <c r="D24" s="291"/>
      <c r="E24" s="291" t="s">
        <v>111</v>
      </c>
      <c r="F24" s="291"/>
      <c r="G24" s="291"/>
      <c r="H24" s="291"/>
      <c r="I24" s="291"/>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c r="CM24" s="294"/>
    </row>
    <row r="25" spans="1:91" s="295" customFormat="1" ht="9.75" customHeight="1">
      <c r="A25" s="291"/>
      <c r="B25" s="291"/>
      <c r="C25" s="291"/>
      <c r="D25" s="291"/>
      <c r="E25" s="309">
        <v>5562.5</v>
      </c>
      <c r="F25" s="309"/>
      <c r="G25" s="309"/>
      <c r="H25" s="309"/>
      <c r="I25" s="309"/>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row>
    <row r="26" spans="1:91" s="295" customFormat="1" ht="9.75" customHeight="1">
      <c r="A26" s="291"/>
      <c r="B26" s="291"/>
      <c r="C26" s="291"/>
      <c r="D26" s="291"/>
      <c r="E26" s="1054" t="s">
        <v>781</v>
      </c>
      <c r="F26" s="1054"/>
      <c r="G26" s="1054"/>
      <c r="H26" s="1054"/>
      <c r="I26" s="105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row>
    <row r="27" spans="1:91" s="295" customFormat="1" ht="9.75" customHeight="1">
      <c r="A27" s="291"/>
      <c r="B27" s="291"/>
      <c r="C27" s="291"/>
      <c r="D27" s="291"/>
      <c r="E27" s="309">
        <v>2016</v>
      </c>
      <c r="F27" s="309"/>
      <c r="G27" s="309"/>
      <c r="H27" s="309"/>
      <c r="I27" s="309"/>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c r="CG27" s="294"/>
      <c r="CH27" s="294"/>
      <c r="CI27" s="294"/>
      <c r="CJ27" s="294"/>
      <c r="CK27" s="294"/>
      <c r="CL27" s="294"/>
      <c r="CM27" s="294"/>
    </row>
    <row r="28" spans="1:91" s="295" customFormat="1" ht="9.75" customHeight="1">
      <c r="A28" s="1054" t="s">
        <v>112</v>
      </c>
      <c r="B28" s="1054"/>
      <c r="C28" s="1054"/>
      <c r="D28" s="1054"/>
      <c r="E28" s="1054"/>
      <c r="F28" s="1054"/>
      <c r="G28" s="1054"/>
      <c r="H28" s="1054"/>
      <c r="I28" s="105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4"/>
      <c r="CL28" s="294"/>
      <c r="CM28" s="294"/>
    </row>
    <row r="29" spans="1:91" s="295" customFormat="1" ht="3" customHeight="1">
      <c r="A29" s="291"/>
      <c r="B29" s="291"/>
      <c r="C29" s="291"/>
      <c r="D29" s="291"/>
      <c r="E29" s="291"/>
      <c r="F29" s="291"/>
      <c r="G29" s="291"/>
      <c r="H29" s="291"/>
      <c r="I29" s="291"/>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row>
    <row r="30" spans="1:91" s="295" customFormat="1" ht="9.75" customHeight="1">
      <c r="A30" s="1054" t="s">
        <v>113</v>
      </c>
      <c r="B30" s="1054"/>
      <c r="C30" s="1054"/>
      <c r="D30" s="1054"/>
      <c r="E30" s="1054"/>
      <c r="F30" s="1054"/>
      <c r="G30" s="1054"/>
      <c r="H30" s="1054"/>
      <c r="I30" s="105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4"/>
      <c r="CL30" s="294"/>
      <c r="CM30" s="294"/>
    </row>
    <row r="31" spans="1:91" s="295" customFormat="1" ht="9.75" customHeight="1">
      <c r="A31" s="291"/>
      <c r="B31" s="291"/>
      <c r="C31" s="291"/>
      <c r="D31" s="291"/>
      <c r="E31" s="1054" t="s">
        <v>114</v>
      </c>
      <c r="F31" s="1054"/>
      <c r="G31" s="1054"/>
      <c r="H31" s="1054"/>
      <c r="I31" s="105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4"/>
      <c r="CD31" s="294"/>
      <c r="CE31" s="294"/>
      <c r="CF31" s="294"/>
      <c r="CG31" s="294"/>
      <c r="CH31" s="294"/>
      <c r="CI31" s="294"/>
      <c r="CJ31" s="294"/>
      <c r="CK31" s="294"/>
      <c r="CL31" s="294"/>
      <c r="CM31" s="294"/>
    </row>
    <row r="32" spans="1:91" s="295" customFormat="1" ht="9.75" customHeight="1">
      <c r="A32" s="1054" t="s">
        <v>115</v>
      </c>
      <c r="B32" s="1054"/>
      <c r="C32" s="1054"/>
      <c r="D32" s="1054"/>
      <c r="E32" s="1054"/>
      <c r="F32" s="1054"/>
      <c r="G32" s="1054"/>
      <c r="H32" s="1054"/>
      <c r="I32" s="105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row>
    <row r="33" spans="1:91" s="295" customFormat="1" ht="9.75" customHeight="1">
      <c r="A33" s="291"/>
      <c r="B33" s="291"/>
      <c r="C33" s="291"/>
      <c r="D33" s="291"/>
      <c r="E33" s="1054" t="s">
        <v>116</v>
      </c>
      <c r="F33" s="1054"/>
      <c r="G33" s="1054"/>
      <c r="H33" s="1054"/>
      <c r="I33" s="105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4"/>
      <c r="CD33" s="294"/>
      <c r="CE33" s="294"/>
      <c r="CF33" s="294"/>
      <c r="CG33" s="294"/>
      <c r="CH33" s="294"/>
      <c r="CI33" s="294"/>
      <c r="CJ33" s="294"/>
      <c r="CK33" s="294"/>
      <c r="CL33" s="294"/>
      <c r="CM33" s="294"/>
    </row>
    <row r="34" spans="1:91" s="295" customFormat="1" ht="4.5" customHeight="1">
      <c r="A34" s="291"/>
      <c r="B34" s="291"/>
      <c r="C34" s="291"/>
      <c r="D34" s="291"/>
      <c r="E34" s="291"/>
      <c r="F34" s="291"/>
      <c r="G34" s="291"/>
      <c r="H34" s="291"/>
      <c r="I34" s="291"/>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row>
    <row r="35" spans="1:91" s="295" customFormat="1" ht="9.75" customHeight="1">
      <c r="A35" s="291"/>
      <c r="B35" s="291"/>
      <c r="C35" s="291"/>
      <c r="D35" s="291"/>
      <c r="E35" s="309">
        <v>2066.5</v>
      </c>
      <c r="F35" s="291"/>
      <c r="G35" s="291"/>
      <c r="H35" s="291"/>
      <c r="I35" s="291"/>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row>
    <row r="36" spans="1:91" s="295" customFormat="1" ht="9.75" customHeight="1">
      <c r="A36" s="291"/>
      <c r="B36" s="291"/>
      <c r="C36" s="291"/>
      <c r="D36" s="291"/>
      <c r="E36" s="1058" t="s">
        <v>782</v>
      </c>
      <c r="F36" s="1058"/>
      <c r="G36" s="1058"/>
      <c r="H36" s="1058"/>
      <c r="I36" s="1058"/>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row>
    <row r="37" spans="1:91" s="295" customFormat="1" ht="9.75" customHeight="1">
      <c r="A37" s="291"/>
      <c r="B37" s="291"/>
      <c r="C37" s="291"/>
      <c r="D37" s="291"/>
      <c r="E37" s="309">
        <v>2016</v>
      </c>
      <c r="F37" s="291"/>
      <c r="G37" s="291"/>
      <c r="H37" s="291"/>
      <c r="I37" s="291"/>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4"/>
      <c r="CL37" s="294"/>
      <c r="CM37" s="294"/>
    </row>
    <row r="38" spans="1:91" s="295" customFormat="1" ht="9.75" customHeight="1">
      <c r="A38" s="1054" t="s">
        <v>117</v>
      </c>
      <c r="B38" s="1054"/>
      <c r="C38" s="1054"/>
      <c r="D38" s="1054"/>
      <c r="E38" s="1054"/>
      <c r="F38" s="1054"/>
      <c r="G38" s="1054"/>
      <c r="H38" s="1054"/>
      <c r="I38" s="105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row>
    <row r="39" spans="1:91" s="295" customFormat="1" ht="9.75" customHeight="1">
      <c r="A39" s="1054" t="s">
        <v>118</v>
      </c>
      <c r="B39" s="1054"/>
      <c r="C39" s="1054"/>
      <c r="D39" s="1054"/>
      <c r="E39" s="1054"/>
      <c r="F39" s="1054"/>
      <c r="G39" s="1054"/>
      <c r="H39" s="1054"/>
      <c r="I39" s="105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row>
    <row r="40" spans="1:91" s="295" customFormat="1" ht="9.75" customHeight="1">
      <c r="A40" s="310" t="s">
        <v>839</v>
      </c>
      <c r="B40" s="1054" t="s">
        <v>119</v>
      </c>
      <c r="C40" s="1054"/>
      <c r="D40" s="1054"/>
      <c r="E40" s="1054"/>
      <c r="F40" s="1054"/>
      <c r="G40" s="1054"/>
      <c r="H40" s="1054"/>
      <c r="I40" s="105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c r="CB40" s="294"/>
      <c r="CC40" s="294"/>
      <c r="CD40" s="294"/>
      <c r="CE40" s="294"/>
      <c r="CF40" s="294"/>
      <c r="CG40" s="294"/>
      <c r="CH40" s="294"/>
      <c r="CI40" s="294"/>
      <c r="CJ40" s="294"/>
      <c r="CK40" s="294"/>
      <c r="CL40" s="294"/>
      <c r="CM40" s="294"/>
    </row>
    <row r="41" spans="1:91" s="295" customFormat="1" ht="9.75" customHeight="1">
      <c r="A41" s="310" t="s">
        <v>840</v>
      </c>
      <c r="B41" s="1054" t="s">
        <v>120</v>
      </c>
      <c r="C41" s="1054"/>
      <c r="D41" s="1054"/>
      <c r="E41" s="1054"/>
      <c r="F41" s="1054"/>
      <c r="G41" s="1054"/>
      <c r="H41" s="1054"/>
      <c r="I41" s="105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row>
    <row r="42" spans="1:91" s="295" customFormat="1" ht="9.75" customHeight="1">
      <c r="A42" s="1054" t="s">
        <v>121</v>
      </c>
      <c r="B42" s="1054"/>
      <c r="C42" s="1054"/>
      <c r="D42" s="1054"/>
      <c r="E42" s="1054"/>
      <c r="F42" s="1054"/>
      <c r="G42" s="1054"/>
      <c r="H42" s="1054"/>
      <c r="I42" s="105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row>
    <row r="43" spans="1:91" s="295" customFormat="1" ht="9.75" customHeight="1">
      <c r="A43" s="1054" t="s">
        <v>122</v>
      </c>
      <c r="B43" s="1054"/>
      <c r="C43" s="1054"/>
      <c r="D43" s="1054"/>
      <c r="E43" s="1054"/>
      <c r="F43" s="1054"/>
      <c r="G43" s="1054"/>
      <c r="H43" s="1054"/>
      <c r="I43" s="105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row>
    <row r="44" spans="1:91" s="295" customFormat="1" ht="30" customHeight="1">
      <c r="A44" s="302" t="s">
        <v>123</v>
      </c>
      <c r="B44" s="1055" t="s">
        <v>405</v>
      </c>
      <c r="C44" s="1046"/>
      <c r="D44" s="1046"/>
      <c r="E44" s="1046"/>
      <c r="F44" s="1046"/>
      <c r="G44" s="1046"/>
      <c r="H44" s="1046"/>
      <c r="I44" s="1046"/>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c r="CB44" s="294"/>
      <c r="CC44" s="294"/>
      <c r="CD44" s="294"/>
      <c r="CE44" s="294"/>
      <c r="CF44" s="294"/>
      <c r="CG44" s="294"/>
      <c r="CH44" s="294"/>
      <c r="CI44" s="294"/>
      <c r="CJ44" s="294"/>
      <c r="CK44" s="294"/>
      <c r="CL44" s="294"/>
      <c r="CM44" s="294"/>
    </row>
    <row r="45" spans="1:91" s="295" customFormat="1" ht="9.75" customHeight="1">
      <c r="A45" s="302" t="s">
        <v>124</v>
      </c>
      <c r="B45" s="1055" t="s">
        <v>426</v>
      </c>
      <c r="C45" s="1046"/>
      <c r="D45" s="1046"/>
      <c r="E45" s="1046"/>
      <c r="F45" s="1046"/>
      <c r="G45" s="1046"/>
      <c r="H45" s="1046"/>
      <c r="I45" s="1046"/>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row>
    <row r="46" spans="1:91" s="295" customFormat="1" ht="19.5" customHeight="1">
      <c r="A46" s="302" t="s">
        <v>125</v>
      </c>
      <c r="B46" s="1055" t="s">
        <v>427</v>
      </c>
      <c r="C46" s="1046"/>
      <c r="D46" s="1046"/>
      <c r="E46" s="1046"/>
      <c r="F46" s="1046"/>
      <c r="G46" s="1046"/>
      <c r="H46" s="1046"/>
      <c r="I46" s="1046"/>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row>
    <row r="47" spans="1:91" s="295" customFormat="1" ht="19.5" customHeight="1">
      <c r="A47" s="302" t="s">
        <v>425</v>
      </c>
      <c r="B47" s="1055" t="s">
        <v>428</v>
      </c>
      <c r="C47" s="1046"/>
      <c r="D47" s="1046"/>
      <c r="E47" s="1046"/>
      <c r="F47" s="1046"/>
      <c r="G47" s="1046"/>
      <c r="H47" s="1046"/>
      <c r="I47" s="1046"/>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row>
    <row r="48" spans="1:9" ht="30" customHeight="1">
      <c r="A48" s="1050" t="s">
        <v>126</v>
      </c>
      <c r="B48" s="1051"/>
      <c r="C48" s="1051"/>
      <c r="D48" s="1051"/>
      <c r="E48" s="1051"/>
      <c r="F48" s="1051"/>
      <c r="G48" s="1051"/>
      <c r="H48" s="1051"/>
      <c r="I48" s="1051"/>
    </row>
    <row r="49" spans="1:9" ht="19.5" customHeight="1">
      <c r="A49" s="302" t="s">
        <v>127</v>
      </c>
      <c r="B49" s="1055" t="s">
        <v>475</v>
      </c>
      <c r="C49" s="1046"/>
      <c r="D49" s="1046"/>
      <c r="E49" s="1046"/>
      <c r="F49" s="1046"/>
      <c r="G49" s="1046"/>
      <c r="H49" s="1046"/>
      <c r="I49" s="1046"/>
    </row>
    <row r="50" spans="1:9" ht="9.75" customHeight="1">
      <c r="A50" s="302" t="s">
        <v>128</v>
      </c>
      <c r="B50" s="1055" t="s">
        <v>476</v>
      </c>
      <c r="C50" s="1046"/>
      <c r="D50" s="1046"/>
      <c r="E50" s="1046"/>
      <c r="F50" s="1046"/>
      <c r="G50" s="1046"/>
      <c r="H50" s="1046"/>
      <c r="I50" s="1046"/>
    </row>
    <row r="51" spans="1:9" ht="19.5" customHeight="1">
      <c r="A51" s="302" t="s">
        <v>129</v>
      </c>
      <c r="B51" s="1055" t="s">
        <v>477</v>
      </c>
      <c r="C51" s="1046"/>
      <c r="D51" s="1046"/>
      <c r="E51" s="1046"/>
      <c r="F51" s="1046"/>
      <c r="G51" s="1046"/>
      <c r="H51" s="1046"/>
      <c r="I51" s="1046"/>
    </row>
    <row r="52" spans="1:9" ht="19.5" customHeight="1">
      <c r="A52" s="302" t="s">
        <v>130</v>
      </c>
      <c r="B52" s="1055" t="s">
        <v>343</v>
      </c>
      <c r="C52" s="1046"/>
      <c r="D52" s="1046"/>
      <c r="E52" s="1046"/>
      <c r="F52" s="1046"/>
      <c r="G52" s="1046"/>
      <c r="H52" s="1046"/>
      <c r="I52" s="1046"/>
    </row>
    <row r="53" spans="1:9" ht="30" customHeight="1">
      <c r="A53" s="302" t="s">
        <v>131</v>
      </c>
      <c r="B53" s="1055" t="s">
        <v>179</v>
      </c>
      <c r="C53" s="1046"/>
      <c r="D53" s="1046"/>
      <c r="E53" s="1046"/>
      <c r="F53" s="1046"/>
      <c r="G53" s="1046"/>
      <c r="H53" s="1046"/>
      <c r="I53" s="1046"/>
    </row>
    <row r="54" spans="1:9" ht="9.75" customHeight="1">
      <c r="A54" s="302" t="s">
        <v>132</v>
      </c>
      <c r="B54" s="1055" t="s">
        <v>545</v>
      </c>
      <c r="C54" s="1046"/>
      <c r="D54" s="1046"/>
      <c r="E54" s="1046"/>
      <c r="F54" s="1046"/>
      <c r="G54" s="1046"/>
      <c r="H54" s="1046"/>
      <c r="I54" s="1046"/>
    </row>
    <row r="55" spans="1:9" ht="19.5" customHeight="1">
      <c r="A55" s="302" t="s">
        <v>133</v>
      </c>
      <c r="B55" s="1055" t="s">
        <v>403</v>
      </c>
      <c r="C55" s="1046"/>
      <c r="D55" s="1046"/>
      <c r="E55" s="1046"/>
      <c r="F55" s="1046"/>
      <c r="G55" s="1046"/>
      <c r="H55" s="1046"/>
      <c r="I55" s="1046"/>
    </row>
    <row r="56" spans="1:9" ht="19.5" customHeight="1">
      <c r="A56" s="302" t="s">
        <v>134</v>
      </c>
      <c r="B56" s="1055" t="s">
        <v>404</v>
      </c>
      <c r="C56" s="1046"/>
      <c r="D56" s="1046"/>
      <c r="E56" s="1046"/>
      <c r="F56" s="1046"/>
      <c r="G56" s="1046"/>
      <c r="H56" s="1046"/>
      <c r="I56" s="1046"/>
    </row>
    <row r="57" spans="1:9" ht="12.75">
      <c r="A57" s="1057" t="s">
        <v>854</v>
      </c>
      <c r="B57" s="512"/>
      <c r="C57" s="512"/>
      <c r="D57" s="512"/>
      <c r="E57" s="512"/>
      <c r="F57" s="512"/>
      <c r="G57" s="512"/>
      <c r="H57" s="512"/>
      <c r="I57" s="512"/>
    </row>
    <row r="58" spans="1:9" ht="12.75">
      <c r="A58" s="222"/>
      <c r="B58" s="222"/>
      <c r="C58" s="222"/>
      <c r="D58" s="222"/>
      <c r="E58" s="222"/>
      <c r="F58" s="222"/>
      <c r="G58" s="222"/>
      <c r="H58" s="222"/>
      <c r="I58" s="222"/>
    </row>
    <row r="59" spans="1:9" ht="12.75">
      <c r="A59" s="222"/>
      <c r="B59" s="222"/>
      <c r="C59" s="222"/>
      <c r="D59" s="222"/>
      <c r="E59" s="222"/>
      <c r="F59" s="222"/>
      <c r="G59" s="222"/>
      <c r="H59" s="222"/>
      <c r="I59" s="222"/>
    </row>
    <row r="60" spans="1:9" ht="12.75">
      <c r="A60" s="222"/>
      <c r="B60" s="222"/>
      <c r="C60" s="222"/>
      <c r="D60" s="222"/>
      <c r="E60" s="222"/>
      <c r="F60" s="222"/>
      <c r="G60" s="222"/>
      <c r="H60" s="222"/>
      <c r="I60" s="222"/>
    </row>
    <row r="61" spans="1:9" ht="12.75">
      <c r="A61" s="222"/>
      <c r="B61" s="222"/>
      <c r="C61" s="222"/>
      <c r="D61" s="222"/>
      <c r="E61" s="222"/>
      <c r="F61" s="222"/>
      <c r="G61" s="222"/>
      <c r="H61" s="222"/>
      <c r="I61" s="222"/>
    </row>
    <row r="62" spans="1:9" ht="12.75">
      <c r="A62" s="222"/>
      <c r="B62" s="222"/>
      <c r="C62" s="222"/>
      <c r="D62" s="222"/>
      <c r="E62" s="222"/>
      <c r="F62" s="222"/>
      <c r="G62" s="222"/>
      <c r="H62" s="222"/>
      <c r="I62" s="222"/>
    </row>
    <row r="63" spans="1:9" ht="12.75">
      <c r="A63" s="222"/>
      <c r="B63" s="222"/>
      <c r="C63" s="222"/>
      <c r="D63" s="222"/>
      <c r="E63" s="222"/>
      <c r="F63" s="222"/>
      <c r="G63" s="222"/>
      <c r="H63" s="222"/>
      <c r="I63" s="222"/>
    </row>
    <row r="64" spans="1:9" ht="12.75">
      <c r="A64" s="222"/>
      <c r="B64" s="222"/>
      <c r="C64" s="222"/>
      <c r="D64" s="222"/>
      <c r="E64" s="222"/>
      <c r="F64" s="222"/>
      <c r="G64" s="222"/>
      <c r="H64" s="222"/>
      <c r="I64" s="222"/>
    </row>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row r="271" s="222" customFormat="1" ht="12.75"/>
    <row r="272" s="222" customFormat="1" ht="12.75"/>
    <row r="273" s="222" customFormat="1" ht="12.75"/>
    <row r="274" s="222" customFormat="1" ht="12.75"/>
    <row r="275" s="222" customFormat="1" ht="12.75"/>
    <row r="276" s="222" customFormat="1" ht="12.75"/>
    <row r="277" s="222" customFormat="1" ht="12.75"/>
    <row r="278" s="222" customFormat="1" ht="12.75"/>
    <row r="279" s="222" customFormat="1" ht="12.75"/>
    <row r="280" s="222" customFormat="1" ht="12.75"/>
    <row r="281" s="222" customFormat="1" ht="12.75"/>
    <row r="282" s="222" customFormat="1" ht="12.75"/>
    <row r="283" s="222" customFormat="1" ht="12.75"/>
    <row r="284" s="222" customFormat="1" ht="12.75"/>
    <row r="285" s="222" customFormat="1" ht="12.75"/>
    <row r="286" s="222" customFormat="1" ht="12.75"/>
    <row r="287" s="222" customFormat="1" ht="12.75"/>
    <row r="288" s="222" customFormat="1" ht="12.75"/>
    <row r="289" s="222" customFormat="1" ht="12.75"/>
    <row r="290" s="222" customFormat="1" ht="12.75"/>
    <row r="291" s="222" customFormat="1" ht="12.75"/>
    <row r="292" s="222" customFormat="1" ht="12.75"/>
    <row r="293" s="222" customFormat="1" ht="12.75"/>
    <row r="294" s="222" customFormat="1" ht="12.75"/>
    <row r="295" s="222" customFormat="1" ht="12.75"/>
    <row r="296" s="222" customFormat="1" ht="12.75"/>
    <row r="297" s="222" customFormat="1" ht="12.75"/>
    <row r="298" s="222" customFormat="1" ht="12.75"/>
    <row r="299" s="222" customFormat="1" ht="12.75"/>
    <row r="300" s="222" customFormat="1" ht="12.75"/>
    <row r="301" s="222" customFormat="1" ht="12.75"/>
    <row r="302" s="222" customFormat="1" ht="12.75"/>
    <row r="303" s="222" customFormat="1" ht="12.75"/>
    <row r="304" s="222" customFormat="1" ht="12.75"/>
    <row r="305" s="222" customFormat="1" ht="12.75"/>
    <row r="306" s="222" customFormat="1" ht="12.75"/>
    <row r="307" s="222" customFormat="1" ht="12.75"/>
    <row r="308" s="222" customFormat="1" ht="12.75"/>
    <row r="309" s="222" customFormat="1" ht="12.75"/>
    <row r="310" s="222" customFormat="1" ht="12.75"/>
    <row r="311" s="222" customFormat="1" ht="12.75"/>
    <row r="312" s="222" customFormat="1" ht="12.75"/>
    <row r="313" s="222" customFormat="1" ht="12.75"/>
    <row r="314" s="222" customFormat="1" ht="12.75"/>
    <row r="315" s="222" customFormat="1" ht="12.75"/>
    <row r="316" s="222" customFormat="1" ht="12.75"/>
    <row r="317" s="222" customFormat="1" ht="12.75"/>
    <row r="318" s="222" customFormat="1" ht="12.75"/>
    <row r="319" s="222" customFormat="1" ht="12.75"/>
    <row r="320" s="222" customFormat="1" ht="12.75"/>
    <row r="321" s="222" customFormat="1" ht="12.75"/>
    <row r="322" s="222" customFormat="1" ht="12.75"/>
    <row r="323" s="222" customFormat="1" ht="12.75"/>
    <row r="324" s="222" customFormat="1" ht="12.75"/>
    <row r="325" s="222" customFormat="1" ht="12.75"/>
    <row r="326" s="222" customFormat="1" ht="12.75"/>
    <row r="327" s="222" customFormat="1" ht="12.75"/>
    <row r="328" s="222" customFormat="1" ht="12.75"/>
    <row r="329" s="222" customFormat="1" ht="12.75"/>
    <row r="330" s="222" customFormat="1" ht="12.75"/>
    <row r="331" s="222" customFormat="1" ht="12.75"/>
    <row r="332" s="222" customFormat="1" ht="12.75"/>
    <row r="333" s="222" customFormat="1" ht="12.75"/>
    <row r="334" s="222" customFormat="1" ht="12.75"/>
    <row r="335" s="222" customFormat="1" ht="12.75"/>
    <row r="336" s="222" customFormat="1" ht="12.75"/>
    <row r="337" s="222" customFormat="1" ht="12.75"/>
    <row r="338" s="222" customFormat="1" ht="12.75"/>
    <row r="339" s="222" customFormat="1" ht="12.75"/>
    <row r="340" s="222" customFormat="1" ht="12.75"/>
    <row r="341" s="222" customFormat="1" ht="12.75"/>
    <row r="342" s="222" customFormat="1" ht="12.75"/>
    <row r="343" s="222" customFormat="1" ht="12.75"/>
    <row r="344" s="222" customFormat="1" ht="12.75"/>
    <row r="345" s="222" customFormat="1" ht="12.75"/>
    <row r="346" s="222" customFormat="1" ht="12.75"/>
    <row r="347" s="222" customFormat="1" ht="12.75"/>
    <row r="348" s="222" customFormat="1" ht="12.75"/>
    <row r="349" s="222" customFormat="1" ht="12.75"/>
    <row r="350" s="222" customFormat="1" ht="12.75"/>
    <row r="351" s="222" customFormat="1" ht="12.75"/>
    <row r="352" s="222" customFormat="1" ht="12.75"/>
    <row r="353" s="222" customFormat="1" ht="12.75"/>
    <row r="354" s="222" customFormat="1" ht="12.75"/>
    <row r="355" s="222" customFormat="1" ht="12.75"/>
    <row r="356" s="222" customFormat="1" ht="12.75"/>
    <row r="357" s="222" customFormat="1" ht="12.75"/>
    <row r="358" s="222" customFormat="1" ht="12.75"/>
    <row r="359" s="222" customFormat="1" ht="12.75"/>
    <row r="360" s="222" customFormat="1" ht="12.75"/>
    <row r="361" s="222" customFormat="1" ht="12.75"/>
    <row r="362" s="222" customFormat="1" ht="12.75"/>
    <row r="363" s="222" customFormat="1" ht="12.75"/>
    <row r="364" s="222" customFormat="1" ht="12.75"/>
    <row r="365" s="222" customFormat="1" ht="12.75"/>
    <row r="366" s="222" customFormat="1" ht="12.75"/>
    <row r="367" s="222" customFormat="1" ht="12.75"/>
    <row r="368" s="222" customFormat="1" ht="12.75"/>
    <row r="369" s="222" customFormat="1" ht="12.75"/>
    <row r="370" s="222" customFormat="1" ht="12.75"/>
    <row r="371" s="222" customFormat="1" ht="12.75"/>
    <row r="372" s="222" customFormat="1" ht="12.75"/>
    <row r="373" s="222" customFormat="1" ht="12.75"/>
    <row r="374" s="222" customFormat="1" ht="12.75"/>
    <row r="375" s="222" customFormat="1" ht="12.75"/>
    <row r="376" s="222" customFormat="1" ht="12.75"/>
    <row r="377" s="222" customFormat="1" ht="12.75"/>
    <row r="378" s="222" customFormat="1" ht="12.75"/>
    <row r="379" s="222" customFormat="1" ht="12.75"/>
    <row r="380" s="222" customFormat="1" ht="12.75"/>
    <row r="381" s="222" customFormat="1" ht="12.75"/>
    <row r="382" s="222" customFormat="1" ht="12.75"/>
    <row r="383" s="222" customFormat="1" ht="12.75"/>
    <row r="384" s="222" customFormat="1" ht="12.75"/>
    <row r="385" s="222" customFormat="1" ht="12.75"/>
    <row r="386" s="222" customFormat="1" ht="12.75"/>
    <row r="387" s="222" customFormat="1" ht="12.75"/>
    <row r="388" s="222" customFormat="1" ht="12.75"/>
    <row r="389" s="222" customFormat="1" ht="12.75"/>
    <row r="390" s="222" customFormat="1" ht="12.75"/>
    <row r="391" s="222" customFormat="1" ht="12.75"/>
    <row r="392" s="222" customFormat="1" ht="12.75"/>
    <row r="393" s="222" customFormat="1" ht="12.75"/>
    <row r="394" s="222" customFormat="1" ht="12.75"/>
    <row r="395" s="222" customFormat="1" ht="12.75"/>
    <row r="396" s="222" customFormat="1" ht="12.75"/>
    <row r="397" s="222" customFormat="1" ht="12.75"/>
    <row r="398" s="222" customFormat="1" ht="12.75"/>
    <row r="399" s="222" customFormat="1" ht="12.75"/>
    <row r="400" s="222" customFormat="1" ht="12.75"/>
    <row r="401" s="222" customFormat="1" ht="12.75"/>
    <row r="402" s="222" customFormat="1" ht="12.75"/>
    <row r="403" s="222" customFormat="1" ht="12.75"/>
    <row r="404" s="222" customFormat="1" ht="12.75"/>
    <row r="405" s="222" customFormat="1" ht="12.75"/>
    <row r="406" s="222" customFormat="1" ht="12.75"/>
    <row r="407" s="222" customFormat="1" ht="12.75"/>
    <row r="408" s="222" customFormat="1" ht="12.75"/>
    <row r="409" s="222" customFormat="1" ht="12.75"/>
    <row r="410" s="222" customFormat="1" ht="12.75"/>
    <row r="411" s="222" customFormat="1" ht="12.75"/>
    <row r="412" s="222" customFormat="1" ht="12.75"/>
    <row r="413" s="222" customFormat="1" ht="12.75"/>
    <row r="414" s="222" customFormat="1" ht="12.75"/>
    <row r="415" s="222" customFormat="1" ht="12.75"/>
    <row r="416" s="222" customFormat="1" ht="12.75"/>
    <row r="417" s="222" customFormat="1" ht="12.75"/>
    <row r="418" s="222" customFormat="1" ht="12.75"/>
    <row r="419" s="222" customFormat="1" ht="12.75"/>
    <row r="420" s="222" customFormat="1" ht="12.75"/>
    <row r="421" s="222" customFormat="1" ht="12.75"/>
    <row r="422" s="222" customFormat="1" ht="12.75"/>
    <row r="423" s="222" customFormat="1" ht="12.75"/>
    <row r="424" s="222" customFormat="1" ht="12.75"/>
    <row r="425" s="222" customFormat="1" ht="12.75"/>
    <row r="426" s="222" customFormat="1" ht="12.75"/>
    <row r="427" s="222" customFormat="1" ht="12.75"/>
    <row r="428" s="222" customFormat="1" ht="12.75"/>
    <row r="429" s="222" customFormat="1" ht="12.75"/>
    <row r="430" s="222" customFormat="1" ht="12.75"/>
    <row r="431" s="222" customFormat="1" ht="12.75"/>
    <row r="432" s="222" customFormat="1" ht="12.75"/>
    <row r="433" s="222" customFormat="1" ht="12.75"/>
    <row r="434" s="222" customFormat="1" ht="12.75"/>
    <row r="435" s="222" customFormat="1" ht="12.75"/>
    <row r="436" s="222" customFormat="1" ht="12.75"/>
    <row r="437" s="222" customFormat="1" ht="12.75"/>
    <row r="438" s="222" customFormat="1" ht="12.75"/>
    <row r="439" s="222" customFormat="1" ht="12.75"/>
    <row r="440" s="222" customFormat="1" ht="12.75"/>
    <row r="441" s="222" customFormat="1" ht="12.75"/>
    <row r="442" s="222" customFormat="1" ht="12.75"/>
    <row r="443" s="222" customFormat="1" ht="12.75"/>
    <row r="444" s="222" customFormat="1" ht="12.75"/>
    <row r="445" s="222" customFormat="1" ht="12.75"/>
    <row r="446" s="222" customFormat="1" ht="12.75"/>
    <row r="447" s="222" customFormat="1" ht="12.75"/>
    <row r="448" s="222" customFormat="1" ht="12.75"/>
    <row r="449" s="222" customFormat="1" ht="12.75"/>
    <row r="450" s="222" customFormat="1" ht="12.75"/>
    <row r="451" s="222" customFormat="1" ht="12.75"/>
    <row r="452" s="222" customFormat="1" ht="12.75"/>
    <row r="453" s="222" customFormat="1" ht="12.75"/>
    <row r="454" s="222" customFormat="1" ht="12.75"/>
    <row r="455" s="222" customFormat="1" ht="12.75"/>
    <row r="456" s="222" customFormat="1" ht="12.75"/>
    <row r="457" s="222" customFormat="1" ht="12.75"/>
    <row r="458" s="222" customFormat="1" ht="12.75"/>
    <row r="459" s="222" customFormat="1" ht="12.75"/>
    <row r="460" s="222" customFormat="1" ht="12.75"/>
    <row r="461" s="222" customFormat="1" ht="12.75"/>
    <row r="462" s="222" customFormat="1" ht="12.75"/>
    <row r="463" s="222" customFormat="1" ht="12.75"/>
    <row r="464" s="222" customFormat="1" ht="12.75"/>
    <row r="465" s="222" customFormat="1" ht="12.75"/>
    <row r="466" s="222" customFormat="1" ht="12.75"/>
    <row r="467" s="222" customFormat="1" ht="12.75"/>
    <row r="468" s="222" customFormat="1" ht="12.75"/>
    <row r="469" s="222" customFormat="1" ht="12.75"/>
    <row r="470" s="222" customFormat="1" ht="12.75"/>
    <row r="471" s="222" customFormat="1" ht="12.75"/>
    <row r="472" s="222" customFormat="1" ht="12.75"/>
    <row r="473" s="222" customFormat="1" ht="12.75"/>
    <row r="474" s="222" customFormat="1" ht="12.75"/>
    <row r="475" s="222" customFormat="1" ht="12.75"/>
    <row r="476" s="222" customFormat="1" ht="12.75"/>
    <row r="477" s="222" customFormat="1" ht="12.75"/>
    <row r="478" s="222" customFormat="1" ht="12.75"/>
    <row r="479" s="222" customFormat="1" ht="12.75"/>
    <row r="480" s="222" customFormat="1" ht="12.75"/>
    <row r="481" s="222" customFormat="1" ht="12.75"/>
    <row r="482" s="222" customFormat="1" ht="12.75"/>
    <row r="483" s="222" customFormat="1" ht="12.75"/>
    <row r="484" s="222" customFormat="1" ht="12.75"/>
    <row r="485" s="222" customFormat="1" ht="12.75"/>
    <row r="486" s="222" customFormat="1" ht="12.75"/>
    <row r="487" s="222" customFormat="1" ht="12.75"/>
    <row r="488" s="222" customFormat="1" ht="12.75"/>
    <row r="489" s="222" customFormat="1" ht="12.75"/>
    <row r="490" s="222" customFormat="1" ht="12.75"/>
    <row r="491" s="222" customFormat="1" ht="12.75"/>
    <row r="492" s="222" customFormat="1" ht="12.75"/>
    <row r="493" s="222" customFormat="1" ht="12.75"/>
    <row r="494" s="222" customFormat="1" ht="12.75"/>
    <row r="495" s="222" customFormat="1" ht="12.75"/>
    <row r="496" s="222" customFormat="1" ht="12.75"/>
    <row r="497" s="222" customFormat="1" ht="12.75"/>
    <row r="498" s="222" customFormat="1" ht="12.75"/>
    <row r="499" s="222" customFormat="1" ht="12.75"/>
    <row r="500" s="222" customFormat="1" ht="12.75"/>
    <row r="501" s="222" customFormat="1" ht="12.75"/>
    <row r="502" s="222" customFormat="1" ht="12.75"/>
    <row r="503" s="222" customFormat="1" ht="12.75"/>
    <row r="504" s="222" customFormat="1" ht="12.75"/>
    <row r="505" s="222" customFormat="1" ht="12.75"/>
    <row r="506" s="222" customFormat="1" ht="12.75"/>
    <row r="507" s="222" customFormat="1" ht="12.75"/>
    <row r="508" s="222" customFormat="1" ht="12.75"/>
    <row r="509" s="222" customFormat="1" ht="12.75"/>
    <row r="510" s="222" customFormat="1" ht="12.75"/>
    <row r="511" s="222" customFormat="1" ht="12.75"/>
    <row r="512" s="222" customFormat="1" ht="12.75"/>
    <row r="513" s="222" customFormat="1" ht="12.75"/>
    <row r="514" s="222" customFormat="1" ht="12.75"/>
    <row r="515" s="222" customFormat="1" ht="12.75"/>
    <row r="516" s="222" customFormat="1" ht="12.75"/>
    <row r="517" s="222" customFormat="1" ht="12.75"/>
    <row r="518" s="222" customFormat="1" ht="12.75"/>
    <row r="519" s="222" customFormat="1" ht="12.75"/>
    <row r="520" s="222" customFormat="1" ht="12.75"/>
    <row r="521" s="222" customFormat="1" ht="12.75"/>
    <row r="522" s="222" customFormat="1" ht="12.75"/>
    <row r="523" s="222" customFormat="1" ht="12.75"/>
    <row r="524" s="222" customFormat="1" ht="12.75"/>
    <row r="525" s="222" customFormat="1" ht="12.75"/>
    <row r="526" s="222" customFormat="1" ht="12.75"/>
    <row r="527" s="222" customFormat="1" ht="12.75"/>
    <row r="528" s="222" customFormat="1" ht="12.75"/>
    <row r="529" s="222" customFormat="1" ht="12.75"/>
    <row r="530" s="222" customFormat="1" ht="12.75"/>
    <row r="531" s="222" customFormat="1" ht="12.75"/>
    <row r="532" s="222" customFormat="1" ht="12.75"/>
    <row r="533" s="222" customFormat="1" ht="12.75"/>
    <row r="534" s="222" customFormat="1" ht="12.75"/>
    <row r="535" s="222" customFormat="1" ht="12.75"/>
    <row r="536" s="222" customFormat="1" ht="12.75"/>
    <row r="537" s="222" customFormat="1" ht="12.75"/>
    <row r="538" s="222" customFormat="1" ht="12.75"/>
    <row r="539" s="222" customFormat="1" ht="12.75"/>
    <row r="540" s="222" customFormat="1" ht="12.75"/>
    <row r="541" s="222" customFormat="1" ht="12.75"/>
    <row r="542" s="222" customFormat="1" ht="12.75"/>
    <row r="543" s="222" customFormat="1" ht="12.75"/>
    <row r="544" s="222" customFormat="1" ht="12.75"/>
    <row r="545" s="222" customFormat="1" ht="12.75"/>
    <row r="546" s="222" customFormat="1" ht="12.75"/>
    <row r="547" s="222" customFormat="1" ht="12.75"/>
    <row r="548" s="222" customFormat="1" ht="12.75"/>
    <row r="549" s="222" customFormat="1" ht="12.75"/>
    <row r="550" s="222" customFormat="1" ht="12.75"/>
    <row r="551" s="222" customFormat="1" ht="12.75"/>
    <row r="552" s="222" customFormat="1" ht="12.75"/>
    <row r="553" s="222" customFormat="1" ht="12.75"/>
    <row r="554" s="222" customFormat="1" ht="12.75"/>
    <row r="555" s="222" customFormat="1" ht="12.75"/>
    <row r="556" s="222" customFormat="1" ht="12.75"/>
    <row r="557" s="222" customFormat="1" ht="12.75"/>
    <row r="558" s="222" customFormat="1" ht="12.75"/>
    <row r="559" s="222" customFormat="1" ht="12.75"/>
    <row r="560" s="222" customFormat="1" ht="12.75"/>
    <row r="561" s="222" customFormat="1" ht="12.75"/>
    <row r="562" s="222" customFormat="1" ht="12.75"/>
    <row r="563" s="222" customFormat="1" ht="12.75"/>
    <row r="564" s="222" customFormat="1" ht="12.75"/>
    <row r="565" s="222" customFormat="1" ht="12.75"/>
    <row r="566" s="222" customFormat="1" ht="12.75"/>
    <row r="567" s="222" customFormat="1" ht="12.75"/>
    <row r="568" s="222" customFormat="1" ht="12.75"/>
    <row r="569" s="222" customFormat="1" ht="12.75"/>
    <row r="570" s="222" customFormat="1" ht="12.75"/>
    <row r="571" s="222" customFormat="1" ht="12.75"/>
    <row r="572" s="222" customFormat="1" ht="12.75"/>
    <row r="573" s="222" customFormat="1" ht="12.75"/>
    <row r="574" s="222" customFormat="1" ht="12.75"/>
    <row r="575" s="222" customFormat="1" ht="12.75"/>
    <row r="576" s="222" customFormat="1" ht="12.75"/>
    <row r="577" s="222" customFormat="1" ht="12.75"/>
    <row r="578" s="222" customFormat="1" ht="12.75"/>
    <row r="579" s="222" customFormat="1" ht="12.75"/>
    <row r="580" s="222" customFormat="1" ht="12.75"/>
    <row r="581" s="222" customFormat="1" ht="12.75"/>
    <row r="582" s="222" customFormat="1" ht="12.75"/>
    <row r="583" s="222" customFormat="1" ht="12.75"/>
    <row r="584" s="222" customFormat="1" ht="12.75"/>
    <row r="585" s="222" customFormat="1" ht="12.75"/>
    <row r="586" s="222" customFormat="1" ht="12.75"/>
    <row r="587" s="222" customFormat="1" ht="12.75"/>
    <row r="588" s="222" customFormat="1" ht="12.75"/>
    <row r="589" s="222" customFormat="1" ht="12.75"/>
    <row r="590" s="222" customFormat="1" ht="12.75"/>
    <row r="591" s="222" customFormat="1" ht="12.75"/>
    <row r="592" s="222" customFormat="1" ht="12.75"/>
    <row r="593" s="222" customFormat="1" ht="12.75"/>
    <row r="594" s="222" customFormat="1" ht="12.75"/>
    <row r="595" s="222" customFormat="1" ht="12.75"/>
    <row r="596" s="222" customFormat="1" ht="12.75"/>
    <row r="597" s="222" customFormat="1" ht="12.75"/>
    <row r="598" s="222" customFormat="1" ht="12.75"/>
    <row r="599" s="222" customFormat="1" ht="12.75"/>
    <row r="600" s="222" customFormat="1" ht="12.75"/>
    <row r="601" s="222" customFormat="1" ht="12.75"/>
    <row r="602" s="222" customFormat="1" ht="12.75"/>
    <row r="603" s="222" customFormat="1" ht="12.75"/>
    <row r="604" s="222" customFormat="1" ht="12.75"/>
    <row r="605" s="222" customFormat="1" ht="12.75"/>
    <row r="606" s="222" customFormat="1" ht="12.75"/>
    <row r="607" s="222" customFormat="1" ht="12.75"/>
    <row r="608" s="222" customFormat="1" ht="12.75"/>
    <row r="609" s="222" customFormat="1" ht="12.75"/>
    <row r="610" s="222" customFormat="1" ht="12.75"/>
    <row r="611" s="222" customFormat="1" ht="12.75"/>
    <row r="612" s="222" customFormat="1" ht="12.75"/>
    <row r="613" s="222" customFormat="1" ht="12.75"/>
    <row r="614" s="222" customFormat="1" ht="12.75"/>
    <row r="615" s="222" customFormat="1" ht="12.75"/>
    <row r="616" s="222" customFormat="1" ht="12.75"/>
    <row r="617" s="222" customFormat="1" ht="12.75"/>
    <row r="618" s="222" customFormat="1" ht="12.75"/>
    <row r="619" s="222" customFormat="1" ht="12.75"/>
    <row r="620" s="222" customFormat="1" ht="12.75"/>
    <row r="621" s="222" customFormat="1" ht="12.75"/>
    <row r="622" s="222" customFormat="1" ht="12.75"/>
    <row r="623" s="222" customFormat="1" ht="12.75"/>
    <row r="624" s="222" customFormat="1" ht="12.75"/>
    <row r="625" s="222" customFormat="1" ht="12.75"/>
    <row r="626" s="222" customFormat="1" ht="12.75"/>
    <row r="627" s="222" customFormat="1" ht="12.75"/>
    <row r="628" s="222" customFormat="1" ht="12.75"/>
    <row r="629" s="222" customFormat="1" ht="12.75"/>
    <row r="630" s="222" customFormat="1" ht="12.75"/>
    <row r="631" s="222" customFormat="1" ht="12.75"/>
    <row r="632" s="222" customFormat="1" ht="12.75"/>
    <row r="633" s="222" customFormat="1" ht="12.75"/>
    <row r="634" s="222" customFormat="1" ht="12.75"/>
    <row r="635" s="222" customFormat="1" ht="12.75"/>
    <row r="636" s="222" customFormat="1" ht="12.75"/>
    <row r="637" s="222" customFormat="1" ht="12.75"/>
    <row r="638" s="222" customFormat="1" ht="12.75"/>
    <row r="639" s="222" customFormat="1" ht="12.75"/>
    <row r="640" s="222" customFormat="1" ht="12.75"/>
    <row r="641" s="222" customFormat="1" ht="12.75"/>
    <row r="642" s="222" customFormat="1" ht="12.75"/>
    <row r="643" s="222" customFormat="1" ht="12.75"/>
    <row r="644" s="222" customFormat="1" ht="12.75"/>
    <row r="645" s="222" customFormat="1" ht="12.75"/>
    <row r="646" s="222" customFormat="1" ht="12.75"/>
    <row r="647" s="222" customFormat="1" ht="12.75"/>
    <row r="648" s="222" customFormat="1" ht="12.75"/>
    <row r="649" s="222" customFormat="1" ht="12.75"/>
    <row r="650" s="222" customFormat="1" ht="12.75"/>
    <row r="651" s="222" customFormat="1" ht="12.75"/>
    <row r="652" s="222" customFormat="1" ht="12.75"/>
    <row r="653" s="222" customFormat="1" ht="12.75"/>
    <row r="654" s="222" customFormat="1" ht="12.75"/>
    <row r="655" s="222" customFormat="1" ht="12.75"/>
    <row r="656" s="222" customFormat="1" ht="12.75"/>
    <row r="657" s="222" customFormat="1" ht="12.75"/>
    <row r="658" s="222" customFormat="1" ht="12.75"/>
    <row r="659" s="222" customFormat="1" ht="12.75"/>
    <row r="660" s="222" customFormat="1" ht="12.75"/>
    <row r="661" s="222" customFormat="1" ht="12.75"/>
    <row r="662" s="222" customFormat="1" ht="12.75"/>
    <row r="663" s="222" customFormat="1" ht="12.75"/>
    <row r="664" s="222" customFormat="1" ht="12.75"/>
    <row r="665" s="222" customFormat="1" ht="12.75"/>
    <row r="666" s="222" customFormat="1" ht="12.75"/>
    <row r="667" s="222" customFormat="1" ht="12.75"/>
    <row r="668" s="222" customFormat="1" ht="12.75"/>
    <row r="669" s="222" customFormat="1" ht="12.75"/>
    <row r="670" s="222" customFormat="1" ht="12.75"/>
    <row r="671" s="222" customFormat="1" ht="12.75"/>
    <row r="672" s="222" customFormat="1" ht="12.75"/>
    <row r="673" s="222" customFormat="1" ht="12.75"/>
    <row r="674" s="222" customFormat="1" ht="12.75"/>
    <row r="675" s="222" customFormat="1" ht="12.75"/>
    <row r="676" s="222" customFormat="1" ht="12.75"/>
    <row r="677" s="222" customFormat="1" ht="12.75"/>
    <row r="678" s="222" customFormat="1" ht="12.75"/>
    <row r="679" s="222" customFormat="1" ht="12.75"/>
    <row r="680" s="222" customFormat="1" ht="12.75"/>
    <row r="681" s="222" customFormat="1" ht="12.75"/>
    <row r="682" s="222" customFormat="1" ht="12.75"/>
    <row r="683" s="222" customFormat="1" ht="12.75"/>
    <row r="684" s="222" customFormat="1" ht="12.75"/>
    <row r="685" s="222" customFormat="1" ht="12.75"/>
    <row r="686" s="222" customFormat="1" ht="12.75"/>
    <row r="687" s="222" customFormat="1" ht="12.75"/>
    <row r="688" s="222" customFormat="1" ht="12.75"/>
    <row r="689" s="222" customFormat="1" ht="12.75"/>
    <row r="690" s="222" customFormat="1" ht="12.75"/>
    <row r="691" s="222" customFormat="1" ht="12.75"/>
    <row r="692" s="222" customFormat="1" ht="12.75"/>
    <row r="693" s="222" customFormat="1" ht="12.75"/>
    <row r="694" s="222" customFormat="1" ht="12.75"/>
    <row r="695" s="222" customFormat="1" ht="12.75"/>
    <row r="696" s="222" customFormat="1" ht="12.75"/>
    <row r="697" s="222" customFormat="1" ht="12.75"/>
    <row r="698" s="222" customFormat="1" ht="12.75"/>
    <row r="699" s="222" customFormat="1" ht="12.75"/>
    <row r="700" s="222" customFormat="1" ht="12.75"/>
    <row r="701" s="222" customFormat="1" ht="12.75"/>
    <row r="702" s="222" customFormat="1" ht="12.75"/>
    <row r="703" s="222" customFormat="1" ht="12.75"/>
    <row r="704" s="222" customFormat="1" ht="12.75"/>
    <row r="705" s="222" customFormat="1" ht="12.75"/>
    <row r="706" s="222" customFormat="1" ht="12.75"/>
    <row r="707" s="222" customFormat="1" ht="12.75"/>
    <row r="708" s="222" customFormat="1" ht="12.75"/>
    <row r="709" s="222" customFormat="1" ht="12.75"/>
    <row r="710" s="222" customFormat="1" ht="12.75"/>
    <row r="711" s="222" customFormat="1" ht="12.75"/>
    <row r="712" s="222" customFormat="1" ht="12.75"/>
    <row r="713" s="222" customFormat="1" ht="12.75"/>
    <row r="714" s="222" customFormat="1" ht="12.75"/>
    <row r="715" s="222" customFormat="1" ht="12.75"/>
    <row r="716" s="222" customFormat="1" ht="12.75"/>
    <row r="717" s="222" customFormat="1" ht="12.75"/>
    <row r="718" s="222" customFormat="1" ht="12.75"/>
    <row r="719" s="222" customFormat="1" ht="12.75"/>
    <row r="720" s="222" customFormat="1" ht="12.75"/>
    <row r="721" s="222" customFormat="1" ht="12.75"/>
    <row r="722" s="222" customFormat="1" ht="12.75"/>
    <row r="723" s="222" customFormat="1" ht="12.75"/>
    <row r="724" s="222" customFormat="1" ht="12.75"/>
    <row r="725" s="222" customFormat="1" ht="12.75"/>
    <row r="726" s="222" customFormat="1" ht="12.75"/>
    <row r="727" s="222" customFormat="1" ht="12.75"/>
    <row r="728" s="222" customFormat="1" ht="12.75"/>
    <row r="729" s="222" customFormat="1" ht="12.75"/>
    <row r="730" s="222" customFormat="1" ht="12.75"/>
    <row r="731" s="222" customFormat="1" ht="12.75"/>
    <row r="732" s="222" customFormat="1" ht="12.75"/>
    <row r="733" s="222" customFormat="1" ht="12.75"/>
    <row r="734" s="222" customFormat="1" ht="12.75"/>
    <row r="735" s="222" customFormat="1" ht="12.75"/>
    <row r="736" s="222" customFormat="1" ht="12.75"/>
    <row r="737" s="222" customFormat="1" ht="12.75"/>
    <row r="738" s="222" customFormat="1" ht="12.75"/>
    <row r="739" s="222" customFormat="1" ht="12.75"/>
    <row r="740" s="222" customFormat="1" ht="12.75"/>
    <row r="741" s="222" customFormat="1" ht="12.75"/>
    <row r="742" s="222" customFormat="1" ht="12.75"/>
    <row r="743" s="222" customFormat="1" ht="12.75"/>
    <row r="744" s="222" customFormat="1" ht="12.75"/>
    <row r="745" s="222" customFormat="1" ht="12.75"/>
    <row r="746" s="222" customFormat="1" ht="12.75"/>
    <row r="747" s="222" customFormat="1" ht="12.75"/>
    <row r="748" s="222" customFormat="1" ht="12.75"/>
    <row r="749" s="222" customFormat="1" ht="12.75"/>
    <row r="750" s="222" customFormat="1" ht="12.75"/>
    <row r="751" s="222" customFormat="1" ht="12.75"/>
    <row r="752" s="222" customFormat="1" ht="12.75"/>
    <row r="753" s="222" customFormat="1" ht="12.75"/>
    <row r="754" s="222" customFormat="1" ht="12.75"/>
    <row r="755" s="222" customFormat="1" ht="12.75"/>
    <row r="756" s="222" customFormat="1" ht="12.75"/>
    <row r="757" s="222" customFormat="1" ht="12.75"/>
    <row r="758" s="222" customFormat="1" ht="12.75"/>
    <row r="759" s="222" customFormat="1" ht="12.75"/>
    <row r="760" s="222" customFormat="1" ht="12.75"/>
    <row r="761" s="222" customFormat="1" ht="12.75"/>
    <row r="762" s="222" customFormat="1" ht="12.75"/>
    <row r="763" s="222" customFormat="1" ht="12.75"/>
    <row r="764" s="222" customFormat="1" ht="12.75"/>
    <row r="765" s="222" customFormat="1" ht="12.75"/>
    <row r="766" s="222" customFormat="1" ht="12.75"/>
    <row r="767" s="222" customFormat="1" ht="12.75"/>
    <row r="768" s="222" customFormat="1" ht="12.75"/>
    <row r="769" s="222" customFormat="1" ht="12.75"/>
    <row r="770" s="222" customFormat="1" ht="12.75"/>
    <row r="771" s="222" customFormat="1" ht="12.75"/>
    <row r="772" s="222" customFormat="1" ht="12.75"/>
    <row r="773" s="222" customFormat="1" ht="12.75"/>
    <row r="774" s="222" customFormat="1" ht="12.75"/>
    <row r="775" s="222" customFormat="1" ht="12.75"/>
    <row r="776" s="222" customFormat="1" ht="12.75"/>
    <row r="777" s="222" customFormat="1" ht="12.75"/>
    <row r="778" s="222" customFormat="1" ht="12.75"/>
    <row r="779" s="222" customFormat="1" ht="12.75"/>
    <row r="780" s="222" customFormat="1" ht="12.75"/>
    <row r="781" s="222" customFormat="1" ht="12.75"/>
    <row r="782" s="222" customFormat="1" ht="12.75"/>
    <row r="783" s="222" customFormat="1" ht="12.75"/>
    <row r="784" s="222" customFormat="1" ht="12.75"/>
    <row r="785" s="222" customFormat="1" ht="12.75"/>
    <row r="786" s="222" customFormat="1" ht="12.75"/>
    <row r="787" s="222" customFormat="1" ht="12.75"/>
    <row r="788" s="222" customFormat="1" ht="12.75"/>
    <row r="789" s="222" customFormat="1" ht="12.75"/>
    <row r="790" s="222" customFormat="1" ht="12.75"/>
    <row r="791" s="222" customFormat="1" ht="12.75"/>
    <row r="792" s="222" customFormat="1" ht="12.75"/>
    <row r="793" s="222" customFormat="1" ht="12.75"/>
    <row r="794" s="222" customFormat="1" ht="12.75"/>
    <row r="795" s="222" customFormat="1" ht="12.75"/>
    <row r="796" s="222" customFormat="1" ht="12.75"/>
    <row r="797" s="222" customFormat="1" ht="12.75"/>
    <row r="798" s="222" customFormat="1" ht="12.75"/>
    <row r="799" s="222" customFormat="1" ht="12.75"/>
    <row r="800" s="222" customFormat="1" ht="12.75"/>
    <row r="801" s="222" customFormat="1" ht="12.75"/>
    <row r="802" s="222" customFormat="1" ht="12.75"/>
    <row r="803" s="222" customFormat="1" ht="12.75"/>
    <row r="804" s="222" customFormat="1" ht="12.75"/>
    <row r="805" s="222" customFormat="1" ht="12.75"/>
    <row r="806" s="222" customFormat="1" ht="12.75"/>
    <row r="807" s="222" customFormat="1" ht="12.75"/>
    <row r="808" s="222" customFormat="1" ht="12.75"/>
    <row r="809" s="222" customFormat="1" ht="12.75"/>
    <row r="810" s="222" customFormat="1" ht="12.75"/>
    <row r="811" s="222" customFormat="1" ht="12.75"/>
    <row r="812" s="222" customFormat="1" ht="12.75"/>
    <row r="813" s="222" customFormat="1" ht="12.75"/>
    <row r="814" s="222" customFormat="1" ht="12.75"/>
    <row r="815" s="222" customFormat="1" ht="12.75"/>
    <row r="816" s="222" customFormat="1" ht="12.75"/>
    <row r="817" s="222" customFormat="1" ht="12.75"/>
    <row r="818" s="222" customFormat="1" ht="12.75"/>
    <row r="819" s="222" customFormat="1" ht="12.75"/>
    <row r="820" s="222" customFormat="1" ht="12.75"/>
    <row r="821" s="222" customFormat="1" ht="12.75"/>
    <row r="822" s="222" customFormat="1" ht="12.75"/>
    <row r="823" s="222" customFormat="1" ht="12.75"/>
    <row r="824" s="222" customFormat="1" ht="12.75"/>
    <row r="825" s="222" customFormat="1" ht="12.75"/>
    <row r="826" s="222" customFormat="1" ht="12.75"/>
    <row r="827" s="222" customFormat="1" ht="12.75"/>
    <row r="828" s="222" customFormat="1" ht="12.75"/>
    <row r="829" s="222" customFormat="1" ht="12.75"/>
    <row r="830" s="222" customFormat="1" ht="12.75"/>
    <row r="831" s="222" customFormat="1" ht="12.75"/>
    <row r="832" s="222" customFormat="1" ht="12.75"/>
    <row r="833" s="222" customFormat="1" ht="12.75"/>
    <row r="834" s="222" customFormat="1" ht="12.75"/>
    <row r="835" s="222" customFormat="1" ht="12.75"/>
    <row r="836" s="222" customFormat="1" ht="12.75"/>
    <row r="837" s="222" customFormat="1" ht="12.75"/>
    <row r="838" s="222" customFormat="1" ht="12.75"/>
    <row r="839" s="222" customFormat="1" ht="12.75"/>
    <row r="840" s="222" customFormat="1" ht="12.75"/>
    <row r="841" s="222" customFormat="1" ht="12.75"/>
    <row r="842" s="222" customFormat="1" ht="12.75"/>
    <row r="843" s="222" customFormat="1" ht="12.75"/>
    <row r="844" s="222" customFormat="1" ht="12.75"/>
    <row r="845" s="222" customFormat="1" ht="12.75"/>
    <row r="846" s="222" customFormat="1" ht="12.75"/>
    <row r="847" s="222" customFormat="1" ht="12.75"/>
    <row r="848" s="222" customFormat="1" ht="12.75"/>
    <row r="849" s="222" customFormat="1" ht="12.75"/>
    <row r="850" s="222" customFormat="1" ht="12.75"/>
    <row r="851" s="222" customFormat="1" ht="12.75"/>
    <row r="852" s="222" customFormat="1" ht="12.75"/>
    <row r="853" s="222" customFormat="1" ht="12.75"/>
    <row r="854" s="222" customFormat="1" ht="12.75"/>
    <row r="855" s="222" customFormat="1" ht="12.75"/>
    <row r="856" s="222" customFormat="1" ht="12.75"/>
    <row r="857" s="222" customFormat="1" ht="12.75"/>
    <row r="858" s="222" customFormat="1" ht="12.75"/>
    <row r="859" s="222" customFormat="1" ht="12.75"/>
    <row r="860" s="222" customFormat="1" ht="12.75"/>
    <row r="861" s="222" customFormat="1" ht="12.75"/>
    <row r="862" s="222" customFormat="1" ht="12.75"/>
    <row r="863" s="222" customFormat="1" ht="12.75"/>
    <row r="864" s="222" customFormat="1" ht="12.75"/>
    <row r="865" s="222" customFormat="1" ht="12.75"/>
    <row r="866" s="222" customFormat="1" ht="12.75"/>
    <row r="867" s="222" customFormat="1" ht="12.75"/>
    <row r="868" s="222" customFormat="1" ht="12.75"/>
    <row r="869" s="222" customFormat="1" ht="12.75"/>
    <row r="870" s="222" customFormat="1" ht="12.75"/>
    <row r="871" s="222" customFormat="1" ht="12.75"/>
    <row r="872" s="222" customFormat="1" ht="12.75"/>
    <row r="873" s="222" customFormat="1" ht="12.75"/>
    <row r="874" s="222" customFormat="1" ht="12.75"/>
    <row r="875" s="222" customFormat="1" ht="12.75"/>
    <row r="876" s="222" customFormat="1" ht="12.75"/>
    <row r="877" s="222" customFormat="1" ht="12.75"/>
    <row r="878" s="222" customFormat="1" ht="12.75"/>
    <row r="879" s="222" customFormat="1" ht="12.75"/>
    <row r="880" s="222" customFormat="1" ht="12.75"/>
    <row r="881" s="222" customFormat="1" ht="12.75"/>
    <row r="882" s="222" customFormat="1" ht="12.75"/>
    <row r="883" s="222" customFormat="1" ht="12.75"/>
    <row r="884" s="222" customFormat="1" ht="12.75"/>
    <row r="885" s="222" customFormat="1" ht="12.75"/>
    <row r="886" s="222" customFormat="1" ht="12.75"/>
    <row r="887" s="222" customFormat="1" ht="12.75"/>
    <row r="888" s="222" customFormat="1" ht="12.75"/>
    <row r="889" s="222" customFormat="1" ht="12.75"/>
    <row r="890" s="222" customFormat="1" ht="12.75"/>
    <row r="891" s="222" customFormat="1" ht="12.75"/>
    <row r="892" s="222" customFormat="1" ht="12.75"/>
    <row r="893" s="222" customFormat="1" ht="12.75"/>
    <row r="894" s="222" customFormat="1" ht="12.75"/>
    <row r="895" s="222" customFormat="1" ht="12.75"/>
    <row r="896" s="222" customFormat="1" ht="12.75"/>
    <row r="897" s="222" customFormat="1" ht="12.75"/>
    <row r="898" s="222" customFormat="1" ht="12.75"/>
    <row r="899" s="222" customFormat="1" ht="12.75"/>
    <row r="900" s="222" customFormat="1" ht="12.75"/>
    <row r="901" s="222" customFormat="1" ht="12.75"/>
    <row r="902" s="222" customFormat="1" ht="12.75"/>
    <row r="903" s="222" customFormat="1" ht="12.75"/>
    <row r="904" s="222" customFormat="1" ht="12.75"/>
    <row r="905" s="222" customFormat="1" ht="12.75"/>
    <row r="906" s="222" customFormat="1" ht="12.75"/>
    <row r="907" s="222" customFormat="1" ht="12.75"/>
    <row r="908" s="222" customFormat="1" ht="12.75"/>
    <row r="909" s="222" customFormat="1" ht="12.75"/>
    <row r="910" s="222" customFormat="1" ht="12.75"/>
    <row r="911" s="222" customFormat="1" ht="12.75"/>
    <row r="912" s="222" customFormat="1" ht="12.75"/>
    <row r="913" s="222" customFormat="1" ht="12.75"/>
    <row r="914" s="222" customFormat="1" ht="12.75"/>
    <row r="915" s="222" customFormat="1" ht="12.75"/>
    <row r="916" s="222" customFormat="1" ht="12.75"/>
    <row r="917" s="222" customFormat="1" ht="12.75"/>
    <row r="918" s="222" customFormat="1" ht="12.75"/>
    <row r="919" s="222" customFormat="1" ht="12.75"/>
    <row r="920" s="222" customFormat="1" ht="12.75"/>
    <row r="921" s="222" customFormat="1" ht="12.75"/>
    <row r="922" s="222" customFormat="1" ht="12.75"/>
    <row r="923" s="222" customFormat="1" ht="12.75"/>
    <row r="924" s="222" customFormat="1" ht="12.75"/>
    <row r="925" s="222" customFormat="1" ht="12.75"/>
    <row r="926" s="222" customFormat="1" ht="12.75"/>
    <row r="927" s="222" customFormat="1" ht="12.75"/>
    <row r="928" s="222" customFormat="1" ht="12.75"/>
    <row r="929" s="222" customFormat="1" ht="12.75"/>
    <row r="930" s="222" customFormat="1" ht="12.75"/>
    <row r="931" s="222" customFormat="1" ht="12.75"/>
    <row r="932" s="222" customFormat="1" ht="12.75"/>
    <row r="933" s="222" customFormat="1" ht="12.75"/>
    <row r="934" s="222" customFormat="1" ht="12.75"/>
    <row r="935" s="222" customFormat="1" ht="12.75"/>
    <row r="936" s="222" customFormat="1" ht="12.75"/>
    <row r="937" s="222" customFormat="1" ht="12.75"/>
    <row r="938" s="222" customFormat="1" ht="12.75"/>
    <row r="939" s="222" customFormat="1" ht="12.75"/>
    <row r="940" s="222" customFormat="1" ht="12.75"/>
    <row r="941" s="222" customFormat="1" ht="12.75"/>
    <row r="942" s="222" customFormat="1" ht="12.75"/>
    <row r="943" s="222" customFormat="1" ht="12.75"/>
    <row r="944" s="222" customFormat="1" ht="12.75"/>
    <row r="945" s="222" customFormat="1" ht="12.75"/>
    <row r="946" s="222" customFormat="1" ht="12.75"/>
    <row r="947" s="222" customFormat="1" ht="12.75"/>
    <row r="948" s="222" customFormat="1" ht="12.75"/>
    <row r="949" s="222" customFormat="1" ht="12.75"/>
    <row r="950" s="222" customFormat="1" ht="12.75"/>
    <row r="951" s="222" customFormat="1" ht="12.75"/>
    <row r="952" s="222" customFormat="1" ht="12.75"/>
    <row r="953" s="222" customFormat="1" ht="12.75"/>
    <row r="954" s="222" customFormat="1" ht="12.75"/>
    <row r="955" s="222" customFormat="1" ht="12.75"/>
    <row r="956" s="222" customFormat="1" ht="12.75"/>
    <row r="957" s="222" customFormat="1" ht="12.75"/>
    <row r="958" s="222" customFormat="1" ht="12.75"/>
    <row r="959" s="222" customFormat="1" ht="12.75"/>
    <row r="960" s="222" customFormat="1" ht="12.75"/>
    <row r="961" s="222" customFormat="1" ht="12.75"/>
    <row r="962" s="222" customFormat="1" ht="12.75"/>
    <row r="963" s="222" customFormat="1" ht="12.75"/>
    <row r="964" s="222" customFormat="1" ht="12.75"/>
    <row r="965" s="222" customFormat="1" ht="12.75"/>
    <row r="966" s="222" customFormat="1" ht="12.75"/>
    <row r="967" s="222" customFormat="1" ht="12.75"/>
    <row r="968" s="222" customFormat="1" ht="12.75"/>
    <row r="969" s="222" customFormat="1" ht="12.75"/>
    <row r="970" s="222" customFormat="1" ht="12.75"/>
    <row r="971" s="222" customFormat="1" ht="12.75"/>
    <row r="972" s="222" customFormat="1" ht="12.75"/>
    <row r="973" s="222" customFormat="1" ht="12.75"/>
    <row r="974" s="222" customFormat="1" ht="12.75"/>
    <row r="975" s="222" customFormat="1" ht="12.75"/>
    <row r="976" s="222" customFormat="1" ht="12.75"/>
    <row r="977" s="222" customFormat="1" ht="12.75"/>
    <row r="978" s="222" customFormat="1" ht="12.75"/>
    <row r="979" s="222" customFormat="1" ht="12.75"/>
    <row r="980" s="222" customFormat="1" ht="12.75"/>
    <row r="981" s="222" customFormat="1" ht="12.75"/>
    <row r="982" s="222" customFormat="1" ht="12.75"/>
    <row r="983" s="222" customFormat="1" ht="12.75"/>
    <row r="984" s="222" customFormat="1" ht="12.75"/>
    <row r="985" s="222" customFormat="1" ht="12.75"/>
    <row r="986" s="222" customFormat="1" ht="12.75"/>
    <row r="987" s="222" customFormat="1" ht="12.75"/>
    <row r="988" s="222" customFormat="1" ht="12.75"/>
    <row r="989" s="222" customFormat="1" ht="12.75"/>
    <row r="990" s="222" customFormat="1" ht="12.75"/>
    <row r="991" s="222" customFormat="1" ht="12.75"/>
    <row r="992" s="222" customFormat="1" ht="12.75"/>
    <row r="993" s="222" customFormat="1" ht="12.75"/>
    <row r="994" s="222" customFormat="1" ht="12.75"/>
    <row r="995" s="222" customFormat="1" ht="12.75"/>
    <row r="996" s="222" customFormat="1" ht="12.75"/>
    <row r="997" s="222" customFormat="1" ht="12.75"/>
    <row r="998" s="222" customFormat="1" ht="12.75"/>
    <row r="999" s="222" customFormat="1" ht="12.75"/>
    <row r="1000" s="222" customFormat="1" ht="12.75"/>
    <row r="1001" s="222" customFormat="1" ht="12.75"/>
    <row r="1002" s="222" customFormat="1" ht="12.75"/>
    <row r="1003" s="222" customFormat="1" ht="12.75"/>
    <row r="1004" s="222" customFormat="1" ht="12.75"/>
    <row r="1005" s="222" customFormat="1" ht="12.75"/>
    <row r="1006" s="222" customFormat="1" ht="12.75"/>
    <row r="1007" s="222" customFormat="1" ht="12.75"/>
    <row r="1008" s="222" customFormat="1" ht="12.75"/>
    <row r="1009" s="222" customFormat="1" ht="12.75"/>
    <row r="1010" s="222" customFormat="1" ht="12.75"/>
    <row r="1011" s="222" customFormat="1" ht="12.75"/>
    <row r="1012" s="222" customFormat="1" ht="12.75"/>
    <row r="1013" s="222" customFormat="1" ht="12.75"/>
    <row r="1014" s="222" customFormat="1" ht="12.75"/>
    <row r="1015" s="222" customFormat="1" ht="12.75"/>
    <row r="1016" s="222" customFormat="1" ht="12.75"/>
    <row r="1017" s="222" customFormat="1" ht="12.75"/>
    <row r="1018" s="222" customFormat="1" ht="12.75"/>
    <row r="1019" s="222" customFormat="1" ht="12.75"/>
    <row r="1020" s="222" customFormat="1" ht="12.75"/>
    <row r="1021" s="222" customFormat="1" ht="12.75"/>
    <row r="1022" s="222" customFormat="1" ht="12.75"/>
    <row r="1023" s="222" customFormat="1" ht="12.75"/>
    <row r="1024" s="222" customFormat="1" ht="12.75"/>
    <row r="1025" s="222" customFormat="1" ht="12.75"/>
    <row r="1026" s="222" customFormat="1" ht="12.75"/>
    <row r="1027" s="222" customFormat="1" ht="12.75"/>
    <row r="1028" s="222" customFormat="1" ht="12.75"/>
    <row r="1029" s="222" customFormat="1" ht="12.75"/>
    <row r="1030" s="222" customFormat="1" ht="12.75"/>
    <row r="1031" s="222" customFormat="1" ht="12.75"/>
    <row r="1032" s="222" customFormat="1" ht="12.75"/>
    <row r="1033" s="222" customFormat="1" ht="12.75"/>
    <row r="1034" s="222" customFormat="1" ht="12.75"/>
    <row r="1035" s="222" customFormat="1" ht="12.75"/>
    <row r="1036" s="222" customFormat="1" ht="12.75"/>
    <row r="1037" s="222" customFormat="1" ht="12.75"/>
    <row r="1038" s="222" customFormat="1" ht="12.75"/>
    <row r="1039" s="222" customFormat="1" ht="12.75"/>
    <row r="1040" s="222" customFormat="1" ht="12.75"/>
    <row r="1041" s="222" customFormat="1" ht="12.75"/>
    <row r="1042" s="222" customFormat="1" ht="12.75"/>
    <row r="1043" s="222" customFormat="1" ht="12.75"/>
    <row r="1044" s="222" customFormat="1" ht="12.75"/>
    <row r="1045" s="222" customFormat="1" ht="12.75"/>
    <row r="1046" s="222" customFormat="1" ht="12.75"/>
    <row r="1047" s="222" customFormat="1" ht="12.75"/>
    <row r="1048" s="222" customFormat="1" ht="12.75"/>
    <row r="1049" s="222" customFormat="1" ht="12.75"/>
    <row r="1050" s="222" customFormat="1" ht="12.75"/>
    <row r="1051" s="222" customFormat="1" ht="12.75"/>
    <row r="1052" s="222" customFormat="1" ht="12.75"/>
    <row r="1053" s="222" customFormat="1" ht="12.75"/>
    <row r="1054" s="222" customFormat="1" ht="12.75"/>
    <row r="1055" s="222" customFormat="1" ht="12.75"/>
    <row r="1056" s="222" customFormat="1" ht="12.75"/>
    <row r="1057" s="222" customFormat="1" ht="12.75"/>
    <row r="1058" s="222" customFormat="1" ht="12.75"/>
    <row r="1059" s="222" customFormat="1" ht="12.75"/>
    <row r="1060" s="222" customFormat="1" ht="12.75"/>
    <row r="1061" s="222" customFormat="1" ht="12.75"/>
    <row r="1062" s="222" customFormat="1" ht="12.75"/>
    <row r="1063" s="222" customFormat="1" ht="12.75"/>
    <row r="1064" s="222" customFormat="1" ht="12.75"/>
    <row r="1065" s="222" customFormat="1" ht="12.75"/>
    <row r="1066" s="222" customFormat="1" ht="12.75"/>
    <row r="1067" s="222" customFormat="1" ht="12.75"/>
    <row r="1068" s="222" customFormat="1" ht="12.75"/>
    <row r="1069" s="222" customFormat="1" ht="12.75"/>
    <row r="1070" s="222" customFormat="1" ht="12.75"/>
    <row r="1071" s="222" customFormat="1" ht="12.75"/>
    <row r="1072" s="222" customFormat="1" ht="12.75"/>
    <row r="1073" s="222" customFormat="1" ht="12.75"/>
    <row r="1074" s="222" customFormat="1" ht="12.75"/>
    <row r="1075" s="222" customFormat="1" ht="12.75"/>
    <row r="1076" s="222" customFormat="1" ht="12.75"/>
    <row r="1077" s="222" customFormat="1" ht="12.75"/>
    <row r="1078" s="222" customFormat="1" ht="12.75"/>
    <row r="1079" s="222" customFormat="1" ht="12.75"/>
    <row r="1080" s="222" customFormat="1" ht="12.75"/>
    <row r="1081" s="222" customFormat="1" ht="12.75"/>
    <row r="1082" s="222" customFormat="1" ht="12.75"/>
    <row r="1083" s="222" customFormat="1" ht="12.75"/>
    <row r="1084" s="222" customFormat="1" ht="12.75"/>
    <row r="1085" s="222" customFormat="1" ht="12.75"/>
    <row r="1086" s="222" customFormat="1" ht="12.75"/>
    <row r="1087" s="222" customFormat="1" ht="12.75"/>
    <row r="1088" s="222" customFormat="1" ht="12.75"/>
    <row r="1089" s="222" customFormat="1" ht="12.75"/>
    <row r="1090" s="222" customFormat="1" ht="12.75"/>
    <row r="1091" s="222" customFormat="1" ht="12.75"/>
    <row r="1092" s="222" customFormat="1" ht="12.75"/>
    <row r="1093" s="222" customFormat="1" ht="12.75"/>
    <row r="1094" s="222" customFormat="1" ht="12.75"/>
    <row r="1095" s="222" customFormat="1" ht="12.75"/>
    <row r="1096" s="222" customFormat="1" ht="12.75"/>
    <row r="1097" s="222" customFormat="1" ht="12.75"/>
    <row r="1098" s="222" customFormat="1" ht="12.75"/>
    <row r="1099" s="222" customFormat="1" ht="12.75"/>
    <row r="1100" s="222" customFormat="1" ht="12.75"/>
    <row r="1101" s="222" customFormat="1" ht="12.75"/>
    <row r="1102" s="222" customFormat="1" ht="12.75"/>
    <row r="1103" s="222" customFormat="1" ht="12.75"/>
    <row r="1104" s="222" customFormat="1" ht="12.75"/>
    <row r="1105" s="222" customFormat="1" ht="12.75"/>
    <row r="1106" s="222" customFormat="1" ht="12.75"/>
    <row r="1107" s="222" customFormat="1" ht="12.75"/>
    <row r="1108" s="222" customFormat="1" ht="12.75"/>
    <row r="1109" s="222" customFormat="1" ht="12.75"/>
    <row r="1110" s="222" customFormat="1" ht="12.75"/>
    <row r="1111" s="222" customFormat="1" ht="12.75"/>
    <row r="1112" s="222" customFormat="1" ht="12.75"/>
    <row r="1113" s="222" customFormat="1" ht="12.75"/>
    <row r="1114" s="222" customFormat="1" ht="12.75"/>
    <row r="1115" s="222" customFormat="1" ht="12.75"/>
    <row r="1116" s="222" customFormat="1" ht="12.75"/>
    <row r="1117" s="222" customFormat="1" ht="12.75"/>
    <row r="1118" s="222" customFormat="1" ht="12.75"/>
    <row r="1119" s="222" customFormat="1" ht="12.75"/>
    <row r="1120" s="222" customFormat="1" ht="12.75"/>
    <row r="1121" s="222" customFormat="1" ht="12.75"/>
    <row r="1122" s="222" customFormat="1" ht="12.75"/>
    <row r="1123" s="222" customFormat="1" ht="12.75"/>
    <row r="1124" s="222" customFormat="1" ht="12.75"/>
    <row r="1125" s="222" customFormat="1" ht="12.75"/>
    <row r="1126" s="222" customFormat="1" ht="12.75"/>
    <row r="1127" s="222" customFormat="1" ht="12.75"/>
    <row r="1128" s="222" customFormat="1" ht="12.75"/>
    <row r="1129" s="222" customFormat="1" ht="12.75"/>
    <row r="1130" s="222" customFormat="1" ht="12.75"/>
    <row r="1131" s="222" customFormat="1" ht="12.75"/>
    <row r="1132" s="222" customFormat="1" ht="12.75"/>
    <row r="1133" s="222" customFormat="1" ht="12.75"/>
    <row r="1134" s="222" customFormat="1" ht="12.75"/>
    <row r="1135" s="222" customFormat="1" ht="12.75"/>
    <row r="1136" s="222" customFormat="1" ht="12.75"/>
    <row r="1137" s="222" customFormat="1" ht="12.75"/>
    <row r="1138" s="222" customFormat="1" ht="12.75"/>
    <row r="1139" s="222" customFormat="1" ht="12.75"/>
    <row r="1140" s="222" customFormat="1" ht="12.75"/>
    <row r="1141" s="222" customFormat="1" ht="12.75"/>
    <row r="1142" s="222" customFormat="1" ht="12.75"/>
    <row r="1143" s="222" customFormat="1" ht="12.75"/>
    <row r="1144" s="222" customFormat="1" ht="12.75"/>
    <row r="1145" s="222" customFormat="1" ht="12.75"/>
    <row r="1146" s="222" customFormat="1" ht="12.75"/>
    <row r="1147" s="222" customFormat="1" ht="12.75"/>
    <row r="1148" s="222" customFormat="1" ht="12.75"/>
    <row r="1149" s="222" customFormat="1" ht="12.75"/>
    <row r="1150" s="222" customFormat="1" ht="12.75"/>
    <row r="1151" s="222" customFormat="1" ht="12.75"/>
    <row r="1152" s="222" customFormat="1" ht="12.75"/>
    <row r="1153" s="222" customFormat="1" ht="12.75"/>
    <row r="1154" s="222" customFormat="1" ht="12.75"/>
    <row r="1155" s="222" customFormat="1" ht="12.75"/>
    <row r="1156" s="222" customFormat="1" ht="12.75"/>
    <row r="1157" s="222" customFormat="1" ht="12.75"/>
    <row r="1158" s="222" customFormat="1" ht="12.75"/>
    <row r="1159" s="222" customFormat="1" ht="12.75"/>
    <row r="1160" s="222" customFormat="1" ht="12.75"/>
    <row r="1161" s="222" customFormat="1" ht="12.75"/>
    <row r="1162" s="222" customFormat="1" ht="12.75"/>
    <row r="1163" s="222" customFormat="1" ht="12.75"/>
    <row r="1164" s="222" customFormat="1" ht="12.75"/>
    <row r="1165" s="222" customFormat="1" ht="12.75"/>
    <row r="1166" s="222" customFormat="1" ht="12.75"/>
    <row r="1167" s="222" customFormat="1" ht="12.75"/>
    <row r="1168" s="222" customFormat="1" ht="12.75"/>
    <row r="1169" s="222" customFormat="1" ht="12.75"/>
    <row r="1170" s="222" customFormat="1" ht="12.75"/>
    <row r="1171" s="222" customFormat="1" ht="12.75"/>
    <row r="1172" s="222" customFormat="1" ht="12.75"/>
    <row r="1173" s="222" customFormat="1" ht="12.75"/>
    <row r="1174" s="222" customFormat="1" ht="12.75"/>
    <row r="1175" s="222" customFormat="1" ht="12.75"/>
    <row r="1176" s="222" customFormat="1" ht="12.75"/>
    <row r="1177" s="222" customFormat="1" ht="12.75"/>
    <row r="1178" s="222" customFormat="1" ht="12.75"/>
    <row r="1179" s="222" customFormat="1" ht="12.75"/>
    <row r="1180" s="222" customFormat="1" ht="12.75"/>
    <row r="1181" s="222" customFormat="1" ht="12.75"/>
    <row r="1182" s="222" customFormat="1" ht="12.75"/>
    <row r="1183" s="222" customFormat="1" ht="12.75"/>
    <row r="1184" s="222" customFormat="1" ht="12.75"/>
    <row r="1185" s="222" customFormat="1" ht="12.75"/>
    <row r="1186" s="222" customFormat="1" ht="12.75"/>
    <row r="1187" s="222" customFormat="1" ht="12.75"/>
    <row r="1188" s="222" customFormat="1" ht="12.75"/>
    <row r="1189" s="222" customFormat="1" ht="12.75"/>
    <row r="1190" s="222" customFormat="1" ht="12.75"/>
    <row r="1191" s="222" customFormat="1" ht="12.75"/>
    <row r="1192" s="222" customFormat="1" ht="12.75"/>
    <row r="1193" s="222" customFormat="1" ht="12.75"/>
    <row r="1194" s="222" customFormat="1" ht="12.75"/>
    <row r="1195" s="222" customFormat="1" ht="12.75"/>
    <row r="1196" s="222" customFormat="1" ht="12.75"/>
    <row r="1197" s="222" customFormat="1" ht="12.75"/>
    <row r="1198" s="222" customFormat="1" ht="12.75"/>
    <row r="1199" s="222" customFormat="1" ht="12.75"/>
    <row r="1200" s="222" customFormat="1" ht="12.75"/>
    <row r="1201" s="222" customFormat="1" ht="12.75"/>
    <row r="1202" s="222" customFormat="1" ht="12.75"/>
    <row r="1203" s="222" customFormat="1" ht="12.75"/>
    <row r="1204" s="222" customFormat="1" ht="12.75"/>
    <row r="1205" s="222" customFormat="1" ht="12.75"/>
    <row r="1206" s="222" customFormat="1" ht="12.75"/>
    <row r="1207" s="222" customFormat="1" ht="12.75"/>
    <row r="1208" s="222" customFormat="1" ht="12.75"/>
    <row r="1209" s="222" customFormat="1" ht="12.75"/>
    <row r="1210" s="222" customFormat="1" ht="12.75"/>
    <row r="1211" s="222" customFormat="1" ht="12.75"/>
    <row r="1212" s="222" customFormat="1" ht="12.75"/>
    <row r="1213" s="222" customFormat="1" ht="12.75"/>
    <row r="1214" s="222" customFormat="1" ht="12.75"/>
    <row r="1215" s="222" customFormat="1" ht="12.75"/>
    <row r="1216" s="222" customFormat="1" ht="12.75"/>
    <row r="1217" s="222" customFormat="1" ht="12.75"/>
    <row r="1218" s="222" customFormat="1" ht="12.75"/>
    <row r="1219" s="222" customFormat="1" ht="12.75"/>
    <row r="1220" s="222" customFormat="1" ht="12.75"/>
    <row r="1221" s="222" customFormat="1" ht="12.75"/>
    <row r="1222" s="222" customFormat="1" ht="12.75"/>
    <row r="1223" s="222" customFormat="1" ht="12.75"/>
    <row r="1224" s="222" customFormat="1" ht="12.75"/>
    <row r="1225" s="222" customFormat="1" ht="12.75"/>
    <row r="1226" s="222" customFormat="1" ht="12.75"/>
    <row r="1227" s="222" customFormat="1" ht="12.75"/>
    <row r="1228" s="222" customFormat="1" ht="12.75"/>
    <row r="1229" s="222" customFormat="1" ht="12.75"/>
    <row r="1230" s="222" customFormat="1" ht="12.75"/>
    <row r="1231" s="222" customFormat="1" ht="12.75"/>
    <row r="1232" s="222" customFormat="1" ht="12.75"/>
    <row r="1233" s="222" customFormat="1" ht="12.75"/>
    <row r="1234" s="222" customFormat="1" ht="12.75"/>
    <row r="1235" s="222" customFormat="1" ht="12.75"/>
    <row r="1236" s="222" customFormat="1" ht="12.75"/>
    <row r="1237" s="222" customFormat="1" ht="12.75"/>
    <row r="1238" s="222" customFormat="1" ht="12.75"/>
    <row r="1239" s="222" customFormat="1" ht="12.75"/>
    <row r="1240" s="222" customFormat="1" ht="12.75"/>
    <row r="1241" s="222" customFormat="1" ht="12.75"/>
    <row r="1242" s="222" customFormat="1" ht="12.75"/>
    <row r="1243" s="222" customFormat="1" ht="12.75"/>
    <row r="1244" s="222" customFormat="1" ht="12.75"/>
    <row r="1245" s="222" customFormat="1" ht="12.75"/>
    <row r="1246" s="222" customFormat="1" ht="12.75"/>
    <row r="1247" s="222" customFormat="1" ht="12.75"/>
    <row r="1248" s="222" customFormat="1" ht="12.75"/>
    <row r="1249" s="222" customFormat="1" ht="12.75"/>
    <row r="1250" s="222" customFormat="1" ht="12.75"/>
    <row r="1251" s="222" customFormat="1" ht="12.75"/>
    <row r="1252" s="222" customFormat="1" ht="12.75"/>
    <row r="1253" s="222" customFormat="1" ht="12.75"/>
    <row r="1254" s="222" customFormat="1" ht="12.75"/>
    <row r="1255" s="222" customFormat="1" ht="12.75"/>
    <row r="1256" s="222" customFormat="1" ht="12.75"/>
    <row r="1257" s="222" customFormat="1" ht="12.75"/>
    <row r="1258" s="222" customFormat="1" ht="12.75"/>
    <row r="1259" s="222" customFormat="1" ht="12.75"/>
    <row r="1260" s="222" customFormat="1" ht="12.75"/>
    <row r="1261" s="222" customFormat="1" ht="12.75"/>
    <row r="1262" s="222" customFormat="1" ht="12.75"/>
    <row r="1263" s="222" customFormat="1" ht="12.75"/>
    <row r="1264" s="222" customFormat="1" ht="12.75"/>
    <row r="1265" s="222" customFormat="1" ht="12.75"/>
    <row r="1266" s="222" customFormat="1" ht="12.75"/>
    <row r="1267" s="222" customFormat="1" ht="12.75"/>
    <row r="1268" s="222" customFormat="1" ht="12.75"/>
    <row r="1269" s="222" customFormat="1" ht="12.75"/>
    <row r="1270" s="222" customFormat="1" ht="12.75"/>
    <row r="1271" s="222" customFormat="1" ht="12.75"/>
    <row r="1272" s="222" customFormat="1" ht="12.75"/>
    <row r="1273" s="222" customFormat="1" ht="12.75"/>
    <row r="1274" s="222" customFormat="1" ht="12.75"/>
    <row r="1275" s="222" customFormat="1" ht="12.75"/>
    <row r="1276" s="222" customFormat="1" ht="12.75"/>
    <row r="1277" s="222" customFormat="1" ht="12.75"/>
    <row r="1278" s="222" customFormat="1" ht="12.75"/>
    <row r="1279" s="222" customFormat="1" ht="12.75"/>
    <row r="1280" s="222" customFormat="1" ht="12.75"/>
    <row r="1281" s="222" customFormat="1" ht="12.75"/>
    <row r="1282" s="222" customFormat="1" ht="12.75"/>
    <row r="1283" s="222" customFormat="1" ht="12.75"/>
    <row r="1284" s="222" customFormat="1" ht="12.75"/>
    <row r="1285" s="222" customFormat="1" ht="12.75"/>
    <row r="1286" s="222" customFormat="1" ht="12.75"/>
    <row r="1287" s="222" customFormat="1" ht="12.75"/>
    <row r="1288" s="222" customFormat="1" ht="12.75"/>
    <row r="1289" s="222" customFormat="1" ht="12.75"/>
    <row r="1290" s="222" customFormat="1" ht="12.75"/>
    <row r="1291" s="222" customFormat="1" ht="12.75"/>
    <row r="1292" s="222" customFormat="1" ht="12.75"/>
    <row r="1293" s="222" customFormat="1" ht="12.75"/>
    <row r="1294" s="222" customFormat="1" ht="12.75"/>
    <row r="1295" s="222" customFormat="1" ht="12.75"/>
    <row r="1296" s="222" customFormat="1" ht="12.75"/>
    <row r="1297" s="222" customFormat="1" ht="12.75"/>
    <row r="1298" s="222" customFormat="1" ht="12.75"/>
    <row r="1299" s="222" customFormat="1" ht="12.75"/>
    <row r="1300" s="222" customFormat="1" ht="12.75"/>
    <row r="1301" s="222" customFormat="1" ht="12.75"/>
    <row r="1302" s="222" customFormat="1" ht="12.75"/>
    <row r="1303" s="222" customFormat="1" ht="12.75"/>
    <row r="1304" s="222" customFormat="1" ht="12.75"/>
    <row r="1305" s="222" customFormat="1" ht="12.75"/>
    <row r="1306" s="222" customFormat="1" ht="12.75"/>
    <row r="1307" s="222" customFormat="1" ht="12.75"/>
    <row r="1308" s="222" customFormat="1" ht="12.75"/>
    <row r="1309" s="222" customFormat="1" ht="12.75"/>
    <row r="1310" s="222" customFormat="1" ht="12.75"/>
    <row r="1311" s="222" customFormat="1" ht="12.75"/>
    <row r="1312" s="222" customFormat="1" ht="12.75"/>
    <row r="1313" s="222" customFormat="1" ht="12.75"/>
    <row r="1314" s="222" customFormat="1" ht="12.75"/>
    <row r="1315" s="222" customFormat="1" ht="12.75"/>
    <row r="1316" s="222" customFormat="1" ht="12.75"/>
    <row r="1317" s="222" customFormat="1" ht="12.75"/>
    <row r="1318" s="222" customFormat="1" ht="12.75"/>
    <row r="1319" s="222" customFormat="1" ht="12.75"/>
    <row r="1320" s="222" customFormat="1" ht="12.75"/>
    <row r="1321" s="222" customFormat="1" ht="12.75"/>
    <row r="1322" s="222" customFormat="1" ht="12.75"/>
    <row r="1323" s="222" customFormat="1" ht="12.75"/>
    <row r="1324" s="222" customFormat="1" ht="12.75"/>
    <row r="1325" s="222" customFormat="1" ht="12.75"/>
    <row r="1326" s="222" customFormat="1" ht="12.75"/>
    <row r="1327" s="222" customFormat="1" ht="12.75"/>
    <row r="1328" s="222" customFormat="1" ht="12.75"/>
    <row r="1329" s="222" customFormat="1" ht="12.75"/>
    <row r="1330" s="222" customFormat="1" ht="12.75"/>
    <row r="1331" s="222" customFormat="1" ht="12.75"/>
    <row r="1332" s="222" customFormat="1" ht="12.75"/>
    <row r="1333" s="222" customFormat="1" ht="12.75"/>
    <row r="1334" s="222" customFormat="1" ht="12.75"/>
    <row r="1335" s="222" customFormat="1" ht="12.75"/>
    <row r="1336" s="222" customFormat="1" ht="12.75"/>
    <row r="1337" s="222" customFormat="1" ht="12.75"/>
    <row r="1338" s="222" customFormat="1" ht="12.75"/>
    <row r="1339" s="222" customFormat="1" ht="12.75"/>
    <row r="1340" s="222" customFormat="1" ht="12.75"/>
    <row r="1341" s="222" customFormat="1" ht="12.75"/>
    <row r="1342" s="222" customFormat="1" ht="12.75"/>
    <row r="1343" s="222" customFormat="1" ht="12.75"/>
    <row r="1344" s="222" customFormat="1" ht="12.75"/>
    <row r="1345" s="222" customFormat="1" ht="12.75"/>
    <row r="1346" s="222" customFormat="1" ht="12.75"/>
    <row r="1347" s="222" customFormat="1" ht="12.75"/>
    <row r="1348" s="222" customFormat="1" ht="12.75"/>
    <row r="1349" s="222" customFormat="1" ht="12.75"/>
    <row r="1350" s="222" customFormat="1" ht="12.75"/>
    <row r="1351" s="222" customFormat="1" ht="12.75"/>
    <row r="1352" s="222" customFormat="1" ht="12.75"/>
    <row r="1353" s="222" customFormat="1" ht="12.75"/>
    <row r="1354" s="222" customFormat="1" ht="12.75"/>
    <row r="1355" s="222" customFormat="1" ht="12.75"/>
    <row r="1356" s="222" customFormat="1" ht="12.75"/>
    <row r="1357" s="222" customFormat="1" ht="12.75"/>
    <row r="1358" s="222" customFormat="1" ht="12.75"/>
    <row r="1359" s="222" customFormat="1" ht="12.75"/>
    <row r="1360" s="222" customFormat="1" ht="12.75"/>
    <row r="1361" s="222" customFormat="1" ht="12.75"/>
    <row r="1362" s="222" customFormat="1" ht="12.75"/>
    <row r="1363" s="222" customFormat="1" ht="12.75"/>
    <row r="1364" s="222" customFormat="1" ht="12.75"/>
    <row r="1365" s="222" customFormat="1" ht="12.75"/>
    <row r="1366" s="222" customFormat="1" ht="12.75"/>
    <row r="1367" s="222" customFormat="1" ht="12.75"/>
    <row r="1368" s="222" customFormat="1" ht="12.75"/>
    <row r="1369" s="222" customFormat="1" ht="12.75"/>
    <row r="1370" s="222" customFormat="1" ht="12.75"/>
    <row r="1371" s="222" customFormat="1" ht="12.75"/>
    <row r="1372" s="222" customFormat="1" ht="12.75"/>
    <row r="1373" s="222" customFormat="1" ht="12.75"/>
    <row r="1374" s="222" customFormat="1" ht="12.75"/>
    <row r="1375" s="222" customFormat="1" ht="12.75"/>
    <row r="1376" s="222" customFormat="1" ht="12.75"/>
    <row r="1377" s="222" customFormat="1" ht="12.75"/>
    <row r="1378" s="222" customFormat="1" ht="12.75"/>
    <row r="1379" s="222" customFormat="1" ht="12.75"/>
    <row r="1380" s="222" customFormat="1" ht="12.75"/>
    <row r="1381" s="222" customFormat="1" ht="12.75"/>
    <row r="1382" s="222" customFormat="1" ht="12.75"/>
    <row r="1383" s="222" customFormat="1" ht="12.75"/>
    <row r="1384" s="222" customFormat="1" ht="12.75"/>
    <row r="1385" s="222" customFormat="1" ht="12.75"/>
    <row r="1386" s="222" customFormat="1" ht="12.75"/>
    <row r="1387" s="222" customFormat="1" ht="12.75"/>
    <row r="1388" s="222" customFormat="1" ht="12.75"/>
    <row r="1389" s="222" customFormat="1" ht="12.75"/>
    <row r="1390" s="222" customFormat="1" ht="12.75"/>
    <row r="1391" s="222" customFormat="1" ht="12.75"/>
    <row r="1392" s="222" customFormat="1" ht="12.75"/>
    <row r="1393" s="222" customFormat="1" ht="12.75"/>
    <row r="1394" s="222" customFormat="1" ht="12.75"/>
    <row r="1395" s="222" customFormat="1" ht="12.75"/>
    <row r="1396" s="222" customFormat="1" ht="12.75"/>
    <row r="1397" s="222" customFormat="1" ht="12.75"/>
    <row r="1398" s="222" customFormat="1" ht="12.75"/>
    <row r="1399" s="222" customFormat="1" ht="12.75"/>
    <row r="1400" s="222" customFormat="1" ht="12.75"/>
    <row r="1401" s="222" customFormat="1" ht="12.75"/>
    <row r="1402" s="222" customFormat="1" ht="12.75"/>
    <row r="1403" s="222" customFormat="1" ht="12.75"/>
    <row r="1404" s="222" customFormat="1" ht="12.75"/>
    <row r="1405" s="222" customFormat="1" ht="12.75"/>
    <row r="1406" s="222" customFormat="1" ht="12.75"/>
    <row r="1407" s="222" customFormat="1" ht="12.75"/>
    <row r="1408" s="222" customFormat="1" ht="12.75"/>
    <row r="1409" s="222" customFormat="1" ht="12.75"/>
    <row r="1410" s="222" customFormat="1" ht="12.75"/>
    <row r="1411" s="222" customFormat="1" ht="12.75"/>
    <row r="1412" s="222" customFormat="1" ht="12.75"/>
    <row r="1413" s="222" customFormat="1" ht="12.75"/>
    <row r="1414" s="222" customFormat="1" ht="12.75"/>
    <row r="1415" s="222" customFormat="1" ht="12.75"/>
    <row r="1416" s="222" customFormat="1" ht="12.75"/>
    <row r="1417" s="222" customFormat="1" ht="12.75"/>
    <row r="1418" s="222" customFormat="1" ht="12.75"/>
    <row r="1419" s="222" customFormat="1" ht="12.75"/>
    <row r="1420" s="222" customFormat="1" ht="12.75"/>
    <row r="1421" s="222" customFormat="1" ht="12.75"/>
    <row r="1422" s="222" customFormat="1" ht="12.75"/>
    <row r="1423" s="222" customFormat="1" ht="12.75"/>
    <row r="1424" s="222" customFormat="1" ht="12.75"/>
    <row r="1425" s="222" customFormat="1" ht="12.75"/>
    <row r="1426" s="222" customFormat="1" ht="12.75"/>
    <row r="1427" s="222" customFormat="1" ht="12.75"/>
    <row r="1428" s="222" customFormat="1" ht="12.75"/>
    <row r="1429" s="222" customFormat="1" ht="12.75"/>
    <row r="1430" s="222" customFormat="1" ht="12.75"/>
    <row r="1431" s="222" customFormat="1" ht="12.75"/>
    <row r="1432" s="222" customFormat="1" ht="12.75"/>
    <row r="1433" s="222" customFormat="1" ht="12.75"/>
    <row r="1434" s="222" customFormat="1" ht="12.75"/>
    <row r="1435" s="222" customFormat="1" ht="12.75"/>
    <row r="1436" s="222" customFormat="1" ht="12.75"/>
    <row r="1437" s="222" customFormat="1" ht="12.75"/>
    <row r="1438" s="222" customFormat="1" ht="12.75"/>
    <row r="1439" s="222" customFormat="1" ht="12.75"/>
    <row r="1440" s="222" customFormat="1" ht="12.75"/>
    <row r="1441" s="222" customFormat="1" ht="12.75"/>
    <row r="1442" s="222" customFormat="1" ht="12.75"/>
    <row r="1443" s="222" customFormat="1" ht="12.75"/>
    <row r="1444" s="222" customFormat="1" ht="12.75"/>
    <row r="1445" s="222" customFormat="1" ht="12.75"/>
    <row r="1446" s="222" customFormat="1" ht="12.75"/>
    <row r="1447" s="222" customFormat="1" ht="12.75"/>
    <row r="1448" s="222" customFormat="1" ht="12.75"/>
    <row r="1449" s="222" customFormat="1" ht="12.75"/>
    <row r="1450" s="222" customFormat="1" ht="12.75"/>
    <row r="1451" s="222" customFormat="1" ht="12.75"/>
    <row r="1452" s="222" customFormat="1" ht="12.75"/>
    <row r="1453" s="222" customFormat="1" ht="12.75"/>
    <row r="1454" s="222" customFormat="1" ht="12.75"/>
    <row r="1455" s="222" customFormat="1" ht="12.75"/>
    <row r="1456" s="222" customFormat="1" ht="12.75"/>
    <row r="1457" s="222" customFormat="1" ht="12.75"/>
    <row r="1458" s="222" customFormat="1" ht="12.75"/>
    <row r="1459" s="222" customFormat="1" ht="12.75"/>
    <row r="1460" s="222" customFormat="1" ht="12.75"/>
    <row r="1461" s="222" customFormat="1" ht="12.75"/>
    <row r="1462" s="222" customFormat="1" ht="12.75"/>
    <row r="1463" s="222" customFormat="1" ht="12.75"/>
    <row r="1464" s="222" customFormat="1" ht="12.75"/>
    <row r="1465" s="222" customFormat="1" ht="12.75"/>
    <row r="1466" s="222" customFormat="1" ht="12.75"/>
    <row r="1467" s="222" customFormat="1" ht="12.75"/>
    <row r="1468" s="222" customFormat="1" ht="12.75"/>
    <row r="1469" s="222" customFormat="1" ht="12.75"/>
    <row r="1470" s="222" customFormat="1" ht="12.75"/>
    <row r="1471" s="222" customFormat="1" ht="12.75"/>
    <row r="1472" s="222" customFormat="1" ht="12.75"/>
    <row r="1473" s="222" customFormat="1" ht="12.75"/>
    <row r="1474" s="222" customFormat="1" ht="12.75"/>
    <row r="1475" s="222" customFormat="1" ht="12.75"/>
    <row r="1476" s="222" customFormat="1" ht="12.75"/>
    <row r="1477" s="222" customFormat="1" ht="12.75"/>
    <row r="1478" s="222" customFormat="1" ht="12.75"/>
    <row r="1479" s="222" customFormat="1" ht="12.75"/>
    <row r="1480" s="222" customFormat="1" ht="12.75"/>
    <row r="1481" s="222" customFormat="1" ht="12.75"/>
    <row r="1482" s="222" customFormat="1" ht="12.75"/>
    <row r="1483" s="222" customFormat="1" ht="12.75"/>
    <row r="1484" s="222" customFormat="1" ht="12.75"/>
    <row r="1485" s="222" customFormat="1" ht="12.75"/>
    <row r="1486" s="222" customFormat="1" ht="12.75"/>
    <row r="1487" s="222" customFormat="1" ht="12.75"/>
    <row r="1488" s="222" customFormat="1" ht="12.75"/>
    <row r="1489" s="222" customFormat="1" ht="12.75"/>
    <row r="1490" s="222" customFormat="1" ht="12.75"/>
    <row r="1491" s="222" customFormat="1" ht="12.75"/>
    <row r="1492" s="222" customFormat="1" ht="12.75"/>
    <row r="1493" s="222" customFormat="1" ht="12.75"/>
    <row r="1494" s="222" customFormat="1" ht="12.75"/>
    <row r="1495" s="222" customFormat="1" ht="12.75"/>
    <row r="1496" s="222" customFormat="1" ht="12.75"/>
    <row r="1497" s="222" customFormat="1" ht="12.75"/>
    <row r="1498" s="222" customFormat="1" ht="12.75"/>
    <row r="1499" s="222" customFormat="1" ht="12.75"/>
    <row r="1500" s="222" customFormat="1" ht="12.75"/>
    <row r="1501" s="222" customFormat="1" ht="12.75"/>
    <row r="1502" s="222" customFormat="1" ht="12.75"/>
    <row r="1503" s="222" customFormat="1" ht="12.75"/>
    <row r="1504" s="222" customFormat="1" ht="12.75"/>
    <row r="1505" s="222" customFormat="1" ht="12.75"/>
    <row r="1506" s="222" customFormat="1" ht="12.75"/>
    <row r="1507" s="222" customFormat="1" ht="12.75"/>
    <row r="1508" s="222" customFormat="1" ht="12.75"/>
    <row r="1509" s="222" customFormat="1" ht="12.75"/>
    <row r="1510" s="222" customFormat="1" ht="12.75"/>
    <row r="1511" s="222" customFormat="1" ht="12.75"/>
    <row r="1512" s="222" customFormat="1" ht="12.75"/>
    <row r="1513" s="222" customFormat="1" ht="12.75"/>
    <row r="1514" s="222" customFormat="1" ht="12.75"/>
    <row r="1515" s="222" customFormat="1" ht="12.75"/>
    <row r="1516" s="222" customFormat="1" ht="12.75"/>
    <row r="1517" s="222" customFormat="1" ht="12.75"/>
    <row r="1518" s="222" customFormat="1" ht="12.75"/>
    <row r="1519" s="222" customFormat="1" ht="12.75"/>
    <row r="1520" s="222" customFormat="1" ht="12.75"/>
    <row r="1521" s="222" customFormat="1" ht="12.75"/>
    <row r="1522" s="222" customFormat="1" ht="12.75"/>
    <row r="1523" s="222" customFormat="1" ht="12.75"/>
    <row r="1524" s="222" customFormat="1" ht="12.75"/>
    <row r="1525" s="222" customFormat="1" ht="12.75"/>
    <row r="1526" s="222" customFormat="1" ht="12.75"/>
    <row r="1527" s="222" customFormat="1" ht="12.75"/>
    <row r="1528" s="222" customFormat="1" ht="12.75"/>
    <row r="1529" s="222" customFormat="1" ht="12.75"/>
    <row r="1530" s="222" customFormat="1" ht="12.75"/>
    <row r="1531" s="222" customFormat="1" ht="12.75"/>
    <row r="1532" s="222" customFormat="1" ht="12.75"/>
    <row r="1533" s="222" customFormat="1" ht="12.75"/>
    <row r="1534" s="222" customFormat="1" ht="12.75"/>
    <row r="1535" s="222" customFormat="1" ht="12.75"/>
    <row r="1536" s="222" customFormat="1" ht="12.75"/>
    <row r="1537" s="222" customFormat="1" ht="12.75"/>
    <row r="1538" s="222" customFormat="1" ht="12.75"/>
    <row r="1539" s="222" customFormat="1" ht="12.75"/>
    <row r="1540" s="222" customFormat="1" ht="12.75"/>
    <row r="1541" s="222" customFormat="1" ht="12.75"/>
    <row r="1542" s="222" customFormat="1" ht="12.75"/>
    <row r="1543" s="222" customFormat="1" ht="12.75"/>
    <row r="1544" s="222" customFormat="1" ht="12.75"/>
    <row r="1545" s="222" customFormat="1" ht="12.75"/>
    <row r="1546" s="222" customFormat="1" ht="12.75"/>
    <row r="1547" s="222" customFormat="1" ht="12.75"/>
    <row r="1548" s="222" customFormat="1" ht="12.75"/>
    <row r="1549" s="222" customFormat="1" ht="12.75"/>
    <row r="1550" s="222" customFormat="1" ht="12.75"/>
    <row r="1551" s="222" customFormat="1" ht="12.75"/>
    <row r="1552" s="222" customFormat="1" ht="12.75"/>
    <row r="1553" s="222" customFormat="1" ht="12.75"/>
    <row r="1554" s="222" customFormat="1" ht="12.75"/>
    <row r="1555" s="222" customFormat="1" ht="12.75"/>
    <row r="1556" s="222" customFormat="1" ht="12.75"/>
    <row r="1557" s="222" customFormat="1" ht="12.75"/>
    <row r="1558" s="222" customFormat="1" ht="12.75"/>
    <row r="1559" s="222" customFormat="1" ht="12.75"/>
    <row r="1560" s="222" customFormat="1" ht="12.75"/>
    <row r="1561" s="222" customFormat="1" ht="12.75"/>
    <row r="1562" s="222" customFormat="1" ht="12.75"/>
    <row r="1563" s="222" customFormat="1" ht="12.75"/>
    <row r="1564" s="222" customFormat="1" ht="12.75"/>
    <row r="1565" s="222" customFormat="1" ht="12.75"/>
    <row r="1566" s="222" customFormat="1" ht="12.75"/>
    <row r="1567" s="222" customFormat="1" ht="12.75"/>
    <row r="1568" s="222" customFormat="1" ht="12.75"/>
    <row r="1569" s="222" customFormat="1" ht="12.75"/>
    <row r="1570" s="222" customFormat="1" ht="12.75"/>
    <row r="1571" s="222" customFormat="1" ht="12.75"/>
    <row r="1572" s="222" customFormat="1" ht="12.75"/>
    <row r="1573" s="222" customFormat="1" ht="12.75"/>
    <row r="1574" s="222" customFormat="1" ht="12.75"/>
    <row r="1575" s="222" customFormat="1" ht="12.75"/>
    <row r="1576" s="222" customFormat="1" ht="12.75"/>
    <row r="1577" s="222" customFormat="1" ht="12.75"/>
    <row r="1578" s="222" customFormat="1" ht="12.75"/>
    <row r="1579" s="222" customFormat="1" ht="12.75"/>
    <row r="1580" s="222" customFormat="1" ht="12.75"/>
    <row r="1581" s="222" customFormat="1" ht="12.75"/>
    <row r="1582" s="222" customFormat="1" ht="12.75"/>
    <row r="1583" s="222" customFormat="1" ht="12.75"/>
    <row r="1584" s="222" customFormat="1" ht="12.75"/>
    <row r="1585" s="222" customFormat="1" ht="12.75"/>
    <row r="1586" s="222" customFormat="1" ht="12.75"/>
    <row r="1587" s="222" customFormat="1" ht="12.75"/>
    <row r="1588" s="222" customFormat="1" ht="12.75"/>
    <row r="1589" s="222" customFormat="1" ht="12.75"/>
    <row r="1590" s="222" customFormat="1" ht="12.75"/>
    <row r="1591" s="222" customFormat="1" ht="12.75"/>
    <row r="1592" s="222" customFormat="1" ht="12.75"/>
    <row r="1593" s="222" customFormat="1" ht="12.75"/>
    <row r="1594" s="222" customFormat="1" ht="12.75"/>
    <row r="1595" s="222" customFormat="1" ht="12.75"/>
    <row r="1596" s="222" customFormat="1" ht="12.75"/>
    <row r="1597" s="222" customFormat="1" ht="12.75"/>
    <row r="1598" s="222" customFormat="1" ht="12.75"/>
    <row r="1599" s="222" customFormat="1" ht="12.75"/>
    <row r="1600" s="222" customFormat="1" ht="12.75"/>
    <row r="1601" s="222" customFormat="1" ht="12.75"/>
    <row r="1602" s="222" customFormat="1" ht="12.75"/>
    <row r="1603" s="222" customFormat="1" ht="12.75"/>
    <row r="1604" s="222" customFormat="1" ht="12.75"/>
    <row r="1605" s="222" customFormat="1" ht="12.75"/>
    <row r="1606" s="222" customFormat="1" ht="12.75"/>
    <row r="1607" s="222" customFormat="1" ht="12.75"/>
    <row r="1608" s="222" customFormat="1" ht="12.75"/>
    <row r="1609" s="222" customFormat="1" ht="12.75"/>
    <row r="1610" s="222" customFormat="1" ht="12.75"/>
    <row r="1611" s="222" customFormat="1" ht="12.75"/>
    <row r="1612" s="222" customFormat="1" ht="12.75"/>
    <row r="1613" s="222" customFormat="1" ht="12.75"/>
    <row r="1614" s="222" customFormat="1" ht="12.75"/>
    <row r="1615" s="222" customFormat="1" ht="12.75"/>
    <row r="1616" s="222" customFormat="1" ht="12.75"/>
    <row r="1617" s="222" customFormat="1" ht="12.75"/>
    <row r="1618" s="222" customFormat="1" ht="12.75"/>
    <row r="1619" s="222" customFormat="1" ht="12.75"/>
    <row r="1620" s="222" customFormat="1" ht="12.75"/>
    <row r="1621" s="222" customFormat="1" ht="12.75"/>
    <row r="1622" s="222" customFormat="1" ht="12.75"/>
    <row r="1623" s="222" customFormat="1" ht="12.75"/>
    <row r="1624" s="222" customFormat="1" ht="12.75"/>
    <row r="1625" s="222" customFormat="1" ht="12.75"/>
    <row r="1626" s="222" customFormat="1" ht="12.75"/>
    <row r="1627" s="222" customFormat="1" ht="12.75"/>
    <row r="1628" s="222" customFormat="1" ht="12.75"/>
    <row r="1629" s="222" customFormat="1" ht="12.75"/>
    <row r="1630" s="222" customFormat="1" ht="12.75"/>
    <row r="1631" s="222" customFormat="1" ht="12.75"/>
    <row r="1632" s="222" customFormat="1" ht="12.75"/>
    <row r="1633" s="222" customFormat="1" ht="12.75"/>
    <row r="1634" s="222" customFormat="1" ht="12.75"/>
    <row r="1635" s="222" customFormat="1" ht="12.75"/>
    <row r="1636" s="222" customFormat="1" ht="12.75"/>
    <row r="1637" s="222" customFormat="1" ht="12.75"/>
    <row r="1638" s="222" customFormat="1" ht="12.75"/>
    <row r="1639" s="222" customFormat="1" ht="12.75"/>
    <row r="1640" s="222" customFormat="1" ht="12.75"/>
    <row r="1641" s="222" customFormat="1" ht="12.75"/>
    <row r="1642" s="222" customFormat="1" ht="12.75"/>
    <row r="1643" s="222" customFormat="1" ht="12.75"/>
    <row r="1644" s="222" customFormat="1" ht="12.75"/>
    <row r="1645" s="222" customFormat="1" ht="12.75"/>
    <row r="1646" s="222" customFormat="1" ht="12.75"/>
    <row r="1647" s="222" customFormat="1" ht="12.75"/>
    <row r="1648" s="222" customFormat="1" ht="12.75"/>
    <row r="1649" s="222" customFormat="1" ht="12.75"/>
    <row r="1650" s="222" customFormat="1" ht="12.75"/>
    <row r="1651" s="222" customFormat="1" ht="12.75"/>
    <row r="1652" s="222" customFormat="1" ht="12.75"/>
    <row r="1653" s="222" customFormat="1" ht="12.75"/>
    <row r="1654" s="222" customFormat="1" ht="12.75"/>
    <row r="1655" s="222" customFormat="1" ht="12.75"/>
    <row r="1656" s="222" customFormat="1" ht="12.75"/>
    <row r="1657" s="222" customFormat="1" ht="12.75"/>
    <row r="1658" s="222" customFormat="1" ht="12.75"/>
    <row r="1659" s="222" customFormat="1" ht="12.75"/>
    <row r="1660" s="222" customFormat="1" ht="12.75"/>
    <row r="1661" s="222" customFormat="1" ht="12.75"/>
    <row r="1662" s="222" customFormat="1" ht="12.75"/>
    <row r="1663" s="222" customFormat="1" ht="12.75"/>
    <row r="1664" s="222" customFormat="1" ht="12.75"/>
    <row r="1665" s="222" customFormat="1" ht="12.75"/>
    <row r="1666" s="222" customFormat="1" ht="12.75"/>
    <row r="1667" s="222" customFormat="1" ht="12.75"/>
    <row r="1668" s="222" customFormat="1" ht="12.75"/>
    <row r="1669" s="222" customFormat="1" ht="12.75"/>
    <row r="1670" s="222" customFormat="1" ht="12.75"/>
    <row r="1671" s="222" customFormat="1" ht="12.75"/>
    <row r="1672" s="222" customFormat="1" ht="12.75"/>
    <row r="1673" s="222" customFormat="1" ht="12.75"/>
    <row r="1674" s="222" customFormat="1" ht="12.75"/>
    <row r="1675" s="222" customFormat="1" ht="12.75"/>
    <row r="1676" s="222" customFormat="1" ht="12.75"/>
    <row r="1677" s="222" customFormat="1" ht="12.75"/>
    <row r="1678" s="222" customFormat="1" ht="12.75"/>
    <row r="1679" s="222" customFormat="1" ht="12.75"/>
    <row r="1680" s="222" customFormat="1" ht="12.75"/>
    <row r="1681" s="222" customFormat="1" ht="12.75"/>
    <row r="1682" s="222" customFormat="1" ht="12.75"/>
    <row r="1683" s="222" customFormat="1" ht="12.75"/>
    <row r="1684" s="222" customFormat="1" ht="12.75"/>
    <row r="1685" s="222" customFormat="1" ht="12.75"/>
    <row r="1686" s="222" customFormat="1" ht="12.75"/>
    <row r="1687" s="222" customFormat="1" ht="12.75"/>
    <row r="1688" s="222" customFormat="1" ht="12.75"/>
    <row r="1689" s="222" customFormat="1" ht="12.75"/>
    <row r="1690" s="222" customFormat="1" ht="12.75"/>
    <row r="1691" s="222" customFormat="1" ht="12.75"/>
    <row r="1692" s="222" customFormat="1" ht="12.75"/>
    <row r="1693" s="222" customFormat="1" ht="12.75"/>
    <row r="1694" s="222" customFormat="1" ht="12.75"/>
    <row r="1695" s="222" customFormat="1" ht="12.75"/>
    <row r="1696" s="222" customFormat="1" ht="12.75"/>
    <row r="1697" s="222" customFormat="1" ht="12.75"/>
    <row r="1698" s="222" customFormat="1" ht="12.75"/>
    <row r="1699" s="222" customFormat="1" ht="12.75"/>
    <row r="1700" s="222" customFormat="1" ht="12.75"/>
    <row r="1701" s="222" customFormat="1" ht="12.75"/>
    <row r="1702" s="222" customFormat="1" ht="12.75"/>
    <row r="1703" s="222" customFormat="1" ht="12.75"/>
    <row r="1704" s="222" customFormat="1" ht="12.75"/>
    <row r="1705" s="222" customFormat="1" ht="12.75"/>
    <row r="1706" s="222" customFormat="1" ht="12.75"/>
    <row r="1707" s="222" customFormat="1" ht="12.75"/>
    <row r="1708" s="222" customFormat="1" ht="12.75"/>
    <row r="1709" s="222" customFormat="1" ht="12.75"/>
    <row r="1710" s="222" customFormat="1" ht="12.75"/>
    <row r="1711" s="222" customFormat="1" ht="12.75"/>
    <row r="1712" s="222" customFormat="1" ht="12.75"/>
    <row r="1713" s="222" customFormat="1" ht="12.75"/>
    <row r="1714" s="222" customFormat="1" ht="12.75"/>
    <row r="1715" s="222" customFormat="1" ht="12.75"/>
    <row r="1716" s="222" customFormat="1" ht="12.75"/>
    <row r="1717" s="222" customFormat="1" ht="12.75"/>
    <row r="1718" s="222" customFormat="1" ht="12.75"/>
    <row r="1719" s="222" customFormat="1" ht="12.75"/>
    <row r="1720" s="222" customFormat="1" ht="12.75"/>
    <row r="1721" s="222" customFormat="1" ht="12.75"/>
    <row r="1722" s="222" customFormat="1" ht="12.75"/>
    <row r="1723" s="222" customFormat="1" ht="12.75"/>
    <row r="1724" s="222" customFormat="1" ht="12.75"/>
    <row r="1725" s="222" customFormat="1" ht="12.75"/>
    <row r="1726" s="222" customFormat="1" ht="12.75"/>
    <row r="1727" s="222" customFormat="1" ht="12.75"/>
    <row r="1728" s="222" customFormat="1" ht="12.75"/>
    <row r="1729" s="222" customFormat="1" ht="12.75"/>
    <row r="1730" s="222" customFormat="1" ht="12.75"/>
    <row r="1731" s="222" customFormat="1" ht="12.75"/>
    <row r="1732" s="222" customFormat="1" ht="12.75"/>
    <row r="1733" s="222" customFormat="1" ht="12.75"/>
    <row r="1734" s="222" customFormat="1" ht="12.75"/>
    <row r="1735" s="222" customFormat="1" ht="12.75"/>
    <row r="1736" s="222" customFormat="1" ht="12.75"/>
    <row r="1737" s="222" customFormat="1" ht="12.75"/>
    <row r="1738" s="222" customFormat="1" ht="12.75"/>
    <row r="1739" s="222" customFormat="1" ht="12.75"/>
    <row r="1740" s="222" customFormat="1" ht="12.75"/>
    <row r="1741" s="222" customFormat="1" ht="12.75"/>
    <row r="1742" s="222" customFormat="1" ht="12.75"/>
    <row r="1743" s="222" customFormat="1" ht="12.75"/>
    <row r="1744" s="222" customFormat="1" ht="12.75"/>
    <row r="1745" s="222" customFormat="1" ht="12.75"/>
    <row r="1746" s="222" customFormat="1" ht="12.75"/>
    <row r="1747" s="222" customFormat="1" ht="12.75"/>
    <row r="1748" s="222" customFormat="1" ht="12.75"/>
    <row r="1749" s="222" customFormat="1" ht="12.75"/>
    <row r="1750" s="222" customFormat="1" ht="12.75"/>
    <row r="1751" s="222" customFormat="1" ht="12.75"/>
    <row r="1752" s="222" customFormat="1" ht="12.75"/>
    <row r="1753" s="222" customFormat="1" ht="12.75"/>
    <row r="1754" s="222" customFormat="1" ht="12.75"/>
    <row r="1755" s="222" customFormat="1" ht="12.75"/>
    <row r="1756" s="222" customFormat="1" ht="12.75"/>
    <row r="1757" s="222" customFormat="1" ht="12.75"/>
    <row r="1758" s="222" customFormat="1" ht="12.75"/>
    <row r="1759" s="222" customFormat="1" ht="12.75"/>
    <row r="1760" s="222" customFormat="1" ht="12.75"/>
    <row r="1761" s="222" customFormat="1" ht="12.75"/>
    <row r="1762" s="222" customFormat="1" ht="12.75"/>
    <row r="1763" s="222" customFormat="1" ht="12.75"/>
    <row r="1764" s="222" customFormat="1" ht="12.75"/>
    <row r="1765" s="222" customFormat="1" ht="12.75"/>
    <row r="1766" s="222" customFormat="1" ht="12.75"/>
    <row r="1767" s="222" customFormat="1" ht="12.75"/>
    <row r="1768" s="222" customFormat="1" ht="12.75"/>
    <row r="1769" s="222" customFormat="1" ht="12.75"/>
    <row r="1770" s="222" customFormat="1" ht="12.75"/>
    <row r="1771" s="222" customFormat="1" ht="12.75"/>
    <row r="1772" s="222" customFormat="1" ht="12.75"/>
    <row r="1773" s="222" customFormat="1" ht="12.75"/>
    <row r="1774" s="222" customFormat="1" ht="12.75"/>
    <row r="1775" s="222" customFormat="1" ht="12.75"/>
    <row r="1776" s="222" customFormat="1" ht="12.75"/>
    <row r="1777" s="222" customFormat="1" ht="12.75"/>
    <row r="1778" s="222" customFormat="1" ht="12.75"/>
    <row r="1779" s="222" customFormat="1" ht="12.75"/>
    <row r="1780" s="222" customFormat="1" ht="12.75"/>
    <row r="1781" s="222" customFormat="1" ht="12.75"/>
    <row r="1782" s="222" customFormat="1" ht="12.75"/>
    <row r="1783" s="222" customFormat="1" ht="12.75"/>
    <row r="1784" s="222" customFormat="1" ht="12.75"/>
    <row r="1785" s="222" customFormat="1" ht="12.75"/>
    <row r="1786" s="222" customFormat="1" ht="12.75"/>
    <row r="1787" s="222" customFormat="1" ht="12.75"/>
    <row r="1788" s="222" customFormat="1" ht="12.75"/>
    <row r="1789" s="222" customFormat="1" ht="12.75"/>
    <row r="1790" s="222" customFormat="1" ht="12.75"/>
    <row r="1791" s="222" customFormat="1" ht="12.75"/>
    <row r="1792" s="222" customFormat="1" ht="12.75"/>
    <row r="1793" s="222" customFormat="1" ht="12.75"/>
    <row r="1794" s="222" customFormat="1" ht="12.75"/>
    <row r="1795" s="222" customFormat="1" ht="12.75"/>
    <row r="1796" s="222" customFormat="1" ht="12.75"/>
    <row r="1797" s="222" customFormat="1" ht="12.75"/>
    <row r="1798" s="222" customFormat="1" ht="12.75"/>
    <row r="1799" s="222" customFormat="1" ht="12.75"/>
    <row r="1800" s="222" customFormat="1" ht="12.75"/>
    <row r="1801" s="222" customFormat="1" ht="12.75"/>
    <row r="1802" s="222" customFormat="1" ht="12.75"/>
    <row r="1803" s="222" customFormat="1" ht="12.75"/>
    <row r="1804" s="222" customFormat="1" ht="12.75"/>
    <row r="1805" s="222" customFormat="1" ht="12.75"/>
    <row r="1806" s="222" customFormat="1" ht="12.75"/>
    <row r="1807" s="222" customFormat="1" ht="12.75"/>
    <row r="1808" s="222" customFormat="1" ht="12.75"/>
    <row r="1809" s="222" customFormat="1" ht="12.75"/>
    <row r="1810" s="222" customFormat="1" ht="12.75"/>
    <row r="1811" s="222" customFormat="1" ht="12.75"/>
    <row r="1812" s="222" customFormat="1" ht="12.75"/>
    <row r="1813" s="222" customFormat="1" ht="12.75"/>
    <row r="1814" s="222" customFormat="1" ht="12.75"/>
    <row r="1815" s="222" customFormat="1" ht="12.75"/>
    <row r="1816" s="222" customFormat="1" ht="12.75"/>
    <row r="1817" s="222" customFormat="1" ht="12.75"/>
    <row r="1818" s="222" customFormat="1" ht="12.75"/>
    <row r="1819" s="222" customFormat="1" ht="12.75"/>
    <row r="1820" s="222" customFormat="1" ht="12.75"/>
    <row r="1821" s="222" customFormat="1" ht="12.75"/>
    <row r="1822" s="222" customFormat="1" ht="12.75"/>
    <row r="1823" s="222" customFormat="1" ht="12.75"/>
    <row r="1824" s="222" customFormat="1" ht="12.75"/>
    <row r="1825" s="222" customFormat="1" ht="12.75"/>
    <row r="1826" s="222" customFormat="1" ht="12.75"/>
    <row r="1827" s="222" customFormat="1" ht="12.75"/>
    <row r="1828" s="222" customFormat="1" ht="12.75"/>
    <row r="1829" s="222" customFormat="1" ht="12.75"/>
    <row r="1830" s="222" customFormat="1" ht="12.75"/>
    <row r="1831" s="222" customFormat="1" ht="12.75"/>
    <row r="1832" s="222" customFormat="1" ht="12.75"/>
    <row r="1833" s="222" customFormat="1" ht="12.75"/>
    <row r="1834" s="222" customFormat="1" ht="12.75"/>
    <row r="1835" s="222" customFormat="1" ht="12.75"/>
    <row r="1836" s="222" customFormat="1" ht="12.75"/>
    <row r="1837" s="222" customFormat="1" ht="12.75"/>
    <row r="1838" s="222" customFormat="1" ht="12.75"/>
    <row r="1839" s="222" customFormat="1" ht="12.75"/>
    <row r="1840" s="222" customFormat="1" ht="12.75"/>
    <row r="1841" s="222" customFormat="1" ht="12.75"/>
    <row r="1842" s="222" customFormat="1" ht="12.75"/>
    <row r="1843" s="222" customFormat="1" ht="12.75"/>
    <row r="1844" s="222" customFormat="1" ht="12.75"/>
    <row r="1845" s="222" customFormat="1" ht="12.75"/>
    <row r="1846" s="222" customFormat="1" ht="12.75"/>
    <row r="1847" s="222" customFormat="1" ht="12.75"/>
    <row r="1848" s="222" customFormat="1" ht="12.75"/>
    <row r="1849" s="222" customFormat="1" ht="12.75"/>
    <row r="1850" s="222" customFormat="1" ht="12.75"/>
    <row r="1851" s="222" customFormat="1" ht="12.75"/>
    <row r="1852" s="222" customFormat="1" ht="12.75"/>
    <row r="1853" s="222" customFormat="1" ht="12.75"/>
    <row r="1854" s="222" customFormat="1" ht="12.75"/>
    <row r="1855" s="222" customFormat="1" ht="12.75"/>
    <row r="1856" s="222" customFormat="1" ht="12.75"/>
    <row r="1857" s="222" customFormat="1" ht="12.75"/>
    <row r="1858" s="222" customFormat="1" ht="12.75"/>
    <row r="1859" s="222" customFormat="1" ht="12.75"/>
    <row r="1860" s="222" customFormat="1" ht="12.75"/>
    <row r="1861" s="222" customFormat="1" ht="12.75"/>
    <row r="1862" s="222" customFormat="1" ht="12.75"/>
    <row r="1863" s="222" customFormat="1" ht="12.75"/>
    <row r="1864" s="222" customFormat="1" ht="12.75"/>
    <row r="1865" s="222" customFormat="1" ht="12.75"/>
    <row r="1866" s="222" customFormat="1" ht="12.75"/>
    <row r="1867" s="222" customFormat="1" ht="12.75"/>
    <row r="1868" s="222" customFormat="1" ht="12.75"/>
    <row r="1869" s="222" customFormat="1" ht="12.75"/>
    <row r="1870" s="222" customFormat="1" ht="12.75"/>
    <row r="1871" s="222" customFormat="1" ht="12.75"/>
    <row r="1872" s="222" customFormat="1" ht="12.75"/>
    <row r="1873" s="222" customFormat="1" ht="12.75"/>
    <row r="1874" s="222" customFormat="1" ht="12.75"/>
    <row r="1875" s="222" customFormat="1" ht="12.75"/>
    <row r="1876" s="222" customFormat="1" ht="12.75"/>
    <row r="1877" s="222" customFormat="1" ht="12.75"/>
    <row r="1878" s="222" customFormat="1" ht="12.75"/>
    <row r="1879" s="222" customFormat="1" ht="12.75"/>
    <row r="1880" s="222" customFormat="1" ht="12.75"/>
    <row r="1881" s="222" customFormat="1" ht="12.75"/>
    <row r="1882" s="222" customFormat="1" ht="12.75"/>
    <row r="1883" s="222" customFormat="1" ht="12.75"/>
    <row r="1884" s="222" customFormat="1" ht="12.75"/>
    <row r="1885" s="222" customFormat="1" ht="12.75"/>
    <row r="1886" s="222" customFormat="1" ht="12.75"/>
    <row r="1887" s="222" customFormat="1" ht="12.75"/>
    <row r="1888" s="222" customFormat="1" ht="12.75"/>
    <row r="1889" s="222" customFormat="1" ht="12.75"/>
    <row r="1890" s="222" customFormat="1" ht="12.75"/>
    <row r="1891" s="222" customFormat="1" ht="12.75"/>
    <row r="1892" s="222" customFormat="1" ht="12.75"/>
    <row r="1893" s="222" customFormat="1" ht="12.75"/>
    <row r="1894" s="222" customFormat="1" ht="12.75"/>
    <row r="1895" s="222" customFormat="1" ht="12.75"/>
    <row r="1896" s="222" customFormat="1" ht="12.75"/>
    <row r="1897" s="222" customFormat="1" ht="12.75"/>
    <row r="1898" s="222" customFormat="1" ht="12.75"/>
    <row r="1899" s="222" customFormat="1" ht="12.75"/>
    <row r="1900" s="222" customFormat="1" ht="12.75"/>
    <row r="1901" s="222" customFormat="1" ht="12.75"/>
    <row r="1902" s="222" customFormat="1" ht="12.75"/>
    <row r="1903" s="222" customFormat="1" ht="12.75"/>
    <row r="1904" s="222" customFormat="1" ht="12.75"/>
    <row r="1905" s="222" customFormat="1" ht="12.75"/>
    <row r="1906" s="222" customFormat="1" ht="12.75"/>
    <row r="1907" s="222" customFormat="1" ht="12.75"/>
    <row r="1908" s="222" customFormat="1" ht="12.75"/>
    <row r="1909" s="222" customFormat="1" ht="12.75"/>
    <row r="1910" s="222" customFormat="1" ht="12.75"/>
    <row r="1911" s="222" customFormat="1" ht="12.75"/>
    <row r="1912" s="222" customFormat="1" ht="12.75"/>
    <row r="1913" s="222" customFormat="1" ht="12.75"/>
    <row r="1914" s="222" customFormat="1" ht="12.75"/>
    <row r="1915" s="222" customFormat="1" ht="12.75"/>
    <row r="1916" s="222" customFormat="1" ht="12.75"/>
    <row r="1917" s="222" customFormat="1" ht="12.75"/>
    <row r="1918" s="222" customFormat="1" ht="12.75"/>
    <row r="1919" s="222" customFormat="1" ht="12.75"/>
    <row r="1920" s="222" customFormat="1" ht="12.75"/>
    <row r="1921" s="222" customFormat="1" ht="12.75"/>
    <row r="1922" s="222" customFormat="1" ht="12.75"/>
    <row r="1923" s="222" customFormat="1" ht="12.75"/>
    <row r="1924" s="222" customFormat="1" ht="12.75"/>
    <row r="1925" s="222" customFormat="1" ht="12.75"/>
    <row r="1926" s="222" customFormat="1" ht="12.75"/>
    <row r="1927" s="222" customFormat="1" ht="12.75"/>
    <row r="1928" s="222" customFormat="1" ht="12.75"/>
    <row r="1929" s="222" customFormat="1" ht="12.75"/>
    <row r="1930" s="222" customFormat="1" ht="12.75"/>
    <row r="1931" s="222" customFormat="1" ht="12.75"/>
    <row r="1932" s="222" customFormat="1" ht="12.75"/>
    <row r="1933" s="222" customFormat="1" ht="12.75"/>
    <row r="1934" s="222" customFormat="1" ht="12.75"/>
    <row r="1935" s="222" customFormat="1" ht="12.75"/>
    <row r="1936" s="222" customFormat="1" ht="12.75"/>
    <row r="1937" s="222" customFormat="1" ht="12.75"/>
    <row r="1938" s="222" customFormat="1" ht="12.75"/>
    <row r="1939" s="222" customFormat="1" ht="12.75"/>
    <row r="1940" s="222" customFormat="1" ht="12.75"/>
    <row r="1941" s="222" customFormat="1" ht="12.75"/>
    <row r="1942" s="222" customFormat="1" ht="12.75"/>
    <row r="1943" s="222" customFormat="1" ht="12.75"/>
    <row r="1944" s="222" customFormat="1" ht="12.75"/>
    <row r="1945" s="222" customFormat="1" ht="12.75"/>
    <row r="1946" s="222" customFormat="1" ht="12.75"/>
    <row r="1947" s="222" customFormat="1" ht="12.75"/>
    <row r="1948" s="222" customFormat="1" ht="12.75"/>
    <row r="1949" s="222" customFormat="1" ht="12.75"/>
    <row r="1950" s="222" customFormat="1" ht="12.75"/>
    <row r="1951" s="222" customFormat="1" ht="12.75"/>
    <row r="1952" s="222" customFormat="1" ht="12.75"/>
    <row r="1953" s="222" customFormat="1" ht="12.75"/>
    <row r="1954" s="222" customFormat="1" ht="12.75"/>
    <row r="1955" s="222" customFormat="1" ht="12.75"/>
    <row r="1956" s="222" customFormat="1" ht="12.75"/>
    <row r="1957" s="222" customFormat="1" ht="12.75"/>
    <row r="1958" s="222" customFormat="1" ht="12.75"/>
    <row r="1959" s="222" customFormat="1" ht="12.75"/>
    <row r="1960" s="222" customFormat="1" ht="12.75"/>
    <row r="1961" s="222" customFormat="1" ht="12.75"/>
    <row r="1962" s="222" customFormat="1" ht="12.75"/>
    <row r="1963" s="222" customFormat="1" ht="12.75"/>
    <row r="1964" s="222" customFormat="1" ht="12.75"/>
    <row r="1965" s="222" customFormat="1" ht="12.75"/>
    <row r="1966" s="222" customFormat="1" ht="12.75"/>
    <row r="1967" s="222" customFormat="1" ht="12.75"/>
    <row r="1968" s="222" customFormat="1" ht="12.75"/>
    <row r="1969" s="222" customFormat="1" ht="12.75"/>
    <row r="1970" s="222" customFormat="1" ht="12.75"/>
    <row r="1971" s="222" customFormat="1" ht="12.75"/>
    <row r="1972" s="222" customFormat="1" ht="12.75"/>
    <row r="1973" s="222" customFormat="1" ht="12.75"/>
    <row r="1974" s="222" customFormat="1" ht="12.75"/>
    <row r="1975" s="222" customFormat="1" ht="12.75"/>
    <row r="1976" s="222" customFormat="1" ht="12.75"/>
    <row r="1977" s="222" customFormat="1" ht="12.75"/>
    <row r="1978" s="222" customFormat="1" ht="12.75"/>
    <row r="1979" s="222" customFormat="1" ht="12.75"/>
    <row r="1980" s="222" customFormat="1" ht="12.75"/>
    <row r="1981" s="222" customFormat="1" ht="12.75"/>
    <row r="1982" s="222" customFormat="1" ht="12.75"/>
    <row r="1983" s="222" customFormat="1" ht="12.75"/>
    <row r="1984" s="222" customFormat="1" ht="12.75"/>
    <row r="1985" s="222" customFormat="1" ht="12.75"/>
    <row r="1986" s="222" customFormat="1" ht="12.75"/>
    <row r="1987" s="222" customFormat="1" ht="12.75"/>
    <row r="1988" s="222" customFormat="1" ht="12.75"/>
    <row r="1989" s="222" customFormat="1" ht="12.75"/>
    <row r="1990" s="222" customFormat="1" ht="12.75"/>
    <row r="1991" s="222" customFormat="1" ht="12.75"/>
    <row r="1992" s="222" customFormat="1" ht="12.75"/>
    <row r="1993" s="222" customFormat="1" ht="12.75"/>
    <row r="1994" s="222" customFormat="1" ht="12.75"/>
    <row r="1995" s="222" customFormat="1" ht="12.75"/>
    <row r="1996" s="222" customFormat="1" ht="12.75"/>
    <row r="1997" s="222" customFormat="1" ht="12.75"/>
    <row r="1998" s="222" customFormat="1" ht="12.75"/>
    <row r="1999" s="222" customFormat="1" ht="12.75"/>
    <row r="2000" s="222" customFormat="1" ht="12.75"/>
    <row r="2001" s="222" customFormat="1" ht="12.75"/>
    <row r="2002" s="222" customFormat="1" ht="12.75"/>
    <row r="2003" s="222" customFormat="1" ht="12.75"/>
    <row r="2004" s="222" customFormat="1" ht="12.75"/>
    <row r="2005" s="222" customFormat="1" ht="12.75"/>
    <row r="2006" s="222" customFormat="1" ht="12.75"/>
    <row r="2007" s="222" customFormat="1" ht="12.75"/>
    <row r="2008" s="222" customFormat="1" ht="12.75"/>
    <row r="2009" s="222" customFormat="1" ht="12.75"/>
    <row r="2010" s="222" customFormat="1" ht="12.75"/>
    <row r="2011" s="222" customFormat="1" ht="12.75"/>
    <row r="2012" s="222" customFormat="1" ht="12.75"/>
    <row r="2013" s="222" customFormat="1" ht="12.75"/>
    <row r="2014" s="222" customFormat="1" ht="12.75"/>
    <row r="2015" s="222" customFormat="1" ht="12.75"/>
    <row r="2016" s="222" customFormat="1" ht="12.75"/>
    <row r="2017" s="222" customFormat="1" ht="12.75"/>
    <row r="2018" s="222" customFormat="1" ht="12.75"/>
    <row r="2019" s="222" customFormat="1" ht="12.75"/>
    <row r="2020" s="222" customFormat="1" ht="12.75"/>
    <row r="2021" s="222" customFormat="1" ht="12.75"/>
    <row r="2022" s="222" customFormat="1" ht="12.75"/>
    <row r="2023" s="222" customFormat="1" ht="12.75"/>
    <row r="2024" s="222" customFormat="1" ht="12.75"/>
    <row r="2025" s="222" customFormat="1" ht="12.75"/>
    <row r="2026" s="222" customFormat="1" ht="12.75"/>
    <row r="2027" s="222" customFormat="1" ht="12.75"/>
    <row r="2028" s="222" customFormat="1" ht="12.75"/>
    <row r="2029" s="222" customFormat="1" ht="12.75"/>
    <row r="2030" s="222" customFormat="1" ht="12.75"/>
    <row r="2031" s="222" customFormat="1" ht="12.75"/>
    <row r="2032" s="222" customFormat="1" ht="12.75"/>
    <row r="2033" s="222" customFormat="1" ht="12.75"/>
    <row r="2034" s="222" customFormat="1" ht="12.75"/>
    <row r="2035" s="222" customFormat="1" ht="12.75"/>
    <row r="2036" s="222" customFormat="1" ht="12.75"/>
    <row r="2037" s="222" customFormat="1" ht="12.75"/>
    <row r="2038" s="222" customFormat="1" ht="12.75"/>
    <row r="2039" s="222" customFormat="1" ht="12.75"/>
    <row r="2040" s="222" customFormat="1" ht="12.75"/>
    <row r="2041" s="222" customFormat="1" ht="12.75"/>
    <row r="2042" s="222" customFormat="1" ht="12.75"/>
    <row r="2043" s="222" customFormat="1" ht="12.75"/>
    <row r="2044" s="222" customFormat="1" ht="12.75"/>
    <row r="2045" s="222" customFormat="1" ht="12.75"/>
    <row r="2046" s="222" customFormat="1" ht="12.75"/>
    <row r="2047" s="222" customFormat="1" ht="12.75"/>
    <row r="2048" s="222" customFormat="1" ht="12.75"/>
    <row r="2049" s="222" customFormat="1" ht="12.75"/>
    <row r="2050" s="222" customFormat="1" ht="12.75"/>
    <row r="2051" s="222" customFormat="1" ht="12.75"/>
    <row r="2052" s="222" customFormat="1" ht="12.75"/>
    <row r="2053" s="222" customFormat="1" ht="12.75"/>
    <row r="2054" s="222" customFormat="1" ht="12.75"/>
    <row r="2055" s="222" customFormat="1" ht="12.75"/>
    <row r="2056" s="222" customFormat="1" ht="12.75"/>
    <row r="2057" s="222" customFormat="1" ht="12.75"/>
    <row r="2058" s="222" customFormat="1" ht="12.75"/>
    <row r="2059" s="222" customFormat="1" ht="12.75"/>
    <row r="2060" s="222" customFormat="1" ht="12.75"/>
    <row r="2061" s="222" customFormat="1" ht="12.75"/>
    <row r="2062" s="222" customFormat="1" ht="12.75"/>
    <row r="2063" s="222" customFormat="1" ht="12.75"/>
    <row r="2064" s="222" customFormat="1" ht="12.75"/>
    <row r="2065" s="222" customFormat="1" ht="12.75"/>
    <row r="2066" s="222" customFormat="1" ht="12.75"/>
    <row r="2067" s="222" customFormat="1" ht="12.75"/>
    <row r="2068" s="222" customFormat="1" ht="12.75"/>
    <row r="2069" s="222" customFormat="1" ht="12.75"/>
    <row r="2070" s="222" customFormat="1" ht="12.75"/>
    <row r="2071" s="222" customFormat="1" ht="12.75"/>
    <row r="2072" s="222" customFormat="1" ht="12.75"/>
    <row r="2073" s="222" customFormat="1" ht="12.75"/>
    <row r="2074" s="222" customFormat="1" ht="12.75"/>
    <row r="2075" s="222" customFormat="1" ht="12.75"/>
    <row r="2076" s="222" customFormat="1" ht="12.75"/>
    <row r="2077" s="222" customFormat="1" ht="12.75"/>
    <row r="2078" s="222" customFormat="1" ht="12.75"/>
    <row r="2079" s="222" customFormat="1" ht="12.75"/>
    <row r="2080" s="222" customFormat="1" ht="12.75"/>
    <row r="2081" s="222" customFormat="1" ht="12.75"/>
    <row r="2082" s="222" customFormat="1" ht="12.75"/>
    <row r="2083" s="222" customFormat="1" ht="12.75"/>
    <row r="2084" s="222" customFormat="1" ht="12.75"/>
    <row r="2085" s="222" customFormat="1" ht="12.75"/>
    <row r="2086" s="222" customFormat="1" ht="12.75"/>
    <row r="2087" s="222" customFormat="1" ht="12.75"/>
    <row r="2088" s="222" customFormat="1" ht="12.75"/>
    <row r="2089" s="222" customFormat="1" ht="12.75"/>
    <row r="2090" s="222" customFormat="1" ht="12.75"/>
    <row r="2091" s="222" customFormat="1" ht="12.75"/>
    <row r="2092" s="222" customFormat="1" ht="12.75"/>
    <row r="2093" s="222" customFormat="1" ht="12.75"/>
    <row r="2094" s="222" customFormat="1" ht="12.75"/>
    <row r="2095" s="222" customFormat="1" ht="12.75"/>
    <row r="2096" s="222" customFormat="1" ht="12.75"/>
    <row r="2097" s="222" customFormat="1" ht="12.75"/>
    <row r="2098" s="222" customFormat="1" ht="12.75"/>
    <row r="2099" s="222" customFormat="1" ht="12.75"/>
    <row r="2100" s="222" customFormat="1" ht="12.75"/>
    <row r="2101" s="222" customFormat="1" ht="12.75"/>
    <row r="2102" s="222" customFormat="1" ht="12.75"/>
    <row r="2103" s="222" customFormat="1" ht="12.75"/>
    <row r="2104" s="222" customFormat="1" ht="12.75"/>
    <row r="2105" s="222" customFormat="1" ht="12.75"/>
    <row r="2106" s="222" customFormat="1" ht="12.75"/>
    <row r="2107" s="222" customFormat="1" ht="12.75"/>
    <row r="2108" s="222" customFormat="1" ht="12.75"/>
    <row r="2109" s="222" customFormat="1" ht="12.75"/>
    <row r="2110" s="222" customFormat="1" ht="12.75"/>
    <row r="2111" s="222" customFormat="1" ht="12.75"/>
    <row r="2112" s="222" customFormat="1" ht="12.75"/>
    <row r="2113" s="222" customFormat="1" ht="12.75"/>
    <row r="2114" s="222" customFormat="1" ht="12.75"/>
    <row r="2115" s="222" customFormat="1" ht="12.75"/>
    <row r="2116" s="222" customFormat="1" ht="12.75"/>
    <row r="2117" s="222" customFormat="1" ht="12.75"/>
    <row r="2118" s="222" customFormat="1" ht="12.75"/>
    <row r="2119" s="222" customFormat="1" ht="12.75"/>
    <row r="2120" s="222" customFormat="1" ht="12.75"/>
    <row r="2121" s="222" customFormat="1" ht="12.75"/>
    <row r="2122" s="222" customFormat="1" ht="12.75"/>
    <row r="2123" s="222" customFormat="1" ht="12.75"/>
    <row r="2124" s="222" customFormat="1" ht="12.75"/>
    <row r="2125" s="222" customFormat="1" ht="12.75"/>
    <row r="2126" s="222" customFormat="1" ht="12.75"/>
    <row r="2127" s="222" customFormat="1" ht="12.75"/>
    <row r="2128" s="222" customFormat="1" ht="12.75"/>
    <row r="2129" s="222" customFormat="1" ht="12.75"/>
    <row r="2130" s="222" customFormat="1" ht="12.75"/>
    <row r="2131" s="222" customFormat="1" ht="12.75"/>
    <row r="2132" s="222" customFormat="1" ht="12.75"/>
    <row r="2133" s="222" customFormat="1" ht="12.75"/>
    <row r="2134" s="222" customFormat="1" ht="12.75"/>
    <row r="2135" s="222" customFormat="1" ht="12.75"/>
    <row r="2136" s="222" customFormat="1" ht="12.75"/>
    <row r="2137" s="222" customFormat="1" ht="12.75"/>
    <row r="2138" s="222" customFormat="1" ht="12.75"/>
    <row r="2139" s="222" customFormat="1" ht="12.75"/>
    <row r="2140" s="222" customFormat="1" ht="12.75"/>
    <row r="2141" s="222" customFormat="1" ht="12.75"/>
    <row r="2142" s="222" customFormat="1" ht="12.75"/>
    <row r="2143" s="222" customFormat="1" ht="12.75"/>
    <row r="2144" s="222" customFormat="1" ht="12.75"/>
    <row r="2145" s="222" customFormat="1" ht="12.75"/>
    <row r="2146" s="222" customFormat="1" ht="12.75"/>
    <row r="2147" s="222" customFormat="1" ht="12.75"/>
    <row r="2148" s="222" customFormat="1" ht="12.75"/>
    <row r="2149" s="222" customFormat="1" ht="12.75"/>
    <row r="2150" s="222" customFormat="1" ht="12.75"/>
    <row r="2151" s="222" customFormat="1" ht="12.75"/>
    <row r="2152" s="222" customFormat="1" ht="12.75"/>
    <row r="2153" s="222" customFormat="1" ht="12.75"/>
    <row r="2154" s="222" customFormat="1" ht="12.75"/>
    <row r="2155" s="222" customFormat="1" ht="12.75"/>
    <row r="2156" s="222" customFormat="1" ht="12.75"/>
    <row r="2157" s="222" customFormat="1" ht="12.75"/>
    <row r="2158" s="222" customFormat="1" ht="12.75"/>
    <row r="2159" s="222" customFormat="1" ht="12.75"/>
    <row r="2160" s="222" customFormat="1" ht="12.75"/>
    <row r="2161" s="222" customFormat="1" ht="12.75"/>
    <row r="2162" s="222" customFormat="1" ht="12.75"/>
    <row r="2163" s="222" customFormat="1" ht="12.75"/>
    <row r="2164" s="222" customFormat="1" ht="12.75"/>
    <row r="2165" s="222" customFormat="1" ht="12.75"/>
    <row r="2166" s="222" customFormat="1" ht="12.75"/>
    <row r="2167" s="222" customFormat="1" ht="12.75"/>
    <row r="2168" s="222" customFormat="1" ht="12.75"/>
    <row r="2169" s="222" customFormat="1" ht="12.75"/>
    <row r="2170" s="222" customFormat="1" ht="12.75"/>
    <row r="2171" s="222" customFormat="1" ht="12.75"/>
    <row r="2172" s="222" customFormat="1" ht="12.75"/>
    <row r="2173" s="222" customFormat="1" ht="12.75"/>
    <row r="2174" s="222" customFormat="1" ht="12.75"/>
    <row r="2175" s="222" customFormat="1" ht="12.75"/>
    <row r="2176" s="222" customFormat="1" ht="12.75"/>
    <row r="2177" s="222" customFormat="1" ht="12.75"/>
    <row r="2178" s="222" customFormat="1" ht="12.75"/>
    <row r="2179" s="222" customFormat="1" ht="12.75"/>
    <row r="2180" s="222" customFormat="1" ht="12.75"/>
    <row r="2181" s="222" customFormat="1" ht="12.75"/>
    <row r="2182" s="222" customFormat="1" ht="12.75"/>
    <row r="2183" s="222" customFormat="1" ht="12.75"/>
    <row r="2184" s="222" customFormat="1" ht="12.75"/>
    <row r="2185" s="222" customFormat="1" ht="12.75"/>
    <row r="2186" s="222" customFormat="1" ht="12.75"/>
    <row r="2187" s="222" customFormat="1" ht="12.75"/>
    <row r="2188" s="222" customFormat="1" ht="12.75"/>
    <row r="2189" s="222" customFormat="1" ht="12.75"/>
    <row r="2190" s="222" customFormat="1" ht="12.75"/>
    <row r="2191" s="222" customFormat="1" ht="12.75"/>
    <row r="2192" s="222" customFormat="1" ht="12.75"/>
    <row r="2193" s="222" customFormat="1" ht="12.75"/>
    <row r="2194" s="222" customFormat="1" ht="12.75"/>
    <row r="2195" s="222" customFormat="1" ht="12.75"/>
    <row r="2196" s="222" customFormat="1" ht="12.75"/>
    <row r="2197" s="222" customFormat="1" ht="12.75"/>
    <row r="2198" s="222" customFormat="1" ht="12.75"/>
    <row r="2199" s="222" customFormat="1" ht="12.75"/>
    <row r="2200" s="222" customFormat="1" ht="12.75"/>
    <row r="2201" s="222" customFormat="1" ht="12.75"/>
    <row r="2202" s="222" customFormat="1" ht="12.75"/>
    <row r="2203" s="222" customFormat="1" ht="12.75"/>
    <row r="2204" s="222" customFormat="1" ht="12.75"/>
    <row r="2205" s="222" customFormat="1" ht="12.75"/>
    <row r="2206" s="222" customFormat="1" ht="12.75"/>
    <row r="2207" s="222" customFormat="1" ht="12.75"/>
    <row r="2208" s="222" customFormat="1" ht="12.75"/>
    <row r="2209" s="222" customFormat="1" ht="12.75"/>
    <row r="2210" s="222" customFormat="1" ht="12.75"/>
    <row r="2211" s="222" customFormat="1" ht="12.75"/>
    <row r="2212" s="222" customFormat="1" ht="12.75"/>
    <row r="2213" s="222" customFormat="1" ht="12.75"/>
    <row r="2214" s="222" customFormat="1" ht="12.75"/>
    <row r="2215" s="222" customFormat="1" ht="12.75"/>
    <row r="2216" s="222" customFormat="1" ht="12.75"/>
    <row r="2217" s="222" customFormat="1" ht="12.75"/>
    <row r="2218" s="222" customFormat="1" ht="12.75"/>
    <row r="2219" s="222" customFormat="1" ht="12.75"/>
    <row r="2220" s="222" customFormat="1" ht="12.75"/>
    <row r="2221" s="222" customFormat="1" ht="12.75"/>
    <row r="2222" s="222" customFormat="1" ht="12.75"/>
    <row r="2223" s="222" customFormat="1" ht="12.75"/>
    <row r="2224" s="222" customFormat="1" ht="12.75"/>
    <row r="2225" s="222" customFormat="1" ht="12.75"/>
    <row r="2226" s="222" customFormat="1" ht="12.75"/>
    <row r="2227" s="222" customFormat="1" ht="12.75"/>
    <row r="2228" s="222" customFormat="1" ht="12.75"/>
    <row r="2229" s="222" customFormat="1" ht="12.75"/>
    <row r="2230" s="222" customFormat="1" ht="12.75"/>
    <row r="2231" s="222" customFormat="1" ht="12.75"/>
    <row r="2232" s="222" customFormat="1" ht="12.75"/>
    <row r="2233" s="222" customFormat="1" ht="12.75"/>
    <row r="2234" s="222" customFormat="1" ht="12.75"/>
    <row r="2235" s="222" customFormat="1" ht="12.75"/>
    <row r="2236" s="222" customFormat="1" ht="12.75"/>
    <row r="2237" s="222" customFormat="1" ht="12.75"/>
    <row r="2238" s="222" customFormat="1" ht="12.75"/>
    <row r="2239" s="222" customFormat="1" ht="12.75"/>
    <row r="2240" s="222" customFormat="1" ht="12.75"/>
    <row r="2241" s="222" customFormat="1" ht="12.75"/>
    <row r="2242" s="222" customFormat="1" ht="12.75"/>
    <row r="2243" s="222" customFormat="1" ht="12.75"/>
    <row r="2244" s="222" customFormat="1" ht="12.75"/>
    <row r="2245" s="222" customFormat="1" ht="12.75"/>
    <row r="2246" s="222" customFormat="1" ht="12.75"/>
    <row r="2247" s="222" customFormat="1" ht="12.75"/>
    <row r="2248" s="222" customFormat="1" ht="12.75"/>
    <row r="2249" s="222" customFormat="1" ht="12.75"/>
    <row r="2250" s="222" customFormat="1" ht="12.75"/>
    <row r="2251" s="222" customFormat="1" ht="12.75"/>
    <row r="2252" s="222" customFormat="1" ht="12.75"/>
    <row r="2253" s="222" customFormat="1" ht="12.75"/>
    <row r="2254" s="222" customFormat="1" ht="12.75"/>
    <row r="2255" s="222" customFormat="1" ht="12.75"/>
    <row r="2256" s="222" customFormat="1" ht="12.75"/>
    <row r="2257" s="222" customFormat="1" ht="12.75"/>
    <row r="2258" s="222" customFormat="1" ht="12.75"/>
    <row r="2259" s="222" customFormat="1" ht="12.75"/>
    <row r="2260" s="222" customFormat="1" ht="12.75"/>
    <row r="2261" s="222" customFormat="1" ht="12.75"/>
    <row r="2262" s="222" customFormat="1" ht="12.75"/>
    <row r="2263" s="222" customFormat="1" ht="12.75"/>
    <row r="2264" s="222" customFormat="1" ht="12.75"/>
    <row r="2265" s="222" customFormat="1" ht="12.75"/>
    <row r="2266" s="222" customFormat="1" ht="12.75"/>
    <row r="2267" s="222" customFormat="1" ht="12.75"/>
    <row r="2268" s="222" customFormat="1" ht="12.75"/>
    <row r="2269" s="222" customFormat="1" ht="12.75"/>
    <row r="2270" s="222" customFormat="1" ht="12.75"/>
    <row r="2271" s="222" customFormat="1" ht="12.75"/>
    <row r="2272" s="222" customFormat="1" ht="12.75"/>
    <row r="2273" s="222" customFormat="1" ht="12.75"/>
    <row r="2274" s="222" customFormat="1" ht="12.75"/>
    <row r="2275" s="222" customFormat="1" ht="12.75"/>
    <row r="2276" s="222" customFormat="1" ht="12.75"/>
    <row r="2277" s="222" customFormat="1" ht="12.75"/>
    <row r="2278" s="222" customFormat="1" ht="12.75"/>
    <row r="2279" s="222" customFormat="1" ht="12.75"/>
    <row r="2280" s="222" customFormat="1" ht="12.75"/>
    <row r="2281" s="222" customFormat="1" ht="12.75"/>
    <row r="2282" s="222" customFormat="1" ht="12.75"/>
    <row r="2283" s="222" customFormat="1" ht="12.75"/>
    <row r="2284" s="222" customFormat="1" ht="12.75"/>
    <row r="2285" s="222" customFormat="1" ht="12.75"/>
    <row r="2286" s="222" customFormat="1" ht="12.75"/>
    <row r="2287" s="222" customFormat="1" ht="12.75"/>
    <row r="2288" s="222" customFormat="1" ht="12.75"/>
    <row r="2289" s="222" customFormat="1" ht="12.75"/>
    <row r="2290" s="222" customFormat="1" ht="12.75"/>
    <row r="2291" s="222" customFormat="1" ht="12.75"/>
    <row r="2292" s="222" customFormat="1" ht="12.75"/>
    <row r="2293" s="222" customFormat="1" ht="12.75"/>
    <row r="2294" s="222" customFormat="1" ht="12.75"/>
    <row r="2295" s="222" customFormat="1" ht="12.75"/>
    <row r="2296" s="222" customFormat="1" ht="12.75"/>
    <row r="2297" s="222" customFormat="1" ht="12.75"/>
    <row r="2298" s="222" customFormat="1" ht="12.75"/>
    <row r="2299" s="222" customFormat="1" ht="12.75"/>
    <row r="2300" s="222" customFormat="1" ht="12.75"/>
    <row r="2301" s="222" customFormat="1" ht="12.75"/>
    <row r="2302" s="222" customFormat="1" ht="12.75"/>
    <row r="2303" s="222" customFormat="1" ht="12.75"/>
    <row r="2304" s="222" customFormat="1" ht="12.75"/>
    <row r="2305" s="222" customFormat="1" ht="12.75"/>
    <row r="2306" s="222" customFormat="1" ht="12.75"/>
    <row r="2307" s="222" customFormat="1" ht="12.75"/>
    <row r="2308" s="222" customFormat="1" ht="12.75"/>
    <row r="2309" s="222" customFormat="1" ht="12.75"/>
    <row r="2310" s="222" customFormat="1" ht="12.75"/>
    <row r="2311" s="222" customFormat="1" ht="12.75"/>
    <row r="2312" s="222" customFormat="1" ht="12.75"/>
    <row r="2313" s="222" customFormat="1" ht="12.75"/>
    <row r="2314" s="222" customFormat="1" ht="12.75"/>
    <row r="2315" s="222" customFormat="1" ht="12.75"/>
    <row r="2316" s="222" customFormat="1" ht="12.75"/>
    <row r="2317" s="222" customFormat="1" ht="12.75"/>
    <row r="2318" s="222" customFormat="1" ht="12.75"/>
    <row r="2319" s="222" customFormat="1" ht="12.75"/>
    <row r="2320" s="222" customFormat="1" ht="12.75"/>
    <row r="2321" s="222" customFormat="1" ht="12.75"/>
    <row r="2322" s="222" customFormat="1" ht="12.75"/>
    <row r="2323" s="222" customFormat="1" ht="12.75"/>
    <row r="2324" s="222" customFormat="1" ht="12.75"/>
    <row r="2325" s="222" customFormat="1" ht="12.75"/>
    <row r="2326" s="222" customFormat="1" ht="12.75"/>
    <row r="2327" s="222" customFormat="1" ht="12.75"/>
    <row r="2328" s="222" customFormat="1" ht="12.75"/>
    <row r="2329" s="222" customFormat="1" ht="12.75"/>
    <row r="2330" s="222" customFormat="1" ht="12.75"/>
    <row r="2331" s="222" customFormat="1" ht="12.75"/>
    <row r="2332" s="222" customFormat="1" ht="12.75"/>
    <row r="2333" s="222" customFormat="1" ht="12.75"/>
    <row r="2334" s="222" customFormat="1" ht="12.75"/>
    <row r="2335" s="222" customFormat="1" ht="12.75"/>
    <row r="2336" s="222" customFormat="1" ht="12.75"/>
    <row r="2337" s="222" customFormat="1" ht="12.75"/>
    <row r="2338" s="222" customFormat="1" ht="12.75"/>
    <row r="2339" s="222" customFormat="1" ht="12.75"/>
    <row r="2340" s="222" customFormat="1" ht="12.75"/>
    <row r="2341" s="222" customFormat="1" ht="12.75"/>
    <row r="2342" s="222" customFormat="1" ht="12.75"/>
    <row r="2343" s="222" customFormat="1" ht="12.75"/>
    <row r="2344" s="222" customFormat="1" ht="12.75"/>
    <row r="2345" s="222" customFormat="1" ht="12.75"/>
    <row r="2346" s="222" customFormat="1" ht="12.75"/>
    <row r="2347" s="222" customFormat="1" ht="12.75"/>
    <row r="2348" s="222" customFormat="1" ht="12.75"/>
    <row r="2349" s="222" customFormat="1" ht="12.75"/>
    <row r="2350" s="222" customFormat="1" ht="12.75"/>
    <row r="2351" s="222" customFormat="1" ht="12.75"/>
    <row r="2352" s="222" customFormat="1" ht="12.75"/>
    <row r="2353" s="222" customFormat="1" ht="12.75"/>
    <row r="2354" s="222" customFormat="1" ht="12.75"/>
    <row r="2355" s="222" customFormat="1" ht="12.75"/>
    <row r="2356" s="222" customFormat="1" ht="12.75"/>
    <row r="2357" s="222" customFormat="1" ht="12.75"/>
    <row r="2358" s="222" customFormat="1" ht="12.75"/>
    <row r="2359" s="222" customFormat="1" ht="12.75"/>
    <row r="2360" s="222" customFormat="1" ht="12.75"/>
    <row r="2361" s="222" customFormat="1" ht="12.75"/>
    <row r="2362" s="222" customFormat="1" ht="12.75"/>
    <row r="2363" s="222" customFormat="1" ht="12.75"/>
    <row r="2364" s="222" customFormat="1" ht="12.75"/>
    <row r="2365" s="222" customFormat="1" ht="12.75"/>
    <row r="2366" s="222" customFormat="1" ht="12.75"/>
    <row r="2367" s="222" customFormat="1" ht="12.75"/>
    <row r="2368" s="222" customFormat="1" ht="12.75"/>
    <row r="2369" s="222" customFormat="1" ht="12.75"/>
    <row r="2370" s="222" customFormat="1" ht="12.75"/>
    <row r="2371" s="222" customFormat="1" ht="12.75"/>
    <row r="2372" s="222" customFormat="1" ht="12.75"/>
    <row r="2373" s="222" customFormat="1" ht="12.75"/>
    <row r="2374" s="222" customFormat="1" ht="12.75"/>
    <row r="2375" s="222" customFormat="1" ht="12.75"/>
    <row r="2376" s="222" customFormat="1" ht="12.75"/>
    <row r="2377" s="222" customFormat="1" ht="12.75"/>
    <row r="2378" s="222" customFormat="1" ht="12.75"/>
    <row r="2379" s="222" customFormat="1" ht="12.75"/>
    <row r="2380" s="222" customFormat="1" ht="12.75"/>
    <row r="2381" s="222" customFormat="1" ht="12.75"/>
    <row r="2382" s="222" customFormat="1" ht="12.75"/>
    <row r="2383" s="222" customFormat="1" ht="12.75"/>
    <row r="2384" s="222" customFormat="1" ht="12.75"/>
    <row r="2385" s="222" customFormat="1" ht="12.75"/>
    <row r="2386" s="222" customFormat="1" ht="12.75"/>
    <row r="2387" s="222" customFormat="1" ht="12.75"/>
    <row r="2388" s="222" customFormat="1" ht="12.75"/>
    <row r="2389" s="222" customFormat="1" ht="12.75"/>
    <row r="2390" s="222" customFormat="1" ht="12.75"/>
    <row r="2391" s="222" customFormat="1" ht="12.75"/>
    <row r="2392" s="222" customFormat="1" ht="12.75"/>
    <row r="2393" s="222" customFormat="1" ht="12.75"/>
    <row r="2394" s="222" customFormat="1" ht="12.75"/>
    <row r="2395" s="222" customFormat="1" ht="12.75"/>
    <row r="2396" s="222" customFormat="1" ht="12.75"/>
    <row r="2397" s="222" customFormat="1" ht="12.75"/>
    <row r="2398" s="222" customFormat="1" ht="12.75"/>
    <row r="2399" s="222" customFormat="1" ht="12.75"/>
    <row r="2400" s="222" customFormat="1" ht="12.75"/>
    <row r="2401" s="222" customFormat="1" ht="12.75"/>
    <row r="2402" s="222" customFormat="1" ht="12.75"/>
    <row r="2403" s="222" customFormat="1" ht="12.75"/>
    <row r="2404" s="222" customFormat="1" ht="12.75"/>
    <row r="2405" s="222" customFormat="1" ht="12.75"/>
    <row r="2406" s="222" customFormat="1" ht="12.75"/>
    <row r="2407" s="222" customFormat="1" ht="12.75"/>
    <row r="2408" s="222" customFormat="1" ht="12.75"/>
    <row r="2409" s="222" customFormat="1" ht="12.75"/>
    <row r="2410" s="222" customFormat="1" ht="12.75"/>
    <row r="2411" s="222" customFormat="1" ht="12.75"/>
    <row r="2412" s="222" customFormat="1" ht="12.75"/>
    <row r="2413" s="222" customFormat="1" ht="12.75"/>
    <row r="2414" s="222" customFormat="1" ht="12.75"/>
    <row r="2415" s="222" customFormat="1" ht="12.75"/>
    <row r="2416" s="222" customFormat="1" ht="12.75"/>
    <row r="2417" s="222" customFormat="1" ht="12.75"/>
    <row r="2418" s="222" customFormat="1" ht="12.75"/>
    <row r="2419" s="222" customFormat="1" ht="12.75"/>
    <row r="2420" s="222" customFormat="1" ht="12.75"/>
    <row r="2421" s="222" customFormat="1" ht="12.75"/>
    <row r="2422" s="222" customFormat="1" ht="12.75"/>
    <row r="2423" s="222" customFormat="1" ht="12.75"/>
    <row r="2424" s="222" customFormat="1" ht="12.75"/>
    <row r="2425" s="222" customFormat="1" ht="12.75"/>
    <row r="2426" s="222" customFormat="1" ht="12.75"/>
    <row r="2427" s="222" customFormat="1" ht="12.75"/>
    <row r="2428" s="222" customFormat="1" ht="12.75"/>
    <row r="2429" s="222" customFormat="1" ht="12.75"/>
    <row r="2430" s="222" customFormat="1" ht="12.75"/>
    <row r="2431" s="222" customFormat="1" ht="12.75"/>
    <row r="2432" s="222" customFormat="1" ht="12.75"/>
    <row r="2433" s="222" customFormat="1" ht="12.75"/>
    <row r="2434" s="222" customFormat="1" ht="12.75"/>
    <row r="2435" s="222" customFormat="1" ht="12.75"/>
    <row r="2436" s="222" customFormat="1" ht="12.75"/>
    <row r="2437" s="222" customFormat="1" ht="12.75"/>
    <row r="2438" s="222" customFormat="1" ht="12.75"/>
    <row r="2439" s="222" customFormat="1" ht="12.75"/>
    <row r="2440" s="222" customFormat="1" ht="12.75"/>
    <row r="2441" s="222" customFormat="1" ht="12.75"/>
    <row r="2442" s="222" customFormat="1" ht="12.75"/>
    <row r="2443" s="222" customFormat="1" ht="12.75"/>
    <row r="2444" s="222" customFormat="1" ht="12.75"/>
    <row r="2445" s="222" customFormat="1" ht="12.75"/>
    <row r="2446" s="222" customFormat="1" ht="12.75"/>
    <row r="2447" s="222" customFormat="1" ht="12.75"/>
    <row r="2448" s="222" customFormat="1" ht="12.75"/>
    <row r="2449" s="222" customFormat="1" ht="12.75"/>
    <row r="2450" s="222" customFormat="1" ht="12.75"/>
    <row r="2451" s="222" customFormat="1" ht="12.75"/>
    <row r="2452" s="222" customFormat="1" ht="12.75"/>
    <row r="2453" s="222" customFormat="1" ht="12.75"/>
    <row r="2454" s="222" customFormat="1" ht="12.75"/>
    <row r="2455" s="222" customFormat="1" ht="12.75"/>
    <row r="2456" s="222" customFormat="1" ht="12.75"/>
    <row r="2457" s="222" customFormat="1" ht="12.75"/>
    <row r="2458" s="222" customFormat="1" ht="12.75"/>
    <row r="2459" s="222" customFormat="1" ht="12.75"/>
    <row r="2460" s="222" customFormat="1" ht="12.75"/>
    <row r="2461" s="222" customFormat="1" ht="12.75"/>
    <row r="2462" s="222" customFormat="1" ht="12.75"/>
    <row r="2463" s="222" customFormat="1" ht="12.75"/>
    <row r="2464" s="222" customFormat="1" ht="12.75"/>
    <row r="2465" s="222" customFormat="1" ht="12.75"/>
    <row r="2466" s="222" customFormat="1" ht="12.75"/>
    <row r="2467" s="222" customFormat="1" ht="12.75"/>
    <row r="2468" s="222" customFormat="1" ht="12.75"/>
    <row r="2469" s="222" customFormat="1" ht="12.75"/>
    <row r="2470" s="222" customFormat="1" ht="12.75"/>
    <row r="2471" s="222" customFormat="1" ht="12.75"/>
    <row r="2472" s="222" customFormat="1" ht="12.75"/>
    <row r="2473" s="222" customFormat="1" ht="12.75"/>
    <row r="2474" s="222" customFormat="1" ht="12.75"/>
    <row r="2475" s="222" customFormat="1" ht="12.75"/>
    <row r="2476" s="222" customFormat="1" ht="12.75"/>
    <row r="2477" s="222" customFormat="1" ht="12.75"/>
    <row r="2478" s="222" customFormat="1" ht="12.75"/>
    <row r="2479" s="222" customFormat="1" ht="12.75"/>
    <row r="2480" s="222" customFormat="1" ht="12.75"/>
    <row r="2481" s="222" customFormat="1" ht="12.75"/>
    <row r="2482" s="222" customFormat="1" ht="12.75"/>
    <row r="2483" s="222" customFormat="1" ht="12.75"/>
    <row r="2484" s="222" customFormat="1" ht="12.75"/>
    <row r="2485" s="222" customFormat="1" ht="12.75"/>
    <row r="2486" s="222" customFormat="1" ht="12.75"/>
    <row r="2487" s="222" customFormat="1" ht="12.75"/>
    <row r="2488" s="222" customFormat="1" ht="12.75"/>
    <row r="2489" s="222" customFormat="1" ht="12.75"/>
    <row r="2490" s="222" customFormat="1" ht="12.75"/>
    <row r="2491" s="222" customFormat="1" ht="12.75"/>
    <row r="2492" s="222" customFormat="1" ht="12.75"/>
    <row r="2493" s="222" customFormat="1" ht="12.75"/>
    <row r="2494" s="222" customFormat="1" ht="12.75"/>
    <row r="2495" s="222" customFormat="1" ht="12.75"/>
    <row r="2496" s="222" customFormat="1" ht="12.75"/>
    <row r="2497" s="222" customFormat="1" ht="12.75"/>
    <row r="2498" s="222" customFormat="1" ht="12.75"/>
    <row r="2499" s="222" customFormat="1" ht="12.75"/>
    <row r="2500" s="222" customFormat="1" ht="12.75"/>
    <row r="2501" s="222" customFormat="1" ht="12.75"/>
    <row r="2502" s="222" customFormat="1" ht="12.75"/>
    <row r="2503" s="222" customFormat="1" ht="12.75"/>
    <row r="2504" s="222" customFormat="1" ht="12.75"/>
    <row r="2505" s="222" customFormat="1" ht="12.75"/>
    <row r="2506" s="222" customFormat="1" ht="12.75"/>
    <row r="2507" s="222" customFormat="1" ht="12.75"/>
    <row r="2508" s="222" customFormat="1" ht="12.75"/>
    <row r="2509" s="222" customFormat="1" ht="12.75"/>
    <row r="2510" s="222" customFormat="1" ht="12.75"/>
    <row r="2511" s="222" customFormat="1" ht="12.75"/>
    <row r="2512" s="222" customFormat="1" ht="12.75"/>
    <row r="2513" s="222" customFormat="1" ht="12.75"/>
    <row r="2514" s="222" customFormat="1" ht="12.75"/>
    <row r="2515" s="222" customFormat="1" ht="12.75"/>
    <row r="2516" s="222" customFormat="1" ht="12.75"/>
    <row r="2517" s="222" customFormat="1" ht="12.75"/>
    <row r="2518" s="222" customFormat="1" ht="12.75"/>
    <row r="2519" s="222" customFormat="1" ht="12.75"/>
    <row r="2520" s="222" customFormat="1" ht="12.75"/>
    <row r="2521" s="222" customFormat="1" ht="12.75"/>
    <row r="2522" s="222" customFormat="1" ht="12.75"/>
    <row r="2523" s="222" customFormat="1" ht="12.75"/>
    <row r="2524" s="222" customFormat="1" ht="12.75"/>
    <row r="2525" s="222" customFormat="1" ht="12.75"/>
    <row r="2526" s="222" customFormat="1" ht="12.75"/>
    <row r="2527" s="222" customFormat="1" ht="12.75"/>
    <row r="2528" s="222" customFormat="1" ht="12.75"/>
    <row r="2529" s="222" customFormat="1" ht="12.75"/>
    <row r="2530" s="222" customFormat="1" ht="12.75"/>
    <row r="2531" s="222" customFormat="1" ht="12.75"/>
    <row r="2532" s="222" customFormat="1" ht="12.75"/>
    <row r="2533" s="222" customFormat="1" ht="12.75"/>
    <row r="2534" s="222" customFormat="1" ht="12.75"/>
    <row r="2535" s="222" customFormat="1" ht="12.75"/>
    <row r="2536" s="222" customFormat="1" ht="12.75"/>
    <row r="2537" s="222" customFormat="1" ht="12.75"/>
    <row r="2538" s="222" customFormat="1" ht="12.75"/>
    <row r="2539" s="222" customFormat="1" ht="12.75"/>
    <row r="2540" s="222" customFormat="1" ht="12.75"/>
    <row r="2541" s="222" customFormat="1" ht="12.75"/>
    <row r="2542" s="222" customFormat="1" ht="12.75"/>
    <row r="2543" s="222" customFormat="1" ht="12.75"/>
    <row r="2544" s="222" customFormat="1" ht="12.75"/>
    <row r="2545" s="222" customFormat="1" ht="12.75"/>
    <row r="2546" s="222" customFormat="1" ht="12.75"/>
    <row r="2547" s="222" customFormat="1" ht="12.75"/>
    <row r="2548" s="222" customFormat="1" ht="12.75"/>
    <row r="2549" s="222" customFormat="1" ht="12.75"/>
    <row r="2550" s="222" customFormat="1" ht="12.75"/>
    <row r="2551" s="222" customFormat="1" ht="12.75"/>
    <row r="2552" s="222" customFormat="1" ht="12.75"/>
    <row r="2553" s="222" customFormat="1" ht="12.75"/>
    <row r="2554" s="222" customFormat="1" ht="12.75"/>
    <row r="2555" s="222" customFormat="1" ht="12.75"/>
    <row r="2556" s="222" customFormat="1" ht="12.75"/>
    <row r="2557" s="222" customFormat="1" ht="12.75"/>
    <row r="2558" s="222" customFormat="1" ht="12.75"/>
    <row r="2559" s="222" customFormat="1" ht="12.75"/>
    <row r="2560" s="222" customFormat="1" ht="12.75"/>
    <row r="2561" s="222" customFormat="1" ht="12.75"/>
    <row r="2562" s="222" customFormat="1" ht="12.75"/>
    <row r="2563" s="222" customFormat="1" ht="12.75"/>
    <row r="2564" s="222" customFormat="1" ht="12.75"/>
    <row r="2565" s="222" customFormat="1" ht="12.75"/>
    <row r="2566" s="222" customFormat="1" ht="12.75"/>
    <row r="2567" s="222" customFormat="1" ht="12.75"/>
    <row r="2568" s="222" customFormat="1" ht="12.75"/>
    <row r="2569" s="222" customFormat="1" ht="12.75"/>
    <row r="2570" s="222" customFormat="1" ht="12.75"/>
    <row r="2571" s="222" customFormat="1" ht="12.75"/>
    <row r="2572" s="222" customFormat="1" ht="12.75"/>
    <row r="2573" s="222" customFormat="1" ht="12.75"/>
    <row r="2574" s="222" customFormat="1" ht="12.75"/>
    <row r="2575" s="222" customFormat="1" ht="12.75"/>
    <row r="2576" s="222" customFormat="1" ht="12.75"/>
    <row r="2577" s="222" customFormat="1" ht="12.75"/>
    <row r="2578" s="222" customFormat="1" ht="12.75"/>
    <row r="2579" s="222" customFormat="1" ht="12.75"/>
    <row r="2580" s="222" customFormat="1" ht="12.75"/>
    <row r="2581" s="222" customFormat="1" ht="12.75"/>
    <row r="2582" s="222" customFormat="1" ht="12.75"/>
    <row r="2583" s="222" customFormat="1" ht="12.75"/>
    <row r="2584" s="222" customFormat="1" ht="12.75"/>
    <row r="2585" s="222" customFormat="1" ht="12.75"/>
    <row r="2586" s="222" customFormat="1" ht="12.75"/>
    <row r="2587" s="222" customFormat="1" ht="12.75"/>
    <row r="2588" s="222" customFormat="1" ht="12.75"/>
    <row r="2589" s="222" customFormat="1" ht="12.75"/>
    <row r="2590" s="222" customFormat="1" ht="12.75"/>
    <row r="2591" s="222" customFormat="1" ht="12.75"/>
    <row r="2592" s="222" customFormat="1" ht="12.75"/>
    <row r="2593" s="222" customFormat="1" ht="12.75"/>
    <row r="2594" s="222" customFormat="1" ht="12.75"/>
    <row r="2595" s="222" customFormat="1" ht="12.75"/>
    <row r="2596" s="222" customFormat="1" ht="12.75"/>
    <row r="2597" s="222" customFormat="1" ht="12.75"/>
    <row r="2598" s="222" customFormat="1" ht="12.75"/>
    <row r="2599" s="222" customFormat="1" ht="12.75"/>
    <row r="2600" s="222" customFormat="1" ht="12.75"/>
    <row r="2601" s="222" customFormat="1" ht="12.75"/>
    <row r="2602" s="222" customFormat="1" ht="12.75"/>
    <row r="2603" s="222" customFormat="1" ht="12.75"/>
    <row r="2604" s="222" customFormat="1" ht="12.75"/>
    <row r="2605" s="222" customFormat="1" ht="12.75"/>
    <row r="2606" s="222" customFormat="1" ht="12.75"/>
    <row r="2607" s="222" customFormat="1" ht="12.75"/>
    <row r="2608" s="222" customFormat="1" ht="12.75"/>
    <row r="2609" s="222" customFormat="1" ht="12.75"/>
    <row r="2610" s="222" customFormat="1" ht="12.75"/>
    <row r="2611" s="222" customFormat="1" ht="12.75"/>
    <row r="2612" s="222" customFormat="1" ht="12.75"/>
    <row r="2613" s="222" customFormat="1" ht="12.75"/>
    <row r="2614" s="222" customFormat="1" ht="12.75"/>
    <row r="2615" s="222" customFormat="1" ht="12.75"/>
    <row r="2616" s="222" customFormat="1" ht="12.75"/>
    <row r="2617" s="222" customFormat="1" ht="12.75"/>
    <row r="2618" s="222" customFormat="1" ht="12.75"/>
    <row r="2619" s="222" customFormat="1" ht="12.75"/>
    <row r="2620" s="222" customFormat="1" ht="12.75"/>
    <row r="2621" s="222" customFormat="1" ht="12.75"/>
    <row r="2622" s="222" customFormat="1" ht="12.75"/>
    <row r="2623" s="222" customFormat="1" ht="12.75"/>
    <row r="2624" s="222" customFormat="1" ht="12.75"/>
    <row r="2625" s="222" customFormat="1" ht="12.75"/>
    <row r="2626" s="222" customFormat="1" ht="12.75"/>
    <row r="2627" s="222" customFormat="1" ht="12.75"/>
    <row r="2628" s="222" customFormat="1" ht="12.75"/>
    <row r="2629" s="222" customFormat="1" ht="12.75"/>
    <row r="2630" s="222" customFormat="1" ht="12.75"/>
    <row r="2631" s="222" customFormat="1" ht="12.75"/>
    <row r="2632" s="222" customFormat="1" ht="12.75"/>
    <row r="2633" s="222" customFormat="1" ht="12.75"/>
    <row r="2634" s="222" customFormat="1" ht="12.75"/>
    <row r="2635" s="222" customFormat="1" ht="12.75"/>
    <row r="2636" s="222" customFormat="1" ht="12.75"/>
    <row r="2637" s="222" customFormat="1" ht="12.75"/>
    <row r="2638" s="222" customFormat="1" ht="12.75"/>
    <row r="2639" s="222" customFormat="1" ht="12.75"/>
    <row r="2640" s="222" customFormat="1" ht="12.75"/>
    <row r="2641" s="222" customFormat="1" ht="12.75"/>
    <row r="2642" s="222" customFormat="1" ht="12.75"/>
    <row r="2643" s="222" customFormat="1" ht="12.75"/>
    <row r="2644" s="222" customFormat="1" ht="12.75"/>
    <row r="2645" s="222" customFormat="1" ht="12.75"/>
    <row r="2646" s="222" customFormat="1" ht="12.75"/>
    <row r="2647" s="222" customFormat="1" ht="12.75"/>
    <row r="2648" s="222" customFormat="1" ht="12.75"/>
    <row r="2649" s="222" customFormat="1" ht="12.75"/>
    <row r="2650" s="222" customFormat="1" ht="12.75"/>
    <row r="2651" s="222" customFormat="1" ht="12.75"/>
    <row r="2652" s="222" customFormat="1" ht="12.75"/>
    <row r="2653" s="222" customFormat="1" ht="12.75"/>
    <row r="2654" s="222" customFormat="1" ht="12.75"/>
    <row r="2655" s="222" customFormat="1" ht="12.75"/>
    <row r="2656" s="222" customFormat="1" ht="12.75"/>
    <row r="2657" s="222" customFormat="1" ht="12.75"/>
    <row r="2658" s="222" customFormat="1" ht="12.75"/>
    <row r="2659" s="222" customFormat="1" ht="12.75"/>
    <row r="2660" s="222" customFormat="1" ht="12.75"/>
    <row r="2661" s="222" customFormat="1" ht="12.75"/>
    <row r="2662" s="222" customFormat="1" ht="12.75"/>
    <row r="2663" s="222" customFormat="1" ht="12.75"/>
    <row r="2664" s="222" customFormat="1" ht="12.75"/>
    <row r="2665" s="222" customFormat="1" ht="12.75"/>
    <row r="2666" s="222" customFormat="1" ht="12.75"/>
    <row r="2667" s="222" customFormat="1" ht="12.75"/>
    <row r="2668" s="222" customFormat="1" ht="12.75"/>
    <row r="2669" s="222" customFormat="1" ht="12.75"/>
    <row r="2670" s="222" customFormat="1" ht="12.75"/>
    <row r="2671" s="222" customFormat="1" ht="12.75"/>
    <row r="2672" s="222" customFormat="1" ht="12.75"/>
    <row r="2673" s="222" customFormat="1" ht="12.75"/>
    <row r="2674" s="222" customFormat="1" ht="12.75"/>
    <row r="2675" s="222" customFormat="1" ht="12.75"/>
    <row r="2676" s="222" customFormat="1" ht="12.75"/>
    <row r="2677" s="222" customFormat="1" ht="12.75"/>
    <row r="2678" s="222" customFormat="1" ht="12.75"/>
    <row r="2679" s="222" customFormat="1" ht="12.75"/>
    <row r="2680" s="222" customFormat="1" ht="12.75"/>
    <row r="2681" s="222" customFormat="1" ht="12.75"/>
    <row r="2682" s="222" customFormat="1" ht="12.75"/>
    <row r="2683" s="222" customFormat="1" ht="12.75"/>
    <row r="2684" s="222" customFormat="1" ht="12.75"/>
    <row r="2685" s="222" customFormat="1" ht="12.75"/>
    <row r="2686" s="222" customFormat="1" ht="12.75"/>
    <row r="2687" s="222" customFormat="1" ht="12.75"/>
    <row r="2688" s="222" customFormat="1" ht="12.75"/>
    <row r="2689" s="222" customFormat="1" ht="12.75"/>
    <row r="2690" s="222" customFormat="1" ht="12.75"/>
    <row r="2691" s="222" customFormat="1" ht="12.75"/>
    <row r="2692" s="222" customFormat="1" ht="12.75"/>
    <row r="2693" s="222" customFormat="1" ht="12.75"/>
    <row r="2694" s="222" customFormat="1" ht="12.75"/>
    <row r="2695" s="222" customFormat="1" ht="12.75"/>
    <row r="2696" s="222" customFormat="1" ht="12.75"/>
    <row r="2697" s="222" customFormat="1" ht="12.75"/>
    <row r="2698" s="222" customFormat="1" ht="12.75"/>
    <row r="2699" s="222" customFormat="1" ht="12.75"/>
    <row r="2700" s="222" customFormat="1" ht="12.75"/>
    <row r="2701" s="222" customFormat="1" ht="12.75"/>
    <row r="2702" s="222" customFormat="1" ht="12.75"/>
    <row r="2703" s="222" customFormat="1" ht="12.75"/>
    <row r="2704" s="222" customFormat="1" ht="12.75"/>
    <row r="2705" s="222" customFormat="1" ht="12.75"/>
    <row r="2706" s="222" customFormat="1" ht="12.75"/>
    <row r="2707" s="222" customFormat="1" ht="12.75"/>
    <row r="2708" s="222" customFormat="1" ht="12.75"/>
    <row r="2709" s="222" customFormat="1" ht="12.75"/>
    <row r="2710" s="222" customFormat="1" ht="12.75"/>
    <row r="2711" s="222" customFormat="1" ht="12.75"/>
    <row r="2712" s="222" customFormat="1" ht="12.75"/>
    <row r="2713" s="222" customFormat="1" ht="12.75"/>
    <row r="2714" s="222" customFormat="1" ht="12.75"/>
    <row r="2715" s="222" customFormat="1" ht="12.75"/>
    <row r="2716" s="222" customFormat="1" ht="12.75"/>
    <row r="2717" s="222" customFormat="1" ht="12.75"/>
    <row r="2718" s="222" customFormat="1" ht="12.75"/>
    <row r="2719" s="222" customFormat="1" ht="12.75"/>
    <row r="2720" s="222" customFormat="1" ht="12.75"/>
    <row r="2721" s="222" customFormat="1" ht="12.75"/>
    <row r="2722" s="222" customFormat="1" ht="12.75"/>
    <row r="2723" s="222" customFormat="1" ht="12.75"/>
    <row r="2724" s="222" customFormat="1" ht="12.75"/>
    <row r="2725" s="222" customFormat="1" ht="12.75"/>
    <row r="2726" s="222" customFormat="1" ht="12.75"/>
    <row r="2727" s="222" customFormat="1" ht="12.75"/>
    <row r="2728" s="222" customFormat="1" ht="12.75"/>
    <row r="2729" s="222" customFormat="1" ht="12.75"/>
    <row r="2730" s="222" customFormat="1" ht="12.75"/>
    <row r="2731" s="222" customFormat="1" ht="12.75"/>
    <row r="2732" s="222" customFormat="1" ht="12.75"/>
    <row r="2733" s="222" customFormat="1" ht="12.75"/>
    <row r="2734" s="222" customFormat="1" ht="12.75"/>
    <row r="2735" s="222" customFormat="1" ht="12.75"/>
    <row r="2736" s="222" customFormat="1" ht="12.75"/>
    <row r="2737" s="222" customFormat="1" ht="12.75"/>
    <row r="2738" s="222" customFormat="1" ht="12.75"/>
    <row r="2739" s="222" customFormat="1" ht="12.75"/>
    <row r="2740" s="222" customFormat="1" ht="12.75"/>
    <row r="2741" s="222" customFormat="1" ht="12.75"/>
    <row r="2742" s="222" customFormat="1" ht="12.75"/>
    <row r="2743" s="222" customFormat="1" ht="12.75"/>
    <row r="2744" s="222" customFormat="1" ht="12.75"/>
    <row r="2745" s="222" customFormat="1" ht="12.75"/>
    <row r="2746" s="222" customFormat="1" ht="12.75"/>
    <row r="2747" s="222" customFormat="1" ht="12.75"/>
    <row r="2748" s="222" customFormat="1" ht="12.75"/>
    <row r="2749" s="222" customFormat="1" ht="12.75"/>
    <row r="2750" s="222" customFormat="1" ht="12.75"/>
    <row r="2751" s="222" customFormat="1" ht="12.75"/>
    <row r="2752" s="222" customFormat="1" ht="12.75"/>
    <row r="2753" s="222" customFormat="1" ht="12.75"/>
    <row r="2754" s="222" customFormat="1" ht="12.75"/>
    <row r="2755" s="222" customFormat="1" ht="12.75"/>
    <row r="2756" s="222" customFormat="1" ht="12.75"/>
    <row r="2757" s="222" customFormat="1" ht="12.75"/>
    <row r="2758" s="222" customFormat="1" ht="12.75"/>
    <row r="2759" s="222" customFormat="1" ht="12.75"/>
    <row r="2760" s="222" customFormat="1" ht="12.75"/>
    <row r="2761" s="222" customFormat="1" ht="12.75"/>
    <row r="2762" s="222" customFormat="1" ht="12.75"/>
    <row r="2763" s="222" customFormat="1" ht="12.75"/>
    <row r="2764" s="222" customFormat="1" ht="12.75"/>
    <row r="2765" s="222" customFormat="1" ht="12.75"/>
    <row r="2766" s="222" customFormat="1" ht="12.75"/>
    <row r="2767" s="222" customFormat="1" ht="12.75"/>
    <row r="2768" s="222" customFormat="1" ht="12.75"/>
    <row r="2769" s="222" customFormat="1" ht="12.75"/>
    <row r="2770" s="222" customFormat="1" ht="12.75"/>
    <row r="2771" s="222" customFormat="1" ht="12.75"/>
    <row r="2772" s="222" customFormat="1" ht="12.75"/>
    <row r="2773" s="222" customFormat="1" ht="12.75"/>
    <row r="2774" s="222" customFormat="1" ht="12.75"/>
    <row r="2775" s="222" customFormat="1" ht="12.75"/>
    <row r="2776" s="222" customFormat="1" ht="12.75"/>
    <row r="2777" s="222" customFormat="1" ht="12.75"/>
    <row r="2778" s="222" customFormat="1" ht="12.75"/>
    <row r="2779" s="222" customFormat="1" ht="12.75"/>
    <row r="2780" s="222" customFormat="1" ht="12.75"/>
    <row r="2781" s="222" customFormat="1" ht="12.75"/>
    <row r="2782" s="222" customFormat="1" ht="12.75"/>
    <row r="2783" s="222" customFormat="1" ht="12.75"/>
    <row r="2784" s="222" customFormat="1" ht="12.75"/>
    <row r="2785" s="222" customFormat="1" ht="12.75"/>
    <row r="2786" s="222" customFormat="1" ht="12.75"/>
    <row r="2787" s="222" customFormat="1" ht="12.75"/>
    <row r="2788" s="222" customFormat="1" ht="12.75"/>
    <row r="2789" s="222" customFormat="1" ht="12.75"/>
    <row r="2790" s="222" customFormat="1" ht="12.75"/>
    <row r="2791" s="222" customFormat="1" ht="12.75"/>
    <row r="2792" s="222" customFormat="1" ht="12.75"/>
    <row r="2793" s="222" customFormat="1" ht="12.75"/>
    <row r="2794" s="222" customFormat="1" ht="12.75"/>
    <row r="2795" s="222" customFormat="1" ht="12.75"/>
    <row r="2796" s="222" customFormat="1" ht="12.75"/>
    <row r="2797" s="222" customFormat="1" ht="12.75"/>
    <row r="2798" s="222" customFormat="1" ht="12.75"/>
    <row r="2799" s="222" customFormat="1" ht="12.75"/>
    <row r="2800" s="222" customFormat="1" ht="12.75"/>
    <row r="2801" s="222" customFormat="1" ht="12.75"/>
    <row r="2802" s="222" customFormat="1" ht="12.75"/>
    <row r="2803" s="222" customFormat="1" ht="12.75"/>
    <row r="2804" s="222" customFormat="1" ht="12.75"/>
    <row r="2805" s="222" customFormat="1" ht="12.75"/>
    <row r="2806" s="222" customFormat="1" ht="12.75"/>
    <row r="2807" s="222" customFormat="1" ht="12.75"/>
    <row r="2808" s="222" customFormat="1" ht="12.75"/>
    <row r="2809" s="222" customFormat="1" ht="12.75"/>
    <row r="2810" s="222" customFormat="1" ht="12.75"/>
    <row r="2811" s="222" customFormat="1" ht="12.75"/>
    <row r="2812" s="222" customFormat="1" ht="12.75"/>
    <row r="2813" s="222" customFormat="1" ht="12.75"/>
    <row r="2814" s="222" customFormat="1" ht="12.75"/>
    <row r="2815" s="222" customFormat="1" ht="12.75"/>
    <row r="2816" s="222" customFormat="1" ht="12.75"/>
    <row r="2817" s="222" customFormat="1" ht="12.75"/>
    <row r="2818" s="222" customFormat="1" ht="12.75"/>
    <row r="2819" s="222" customFormat="1" ht="12.75"/>
    <row r="2820" s="222" customFormat="1" ht="12.75"/>
    <row r="2821" s="222" customFormat="1" ht="12.75"/>
    <row r="2822" s="222" customFormat="1" ht="12.75"/>
    <row r="2823" s="222" customFormat="1" ht="12.75"/>
    <row r="2824" s="222" customFormat="1" ht="12.75"/>
    <row r="2825" s="222" customFormat="1" ht="12.75"/>
    <row r="2826" s="222" customFormat="1" ht="12.75"/>
    <row r="2827" s="222" customFormat="1" ht="12.75"/>
    <row r="2828" s="222" customFormat="1" ht="12.75"/>
    <row r="2829" s="222" customFormat="1" ht="12.75"/>
    <row r="2830" s="222" customFormat="1" ht="12.75"/>
    <row r="2831" s="222" customFormat="1" ht="12.75"/>
    <row r="2832" s="222" customFormat="1" ht="12.75"/>
    <row r="2833" s="222" customFormat="1" ht="12.75"/>
    <row r="2834" s="222" customFormat="1" ht="12.75"/>
    <row r="2835" s="222" customFormat="1" ht="12.75"/>
    <row r="2836" s="222" customFormat="1" ht="12.75"/>
    <row r="2837" s="222" customFormat="1" ht="12.75"/>
    <row r="2838" s="222" customFormat="1" ht="12.75"/>
    <row r="2839" s="222" customFormat="1" ht="12.75"/>
    <row r="2840" s="222" customFormat="1" ht="12.75"/>
    <row r="2841" s="222" customFormat="1" ht="12.75"/>
    <row r="2842" s="222" customFormat="1" ht="12.75"/>
    <row r="2843" s="222" customFormat="1" ht="12.75"/>
    <row r="2844" s="222" customFormat="1" ht="12.75"/>
    <row r="2845" s="222" customFormat="1" ht="12.75"/>
    <row r="2846" s="222" customFormat="1" ht="12.75"/>
    <row r="2847" s="222" customFormat="1" ht="12.75"/>
    <row r="2848" s="222" customFormat="1" ht="12.75"/>
    <row r="2849" s="222" customFormat="1" ht="12.75"/>
    <row r="2850" s="222" customFormat="1" ht="12.75"/>
    <row r="2851" s="222" customFormat="1" ht="12.75"/>
    <row r="2852" s="222" customFormat="1" ht="12.75"/>
    <row r="2853" s="222" customFormat="1" ht="12.75"/>
    <row r="2854" s="222" customFormat="1" ht="12.75"/>
    <row r="2855" s="222" customFormat="1" ht="12.75"/>
    <row r="2856" s="222" customFormat="1" ht="12.75"/>
    <row r="2857" s="222" customFormat="1" ht="12.75"/>
    <row r="2858" s="222" customFormat="1" ht="12.75"/>
    <row r="2859" s="222" customFormat="1" ht="12.75"/>
    <row r="2860" s="222" customFormat="1" ht="12.75"/>
    <row r="2861" s="222" customFormat="1" ht="12.75"/>
    <row r="2862" s="222" customFormat="1" ht="12.75"/>
    <row r="2863" s="222" customFormat="1" ht="12.75"/>
    <row r="2864" s="222" customFormat="1" ht="12.75"/>
    <row r="2865" s="222" customFormat="1" ht="12.75"/>
    <row r="2866" s="222" customFormat="1" ht="12.75"/>
    <row r="2867" s="222" customFormat="1" ht="12.75"/>
    <row r="2868" s="222" customFormat="1" ht="12.75"/>
    <row r="2869" s="222" customFormat="1" ht="12.75"/>
    <row r="2870" s="222" customFormat="1" ht="12.75"/>
    <row r="2871" s="222" customFormat="1" ht="12.75"/>
    <row r="2872" s="222" customFormat="1" ht="12.75"/>
    <row r="2873" s="222" customFormat="1" ht="12.75"/>
    <row r="2874" s="222" customFormat="1" ht="12.75"/>
    <row r="2875" s="222" customFormat="1" ht="12.75"/>
    <row r="2876" s="222" customFormat="1" ht="12.75"/>
    <row r="2877" s="222" customFormat="1" ht="12.75"/>
    <row r="2878" s="222" customFormat="1" ht="12.75"/>
    <row r="2879" s="222" customFormat="1" ht="12.75"/>
    <row r="2880" s="222" customFormat="1" ht="12.75"/>
    <row r="2881" s="222" customFormat="1" ht="12.75"/>
    <row r="2882" s="222" customFormat="1" ht="12.75"/>
    <row r="2883" s="222" customFormat="1" ht="12.75"/>
    <row r="2884" s="222" customFormat="1" ht="12.75"/>
    <row r="2885" s="222" customFormat="1" ht="12.75"/>
    <row r="2886" s="222" customFormat="1" ht="12.75"/>
    <row r="2887" s="222" customFormat="1" ht="12.75"/>
    <row r="2888" s="222" customFormat="1" ht="12.75"/>
    <row r="2889" s="222" customFormat="1" ht="12.75"/>
    <row r="2890" s="222" customFormat="1" ht="12.75"/>
    <row r="2891" s="222" customFormat="1" ht="12.75"/>
    <row r="2892" s="222" customFormat="1" ht="12.75"/>
    <row r="2893" s="222" customFormat="1" ht="12.75"/>
    <row r="2894" s="222" customFormat="1" ht="12.75"/>
    <row r="2895" s="222" customFormat="1" ht="12.75"/>
    <row r="2896" s="222" customFormat="1" ht="12.75"/>
    <row r="2897" s="222" customFormat="1" ht="12.75"/>
    <row r="2898" s="222" customFormat="1" ht="12.75"/>
    <row r="2899" s="222" customFormat="1" ht="12.75"/>
    <row r="2900" s="222" customFormat="1" ht="12.75"/>
    <row r="2901" s="222" customFormat="1" ht="12.75"/>
    <row r="2902" s="222" customFormat="1" ht="12.75"/>
    <row r="2903" s="222" customFormat="1" ht="12.75"/>
    <row r="2904" s="222" customFormat="1" ht="12.75"/>
    <row r="2905" s="222" customFormat="1" ht="12.75"/>
    <row r="2906" s="222" customFormat="1" ht="12.75"/>
    <row r="2907" s="222" customFormat="1" ht="12.75"/>
    <row r="2908" s="222" customFormat="1" ht="12.75"/>
    <row r="2909" s="222" customFormat="1" ht="12.75"/>
    <row r="2910" s="222" customFormat="1" ht="12.75"/>
    <row r="2911" s="222" customFormat="1" ht="12.75"/>
    <row r="2912" s="222" customFormat="1" ht="12.75"/>
    <row r="2913" s="222" customFormat="1" ht="12.75"/>
    <row r="2914" s="222" customFormat="1" ht="12.75"/>
    <row r="2915" s="222" customFormat="1" ht="12.75"/>
    <row r="2916" s="222" customFormat="1" ht="12.75"/>
    <row r="2917" s="222" customFormat="1" ht="12.75"/>
    <row r="2918" s="222" customFormat="1" ht="12.75"/>
    <row r="2919" s="222" customFormat="1" ht="12.75"/>
    <row r="2920" s="222" customFormat="1" ht="12.75"/>
    <row r="2921" s="222" customFormat="1" ht="12.75"/>
    <row r="2922" s="222" customFormat="1" ht="12.75"/>
    <row r="2923" s="222" customFormat="1" ht="12.75"/>
    <row r="2924" s="222" customFormat="1" ht="12.75"/>
    <row r="2925" s="222" customFormat="1" ht="12.75"/>
    <row r="2926" s="222" customFormat="1" ht="12.75"/>
    <row r="2927" s="222" customFormat="1" ht="12.75"/>
    <row r="2928" s="222" customFormat="1" ht="12.75"/>
    <row r="2929" s="222" customFormat="1" ht="12.75"/>
    <row r="2930" s="222" customFormat="1" ht="12.75"/>
    <row r="2931" s="222" customFormat="1" ht="12.75"/>
    <row r="2932" s="222" customFormat="1" ht="12.75"/>
    <row r="2933" s="222" customFormat="1" ht="12.75"/>
    <row r="2934" s="222" customFormat="1" ht="12.75"/>
    <row r="2935" s="222" customFormat="1" ht="12.75"/>
    <row r="2936" s="222" customFormat="1" ht="12.75"/>
    <row r="2937" s="222" customFormat="1" ht="12.75"/>
    <row r="2938" s="222" customFormat="1" ht="12.75"/>
    <row r="2939" s="222" customFormat="1" ht="12.75"/>
    <row r="2940" s="222" customFormat="1" ht="12.75"/>
    <row r="2941" s="222" customFormat="1" ht="12.75"/>
    <row r="2942" s="222" customFormat="1" ht="12.75"/>
    <row r="2943" s="222" customFormat="1" ht="12.75"/>
    <row r="2944" s="222" customFormat="1" ht="12.75"/>
    <row r="2945" s="222" customFormat="1" ht="12.75"/>
    <row r="2946" s="222" customFormat="1" ht="12.75"/>
    <row r="2947" s="222" customFormat="1" ht="12.75"/>
    <row r="2948" s="222" customFormat="1" ht="12.75"/>
    <row r="2949" s="222" customFormat="1" ht="12.75"/>
    <row r="2950" s="222" customFormat="1" ht="12.75"/>
    <row r="2951" s="222" customFormat="1" ht="12.75"/>
    <row r="2952" s="222" customFormat="1" ht="12.75"/>
    <row r="2953" s="222" customFormat="1" ht="12.75"/>
    <row r="2954" s="222" customFormat="1" ht="12.75"/>
    <row r="2955" s="222" customFormat="1" ht="12.75"/>
    <row r="2956" s="222" customFormat="1" ht="12.75"/>
    <row r="2957" s="222" customFormat="1" ht="12.75"/>
    <row r="2958" s="222" customFormat="1" ht="12.75"/>
    <row r="2959" s="222" customFormat="1" ht="12.75"/>
    <row r="2960" s="222" customFormat="1" ht="12.75"/>
    <row r="2961" s="222" customFormat="1" ht="12.75"/>
    <row r="2962" s="222" customFormat="1" ht="12.75"/>
    <row r="2963" s="222" customFormat="1" ht="12.75"/>
    <row r="2964" s="222" customFormat="1" ht="12.75"/>
    <row r="2965" s="222" customFormat="1" ht="12.75"/>
    <row r="2966" s="222" customFormat="1" ht="12.75"/>
    <row r="2967" s="222" customFormat="1" ht="12.75"/>
    <row r="2968" s="222" customFormat="1" ht="12.75"/>
    <row r="2969" s="222" customFormat="1" ht="12.75"/>
    <row r="2970" s="222" customFormat="1" ht="12.75"/>
    <row r="2971" s="222" customFormat="1" ht="12.75"/>
    <row r="2972" s="222" customFormat="1" ht="12.75"/>
    <row r="2973" s="222" customFormat="1" ht="12.75"/>
    <row r="2974" s="222" customFormat="1" ht="12.75"/>
    <row r="2975" s="222" customFormat="1" ht="12.75"/>
    <row r="2976" s="222" customFormat="1" ht="12.75"/>
    <row r="2977" s="222" customFormat="1" ht="12.75"/>
    <row r="2978" s="222" customFormat="1" ht="12.75"/>
    <row r="2979" s="222" customFormat="1" ht="12.75"/>
    <row r="2980" s="222" customFormat="1" ht="12.75"/>
    <row r="2981" s="222" customFormat="1" ht="12.75"/>
    <row r="2982" s="222" customFormat="1" ht="12.75"/>
    <row r="2983" s="222" customFormat="1" ht="12.75"/>
    <row r="2984" s="222" customFormat="1" ht="12.75"/>
    <row r="2985" s="222" customFormat="1" ht="12.75"/>
    <row r="2986" s="222" customFormat="1" ht="12.75"/>
    <row r="2987" s="222" customFormat="1" ht="12.75"/>
    <row r="2988" s="222" customFormat="1" ht="12.75"/>
    <row r="2989" s="222" customFormat="1" ht="12.75"/>
    <row r="2990" s="222" customFormat="1" ht="12.75"/>
    <row r="2991" s="222" customFormat="1" ht="12.75"/>
    <row r="2992" s="222" customFormat="1" ht="12.75"/>
    <row r="2993" s="222" customFormat="1" ht="12.75"/>
    <row r="2994" s="222" customFormat="1" ht="12.75"/>
    <row r="2995" s="222" customFormat="1" ht="12.75"/>
    <row r="2996" s="222" customFormat="1" ht="12.75"/>
    <row r="2997" s="222" customFormat="1" ht="12.75"/>
    <row r="2998" s="222" customFormat="1" ht="12.75"/>
    <row r="2999" s="222" customFormat="1" ht="12.75"/>
    <row r="3000" s="222" customFormat="1" ht="12.75"/>
    <row r="3001" s="222" customFormat="1" ht="12.75"/>
    <row r="3002" s="222" customFormat="1" ht="12.75"/>
    <row r="3003" s="222" customFormat="1" ht="12.75"/>
    <row r="3004" s="222" customFormat="1" ht="12.75"/>
    <row r="3005" s="222" customFormat="1" ht="12.75"/>
    <row r="3006" s="222" customFormat="1" ht="12.75"/>
    <row r="3007" s="222" customFormat="1" ht="12.75"/>
    <row r="3008" s="222" customFormat="1" ht="12.75"/>
    <row r="3009" s="222" customFormat="1" ht="12.75"/>
    <row r="3010" s="222" customFormat="1" ht="12.75"/>
    <row r="3011" s="222" customFormat="1" ht="12.75"/>
    <row r="3012" s="222" customFormat="1" ht="12.75"/>
    <row r="3013" s="222" customFormat="1" ht="12.75"/>
    <row r="3014" s="222" customFormat="1" ht="12.75"/>
    <row r="3015" s="222" customFormat="1" ht="12.75"/>
    <row r="3016" s="222" customFormat="1" ht="12.75"/>
    <row r="3017" s="222" customFormat="1" ht="12.75"/>
    <row r="3018" s="222" customFormat="1" ht="12.75"/>
    <row r="3019" s="222" customFormat="1" ht="12.75"/>
    <row r="3020" s="222" customFormat="1" ht="12.75"/>
    <row r="3021" s="222" customFormat="1" ht="12.75"/>
    <row r="3022" s="222" customFormat="1" ht="12.75"/>
    <row r="3023" s="222" customFormat="1" ht="12.75"/>
    <row r="3024" s="222" customFormat="1" ht="12.75"/>
    <row r="3025" s="222" customFormat="1" ht="12.75"/>
    <row r="3026" s="222" customFormat="1" ht="12.75"/>
    <row r="3027" s="222" customFormat="1" ht="12.75"/>
    <row r="3028" s="222" customFormat="1" ht="12.75"/>
    <row r="3029" s="222" customFormat="1" ht="12.75"/>
    <row r="3030" s="222" customFormat="1" ht="12.75"/>
    <row r="3031" s="222" customFormat="1" ht="12.75"/>
    <row r="3032" s="222" customFormat="1" ht="12.75"/>
    <row r="3033" s="222" customFormat="1" ht="12.75"/>
    <row r="3034" s="222" customFormat="1" ht="12.75"/>
    <row r="3035" s="222" customFormat="1" ht="12.75"/>
    <row r="3036" s="222" customFormat="1" ht="12.75"/>
    <row r="3037" s="222" customFormat="1" ht="12.75"/>
    <row r="3038" s="222" customFormat="1" ht="12.75"/>
    <row r="3039" s="222" customFormat="1" ht="12.75"/>
    <row r="3040" s="222" customFormat="1" ht="12.75"/>
    <row r="3041" s="222" customFormat="1" ht="12.75"/>
    <row r="3042" s="222" customFormat="1" ht="12.75"/>
    <row r="3043" s="222" customFormat="1" ht="12.75"/>
    <row r="3044" s="222" customFormat="1" ht="12.75"/>
    <row r="3045" s="222" customFormat="1" ht="12.75"/>
    <row r="3046" s="222" customFormat="1" ht="12.75"/>
    <row r="3047" s="222" customFormat="1" ht="12.75"/>
    <row r="3048" s="222" customFormat="1" ht="12.75"/>
    <row r="3049" s="222" customFormat="1" ht="12.75"/>
    <row r="3050" s="222" customFormat="1" ht="12.75"/>
    <row r="3051" s="222" customFormat="1" ht="12.75"/>
    <row r="3052" s="222" customFormat="1" ht="12.75"/>
    <row r="3053" s="222" customFormat="1" ht="12.75"/>
    <row r="3054" s="222" customFormat="1" ht="12.75"/>
    <row r="3055" s="222" customFormat="1" ht="12.75"/>
    <row r="3056" s="222" customFormat="1" ht="12.75"/>
    <row r="3057" s="222" customFormat="1" ht="12.75"/>
    <row r="3058" s="222" customFormat="1" ht="12.75"/>
    <row r="3059" s="222" customFormat="1" ht="12.75"/>
    <row r="3060" s="222" customFormat="1" ht="12.75"/>
    <row r="3061" s="222" customFormat="1" ht="12.75"/>
    <row r="3062" s="222" customFormat="1" ht="12.75"/>
    <row r="3063" s="222" customFormat="1" ht="12.75"/>
    <row r="3064" s="222" customFormat="1" ht="12.75"/>
    <row r="3065" s="222" customFormat="1" ht="12.75"/>
    <row r="3066" s="222" customFormat="1" ht="12.75"/>
    <row r="3067" s="222" customFormat="1" ht="12.75"/>
    <row r="3068" s="222" customFormat="1" ht="12.75"/>
    <row r="3069" s="222" customFormat="1" ht="12.75"/>
    <row r="3070" s="222" customFormat="1" ht="12.75"/>
    <row r="3071" s="222" customFormat="1" ht="12.75"/>
    <row r="3072" s="222" customFormat="1" ht="12.75"/>
    <row r="3073" s="222" customFormat="1" ht="12.75"/>
    <row r="3074" s="222" customFormat="1" ht="12.75"/>
    <row r="3075" s="222" customFormat="1" ht="12.75"/>
    <row r="3076" s="222" customFormat="1" ht="12.75"/>
    <row r="3077" s="222" customFormat="1" ht="12.75"/>
    <row r="3078" s="222" customFormat="1" ht="12.75"/>
    <row r="3079" s="222" customFormat="1" ht="12.75"/>
    <row r="3080" s="222" customFormat="1" ht="12.75"/>
    <row r="3081" s="222" customFormat="1" ht="12.75"/>
    <row r="3082" s="222" customFormat="1" ht="12.75"/>
    <row r="3083" s="222" customFormat="1" ht="12.75"/>
    <row r="3084" s="222" customFormat="1" ht="12.75"/>
    <row r="3085" s="222" customFormat="1" ht="12.75"/>
    <row r="3086" s="222" customFormat="1" ht="12.75"/>
    <row r="3087" s="222" customFormat="1" ht="12.75"/>
    <row r="3088" s="222" customFormat="1" ht="12.75"/>
    <row r="3089" s="222" customFormat="1" ht="12.75"/>
    <row r="3090" s="222" customFormat="1" ht="12.75"/>
    <row r="3091" s="222" customFormat="1" ht="12.75"/>
    <row r="3092" s="222" customFormat="1" ht="12.75"/>
    <row r="3093" s="222" customFormat="1" ht="12.75"/>
    <row r="3094" s="222" customFormat="1" ht="12.75"/>
    <row r="3095" s="222" customFormat="1" ht="12.75"/>
    <row r="3096" s="222" customFormat="1" ht="12.75"/>
    <row r="3097" s="222" customFormat="1" ht="12.75"/>
    <row r="3098" s="222" customFormat="1" ht="12.75"/>
    <row r="3099" s="222" customFormat="1" ht="12.75"/>
    <row r="3100" s="222" customFormat="1" ht="12.75"/>
    <row r="3101" s="222" customFormat="1" ht="12.75"/>
    <row r="3102" s="222" customFormat="1" ht="12.75"/>
    <row r="3103" s="222" customFormat="1" ht="12.75"/>
    <row r="3104" s="222" customFormat="1" ht="12.75"/>
    <row r="3105" s="222" customFormat="1" ht="12.75"/>
    <row r="3106" s="222" customFormat="1" ht="12.75"/>
    <row r="3107" s="222" customFormat="1" ht="12.75"/>
    <row r="3108" s="222" customFormat="1" ht="12.75"/>
    <row r="3109" s="222" customFormat="1" ht="12.75"/>
    <row r="3110" s="222" customFormat="1" ht="12.75"/>
    <row r="3111" s="222" customFormat="1" ht="12.75"/>
    <row r="3112" s="222" customFormat="1" ht="12.75"/>
    <row r="3113" s="222" customFormat="1" ht="12.75"/>
    <row r="3114" s="222" customFormat="1" ht="12.75"/>
    <row r="3115" s="222" customFormat="1" ht="12.75"/>
    <row r="3116" s="222" customFormat="1" ht="12.75"/>
    <row r="3117" s="222" customFormat="1" ht="12.75"/>
    <row r="3118" s="222" customFormat="1" ht="12.75"/>
    <row r="3119" s="222" customFormat="1" ht="12.75"/>
    <row r="3120" s="222" customFormat="1" ht="12.75"/>
    <row r="3121" s="222" customFormat="1" ht="12.75"/>
    <row r="3122" s="222" customFormat="1" ht="12.75"/>
    <row r="3123" s="222" customFormat="1" ht="12.75"/>
    <row r="3124" s="222" customFormat="1" ht="12.75"/>
    <row r="3125" s="222" customFormat="1" ht="12.75"/>
    <row r="3126" s="222" customFormat="1" ht="12.75"/>
    <row r="3127" s="222" customFormat="1" ht="12.75"/>
    <row r="3128" s="222" customFormat="1" ht="12.75"/>
    <row r="3129" s="222" customFormat="1" ht="12.75"/>
    <row r="3130" s="222" customFormat="1" ht="12.75"/>
    <row r="3131" s="222" customFormat="1" ht="12.75"/>
    <row r="3132" s="222" customFormat="1" ht="12.75"/>
    <row r="3133" s="222" customFormat="1" ht="12.75"/>
    <row r="3134" s="222" customFormat="1" ht="12.75"/>
    <row r="3135" s="222" customFormat="1" ht="12.75"/>
    <row r="3136" s="222" customFormat="1" ht="12.75"/>
    <row r="3137" s="222" customFormat="1" ht="12.75"/>
    <row r="3138" s="222" customFormat="1" ht="12.75"/>
    <row r="3139" s="222" customFormat="1" ht="12.75"/>
    <row r="3140" s="222" customFormat="1" ht="12.75"/>
    <row r="3141" s="222" customFormat="1" ht="12.75"/>
    <row r="3142" s="222" customFormat="1" ht="12.75"/>
    <row r="3143" s="222" customFormat="1" ht="12.75"/>
    <row r="3144" s="222" customFormat="1" ht="12.75"/>
    <row r="3145" s="222" customFormat="1" ht="12.75"/>
    <row r="3146" s="222" customFormat="1" ht="12.75"/>
    <row r="3147" s="222" customFormat="1" ht="12.75"/>
    <row r="3148" s="222" customFormat="1" ht="12.75"/>
    <row r="3149" s="222" customFormat="1" ht="12.75"/>
    <row r="3150" s="222" customFormat="1" ht="12.75"/>
    <row r="3151" s="222" customFormat="1" ht="12.75"/>
    <row r="3152" s="222" customFormat="1" ht="12.75"/>
    <row r="3153" s="222" customFormat="1" ht="12.75"/>
    <row r="3154" s="222" customFormat="1" ht="12.75"/>
    <row r="3155" s="222" customFormat="1" ht="12.75"/>
    <row r="3156" s="222" customFormat="1" ht="12.75"/>
    <row r="3157" s="222" customFormat="1" ht="12.75"/>
    <row r="3158" s="222" customFormat="1" ht="12.75"/>
    <row r="3159" s="222" customFormat="1" ht="12.75"/>
    <row r="3160" s="222" customFormat="1" ht="12.75"/>
    <row r="3161" s="222" customFormat="1" ht="12.75"/>
    <row r="3162" s="222" customFormat="1" ht="12.75"/>
    <row r="3163" s="222" customFormat="1" ht="12.75"/>
    <row r="3164" s="222" customFormat="1" ht="12.75"/>
    <row r="3165" s="222" customFormat="1" ht="12.75"/>
    <row r="3166" s="222" customFormat="1" ht="12.75"/>
    <row r="3167" s="222" customFormat="1" ht="12.75"/>
    <row r="3168" s="222" customFormat="1" ht="12.75"/>
    <row r="3169" s="222" customFormat="1" ht="12.75"/>
    <row r="3170" s="222" customFormat="1" ht="12.75"/>
    <row r="3171" s="222" customFormat="1" ht="12.75"/>
    <row r="3172" s="222" customFormat="1" ht="12.75"/>
    <row r="3173" s="222" customFormat="1" ht="12.75"/>
    <row r="3174" s="222" customFormat="1" ht="12.75"/>
    <row r="3175" s="222" customFormat="1" ht="12.75"/>
    <row r="3176" s="222" customFormat="1" ht="12.75"/>
    <row r="3177" s="222" customFormat="1" ht="12.75"/>
    <row r="3178" s="222" customFormat="1" ht="12.75"/>
    <row r="3179" s="222" customFormat="1" ht="12.75"/>
    <row r="3180" s="222" customFormat="1" ht="12.75"/>
    <row r="3181" s="222" customFormat="1" ht="12.75"/>
    <row r="3182" s="222" customFormat="1" ht="12.75"/>
    <row r="3183" s="222" customFormat="1" ht="12.75"/>
    <row r="3184" s="222" customFormat="1" ht="12.75"/>
    <row r="3185" s="222" customFormat="1" ht="12.75"/>
    <row r="3186" s="222" customFormat="1" ht="12.75"/>
    <row r="3187" s="222" customFormat="1" ht="12.75"/>
    <row r="3188" s="222" customFormat="1" ht="12.75"/>
    <row r="3189" s="222" customFormat="1" ht="12.75"/>
    <row r="3190" s="222" customFormat="1" ht="12.75"/>
    <row r="3191" s="222" customFormat="1" ht="12.75"/>
    <row r="3192" s="222" customFormat="1" ht="12.75"/>
    <row r="3193" s="222" customFormat="1" ht="12.75"/>
    <row r="3194" s="222" customFormat="1" ht="12.75"/>
    <row r="3195" s="222" customFormat="1" ht="12.75"/>
    <row r="3196" s="222" customFormat="1" ht="12.75"/>
    <row r="3197" s="222" customFormat="1" ht="12.75"/>
    <row r="3198" s="222" customFormat="1" ht="12.75"/>
    <row r="3199" s="222" customFormat="1" ht="12.75"/>
    <row r="3200" s="222" customFormat="1" ht="12.75"/>
    <row r="3201" s="222" customFormat="1" ht="12.75"/>
    <row r="3202" s="222" customFormat="1" ht="12.75"/>
    <row r="3203" s="222" customFormat="1" ht="12.75"/>
    <row r="3204" s="222" customFormat="1" ht="12.75"/>
    <row r="3205" s="222" customFormat="1" ht="12.75"/>
    <row r="3206" s="222" customFormat="1" ht="12.75"/>
    <row r="3207" s="222" customFormat="1" ht="12.75"/>
    <row r="3208" s="222" customFormat="1" ht="12.75"/>
    <row r="3209" s="222" customFormat="1" ht="12.75"/>
    <row r="3210" s="222" customFormat="1" ht="12.75"/>
    <row r="3211" s="222" customFormat="1" ht="12.75"/>
    <row r="3212" s="222" customFormat="1" ht="12.75"/>
    <row r="3213" s="222" customFormat="1" ht="12.75"/>
    <row r="3214" s="222" customFormat="1" ht="12.75"/>
    <row r="3215" s="222" customFormat="1" ht="12.75"/>
    <row r="3216" s="222" customFormat="1" ht="12.75"/>
    <row r="3217" s="222" customFormat="1" ht="12.75"/>
    <row r="3218" s="222" customFormat="1" ht="12.75"/>
    <row r="3219" s="222" customFormat="1" ht="12.75"/>
    <row r="3220" s="222" customFormat="1" ht="12.75"/>
    <row r="3221" s="222" customFormat="1" ht="12.75"/>
    <row r="3222" s="222" customFormat="1" ht="12.75"/>
    <row r="3223" s="222" customFormat="1" ht="12.75"/>
    <row r="3224" s="222" customFormat="1" ht="12.75"/>
    <row r="3225" s="222" customFormat="1" ht="12.75"/>
    <row r="3226" s="222" customFormat="1" ht="12.75"/>
    <row r="3227" s="222" customFormat="1" ht="12.75"/>
    <row r="3228" s="222" customFormat="1" ht="12.75"/>
    <row r="3229" s="222" customFormat="1" ht="12.75"/>
    <row r="3230" s="222" customFormat="1" ht="12.75"/>
    <row r="3231" s="222" customFormat="1" ht="12.75"/>
    <row r="3232" s="222" customFormat="1" ht="12.75"/>
    <row r="3233" s="222" customFormat="1" ht="12.75"/>
    <row r="3234" s="222" customFormat="1" ht="12.75"/>
    <row r="3235" s="222" customFormat="1" ht="12.75"/>
    <row r="3236" s="222" customFormat="1" ht="12.75"/>
    <row r="3237" s="222" customFormat="1" ht="12.75"/>
    <row r="3238" s="222" customFormat="1" ht="12.75"/>
    <row r="3239" s="222" customFormat="1" ht="12.75"/>
    <row r="3240" s="222" customFormat="1" ht="12.75"/>
    <row r="3241" s="222" customFormat="1" ht="12.75"/>
    <row r="3242" s="222" customFormat="1" ht="12.75"/>
    <row r="3243" s="222" customFormat="1" ht="12.75"/>
    <row r="3244" s="222" customFormat="1" ht="12.75"/>
    <row r="3245" s="222" customFormat="1" ht="12.75"/>
    <row r="3246" s="222" customFormat="1" ht="12.75"/>
    <row r="3247" s="222" customFormat="1" ht="12.75"/>
    <row r="3248" s="222" customFormat="1" ht="12.75"/>
    <row r="3249" s="222" customFormat="1" ht="12.75"/>
    <row r="3250" s="222" customFormat="1" ht="12.75"/>
    <row r="3251" s="222" customFormat="1" ht="12.75"/>
    <row r="3252" s="222" customFormat="1" ht="12.75"/>
    <row r="3253" s="222" customFormat="1" ht="12.75"/>
    <row r="3254" s="222" customFormat="1" ht="12.75"/>
    <row r="3255" s="222" customFormat="1" ht="12.75"/>
    <row r="3256" s="222" customFormat="1" ht="12.75"/>
    <row r="3257" s="222" customFormat="1" ht="12.75"/>
    <row r="3258" s="222" customFormat="1" ht="12.75"/>
    <row r="3259" s="222" customFormat="1" ht="12.75"/>
    <row r="3260" s="222" customFormat="1" ht="12.75"/>
    <row r="3261" s="222" customFormat="1" ht="12.75"/>
    <row r="3262" s="222" customFormat="1" ht="12.75"/>
    <row r="3263" s="222" customFormat="1" ht="12.75"/>
    <row r="3264" s="222" customFormat="1" ht="12.75"/>
    <row r="3265" s="222" customFormat="1" ht="12.75"/>
    <row r="3266" s="222" customFormat="1" ht="12.75"/>
    <row r="3267" s="222" customFormat="1" ht="12.75"/>
    <row r="3268" s="222" customFormat="1" ht="12.75"/>
    <row r="3269" s="222" customFormat="1" ht="12.75"/>
    <row r="3270" s="222" customFormat="1" ht="12.75"/>
    <row r="3271" s="222" customFormat="1" ht="12.75"/>
    <row r="3272" s="222" customFormat="1" ht="12.75"/>
    <row r="3273" s="222" customFormat="1" ht="12.75"/>
    <row r="3274" s="222" customFormat="1" ht="12.75"/>
    <row r="3275" s="222" customFormat="1" ht="12.75"/>
    <row r="3276" s="222" customFormat="1" ht="12.75"/>
    <row r="3277" s="222" customFormat="1" ht="12.75"/>
    <row r="3278" s="222" customFormat="1" ht="12.75"/>
    <row r="3279" s="222" customFormat="1" ht="12.75"/>
    <row r="3280" s="222" customFormat="1" ht="12.75"/>
    <row r="3281" s="222" customFormat="1" ht="12.75"/>
    <row r="3282" s="222" customFormat="1" ht="12.75"/>
    <row r="3283" s="222" customFormat="1" ht="12.75"/>
    <row r="3284" s="222" customFormat="1" ht="12.75"/>
    <row r="3285" s="222" customFormat="1" ht="12.75"/>
    <row r="3286" s="222" customFormat="1" ht="12.75"/>
    <row r="3287" s="222" customFormat="1" ht="12.75"/>
    <row r="3288" s="222" customFormat="1" ht="12.75"/>
    <row r="3289" s="222" customFormat="1" ht="12.75"/>
    <row r="3290" s="222" customFormat="1" ht="12.75"/>
    <row r="3291" s="222" customFormat="1" ht="12.75"/>
    <row r="3292" s="222" customFormat="1" ht="12.75"/>
    <row r="3293" s="222" customFormat="1" ht="12.75"/>
    <row r="3294" s="222" customFormat="1" ht="12.75"/>
    <row r="3295" s="222" customFormat="1" ht="12.75"/>
    <row r="3296" s="222" customFormat="1" ht="12.75"/>
    <row r="3297" s="222" customFormat="1" ht="12.75"/>
    <row r="3298" s="222" customFormat="1" ht="12.75"/>
    <row r="3299" s="222" customFormat="1" ht="12.75"/>
    <row r="3300" s="222" customFormat="1" ht="12.75"/>
    <row r="3301" s="222" customFormat="1" ht="12.75"/>
    <row r="3302" s="222" customFormat="1" ht="12.75"/>
    <row r="3303" s="222" customFormat="1" ht="12.75"/>
    <row r="3304" s="222" customFormat="1" ht="12.75"/>
    <row r="3305" s="222" customFormat="1" ht="12.75"/>
    <row r="3306" s="222" customFormat="1" ht="12.75"/>
    <row r="3307" s="222" customFormat="1" ht="12.75"/>
    <row r="3308" s="222" customFormat="1" ht="12.75"/>
    <row r="3309" s="222" customFormat="1" ht="12.75"/>
    <row r="3310" s="222" customFormat="1" ht="12.75"/>
    <row r="3311" s="222" customFormat="1" ht="12.75"/>
    <row r="3312" s="222" customFormat="1" ht="12.75"/>
    <row r="3313" s="222" customFormat="1" ht="12.75"/>
    <row r="3314" s="222" customFormat="1" ht="12.75"/>
    <row r="3315" s="222" customFormat="1" ht="12.75"/>
    <row r="3316" s="222" customFormat="1" ht="12.75"/>
    <row r="3317" s="222" customFormat="1" ht="12.75"/>
    <row r="3318" s="222" customFormat="1" ht="12.75"/>
    <row r="3319" s="222" customFormat="1" ht="12.75"/>
    <row r="3320" s="222" customFormat="1" ht="12.75"/>
    <row r="3321" s="222" customFormat="1" ht="12.75"/>
    <row r="3322" s="222" customFormat="1" ht="12.75"/>
    <row r="3323" s="222" customFormat="1" ht="12.75"/>
    <row r="3324" s="222" customFormat="1" ht="12.75"/>
    <row r="3325" s="222" customFormat="1" ht="12.75"/>
    <row r="3326" s="222" customFormat="1" ht="12.75"/>
    <row r="3327" s="222" customFormat="1" ht="12.75"/>
    <row r="3328" s="222" customFormat="1" ht="12.75"/>
    <row r="3329" s="222" customFormat="1" ht="12.75"/>
    <row r="3330" s="222" customFormat="1" ht="12.75"/>
    <row r="3331" s="222" customFormat="1" ht="12.75"/>
    <row r="3332" s="222" customFormat="1" ht="12.75"/>
    <row r="3333" s="222" customFormat="1" ht="12.75"/>
    <row r="3334" s="222" customFormat="1" ht="12.75"/>
    <row r="3335" s="222" customFormat="1" ht="12.75"/>
    <row r="3336" s="222" customFormat="1" ht="12.75"/>
    <row r="3337" s="222" customFormat="1" ht="12.75"/>
    <row r="3338" s="222" customFormat="1" ht="12.75"/>
    <row r="3339" s="222" customFormat="1" ht="12.75"/>
    <row r="3340" s="222" customFormat="1" ht="12.75"/>
    <row r="3341" s="222" customFormat="1" ht="12.75"/>
    <row r="3342" s="222" customFormat="1" ht="12.75"/>
    <row r="3343" s="222" customFormat="1" ht="12.75"/>
    <row r="3344" s="222" customFormat="1" ht="12.75"/>
    <row r="3345" s="222" customFormat="1" ht="12.75"/>
    <row r="3346" s="222" customFormat="1" ht="12.75"/>
    <row r="3347" s="222" customFormat="1" ht="12.75"/>
    <row r="3348" s="222" customFormat="1" ht="12.75"/>
    <row r="3349" s="222" customFormat="1" ht="12.75"/>
    <row r="3350" s="222" customFormat="1" ht="12.75"/>
    <row r="3351" s="222" customFormat="1" ht="12.75"/>
    <row r="3352" s="222" customFormat="1" ht="12.75"/>
    <row r="3353" s="222" customFormat="1" ht="12.75"/>
    <row r="3354" s="222" customFormat="1" ht="12.75"/>
    <row r="3355" s="222" customFormat="1" ht="12.75"/>
    <row r="3356" s="222" customFormat="1" ht="12.75"/>
    <row r="3357" s="222" customFormat="1" ht="12.75"/>
    <row r="3358" s="222" customFormat="1" ht="12.75"/>
    <row r="3359" s="222" customFormat="1" ht="12.75"/>
    <row r="3360" s="222" customFormat="1" ht="12.75"/>
    <row r="3361" s="222" customFormat="1" ht="12.75"/>
    <row r="3362" s="222" customFormat="1" ht="12.75"/>
    <row r="3363" s="222" customFormat="1" ht="12.75"/>
    <row r="3364" s="222" customFormat="1" ht="12.75"/>
    <row r="3365" s="222" customFormat="1" ht="12.75"/>
    <row r="3366" s="222" customFormat="1" ht="12.75"/>
    <row r="3367" s="222" customFormat="1" ht="12.75"/>
    <row r="3368" s="222" customFormat="1" ht="12.75"/>
    <row r="3369" s="222" customFormat="1" ht="12.75"/>
    <row r="3370" s="222" customFormat="1" ht="12.75"/>
    <row r="3371" s="222" customFormat="1" ht="12.75"/>
    <row r="3372" s="222" customFormat="1" ht="12.75"/>
    <row r="3373" s="222" customFormat="1" ht="12.75"/>
    <row r="3374" s="222" customFormat="1" ht="12.75"/>
    <row r="3375" s="222" customFormat="1" ht="12.75"/>
    <row r="3376" s="222" customFormat="1" ht="12.75"/>
    <row r="3377" s="222" customFormat="1" ht="12.75"/>
    <row r="3378" s="222" customFormat="1" ht="12.75"/>
    <row r="3379" s="222" customFormat="1" ht="12.75"/>
    <row r="3380" s="222" customFormat="1" ht="12.75"/>
    <row r="3381" s="222" customFormat="1" ht="12.75"/>
    <row r="3382" s="222" customFormat="1" ht="12.75"/>
    <row r="3383" s="222" customFormat="1" ht="12.75"/>
    <row r="3384" s="222" customFormat="1" ht="12.75"/>
    <row r="3385" s="222" customFormat="1" ht="12.75"/>
    <row r="3386" s="222" customFormat="1" ht="12.75"/>
    <row r="3387" s="222" customFormat="1" ht="12.75"/>
    <row r="3388" s="222" customFormat="1" ht="12.75"/>
    <row r="3389" s="222" customFormat="1" ht="12.75"/>
    <row r="3390" s="222" customFormat="1" ht="12.75"/>
    <row r="3391" s="222" customFormat="1" ht="12.75"/>
    <row r="3392" s="222" customFormat="1" ht="12.75"/>
    <row r="3393" s="222" customFormat="1" ht="12.75"/>
    <row r="3394" s="222" customFormat="1" ht="12.75"/>
    <row r="3395" s="222" customFormat="1" ht="12.75"/>
    <row r="3396" s="222" customFormat="1" ht="12.75"/>
  </sheetData>
  <sheetProtection password="EF65" sheet="1" objects="1" scenarios="1"/>
  <mergeCells count="49">
    <mergeCell ref="B1:I1"/>
    <mergeCell ref="B2:I2"/>
    <mergeCell ref="A3:I3"/>
    <mergeCell ref="A4:I4"/>
    <mergeCell ref="B5:I5"/>
    <mergeCell ref="A7:D7"/>
    <mergeCell ref="A8:D8"/>
    <mergeCell ref="H7:I7"/>
    <mergeCell ref="E7:G7"/>
    <mergeCell ref="A9:D9"/>
    <mergeCell ref="A10:D10"/>
    <mergeCell ref="A11:D11"/>
    <mergeCell ref="A12:D12"/>
    <mergeCell ref="A14:D14"/>
    <mergeCell ref="B15:I15"/>
    <mergeCell ref="B16:I16"/>
    <mergeCell ref="B17:I17"/>
    <mergeCell ref="E23:I23"/>
    <mergeCell ref="E26:I26"/>
    <mergeCell ref="A19:I19"/>
    <mergeCell ref="A20:I20"/>
    <mergeCell ref="E21:I21"/>
    <mergeCell ref="A22:I22"/>
    <mergeCell ref="A28:I28"/>
    <mergeCell ref="A30:I30"/>
    <mergeCell ref="E31:I31"/>
    <mergeCell ref="A32:I32"/>
    <mergeCell ref="E33:I33"/>
    <mergeCell ref="E36:I36"/>
    <mergeCell ref="A38:I38"/>
    <mergeCell ref="A39:I39"/>
    <mergeCell ref="B40:I40"/>
    <mergeCell ref="B41:I41"/>
    <mergeCell ref="A42:I42"/>
    <mergeCell ref="A43:I43"/>
    <mergeCell ref="B44:I44"/>
    <mergeCell ref="B45:I45"/>
    <mergeCell ref="B46:I46"/>
    <mergeCell ref="B47:I47"/>
    <mergeCell ref="A48:I48"/>
    <mergeCell ref="B49:I49"/>
    <mergeCell ref="B50:I50"/>
    <mergeCell ref="B51:I51"/>
    <mergeCell ref="B56:I56"/>
    <mergeCell ref="A57:I57"/>
    <mergeCell ref="B52:I52"/>
    <mergeCell ref="B53:I53"/>
    <mergeCell ref="B54:I54"/>
    <mergeCell ref="B55:I55"/>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L37"/>
  <sheetViews>
    <sheetView workbookViewId="0" topLeftCell="A1">
      <selection activeCell="B12" sqref="B12:L12"/>
    </sheetView>
  </sheetViews>
  <sheetFormatPr defaultColWidth="9.140625" defaultRowHeight="12.75"/>
  <cols>
    <col min="1" max="1" width="4.140625" style="406" customWidth="1"/>
    <col min="2" max="2" width="18.8515625" style="390" customWidth="1"/>
    <col min="3" max="3" width="19.00390625" style="390" customWidth="1"/>
    <col min="4" max="4" width="3.140625" style="390" customWidth="1"/>
    <col min="5" max="5" width="11.7109375" style="390" customWidth="1"/>
    <col min="6" max="6" width="7.8515625" style="390" customWidth="1"/>
    <col min="7" max="7" width="8.140625" style="390" customWidth="1"/>
    <col min="8" max="8" width="3.00390625" style="390" customWidth="1"/>
    <col min="9" max="10" width="5.7109375" style="390" customWidth="1"/>
    <col min="11" max="12" width="6.7109375" style="390" customWidth="1"/>
    <col min="13" max="16384" width="9.140625" style="390" customWidth="1"/>
  </cols>
  <sheetData>
    <row r="1" spans="1:12" ht="15" customHeight="1">
      <c r="A1" s="388" t="s">
        <v>142</v>
      </c>
      <c r="B1" s="389" t="s">
        <v>145</v>
      </c>
      <c r="C1" s="328"/>
      <c r="D1" s="1180"/>
      <c r="E1" s="1181"/>
      <c r="F1" s="1182"/>
      <c r="G1" s="1168" t="s">
        <v>148</v>
      </c>
      <c r="H1" s="1169"/>
      <c r="I1" s="1169"/>
      <c r="J1" s="1169"/>
      <c r="K1" s="1169"/>
      <c r="L1" s="1170"/>
    </row>
    <row r="2" spans="1:12" ht="15" customHeight="1">
      <c r="A2" s="1166"/>
      <c r="B2" s="1167"/>
      <c r="C2" s="1167"/>
      <c r="D2" s="1180"/>
      <c r="E2" s="1181"/>
      <c r="F2" s="1182"/>
      <c r="G2" s="1171"/>
      <c r="H2" s="1172"/>
      <c r="I2" s="1172"/>
      <c r="J2" s="1172"/>
      <c r="K2" s="1172"/>
      <c r="L2" s="1173"/>
    </row>
    <row r="3" spans="1:12" ht="15" customHeight="1">
      <c r="A3" s="388" t="s">
        <v>143</v>
      </c>
      <c r="B3" s="389" t="s">
        <v>146</v>
      </c>
      <c r="C3" s="328"/>
      <c r="D3" s="1180"/>
      <c r="E3" s="1181"/>
      <c r="F3" s="1182"/>
      <c r="G3" s="1171"/>
      <c r="H3" s="1172"/>
      <c r="I3" s="1172"/>
      <c r="J3" s="1172"/>
      <c r="K3" s="1172"/>
      <c r="L3" s="1173"/>
    </row>
    <row r="4" spans="1:12" ht="15" customHeight="1">
      <c r="A4" s="1166"/>
      <c r="B4" s="1167"/>
      <c r="C4" s="1167"/>
      <c r="D4" s="1180"/>
      <c r="E4" s="1181"/>
      <c r="F4" s="1182"/>
      <c r="G4" s="1171"/>
      <c r="H4" s="1172"/>
      <c r="I4" s="1172"/>
      <c r="J4" s="1172"/>
      <c r="K4" s="1172"/>
      <c r="L4" s="1173"/>
    </row>
    <row r="5" spans="1:12" ht="15" customHeight="1">
      <c r="A5" s="388" t="s">
        <v>144</v>
      </c>
      <c r="B5" s="389" t="s">
        <v>147</v>
      </c>
      <c r="C5" s="328"/>
      <c r="D5" s="1180"/>
      <c r="E5" s="1181"/>
      <c r="F5" s="1182"/>
      <c r="G5" s="1174"/>
      <c r="H5" s="1175"/>
      <c r="I5" s="1176"/>
      <c r="J5" s="1176"/>
      <c r="K5" s="1176"/>
      <c r="L5" s="1177"/>
    </row>
    <row r="6" spans="1:12" ht="30" customHeight="1">
      <c r="A6" s="1178"/>
      <c r="B6" s="1179"/>
      <c r="C6" s="1179"/>
      <c r="D6" s="1179"/>
      <c r="E6" s="1179"/>
      <c r="F6" s="1179"/>
      <c r="G6" s="1179"/>
      <c r="H6" s="1179"/>
      <c r="I6" s="1179"/>
      <c r="J6" s="1179"/>
      <c r="K6" s="1179"/>
      <c r="L6" s="1179"/>
    </row>
    <row r="7" spans="1:12" ht="27">
      <c r="A7" s="1183" t="s">
        <v>606</v>
      </c>
      <c r="B7" s="1184"/>
      <c r="C7" s="1184"/>
      <c r="D7" s="1184"/>
      <c r="E7" s="1184"/>
      <c r="F7" s="1184"/>
      <c r="G7" s="1184"/>
      <c r="H7" s="1184"/>
      <c r="I7" s="1184"/>
      <c r="J7" s="1184"/>
      <c r="K7" s="1184"/>
      <c r="L7" s="1184"/>
    </row>
    <row r="8" spans="1:12" ht="12.75">
      <c r="A8" s="1190"/>
      <c r="B8" s="1191"/>
      <c r="C8" s="1191"/>
      <c r="D8" s="1191"/>
      <c r="E8" s="1191"/>
      <c r="F8" s="1191"/>
      <c r="G8" s="1191"/>
      <c r="H8" s="1191"/>
      <c r="I8" s="1191"/>
      <c r="J8" s="1191"/>
      <c r="K8" s="1191"/>
      <c r="L8" s="1191"/>
    </row>
    <row r="9" spans="1:12" ht="50.25" customHeight="1">
      <c r="A9" s="1192" t="s">
        <v>687</v>
      </c>
      <c r="B9" s="1193"/>
      <c r="C9" s="1193"/>
      <c r="D9" s="1193"/>
      <c r="E9" s="1193"/>
      <c r="F9" s="1193"/>
      <c r="G9" s="1193"/>
      <c r="H9" s="1193"/>
      <c r="I9" s="1193"/>
      <c r="J9" s="1193"/>
      <c r="K9" s="1193"/>
      <c r="L9" s="1193"/>
    </row>
    <row r="10" spans="1:12" ht="12.75">
      <c r="A10" s="1185"/>
      <c r="B10" s="1186"/>
      <c r="C10" s="1186"/>
      <c r="D10" s="1186"/>
      <c r="E10" s="1186"/>
      <c r="F10" s="1186"/>
      <c r="G10" s="1186"/>
      <c r="H10" s="1186"/>
      <c r="I10" s="1186"/>
      <c r="J10" s="1186"/>
      <c r="K10" s="1186"/>
      <c r="L10" s="1186"/>
    </row>
    <row r="11" spans="1:12" ht="18" customHeight="1">
      <c r="A11" s="1187" t="s">
        <v>2</v>
      </c>
      <c r="B11" s="1188"/>
      <c r="C11" s="1188"/>
      <c r="D11" s="1188"/>
      <c r="E11" s="1188"/>
      <c r="F11" s="1188"/>
      <c r="G11" s="1188"/>
      <c r="H11" s="1188"/>
      <c r="I11" s="1188"/>
      <c r="J11" s="1188"/>
      <c r="K11" s="1188"/>
      <c r="L11" s="1188"/>
    </row>
    <row r="12" spans="1:12" ht="18" customHeight="1" thickBot="1">
      <c r="A12" s="391"/>
      <c r="B12" s="1189" t="s">
        <v>149</v>
      </c>
      <c r="C12" s="1189"/>
      <c r="D12" s="1189"/>
      <c r="E12" s="1189"/>
      <c r="F12" s="1189"/>
      <c r="G12" s="1189"/>
      <c r="H12" s="1189"/>
      <c r="I12" s="1189"/>
      <c r="J12" s="1189"/>
      <c r="K12" s="1189"/>
      <c r="L12" s="1189"/>
    </row>
    <row r="13" spans="1:12" ht="19.5" customHeight="1">
      <c r="A13" s="392" t="s">
        <v>153</v>
      </c>
      <c r="B13" s="393" t="s">
        <v>463</v>
      </c>
      <c r="C13" s="407">
        <f>+DAP1!B25</f>
        <v>0</v>
      </c>
      <c r="D13" s="394" t="s">
        <v>152</v>
      </c>
      <c r="E13" s="393" t="s">
        <v>150</v>
      </c>
      <c r="F13" s="1160" t="str">
        <f>+CONCATENATE(DAP1!J25,", ",DAP1!B26)</f>
        <v>, </v>
      </c>
      <c r="G13" s="1161"/>
      <c r="H13" s="394" t="s">
        <v>151</v>
      </c>
      <c r="I13" s="1164" t="s">
        <v>65</v>
      </c>
      <c r="J13" s="1165"/>
      <c r="K13" s="1162">
        <f>+DAP1!A6</f>
      </c>
      <c r="L13" s="1163"/>
    </row>
    <row r="14" spans="1:12" ht="19.5" customHeight="1">
      <c r="A14" s="395" t="s">
        <v>154</v>
      </c>
      <c r="B14" s="1147" t="s">
        <v>155</v>
      </c>
      <c r="C14" s="1157"/>
      <c r="D14" s="1158" t="str">
        <f>+CONCATENATE(DAP1!B28,", ",DAP1!G28," ",DAP1!L28,", PSČ ",DAP1!B29)</f>
        <v>0,  , PSČ </v>
      </c>
      <c r="E14" s="1158"/>
      <c r="F14" s="1158"/>
      <c r="G14" s="1158"/>
      <c r="H14" s="1158"/>
      <c r="I14" s="1158"/>
      <c r="J14" s="1158"/>
      <c r="K14" s="1158"/>
      <c r="L14" s="1159"/>
    </row>
    <row r="15" spans="1:12" ht="33" customHeight="1">
      <c r="A15" s="396" t="s">
        <v>156</v>
      </c>
      <c r="B15" s="1145" t="s">
        <v>157</v>
      </c>
      <c r="C15" s="1146"/>
      <c r="D15" s="1146"/>
      <c r="E15" s="1149"/>
      <c r="F15" s="1149"/>
      <c r="G15" s="1150"/>
      <c r="H15" s="1150"/>
      <c r="I15" s="1150"/>
      <c r="J15" s="1150"/>
      <c r="K15" s="1150"/>
      <c r="L15" s="1151"/>
    </row>
    <row r="16" spans="1:12" ht="19.5" customHeight="1">
      <c r="A16" s="395" t="s">
        <v>158</v>
      </c>
      <c r="B16" s="1147" t="s">
        <v>159</v>
      </c>
      <c r="C16" s="1148"/>
      <c r="D16" s="1148"/>
      <c r="E16" s="1149"/>
      <c r="F16" s="1149"/>
      <c r="G16" s="1150"/>
      <c r="H16" s="1150"/>
      <c r="I16" s="1150"/>
      <c r="J16" s="1150"/>
      <c r="K16" s="1150"/>
      <c r="L16" s="1151"/>
    </row>
    <row r="17" spans="1:12" ht="19.5" customHeight="1" thickBot="1">
      <c r="A17" s="397" t="s">
        <v>160</v>
      </c>
      <c r="B17" s="398" t="s">
        <v>161</v>
      </c>
      <c r="C17" s="1152">
        <f>+DAP1!F29</f>
        <v>0</v>
      </c>
      <c r="D17" s="1153"/>
      <c r="E17" s="1097" t="s">
        <v>162</v>
      </c>
      <c r="F17" s="1099"/>
      <c r="G17" s="1152">
        <f>+DAP1!F29</f>
        <v>0</v>
      </c>
      <c r="H17" s="1154"/>
      <c r="I17" s="1154"/>
      <c r="J17" s="1154"/>
      <c r="K17" s="1154"/>
      <c r="L17" s="1155"/>
    </row>
    <row r="18" spans="1:12" ht="19.5" customHeight="1" thickTop="1">
      <c r="A18" s="1070" t="s">
        <v>163</v>
      </c>
      <c r="B18" s="1072" t="s">
        <v>607</v>
      </c>
      <c r="C18" s="1073"/>
      <c r="D18" s="1073"/>
      <c r="E18" s="1073"/>
      <c r="F18" s="1074"/>
      <c r="G18" s="1078" t="s">
        <v>831</v>
      </c>
      <c r="H18" s="1079"/>
      <c r="I18" s="1080"/>
      <c r="J18" s="1078" t="s">
        <v>357</v>
      </c>
      <c r="K18" s="1079"/>
      <c r="L18" s="1156"/>
    </row>
    <row r="19" spans="1:12" ht="19.5" customHeight="1" thickBot="1">
      <c r="A19" s="1071"/>
      <c r="B19" s="1075"/>
      <c r="C19" s="1076"/>
      <c r="D19" s="1076"/>
      <c r="E19" s="1076"/>
      <c r="F19" s="1077"/>
      <c r="G19" s="1067"/>
      <c r="H19" s="1068"/>
      <c r="I19" s="1081"/>
      <c r="J19" s="1067"/>
      <c r="K19" s="1068"/>
      <c r="L19" s="1069"/>
    </row>
    <row r="20" spans="1:12" ht="18" customHeight="1" thickTop="1">
      <c r="A20" s="399" t="s">
        <v>164</v>
      </c>
      <c r="B20" s="1139" t="s">
        <v>680</v>
      </c>
      <c r="C20" s="1140"/>
      <c r="D20" s="1140"/>
      <c r="E20" s="1140"/>
      <c r="F20" s="1141"/>
      <c r="G20" s="1131" t="s">
        <v>681</v>
      </c>
      <c r="H20" s="1131"/>
      <c r="I20" s="1133" t="s">
        <v>682</v>
      </c>
      <c r="J20" s="1137"/>
      <c r="K20" s="1133" t="s">
        <v>683</v>
      </c>
      <c r="L20" s="1134"/>
    </row>
    <row r="21" spans="1:12" ht="25.5" customHeight="1" thickBot="1">
      <c r="A21" s="400"/>
      <c r="B21" s="1142"/>
      <c r="C21" s="1143"/>
      <c r="D21" s="1143"/>
      <c r="E21" s="1143"/>
      <c r="F21" s="1144"/>
      <c r="G21" s="1132"/>
      <c r="H21" s="1132"/>
      <c r="I21" s="1135"/>
      <c r="J21" s="1138"/>
      <c r="K21" s="1135"/>
      <c r="L21" s="1136"/>
    </row>
    <row r="22" spans="1:12" ht="19.5" customHeight="1" thickTop="1">
      <c r="A22" s="401" t="s">
        <v>278</v>
      </c>
      <c r="B22" s="1118" t="s">
        <v>684</v>
      </c>
      <c r="C22" s="1119"/>
      <c r="D22" s="1119"/>
      <c r="E22" s="1119"/>
      <c r="F22" s="1120"/>
      <c r="G22" s="1121" t="s">
        <v>685</v>
      </c>
      <c r="H22" s="1122"/>
      <c r="I22" s="1123"/>
      <c r="J22" s="1121" t="s">
        <v>686</v>
      </c>
      <c r="K22" s="1122"/>
      <c r="L22" s="1124"/>
    </row>
    <row r="23" spans="1:12" ht="18" customHeight="1">
      <c r="A23" s="402" t="s">
        <v>440</v>
      </c>
      <c r="B23" s="1129" t="s">
        <v>452</v>
      </c>
      <c r="C23" s="1129"/>
      <c r="D23" s="1125"/>
      <c r="E23" s="1126"/>
      <c r="F23" s="1129" t="s">
        <v>442</v>
      </c>
      <c r="G23" s="1129"/>
      <c r="H23" s="1129"/>
      <c r="I23" s="1129"/>
      <c r="J23" s="1129"/>
      <c r="K23" s="1129"/>
      <c r="L23" s="1130"/>
    </row>
    <row r="24" spans="1:12" ht="18" customHeight="1">
      <c r="A24" s="403"/>
      <c r="B24" s="404" t="s">
        <v>441</v>
      </c>
      <c r="C24" s="408"/>
      <c r="D24" s="1127"/>
      <c r="E24" s="1127"/>
      <c r="F24" s="1127"/>
      <c r="G24" s="1127"/>
      <c r="H24" s="1127"/>
      <c r="I24" s="1127"/>
      <c r="J24" s="1127"/>
      <c r="K24" s="1127"/>
      <c r="L24" s="1128"/>
    </row>
    <row r="25" spans="1:12" ht="19.5" customHeight="1" thickBot="1">
      <c r="A25" s="397" t="s">
        <v>445</v>
      </c>
      <c r="B25" s="1097" t="s">
        <v>444</v>
      </c>
      <c r="C25" s="1098"/>
      <c r="D25" s="1098"/>
      <c r="E25" s="1098"/>
      <c r="F25" s="1099"/>
      <c r="G25" s="1114" t="s">
        <v>685</v>
      </c>
      <c r="H25" s="1115"/>
      <c r="I25" s="1116"/>
      <c r="J25" s="1114" t="s">
        <v>686</v>
      </c>
      <c r="K25" s="1115"/>
      <c r="L25" s="1117"/>
    </row>
    <row r="26" spans="1:12" ht="19.5" customHeight="1" thickTop="1">
      <c r="A26" s="401" t="s">
        <v>443</v>
      </c>
      <c r="B26" s="1118" t="s">
        <v>446</v>
      </c>
      <c r="C26" s="1119"/>
      <c r="D26" s="1119"/>
      <c r="E26" s="1119"/>
      <c r="F26" s="1120"/>
      <c r="G26" s="1121" t="s">
        <v>685</v>
      </c>
      <c r="H26" s="1122"/>
      <c r="I26" s="1123"/>
      <c r="J26" s="1121" t="s">
        <v>686</v>
      </c>
      <c r="K26" s="1122"/>
      <c r="L26" s="1124"/>
    </row>
    <row r="27" spans="1:12" ht="19.5" customHeight="1" thickBot="1">
      <c r="A27" s="397" t="s">
        <v>447</v>
      </c>
      <c r="B27" s="1097" t="s">
        <v>389</v>
      </c>
      <c r="C27" s="1098"/>
      <c r="D27" s="1098"/>
      <c r="E27" s="1098"/>
      <c r="F27" s="1099"/>
      <c r="G27" s="1100" t="s">
        <v>22</v>
      </c>
      <c r="H27" s="1101"/>
      <c r="I27" s="1089"/>
      <c r="J27" s="1090"/>
      <c r="K27" s="1090"/>
      <c r="L27" s="1091"/>
    </row>
    <row r="28" spans="1:12" ht="19.5" customHeight="1" thickBot="1" thickTop="1">
      <c r="A28" s="425" t="s">
        <v>448</v>
      </c>
      <c r="B28" s="1092" t="s">
        <v>449</v>
      </c>
      <c r="C28" s="1092"/>
      <c r="D28" s="1092"/>
      <c r="E28" s="1092"/>
      <c r="F28" s="426" t="s">
        <v>450</v>
      </c>
      <c r="G28" s="427" t="s">
        <v>831</v>
      </c>
      <c r="H28" s="1093"/>
      <c r="I28" s="1094"/>
      <c r="J28" s="427" t="s">
        <v>357</v>
      </c>
      <c r="K28" s="1095"/>
      <c r="L28" s="1096"/>
    </row>
    <row r="29" spans="1:12" ht="19.5" customHeight="1">
      <c r="A29" s="1109"/>
      <c r="B29" s="1110"/>
      <c r="C29" s="1110"/>
      <c r="D29" s="1110"/>
      <c r="E29" s="1110"/>
      <c r="F29" s="1110"/>
      <c r="G29" s="1110"/>
      <c r="H29" s="1110"/>
      <c r="I29" s="1110"/>
      <c r="J29" s="1110"/>
      <c r="K29" s="1110"/>
      <c r="L29" s="1110"/>
    </row>
    <row r="30" spans="1:12" ht="19.5" customHeight="1">
      <c r="A30" s="1111" t="s">
        <v>183</v>
      </c>
      <c r="B30" s="1112"/>
      <c r="C30" s="1112"/>
      <c r="D30" s="1112"/>
      <c r="E30" s="1112"/>
      <c r="F30" s="1112"/>
      <c r="G30" s="1112"/>
      <c r="H30" s="1112"/>
      <c r="I30" s="1112"/>
      <c r="J30" s="1112"/>
      <c r="K30" s="1112"/>
      <c r="L30" s="1112"/>
    </row>
    <row r="31" spans="1:12" ht="19.5" customHeight="1" thickBot="1">
      <c r="A31" s="1113"/>
      <c r="B31" s="1113"/>
      <c r="C31" s="1113"/>
      <c r="D31" s="1113"/>
      <c r="E31" s="1113"/>
      <c r="F31" s="1113"/>
      <c r="G31" s="1113"/>
      <c r="H31" s="1113"/>
      <c r="I31" s="1113"/>
      <c r="J31" s="1113"/>
      <c r="K31" s="1113"/>
      <c r="L31" s="1113"/>
    </row>
    <row r="32" spans="1:12" ht="19.5" customHeight="1">
      <c r="A32" s="392" t="s">
        <v>451</v>
      </c>
      <c r="B32" s="428" t="s">
        <v>463</v>
      </c>
      <c r="C32" s="429">
        <f>+1Př2!D43</f>
        <v>0</v>
      </c>
      <c r="D32" s="394" t="s">
        <v>453</v>
      </c>
      <c r="E32" s="428" t="s">
        <v>150</v>
      </c>
      <c r="F32" s="1102">
        <f>+1Př2!B43</f>
        <v>0</v>
      </c>
      <c r="G32" s="1102"/>
      <c r="H32" s="1102"/>
      <c r="I32" s="1102"/>
      <c r="J32" s="1102"/>
      <c r="K32" s="1102"/>
      <c r="L32" s="1103"/>
    </row>
    <row r="33" spans="1:12" ht="33" customHeight="1" thickBot="1">
      <c r="A33" s="430" t="s">
        <v>439</v>
      </c>
      <c r="B33" s="431" t="s">
        <v>65</v>
      </c>
      <c r="C33" s="432">
        <f>MID(+1Př2!F38,5,12)</f>
      </c>
      <c r="D33" s="433" t="s">
        <v>454</v>
      </c>
      <c r="E33" s="1104" t="s">
        <v>455</v>
      </c>
      <c r="F33" s="1105"/>
      <c r="G33" s="1106"/>
      <c r="H33" s="1107" t="str">
        <f>+D14</f>
        <v>0,  , PSČ </v>
      </c>
      <c r="I33" s="1107"/>
      <c r="J33" s="1107"/>
      <c r="K33" s="1107"/>
      <c r="L33" s="1108"/>
    </row>
    <row r="34" spans="1:12" ht="14.25">
      <c r="A34" s="1082" t="s">
        <v>457</v>
      </c>
      <c r="B34" s="1083"/>
      <c r="C34" s="1083"/>
      <c r="D34" s="1083"/>
      <c r="E34" s="1083"/>
      <c r="F34" s="1083"/>
      <c r="G34" s="1083"/>
      <c r="H34" s="1083"/>
      <c r="I34" s="1083"/>
      <c r="J34" s="1083"/>
      <c r="K34" s="1083"/>
      <c r="L34" s="1083"/>
    </row>
    <row r="35" spans="1:12" s="405" customFormat="1" ht="12.75">
      <c r="A35" s="1084" t="str">
        <f>+DAP1!A44:F44</f>
        <v>Formulář zpracovala ASPEKT HM, daňová, účetní a auditorská kancelář, Vodňanského 4, Praha 6-Břevnov, tel. 233 356 811</v>
      </c>
      <c r="B35" s="1085"/>
      <c r="C35" s="1085"/>
      <c r="D35" s="1085"/>
      <c r="E35" s="1085"/>
      <c r="F35" s="1085"/>
      <c r="G35" s="1085"/>
      <c r="H35" s="1085"/>
      <c r="I35" s="1085"/>
      <c r="J35" s="1085"/>
      <c r="K35" s="1085"/>
      <c r="L35" s="1085"/>
    </row>
    <row r="36" spans="1:12" ht="12.75">
      <c r="A36" s="1086" t="s">
        <v>456</v>
      </c>
      <c r="B36" s="1087"/>
      <c r="C36" s="1087"/>
      <c r="D36" s="1087"/>
      <c r="E36" s="1087"/>
      <c r="F36" s="1087"/>
      <c r="G36" s="1087"/>
      <c r="H36" s="1087"/>
      <c r="I36" s="1087"/>
      <c r="J36" s="1087"/>
      <c r="K36" s="1087"/>
      <c r="L36" s="1087"/>
    </row>
    <row r="37" spans="1:12" ht="15.75">
      <c r="A37" s="1088">
        <v>1</v>
      </c>
      <c r="B37" s="1088"/>
      <c r="C37" s="1088"/>
      <c r="D37" s="1088"/>
      <c r="E37" s="1088"/>
      <c r="F37" s="1088"/>
      <c r="G37" s="1088"/>
      <c r="H37" s="1088"/>
      <c r="I37" s="1088"/>
      <c r="J37" s="1088"/>
      <c r="K37" s="1088"/>
      <c r="L37" s="1088"/>
    </row>
  </sheetData>
  <sheetProtection password="EF65" sheet="1" objects="1" scenarios="1"/>
  <mergeCells count="64">
    <mergeCell ref="A7:L7"/>
    <mergeCell ref="A10:L10"/>
    <mergeCell ref="A11:L11"/>
    <mergeCell ref="B12:L12"/>
    <mergeCell ref="A8:L8"/>
    <mergeCell ref="A9:L9"/>
    <mergeCell ref="A2:C2"/>
    <mergeCell ref="A4:C4"/>
    <mergeCell ref="G1:L5"/>
    <mergeCell ref="A6:L6"/>
    <mergeCell ref="D1:F5"/>
    <mergeCell ref="B14:C14"/>
    <mergeCell ref="D14:L14"/>
    <mergeCell ref="F13:G13"/>
    <mergeCell ref="K13:L13"/>
    <mergeCell ref="I13:J13"/>
    <mergeCell ref="J22:L22"/>
    <mergeCell ref="B20:F21"/>
    <mergeCell ref="B15:D15"/>
    <mergeCell ref="B16:D16"/>
    <mergeCell ref="E16:L16"/>
    <mergeCell ref="C17:D17"/>
    <mergeCell ref="G17:L17"/>
    <mergeCell ref="E15:L15"/>
    <mergeCell ref="E17:F17"/>
    <mergeCell ref="J18:L18"/>
    <mergeCell ref="K20:L20"/>
    <mergeCell ref="K21:L21"/>
    <mergeCell ref="I20:J20"/>
    <mergeCell ref="I21:J21"/>
    <mergeCell ref="G20:H20"/>
    <mergeCell ref="G21:H21"/>
    <mergeCell ref="B22:F22"/>
    <mergeCell ref="G22:I22"/>
    <mergeCell ref="D23:E23"/>
    <mergeCell ref="D24:L24"/>
    <mergeCell ref="F23:L23"/>
    <mergeCell ref="B23:C23"/>
    <mergeCell ref="B25:F25"/>
    <mergeCell ref="G25:I25"/>
    <mergeCell ref="J25:L25"/>
    <mergeCell ref="B26:F26"/>
    <mergeCell ref="G26:I26"/>
    <mergeCell ref="J26:L26"/>
    <mergeCell ref="F32:L32"/>
    <mergeCell ref="E33:G33"/>
    <mergeCell ref="H33:L33"/>
    <mergeCell ref="A29:L29"/>
    <mergeCell ref="A30:L31"/>
    <mergeCell ref="I27:L27"/>
    <mergeCell ref="B28:E28"/>
    <mergeCell ref="H28:I28"/>
    <mergeCell ref="K28:L28"/>
    <mergeCell ref="B27:F27"/>
    <mergeCell ref="G27:H27"/>
    <mergeCell ref="A34:L34"/>
    <mergeCell ref="A35:L35"/>
    <mergeCell ref="A36:L36"/>
    <mergeCell ref="A37:L37"/>
    <mergeCell ref="J19:L19"/>
    <mergeCell ref="A18:A19"/>
    <mergeCell ref="B18:F19"/>
    <mergeCell ref="G18:I18"/>
    <mergeCell ref="G19:I19"/>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47"/>
  <sheetViews>
    <sheetView workbookViewId="0" topLeftCell="A1">
      <selection activeCell="H3" sqref="H3"/>
    </sheetView>
  </sheetViews>
  <sheetFormatPr defaultColWidth="9.140625" defaultRowHeight="12.75"/>
  <cols>
    <col min="1" max="1" width="3.28125" style="420" bestFit="1" customWidth="1"/>
    <col min="2" max="2" width="6.00390625" style="409" customWidth="1"/>
    <col min="3" max="3" width="11.7109375" style="409" customWidth="1"/>
    <col min="4" max="4" width="9.7109375" style="409" bestFit="1" customWidth="1"/>
    <col min="5" max="5" width="11.7109375" style="409" customWidth="1"/>
    <col min="6" max="6" width="13.28125" style="409" customWidth="1"/>
    <col min="7" max="7" width="11.421875" style="409" customWidth="1"/>
    <col min="8" max="9" width="14.7109375" style="409" customWidth="1"/>
    <col min="10" max="16384" width="9.140625" style="409" customWidth="1"/>
  </cols>
  <sheetData>
    <row r="1" spans="1:9" ht="15.75" customHeight="1">
      <c r="A1" s="1238" t="s">
        <v>458</v>
      </c>
      <c r="B1" s="1239"/>
      <c r="C1" s="1239"/>
      <c r="D1" s="1240"/>
      <c r="E1" s="1240"/>
      <c r="F1" s="1240"/>
      <c r="G1" s="1240"/>
      <c r="H1" s="1240"/>
      <c r="I1" s="1240"/>
    </row>
    <row r="2" spans="1:9" ht="13.5" customHeight="1" thickBot="1">
      <c r="A2" s="1244" t="s">
        <v>763</v>
      </c>
      <c r="B2" s="1245"/>
      <c r="C2" s="1245"/>
      <c r="D2" s="1247">
        <f>+SP1!C3</f>
        <v>0</v>
      </c>
      <c r="E2" s="1247"/>
      <c r="F2" s="1251"/>
      <c r="G2" s="1251"/>
      <c r="H2" s="437" t="s">
        <v>829</v>
      </c>
      <c r="I2" s="437" t="s">
        <v>830</v>
      </c>
    </row>
    <row r="3" spans="1:9" ht="13.5" customHeight="1">
      <c r="A3" s="410">
        <v>22</v>
      </c>
      <c r="B3" s="1248" t="s">
        <v>797</v>
      </c>
      <c r="C3" s="1249"/>
      <c r="D3" s="1249"/>
      <c r="E3" s="1249"/>
      <c r="F3" s="1249"/>
      <c r="G3" s="1250"/>
      <c r="H3" s="330">
        <f>+1Př1!F12-1Př1!F18+1Př1!F20+1Př1!F22+1Př1!F23</f>
        <v>0</v>
      </c>
      <c r="I3" s="440"/>
    </row>
    <row r="4" spans="1:9" ht="27.75" customHeight="1">
      <c r="A4" s="411">
        <v>23</v>
      </c>
      <c r="B4" s="1241" t="s">
        <v>3</v>
      </c>
      <c r="C4" s="1242"/>
      <c r="D4" s="1242"/>
      <c r="E4" s="1242"/>
      <c r="F4" s="1242"/>
      <c r="G4" s="1243"/>
      <c r="H4" s="331">
        <f>+1Př1!F13+1Př1!F14-1Př1!F19+1Př1!F21</f>
        <v>0</v>
      </c>
      <c r="I4" s="441"/>
    </row>
    <row r="5" spans="1:9" ht="13.5" customHeight="1">
      <c r="A5" s="411">
        <v>24</v>
      </c>
      <c r="B5" s="1207" t="s">
        <v>796</v>
      </c>
      <c r="C5" s="1220"/>
      <c r="D5" s="1220"/>
      <c r="E5" s="1220"/>
      <c r="F5" s="1220"/>
      <c r="G5" s="1232"/>
      <c r="H5" s="332">
        <f>H3-H4</f>
        <v>0</v>
      </c>
      <c r="I5" s="441"/>
    </row>
    <row r="6" spans="1:9" ht="13.5" customHeight="1">
      <c r="A6" s="1194">
        <v>25</v>
      </c>
      <c r="B6" s="1207" t="s">
        <v>608</v>
      </c>
      <c r="C6" s="1220"/>
      <c r="D6" s="1220"/>
      <c r="E6" s="1220"/>
      <c r="F6" s="1220"/>
      <c r="G6" s="1232"/>
      <c r="H6" s="1197">
        <v>12</v>
      </c>
      <c r="I6" s="1230"/>
    </row>
    <row r="7" spans="1:9" ht="13.5" customHeight="1">
      <c r="A7" s="1233"/>
      <c r="B7" s="412" t="s">
        <v>831</v>
      </c>
      <c r="C7" s="448">
        <v>37622</v>
      </c>
      <c r="D7" s="413" t="s">
        <v>357</v>
      </c>
      <c r="E7" s="448">
        <v>37986</v>
      </c>
      <c r="F7" s="1236" t="s">
        <v>832</v>
      </c>
      <c r="G7" s="1237"/>
      <c r="H7" s="1234"/>
      <c r="I7" s="1235"/>
    </row>
    <row r="8" spans="1:9" ht="27.75" customHeight="1">
      <c r="A8" s="411">
        <v>26</v>
      </c>
      <c r="B8" s="1201" t="s">
        <v>798</v>
      </c>
      <c r="C8" s="1252"/>
      <c r="D8" s="1252"/>
      <c r="E8" s="1252"/>
      <c r="F8" s="1252"/>
      <c r="G8" s="1253"/>
      <c r="H8" s="332">
        <f>INT(+H5/H6+0.99)</f>
        <v>0</v>
      </c>
      <c r="I8" s="441"/>
    </row>
    <row r="9" spans="1:9" ht="15" customHeight="1">
      <c r="A9" s="1194">
        <v>27</v>
      </c>
      <c r="B9" s="1207" t="s">
        <v>833</v>
      </c>
      <c r="C9" s="1220"/>
      <c r="D9" s="1220"/>
      <c r="E9" s="1220"/>
      <c r="F9" s="1220"/>
      <c r="G9" s="1232"/>
      <c r="H9" s="1268">
        <f>+INT(0.35*H5+0.99)</f>
        <v>0</v>
      </c>
      <c r="I9" s="1230"/>
    </row>
    <row r="10" spans="1:9" ht="15" customHeight="1">
      <c r="A10" s="1196"/>
      <c r="B10" s="1225" t="s">
        <v>4</v>
      </c>
      <c r="C10" s="1226"/>
      <c r="D10" s="1226"/>
      <c r="E10" s="1226"/>
      <c r="F10" s="1226"/>
      <c r="G10" s="1254"/>
      <c r="H10" s="1269"/>
      <c r="I10" s="1231"/>
    </row>
    <row r="11" spans="1:9" ht="15" customHeight="1">
      <c r="A11" s="1194">
        <v>28</v>
      </c>
      <c r="B11" s="1207" t="s">
        <v>834</v>
      </c>
      <c r="C11" s="1220"/>
      <c r="D11" s="1220"/>
      <c r="E11" s="1221"/>
      <c r="F11" s="1221"/>
      <c r="G11" s="1209"/>
      <c r="H11" s="1197">
        <f>MIN(MAX(H9,22200-(12-H6)*1850),486000)</f>
        <v>22200</v>
      </c>
      <c r="I11" s="1257"/>
    </row>
    <row r="12" spans="1:9" ht="15" customHeight="1">
      <c r="A12" s="1263"/>
      <c r="B12" s="1265" t="s">
        <v>835</v>
      </c>
      <c r="C12" s="1266"/>
      <c r="D12" s="1266"/>
      <c r="E12" s="1266"/>
      <c r="F12" s="1266"/>
      <c r="G12" s="1267"/>
      <c r="H12" s="1264"/>
      <c r="I12" s="1258"/>
    </row>
    <row r="13" spans="1:9" ht="15" customHeight="1">
      <c r="A13" s="1194">
        <v>29</v>
      </c>
      <c r="B13" s="1207" t="s">
        <v>5</v>
      </c>
      <c r="C13" s="1220"/>
      <c r="D13" s="1220"/>
      <c r="E13" s="1221"/>
      <c r="F13" s="1221"/>
      <c r="G13" s="1209"/>
      <c r="H13" s="1197">
        <f>+H11</f>
        <v>22200</v>
      </c>
      <c r="I13" s="1227"/>
    </row>
    <row r="14" spans="1:9" ht="15" customHeight="1">
      <c r="A14" s="1246"/>
      <c r="B14" s="1222" t="s">
        <v>835</v>
      </c>
      <c r="C14" s="1223"/>
      <c r="D14" s="1223"/>
      <c r="E14" s="1223"/>
      <c r="F14" s="1223"/>
      <c r="G14" s="1224"/>
      <c r="H14" s="1229"/>
      <c r="I14" s="1228"/>
    </row>
    <row r="15" spans="1:9" ht="15" customHeight="1">
      <c r="A15" s="1217">
        <v>30</v>
      </c>
      <c r="B15" s="1207" t="s">
        <v>836</v>
      </c>
      <c r="C15" s="1220"/>
      <c r="D15" s="1220"/>
      <c r="E15" s="1220"/>
      <c r="F15" s="1220"/>
      <c r="G15" s="1209"/>
      <c r="H15" s="1218">
        <f>INT(0.296*H13+0.99)</f>
        <v>6572</v>
      </c>
      <c r="I15" s="1199"/>
    </row>
    <row r="16" spans="1:9" ht="15" customHeight="1">
      <c r="A16" s="1196"/>
      <c r="B16" s="1225" t="s">
        <v>6</v>
      </c>
      <c r="C16" s="1226"/>
      <c r="D16" s="1226"/>
      <c r="E16" s="1226"/>
      <c r="F16" s="1226"/>
      <c r="G16" s="1224"/>
      <c r="H16" s="1219"/>
      <c r="I16" s="1200"/>
    </row>
    <row r="17" spans="1:9" ht="15" customHeight="1">
      <c r="A17" s="1194">
        <v>31</v>
      </c>
      <c r="B17" s="1201" t="s">
        <v>799</v>
      </c>
      <c r="C17" s="1202"/>
      <c r="D17" s="1202"/>
      <c r="E17" s="1202"/>
      <c r="F17" s="1202"/>
      <c r="G17" s="1203"/>
      <c r="H17" s="1197">
        <v>0</v>
      </c>
      <c r="I17" s="1199"/>
    </row>
    <row r="18" spans="1:9" ht="15" customHeight="1">
      <c r="A18" s="1196"/>
      <c r="B18" s="1204"/>
      <c r="C18" s="1205"/>
      <c r="D18" s="1205"/>
      <c r="E18" s="1205"/>
      <c r="F18" s="1205"/>
      <c r="G18" s="1206"/>
      <c r="H18" s="1198"/>
      <c r="I18" s="1200"/>
    </row>
    <row r="19" spans="1:9" ht="15" customHeight="1">
      <c r="A19" s="1194">
        <v>32</v>
      </c>
      <c r="B19" s="1207" t="s">
        <v>800</v>
      </c>
      <c r="C19" s="1208"/>
      <c r="D19" s="1208"/>
      <c r="E19" s="1209"/>
      <c r="F19" s="1213" t="s">
        <v>837</v>
      </c>
      <c r="G19" s="1214"/>
      <c r="H19" s="414">
        <f>IF(H17&gt;H15,-H17+H15,0)</f>
        <v>0</v>
      </c>
      <c r="I19" s="442"/>
    </row>
    <row r="20" spans="1:9" ht="15" customHeight="1" thickBot="1">
      <c r="A20" s="1195"/>
      <c r="B20" s="1210"/>
      <c r="C20" s="1211"/>
      <c r="D20" s="1211"/>
      <c r="E20" s="1212"/>
      <c r="F20" s="1215" t="s">
        <v>838</v>
      </c>
      <c r="G20" s="1216"/>
      <c r="H20" s="415">
        <f>IF(H17&lt;H15,H15-H17,0)</f>
        <v>6572</v>
      </c>
      <c r="I20" s="443"/>
    </row>
    <row r="21" spans="1:9" ht="12" customHeight="1">
      <c r="A21" s="1259" t="s">
        <v>839</v>
      </c>
      <c r="B21" s="1260" t="s">
        <v>764</v>
      </c>
      <c r="C21" s="1261"/>
      <c r="D21" s="1261"/>
      <c r="E21" s="1261"/>
      <c r="F21" s="1261"/>
      <c r="G21" s="1261"/>
      <c r="H21" s="1261"/>
      <c r="I21" s="421">
        <f>+H20</f>
        <v>6572</v>
      </c>
    </row>
    <row r="22" spans="1:9" ht="12" customHeight="1">
      <c r="A22" s="1259"/>
      <c r="B22" s="1260" t="s">
        <v>765</v>
      </c>
      <c r="C22" s="584"/>
      <c r="D22" s="584"/>
      <c r="E22" s="584"/>
      <c r="F22" s="1262"/>
      <c r="G22" s="1256"/>
      <c r="H22" s="1256"/>
      <c r="I22" s="1256"/>
    </row>
    <row r="23" spans="1:9" ht="12" customHeight="1">
      <c r="A23" s="1259"/>
      <c r="B23" s="1260" t="s">
        <v>766</v>
      </c>
      <c r="C23" s="1260"/>
      <c r="D23" s="1260"/>
      <c r="E23" s="1260"/>
      <c r="F23" s="1262"/>
      <c r="G23" s="1256"/>
      <c r="H23" s="1256"/>
      <c r="I23" s="1256"/>
    </row>
    <row r="24" spans="1:9" ht="12" customHeight="1">
      <c r="A24" s="1287" t="s">
        <v>840</v>
      </c>
      <c r="B24" s="1260" t="s">
        <v>767</v>
      </c>
      <c r="C24" s="584"/>
      <c r="D24" s="584"/>
      <c r="E24" s="584"/>
      <c r="F24" s="584"/>
      <c r="G24" s="584"/>
      <c r="H24" s="584"/>
      <c r="I24" s="421">
        <f>-H19</f>
        <v>0</v>
      </c>
    </row>
    <row r="25" spans="1:9" ht="12" customHeight="1">
      <c r="A25" s="1288"/>
      <c r="B25" s="1260" t="s">
        <v>768</v>
      </c>
      <c r="C25" s="584"/>
      <c r="D25" s="584"/>
      <c r="E25" s="584"/>
      <c r="F25" s="584"/>
      <c r="G25" s="584"/>
      <c r="H25" s="1255"/>
      <c r="I25" s="1256"/>
    </row>
    <row r="26" spans="1:9" ht="12" customHeight="1">
      <c r="A26" s="1288"/>
      <c r="B26" s="1260" t="s">
        <v>213</v>
      </c>
      <c r="C26" s="584"/>
      <c r="D26" s="584"/>
      <c r="E26" s="584"/>
      <c r="F26" s="1262"/>
      <c r="G26" s="1256"/>
      <c r="H26" s="1256"/>
      <c r="I26" s="1256"/>
    </row>
    <row r="27" spans="1:9" ht="12" customHeight="1">
      <c r="A27" s="1288"/>
      <c r="B27" s="1260" t="s">
        <v>214</v>
      </c>
      <c r="C27" s="1260"/>
      <c r="D27" s="422">
        <f>+I24</f>
        <v>0</v>
      </c>
      <c r="E27" s="1285" t="s">
        <v>609</v>
      </c>
      <c r="F27" s="1286"/>
      <c r="G27" s="1286"/>
      <c r="H27" s="1286"/>
      <c r="I27" s="423"/>
    </row>
    <row r="28" spans="1:9" ht="31.5" customHeight="1">
      <c r="A28" s="1289" t="s">
        <v>610</v>
      </c>
      <c r="B28" s="1290"/>
      <c r="C28" s="1290"/>
      <c r="D28" s="1290"/>
      <c r="E28" s="1290"/>
      <c r="F28" s="1290"/>
      <c r="G28" s="1290"/>
      <c r="H28" s="1290"/>
      <c r="I28" s="1193"/>
    </row>
    <row r="29" spans="1:9" ht="30" customHeight="1" thickBot="1">
      <c r="A29" s="1276" t="s">
        <v>611</v>
      </c>
      <c r="B29" s="1277"/>
      <c r="C29" s="1277"/>
      <c r="D29" s="1277"/>
      <c r="E29" s="1277"/>
      <c r="F29" s="1277"/>
      <c r="G29" s="1277"/>
      <c r="H29" s="1277"/>
      <c r="I29" s="1277"/>
    </row>
    <row r="30" spans="1:9" ht="13.5" customHeight="1">
      <c r="A30" s="1284">
        <v>33</v>
      </c>
      <c r="B30" s="1291" t="s">
        <v>215</v>
      </c>
      <c r="C30" s="1292"/>
      <c r="D30" s="1292"/>
      <c r="E30" s="1292"/>
      <c r="F30" s="1292"/>
      <c r="G30" s="1293"/>
      <c r="H30" s="1275">
        <f>MIN(MAX(INT(SP2!H5*0.4/SP2!H6+0.99),3368),40500)</f>
        <v>3368</v>
      </c>
      <c r="I30" s="1278"/>
    </row>
    <row r="31" spans="1:9" ht="13.5" customHeight="1">
      <c r="A31" s="1196"/>
      <c r="B31" s="1280" t="s">
        <v>612</v>
      </c>
      <c r="C31" s="1281"/>
      <c r="D31" s="1281"/>
      <c r="E31" s="1281"/>
      <c r="F31" s="1282"/>
      <c r="G31" s="1283"/>
      <c r="H31" s="1234"/>
      <c r="I31" s="1279"/>
    </row>
    <row r="32" spans="1:9" ht="13.5" customHeight="1">
      <c r="A32" s="416">
        <v>34</v>
      </c>
      <c r="B32" s="1201" t="s">
        <v>290</v>
      </c>
      <c r="C32" s="1273"/>
      <c r="D32" s="1273"/>
      <c r="E32" s="1273"/>
      <c r="F32" s="1273"/>
      <c r="G32" s="1274"/>
      <c r="H32" s="1268">
        <f>INT(+H30*0.296+0.99)</f>
        <v>997</v>
      </c>
      <c r="I32" s="444"/>
    </row>
    <row r="33" spans="1:9" ht="13.5" customHeight="1">
      <c r="A33" s="452"/>
      <c r="B33" s="1270" t="s">
        <v>292</v>
      </c>
      <c r="C33" s="1271"/>
      <c r="D33" s="1271"/>
      <c r="E33" s="1271"/>
      <c r="F33" s="1271"/>
      <c r="G33" s="1272"/>
      <c r="H33" s="1219"/>
      <c r="I33" s="442"/>
    </row>
    <row r="34" spans="1:9" ht="13.5" customHeight="1">
      <c r="A34" s="418">
        <v>35</v>
      </c>
      <c r="B34" s="1298" t="s">
        <v>291</v>
      </c>
      <c r="C34" s="1299"/>
      <c r="D34" s="1299"/>
      <c r="E34" s="1299"/>
      <c r="F34" s="1299"/>
      <c r="G34" s="1300"/>
      <c r="H34" s="1294">
        <f>INT(+H30*0.044+0.99)</f>
        <v>149</v>
      </c>
      <c r="I34" s="445"/>
    </row>
    <row r="35" spans="1:9" ht="13.5" customHeight="1">
      <c r="A35" s="417"/>
      <c r="B35" s="1295" t="s">
        <v>293</v>
      </c>
      <c r="C35" s="1296"/>
      <c r="D35" s="1296"/>
      <c r="E35" s="1296"/>
      <c r="F35" s="1296"/>
      <c r="G35" s="1297"/>
      <c r="H35" s="1234"/>
      <c r="I35" s="446"/>
    </row>
    <row r="36" spans="1:9" ht="24" customHeight="1" thickBot="1">
      <c r="A36" s="419">
        <v>36</v>
      </c>
      <c r="B36" s="1307" t="s">
        <v>294</v>
      </c>
      <c r="C36" s="1308"/>
      <c r="D36" s="1308"/>
      <c r="E36" s="1308"/>
      <c r="F36" s="1308"/>
      <c r="G36" s="1309"/>
      <c r="H36" s="424">
        <f>H34+H32</f>
        <v>1146</v>
      </c>
      <c r="I36" s="447"/>
    </row>
    <row r="37" spans="1:9" ht="27.75" customHeight="1">
      <c r="A37" s="1310" t="s">
        <v>7</v>
      </c>
      <c r="B37" s="1266"/>
      <c r="C37" s="1266"/>
      <c r="D37" s="1266"/>
      <c r="E37" s="1266"/>
      <c r="F37" s="1266"/>
      <c r="G37" s="1266"/>
      <c r="H37" s="1266"/>
      <c r="I37" s="584"/>
    </row>
    <row r="38" spans="1:9" ht="13.5" customHeight="1">
      <c r="A38" s="1306"/>
      <c r="B38" s="1281"/>
      <c r="C38" s="1281"/>
      <c r="D38" s="1281"/>
      <c r="E38" s="1281"/>
      <c r="F38" s="1281"/>
      <c r="G38" s="1281"/>
      <c r="H38" s="1281"/>
      <c r="I38" s="584"/>
    </row>
    <row r="39" spans="1:9" ht="13.5" customHeight="1" thickBot="1">
      <c r="A39" s="1311" t="s">
        <v>295</v>
      </c>
      <c r="B39" s="1312"/>
      <c r="C39" s="1312"/>
      <c r="D39" s="1312"/>
      <c r="E39" s="1312"/>
      <c r="F39" s="1312"/>
      <c r="G39" s="1316" t="s">
        <v>296</v>
      </c>
      <c r="H39" s="1317"/>
      <c r="I39" s="1317"/>
    </row>
    <row r="40" spans="1:9" ht="27.75" customHeight="1">
      <c r="A40" s="1313" t="s">
        <v>613</v>
      </c>
      <c r="B40" s="1314"/>
      <c r="C40" s="1314"/>
      <c r="D40" s="1314"/>
      <c r="E40" s="1314"/>
      <c r="F40" s="1314"/>
      <c r="G40" s="1314"/>
      <c r="H40" s="1314"/>
      <c r="I40" s="1315"/>
    </row>
    <row r="41" spans="1:9" ht="15.75">
      <c r="A41" s="1301" t="s">
        <v>614</v>
      </c>
      <c r="B41" s="1302"/>
      <c r="C41" s="1302"/>
      <c r="D41" s="1302"/>
      <c r="E41" s="1302"/>
      <c r="F41" s="1302"/>
      <c r="G41" s="1302"/>
      <c r="H41" s="1302"/>
      <c r="I41" s="1303"/>
    </row>
    <row r="42" spans="1:9" ht="27.75" customHeight="1">
      <c r="A42" s="1304" t="s">
        <v>615</v>
      </c>
      <c r="B42" s="1305"/>
      <c r="C42" s="1305"/>
      <c r="D42" s="1305"/>
      <c r="E42" s="1305"/>
      <c r="F42" s="1305"/>
      <c r="G42" s="1305"/>
      <c r="H42" s="1305"/>
      <c r="I42" s="584"/>
    </row>
    <row r="43" spans="1:9" ht="13.5" customHeight="1">
      <c r="A43" s="1306"/>
      <c r="B43" s="1281"/>
      <c r="C43" s="1281"/>
      <c r="D43" s="1281"/>
      <c r="E43" s="1281"/>
      <c r="F43" s="1281"/>
      <c r="G43" s="1281"/>
      <c r="H43" s="1281"/>
      <c r="I43" s="584"/>
    </row>
    <row r="44" spans="1:9" ht="13.5" customHeight="1" thickBot="1">
      <c r="A44" s="1311" t="s">
        <v>295</v>
      </c>
      <c r="B44" s="1312"/>
      <c r="C44" s="1312"/>
      <c r="D44" s="1312"/>
      <c r="E44" s="1312"/>
      <c r="F44" s="1312"/>
      <c r="G44" s="1316" t="s">
        <v>296</v>
      </c>
      <c r="H44" s="1317"/>
      <c r="I44" s="1317"/>
    </row>
    <row r="45" spans="1:9" ht="9.75" customHeight="1">
      <c r="A45" s="1322" t="s">
        <v>297</v>
      </c>
      <c r="B45" s="1323"/>
      <c r="C45" s="1323"/>
      <c r="D45" s="1323"/>
      <c r="E45" s="1323"/>
      <c r="F45" s="1323"/>
      <c r="G45" s="1323"/>
      <c r="H45" s="1323"/>
      <c r="I45" s="1323"/>
    </row>
    <row r="46" spans="1:9" ht="9.75" customHeight="1">
      <c r="A46" s="1318" t="s">
        <v>8</v>
      </c>
      <c r="B46" s="1319"/>
      <c r="C46" s="1319"/>
      <c r="D46" s="1319"/>
      <c r="E46" s="1319"/>
      <c r="F46" s="1319"/>
      <c r="G46" s="1319"/>
      <c r="H46" s="1319"/>
      <c r="I46" s="1319"/>
    </row>
    <row r="47" spans="1:9" ht="13.5" customHeight="1">
      <c r="A47" s="1320">
        <v>2</v>
      </c>
      <c r="B47" s="1321"/>
      <c r="C47" s="1321"/>
      <c r="D47" s="1321"/>
      <c r="E47" s="1321"/>
      <c r="F47" s="1321"/>
      <c r="G47" s="1321"/>
      <c r="H47" s="1321"/>
      <c r="I47" s="1321"/>
    </row>
  </sheetData>
  <sheetProtection password="EF65" sheet="1" objects="1" scenarios="1"/>
  <mergeCells count="82">
    <mergeCell ref="A44:F44"/>
    <mergeCell ref="G44:I44"/>
    <mergeCell ref="A46:I46"/>
    <mergeCell ref="A47:I47"/>
    <mergeCell ref="A45:I45"/>
    <mergeCell ref="A42:I42"/>
    <mergeCell ref="A43:I43"/>
    <mergeCell ref="B36:G36"/>
    <mergeCell ref="A37:I37"/>
    <mergeCell ref="A39:F39"/>
    <mergeCell ref="A40:I40"/>
    <mergeCell ref="A38:I38"/>
    <mergeCell ref="G39:I39"/>
    <mergeCell ref="H34:H35"/>
    <mergeCell ref="B35:G35"/>
    <mergeCell ref="B34:G34"/>
    <mergeCell ref="A41:I41"/>
    <mergeCell ref="A30:A31"/>
    <mergeCell ref="B26:E26"/>
    <mergeCell ref="B27:C27"/>
    <mergeCell ref="E27:H27"/>
    <mergeCell ref="F26:I26"/>
    <mergeCell ref="A24:A27"/>
    <mergeCell ref="B24:H24"/>
    <mergeCell ref="B25:G25"/>
    <mergeCell ref="A28:I28"/>
    <mergeCell ref="B30:G30"/>
    <mergeCell ref="H11:H12"/>
    <mergeCell ref="B12:G12"/>
    <mergeCell ref="H9:H10"/>
    <mergeCell ref="B33:G33"/>
    <mergeCell ref="B32:G32"/>
    <mergeCell ref="H32:H33"/>
    <mergeCell ref="H30:H31"/>
    <mergeCell ref="A29:I29"/>
    <mergeCell ref="I30:I31"/>
    <mergeCell ref="B31:G31"/>
    <mergeCell ref="H25:I25"/>
    <mergeCell ref="I11:I12"/>
    <mergeCell ref="A21:A23"/>
    <mergeCell ref="B21:H21"/>
    <mergeCell ref="B22:E22"/>
    <mergeCell ref="B23:E23"/>
    <mergeCell ref="F22:I22"/>
    <mergeCell ref="F23:I23"/>
    <mergeCell ref="A11:A12"/>
    <mergeCell ref="B11:G11"/>
    <mergeCell ref="A1:I1"/>
    <mergeCell ref="B4:G4"/>
    <mergeCell ref="A2:C2"/>
    <mergeCell ref="A13:A14"/>
    <mergeCell ref="D2:E2"/>
    <mergeCell ref="B3:G3"/>
    <mergeCell ref="F2:G2"/>
    <mergeCell ref="A9:A10"/>
    <mergeCell ref="B8:G8"/>
    <mergeCell ref="B10:G10"/>
    <mergeCell ref="I9:I10"/>
    <mergeCell ref="B5:G5"/>
    <mergeCell ref="A6:A7"/>
    <mergeCell ref="H6:H7"/>
    <mergeCell ref="B9:G9"/>
    <mergeCell ref="I6:I7"/>
    <mergeCell ref="B6:G6"/>
    <mergeCell ref="F7:G7"/>
    <mergeCell ref="A15:A16"/>
    <mergeCell ref="H15:H16"/>
    <mergeCell ref="I15:I16"/>
    <mergeCell ref="B13:G13"/>
    <mergeCell ref="B14:G14"/>
    <mergeCell ref="B15:G15"/>
    <mergeCell ref="B16:G16"/>
    <mergeCell ref="I13:I14"/>
    <mergeCell ref="H13:H14"/>
    <mergeCell ref="A19:A20"/>
    <mergeCell ref="A17:A18"/>
    <mergeCell ref="H17:H18"/>
    <mergeCell ref="I17:I18"/>
    <mergeCell ref="B17:G18"/>
    <mergeCell ref="B19:E20"/>
    <mergeCell ref="F19:G19"/>
    <mergeCell ref="F20:G20"/>
  </mergeCells>
  <printOptions horizontalCentered="1" verticalCentered="1"/>
  <pageMargins left="0.3937007874015748" right="0.3937007874015748" top="0" bottom="0" header="0.11811023622047245" footer="0.118110236220472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7.7109375" style="0" customWidth="1"/>
    <col min="11" max="58" width="9.140625" style="222" customWidth="1"/>
  </cols>
  <sheetData>
    <row r="1" spans="1:10" ht="13.5" thickBot="1">
      <c r="A1" s="582" t="s">
        <v>734</v>
      </c>
      <c r="B1" s="583"/>
      <c r="C1" s="583"/>
      <c r="D1" s="583"/>
      <c r="E1" s="583"/>
      <c r="F1" s="583"/>
      <c r="G1" s="584"/>
      <c r="H1" s="584"/>
      <c r="I1" s="584"/>
      <c r="J1" s="584"/>
    </row>
    <row r="2" spans="1:10" ht="12" customHeight="1">
      <c r="A2" s="643"/>
      <c r="B2" s="514"/>
      <c r="C2" s="514"/>
      <c r="D2" s="644"/>
      <c r="E2" s="648" t="s">
        <v>359</v>
      </c>
      <c r="F2" s="514"/>
      <c r="G2" s="514"/>
      <c r="H2" s="514"/>
      <c r="I2" s="514"/>
      <c r="J2" s="649"/>
    </row>
    <row r="3" spans="1:10" ht="12" customHeight="1">
      <c r="A3" s="645"/>
      <c r="B3" s="465"/>
      <c r="C3" s="465"/>
      <c r="D3" s="466"/>
      <c r="E3" s="650" t="s">
        <v>66</v>
      </c>
      <c r="F3" s="650"/>
      <c r="G3" s="636"/>
      <c r="H3" s="650" t="s">
        <v>81</v>
      </c>
      <c r="I3" s="636"/>
      <c r="J3" s="651"/>
    </row>
    <row r="4" spans="1:10" ht="24" customHeight="1">
      <c r="A4" s="34">
        <v>31</v>
      </c>
      <c r="B4" s="579" t="s">
        <v>495</v>
      </c>
      <c r="C4" s="580"/>
      <c r="D4" s="581"/>
      <c r="E4" s="628">
        <f>+2Př1!G12</f>
        <v>0</v>
      </c>
      <c r="F4" s="629"/>
      <c r="G4" s="594"/>
      <c r="H4" s="623"/>
      <c r="I4" s="624"/>
      <c r="J4" s="625"/>
    </row>
    <row r="5" spans="1:10" ht="36" customHeight="1">
      <c r="A5" s="34">
        <v>32</v>
      </c>
      <c r="B5" s="579" t="s">
        <v>496</v>
      </c>
      <c r="C5" s="580"/>
      <c r="D5" s="581"/>
      <c r="E5" s="628">
        <f>+1Př1!F24</f>
        <v>0</v>
      </c>
      <c r="F5" s="629"/>
      <c r="G5" s="594"/>
      <c r="H5" s="623"/>
      <c r="I5" s="624"/>
      <c r="J5" s="625"/>
    </row>
    <row r="6" spans="1:10" ht="19.5" customHeight="1">
      <c r="A6" s="34">
        <v>33</v>
      </c>
      <c r="B6" s="579" t="s">
        <v>823</v>
      </c>
      <c r="C6" s="587"/>
      <c r="D6" s="588"/>
      <c r="E6" s="652">
        <f>+ZAV!C31</f>
        <v>0</v>
      </c>
      <c r="F6" s="653"/>
      <c r="G6" s="654"/>
      <c r="H6" s="623"/>
      <c r="I6" s="624"/>
      <c r="J6" s="625"/>
    </row>
    <row r="7" spans="1:10" ht="24" customHeight="1">
      <c r="A7" s="34">
        <v>34</v>
      </c>
      <c r="B7" s="579" t="s">
        <v>497</v>
      </c>
      <c r="C7" s="580"/>
      <c r="D7" s="581"/>
      <c r="E7" s="628">
        <f>+2Př1!G25</f>
        <v>0</v>
      </c>
      <c r="F7" s="629"/>
      <c r="G7" s="594"/>
      <c r="H7" s="623"/>
      <c r="I7" s="624"/>
      <c r="J7" s="625"/>
    </row>
    <row r="8" spans="1:10" ht="24" customHeight="1">
      <c r="A8" s="34">
        <v>35</v>
      </c>
      <c r="B8" s="579" t="s">
        <v>498</v>
      </c>
      <c r="C8" s="587"/>
      <c r="D8" s="588"/>
      <c r="E8" s="628">
        <f>+2Př1!G42</f>
        <v>0</v>
      </c>
      <c r="F8" s="629"/>
      <c r="G8" s="594"/>
      <c r="H8" s="623"/>
      <c r="I8" s="624"/>
      <c r="J8" s="625"/>
    </row>
    <row r="9" spans="1:10" ht="24" customHeight="1">
      <c r="A9" s="34">
        <v>36</v>
      </c>
      <c r="B9" s="579" t="s">
        <v>499</v>
      </c>
      <c r="C9" s="580"/>
      <c r="D9" s="581"/>
      <c r="E9" s="628">
        <f>SUM(E5:E8)</f>
        <v>0</v>
      </c>
      <c r="F9" s="629"/>
      <c r="G9" s="594"/>
      <c r="H9" s="623"/>
      <c r="I9" s="624"/>
      <c r="J9" s="625"/>
    </row>
    <row r="10" spans="1:10" ht="19.5" customHeight="1">
      <c r="A10" s="34">
        <v>37</v>
      </c>
      <c r="B10" s="655" t="s">
        <v>824</v>
      </c>
      <c r="C10" s="482"/>
      <c r="D10" s="638"/>
      <c r="E10" s="628">
        <f>+IF(E9&gt;0,E9+E4,E4)</f>
        <v>0</v>
      </c>
      <c r="F10" s="629"/>
      <c r="G10" s="594"/>
      <c r="H10" s="623"/>
      <c r="I10" s="624"/>
      <c r="J10" s="625"/>
    </row>
    <row r="11" spans="1:10" ht="24" customHeight="1">
      <c r="A11" s="34">
        <v>38</v>
      </c>
      <c r="B11" s="579" t="s">
        <v>338</v>
      </c>
      <c r="C11" s="587"/>
      <c r="D11" s="588"/>
      <c r="E11" s="630">
        <v>0</v>
      </c>
      <c r="F11" s="631"/>
      <c r="G11" s="597"/>
      <c r="H11" s="623"/>
      <c r="I11" s="624"/>
      <c r="J11" s="625"/>
    </row>
    <row r="12" spans="1:10" ht="19.5" customHeight="1" thickBot="1">
      <c r="A12" s="35">
        <v>39</v>
      </c>
      <c r="B12" s="646" t="s">
        <v>339</v>
      </c>
      <c r="C12" s="534"/>
      <c r="D12" s="647"/>
      <c r="E12" s="632">
        <f>+E10-E11</f>
        <v>0</v>
      </c>
      <c r="F12" s="633"/>
      <c r="G12" s="634"/>
      <c r="H12" s="600"/>
      <c r="I12" s="601"/>
      <c r="J12" s="602"/>
    </row>
    <row r="13" spans="1:10" ht="19.5" customHeight="1">
      <c r="A13" s="639" t="s">
        <v>340</v>
      </c>
      <c r="B13" s="504"/>
      <c r="C13" s="504"/>
      <c r="D13" s="504"/>
      <c r="E13" s="504"/>
      <c r="F13" s="504"/>
      <c r="G13" s="504"/>
      <c r="H13" s="504"/>
      <c r="I13" s="504"/>
      <c r="J13" s="504"/>
    </row>
    <row r="14" spans="1:10" ht="15" customHeight="1">
      <c r="A14" s="560" t="s">
        <v>217</v>
      </c>
      <c r="B14" s="512"/>
      <c r="C14" s="512"/>
      <c r="D14" s="512"/>
      <c r="E14" s="512"/>
      <c r="F14" s="512"/>
      <c r="G14" s="512"/>
      <c r="H14" s="512"/>
      <c r="I14" s="512"/>
      <c r="J14" s="512"/>
    </row>
    <row r="15" spans="1:10" ht="12" customHeight="1" thickBot="1">
      <c r="A15" s="591" t="s">
        <v>218</v>
      </c>
      <c r="B15" s="550"/>
      <c r="C15" s="550"/>
      <c r="D15" s="550"/>
      <c r="E15" s="550"/>
      <c r="F15" s="550"/>
      <c r="G15" s="550"/>
      <c r="H15" s="550"/>
      <c r="I15" s="550"/>
      <c r="J15" s="550"/>
    </row>
    <row r="16" spans="1:10" ht="15" customHeight="1">
      <c r="A16" s="617" t="s">
        <v>725</v>
      </c>
      <c r="B16" s="618"/>
      <c r="C16" s="618"/>
      <c r="D16" s="618"/>
      <c r="E16" s="618"/>
      <c r="F16" s="618"/>
      <c r="G16" s="618"/>
      <c r="H16" s="618"/>
      <c r="I16" s="618"/>
      <c r="J16" s="619"/>
    </row>
    <row r="17" spans="1:10" ht="24" customHeight="1">
      <c r="A17" s="614" t="s">
        <v>481</v>
      </c>
      <c r="B17" s="580"/>
      <c r="C17" s="580"/>
      <c r="D17" s="580"/>
      <c r="E17" s="580"/>
      <c r="F17" s="580"/>
      <c r="G17" s="580"/>
      <c r="H17" s="223"/>
      <c r="I17" s="615">
        <v>0</v>
      </c>
      <c r="J17" s="616"/>
    </row>
    <row r="18" spans="1:10" ht="15" customHeight="1">
      <c r="A18" s="603" t="s">
        <v>80</v>
      </c>
      <c r="B18" s="604"/>
      <c r="C18" s="604"/>
      <c r="D18" s="604"/>
      <c r="E18" s="604"/>
      <c r="F18" s="604"/>
      <c r="G18" s="604"/>
      <c r="H18" s="604"/>
      <c r="I18" s="604"/>
      <c r="J18" s="605"/>
    </row>
    <row r="19" spans="1:10" ht="15" customHeight="1">
      <c r="A19" s="606" t="s">
        <v>726</v>
      </c>
      <c r="B19" s="607"/>
      <c r="C19" s="608"/>
      <c r="D19" s="609"/>
      <c r="E19" s="609"/>
      <c r="F19" s="610"/>
      <c r="G19" s="611" t="s">
        <v>65</v>
      </c>
      <c r="H19" s="607"/>
      <c r="I19" s="612"/>
      <c r="J19" s="613"/>
    </row>
    <row r="20" spans="1:10" ht="26.25" customHeight="1">
      <c r="A20" s="640" t="s">
        <v>482</v>
      </c>
      <c r="B20" s="641"/>
      <c r="C20" s="641"/>
      <c r="D20" s="641"/>
      <c r="E20" s="641"/>
      <c r="F20" s="641"/>
      <c r="G20" s="641"/>
      <c r="H20" s="641"/>
      <c r="I20" s="641"/>
      <c r="J20" s="642"/>
    </row>
    <row r="21" spans="1:10" ht="36.75" customHeight="1">
      <c r="A21" s="226"/>
      <c r="B21" s="620" t="s">
        <v>47</v>
      </c>
      <c r="C21" s="621"/>
      <c r="D21" s="621"/>
      <c r="E21" s="621"/>
      <c r="F21" s="519"/>
      <c r="G21" s="622" t="s">
        <v>48</v>
      </c>
      <c r="H21" s="607"/>
      <c r="I21" s="227" t="s">
        <v>727</v>
      </c>
      <c r="J21" s="224" t="s">
        <v>728</v>
      </c>
    </row>
    <row r="22" spans="1:10" ht="15" customHeight="1">
      <c r="A22" s="9"/>
      <c r="B22" s="635">
        <v>1</v>
      </c>
      <c r="C22" s="636"/>
      <c r="D22" s="636"/>
      <c r="E22" s="636"/>
      <c r="F22" s="637"/>
      <c r="G22" s="635">
        <v>2</v>
      </c>
      <c r="H22" s="638"/>
      <c r="I22" s="225">
        <v>3</v>
      </c>
      <c r="J22" s="12">
        <v>4</v>
      </c>
    </row>
    <row r="23" spans="1:10" ht="15" customHeight="1">
      <c r="A23" s="30">
        <v>1</v>
      </c>
      <c r="B23" s="626" t="s">
        <v>46</v>
      </c>
      <c r="C23" s="627"/>
      <c r="D23" s="627"/>
      <c r="E23" s="627"/>
      <c r="F23" s="574"/>
      <c r="G23" s="573"/>
      <c r="H23" s="574"/>
      <c r="I23" s="363"/>
      <c r="J23" s="365"/>
    </row>
    <row r="24" spans="1:10" ht="15" customHeight="1">
      <c r="A24" s="30">
        <v>2</v>
      </c>
      <c r="B24" s="626" t="s">
        <v>46</v>
      </c>
      <c r="C24" s="627"/>
      <c r="D24" s="627"/>
      <c r="E24" s="627"/>
      <c r="F24" s="574"/>
      <c r="G24" s="573"/>
      <c r="H24" s="574"/>
      <c r="I24" s="363"/>
      <c r="J24" s="365"/>
    </row>
    <row r="25" spans="1:10" ht="15" customHeight="1">
      <c r="A25" s="30">
        <v>3</v>
      </c>
      <c r="B25" s="626" t="s">
        <v>46</v>
      </c>
      <c r="C25" s="627"/>
      <c r="D25" s="627"/>
      <c r="E25" s="627"/>
      <c r="F25" s="574"/>
      <c r="G25" s="573"/>
      <c r="H25" s="574"/>
      <c r="I25" s="363"/>
      <c r="J25" s="365"/>
    </row>
    <row r="26" spans="1:10" ht="15" customHeight="1" thickBot="1">
      <c r="A26" s="29">
        <v>4</v>
      </c>
      <c r="B26" s="662" t="s">
        <v>46</v>
      </c>
      <c r="C26" s="495"/>
      <c r="D26" s="495"/>
      <c r="E26" s="495"/>
      <c r="F26" s="663"/>
      <c r="G26" s="575"/>
      <c r="H26" s="576"/>
      <c r="I26" s="364"/>
      <c r="J26" s="366"/>
    </row>
    <row r="27" spans="1:10" ht="15" customHeight="1" thickBot="1">
      <c r="A27" s="664"/>
      <c r="B27" s="665"/>
      <c r="C27" s="665"/>
      <c r="D27" s="665"/>
      <c r="E27" s="665"/>
      <c r="F27" s="665"/>
      <c r="G27" s="665"/>
      <c r="H27" s="665"/>
      <c r="I27" s="665"/>
      <c r="J27" s="665"/>
    </row>
    <row r="28" spans="1:10" ht="12" customHeight="1">
      <c r="A28" s="666" t="s">
        <v>418</v>
      </c>
      <c r="B28" s="667"/>
      <c r="C28" s="668"/>
      <c r="D28" s="669"/>
      <c r="E28" s="676" t="s">
        <v>729</v>
      </c>
      <c r="F28" s="492"/>
      <c r="G28" s="492"/>
      <c r="H28" s="492"/>
      <c r="I28" s="492"/>
      <c r="J28" s="677"/>
    </row>
    <row r="29" spans="1:10" ht="12" customHeight="1">
      <c r="A29" s="670"/>
      <c r="B29" s="671"/>
      <c r="C29" s="621"/>
      <c r="D29" s="519"/>
      <c r="E29" s="678" t="s">
        <v>66</v>
      </c>
      <c r="F29" s="679"/>
      <c r="G29" s="679"/>
      <c r="H29" s="680" t="s">
        <v>81</v>
      </c>
      <c r="I29" s="636"/>
      <c r="J29" s="651"/>
    </row>
    <row r="30" spans="1:10" ht="22.5" customHeight="1">
      <c r="A30" s="672"/>
      <c r="B30" s="673"/>
      <c r="C30" s="674"/>
      <c r="D30" s="675"/>
      <c r="E30" s="228" t="s">
        <v>727</v>
      </c>
      <c r="F30" s="593" t="s">
        <v>483</v>
      </c>
      <c r="G30" s="594"/>
      <c r="H30" s="228" t="s">
        <v>727</v>
      </c>
      <c r="I30" s="593" t="s">
        <v>140</v>
      </c>
      <c r="J30" s="595"/>
    </row>
    <row r="31" spans="1:10" ht="15" customHeight="1">
      <c r="A31" s="119">
        <v>40</v>
      </c>
      <c r="B31" s="589" t="s">
        <v>500</v>
      </c>
      <c r="C31" s="589"/>
      <c r="D31" s="590"/>
      <c r="E31" s="360"/>
      <c r="F31" s="596">
        <v>38040</v>
      </c>
      <c r="G31" s="597"/>
      <c r="H31" s="311"/>
      <c r="I31" s="658"/>
      <c r="J31" s="659"/>
    </row>
    <row r="32" spans="1:10" ht="15" customHeight="1">
      <c r="A32" s="123" t="s">
        <v>730</v>
      </c>
      <c r="B32" s="193" t="s">
        <v>501</v>
      </c>
      <c r="C32" s="193"/>
      <c r="D32" s="193"/>
      <c r="E32" s="361">
        <f>+SUM(I23:I26)</f>
        <v>0</v>
      </c>
      <c r="F32" s="598">
        <f>+E32*1960</f>
        <v>0</v>
      </c>
      <c r="G32" s="599"/>
      <c r="H32" s="311"/>
      <c r="I32" s="658"/>
      <c r="J32" s="659"/>
    </row>
    <row r="33" spans="1:10" ht="24" customHeight="1">
      <c r="A33" s="119" t="s">
        <v>731</v>
      </c>
      <c r="B33" s="585" t="s">
        <v>507</v>
      </c>
      <c r="C33" s="585"/>
      <c r="D33" s="586"/>
      <c r="E33" s="361">
        <f>+SUM(J23:J26)</f>
        <v>0</v>
      </c>
      <c r="F33" s="598">
        <f>+E33*1960</f>
        <v>0</v>
      </c>
      <c r="G33" s="599"/>
      <c r="H33" s="311"/>
      <c r="I33" s="658"/>
      <c r="J33" s="659"/>
    </row>
    <row r="34" spans="1:10" ht="15" customHeight="1">
      <c r="A34" s="123" t="s">
        <v>732</v>
      </c>
      <c r="B34" s="589" t="s">
        <v>502</v>
      </c>
      <c r="C34" s="589"/>
      <c r="D34" s="590"/>
      <c r="E34" s="361">
        <v>0</v>
      </c>
      <c r="F34" s="598">
        <f>+E34*1810</f>
        <v>0</v>
      </c>
      <c r="G34" s="599"/>
      <c r="H34" s="311"/>
      <c r="I34" s="658"/>
      <c r="J34" s="659"/>
    </row>
    <row r="35" spans="1:10" ht="24" customHeight="1">
      <c r="A35" s="119" t="s">
        <v>733</v>
      </c>
      <c r="B35" s="585" t="s">
        <v>506</v>
      </c>
      <c r="C35" s="585"/>
      <c r="D35" s="586"/>
      <c r="E35" s="361">
        <v>0</v>
      </c>
      <c r="F35" s="598">
        <f>+E35*1810</f>
        <v>0</v>
      </c>
      <c r="G35" s="599"/>
      <c r="H35" s="311"/>
      <c r="I35" s="658"/>
      <c r="J35" s="659"/>
    </row>
    <row r="36" spans="1:10" ht="24" customHeight="1">
      <c r="A36" s="119">
        <v>43</v>
      </c>
      <c r="B36" s="585" t="s">
        <v>503</v>
      </c>
      <c r="C36" s="585"/>
      <c r="D36" s="586"/>
      <c r="E36" s="361">
        <v>0</v>
      </c>
      <c r="F36" s="598">
        <f>+E36*595</f>
        <v>0</v>
      </c>
      <c r="G36" s="599"/>
      <c r="H36" s="311"/>
      <c r="I36" s="658"/>
      <c r="J36" s="659"/>
    </row>
    <row r="37" spans="1:10" ht="21.75" customHeight="1">
      <c r="A37" s="119">
        <v>44</v>
      </c>
      <c r="B37" s="585" t="s">
        <v>504</v>
      </c>
      <c r="C37" s="585"/>
      <c r="D37" s="586"/>
      <c r="E37" s="361">
        <v>0</v>
      </c>
      <c r="F37" s="598">
        <f>+E37*1190</f>
        <v>0</v>
      </c>
      <c r="G37" s="599"/>
      <c r="H37" s="311"/>
      <c r="I37" s="658"/>
      <c r="J37" s="659"/>
    </row>
    <row r="38" spans="1:10" ht="15" customHeight="1">
      <c r="A38" s="119">
        <v>45</v>
      </c>
      <c r="B38" s="585" t="s">
        <v>505</v>
      </c>
      <c r="C38" s="585"/>
      <c r="D38" s="586"/>
      <c r="E38" s="361">
        <v>0</v>
      </c>
      <c r="F38" s="598">
        <f>+E38*4170</f>
        <v>0</v>
      </c>
      <c r="G38" s="599"/>
      <c r="H38" s="311"/>
      <c r="I38" s="658"/>
      <c r="J38" s="659"/>
    </row>
    <row r="39" spans="1:10" ht="15" customHeight="1">
      <c r="A39" s="119">
        <v>46</v>
      </c>
      <c r="B39" s="585" t="s">
        <v>508</v>
      </c>
      <c r="C39" s="585"/>
      <c r="D39" s="586"/>
      <c r="E39" s="361">
        <v>0</v>
      </c>
      <c r="F39" s="598">
        <f>+E39*950</f>
        <v>0</v>
      </c>
      <c r="G39" s="599"/>
      <c r="H39" s="311"/>
      <c r="I39" s="658"/>
      <c r="J39" s="659"/>
    </row>
    <row r="40" spans="1:10" ht="15" customHeight="1">
      <c r="A40" s="119">
        <v>47</v>
      </c>
      <c r="B40" s="589" t="s">
        <v>509</v>
      </c>
      <c r="C40" s="589"/>
      <c r="D40" s="590"/>
      <c r="E40" s="360"/>
      <c r="F40" s="596">
        <v>0</v>
      </c>
      <c r="G40" s="597"/>
      <c r="H40" s="311"/>
      <c r="I40" s="658"/>
      <c r="J40" s="659"/>
    </row>
    <row r="41" spans="1:10" ht="15" customHeight="1" thickBot="1">
      <c r="A41" s="120">
        <v>48</v>
      </c>
      <c r="B41" s="577" t="s">
        <v>510</v>
      </c>
      <c r="C41" s="577"/>
      <c r="D41" s="578"/>
      <c r="E41" s="362"/>
      <c r="F41" s="656">
        <v>0</v>
      </c>
      <c r="G41" s="657"/>
      <c r="H41" s="312"/>
      <c r="I41" s="660"/>
      <c r="J41" s="661"/>
    </row>
    <row r="42" spans="1:10" ht="12.75">
      <c r="A42" s="592">
        <v>2</v>
      </c>
      <c r="B42" s="592"/>
      <c r="C42" s="592"/>
      <c r="D42" s="592"/>
      <c r="E42" s="592"/>
      <c r="F42" s="592"/>
      <c r="G42" s="592"/>
      <c r="H42" s="592"/>
      <c r="I42" s="592"/>
      <c r="J42" s="592"/>
    </row>
    <row r="43" spans="1:10" ht="12.75">
      <c r="A43" s="222"/>
      <c r="B43" s="222"/>
      <c r="C43" s="222"/>
      <c r="D43" s="222"/>
      <c r="E43" s="222"/>
      <c r="F43" s="222"/>
      <c r="G43" s="222"/>
      <c r="H43" s="222"/>
      <c r="I43" s="222"/>
      <c r="J43" s="222"/>
    </row>
    <row r="44" spans="1:10" ht="12.75">
      <c r="A44" s="222"/>
      <c r="B44" s="222"/>
      <c r="C44" s="222"/>
      <c r="D44" s="222"/>
      <c r="E44" s="222"/>
      <c r="F44" s="222"/>
      <c r="G44" s="222"/>
      <c r="H44" s="222"/>
      <c r="I44" s="222"/>
      <c r="J44" s="222"/>
    </row>
    <row r="45" spans="1:10" ht="12.75">
      <c r="A45" s="222"/>
      <c r="B45" s="222"/>
      <c r="C45" s="222"/>
      <c r="D45" s="222"/>
      <c r="E45" s="222"/>
      <c r="F45" s="222"/>
      <c r="G45" s="222"/>
      <c r="H45" s="222"/>
      <c r="I45" s="222"/>
      <c r="J45" s="222"/>
    </row>
    <row r="46" spans="1:10" ht="12.75">
      <c r="A46" s="222"/>
      <c r="B46" s="222"/>
      <c r="C46" s="222"/>
      <c r="D46" s="222"/>
      <c r="E46" s="222"/>
      <c r="F46" s="222"/>
      <c r="G46" s="222"/>
      <c r="H46" s="222"/>
      <c r="I46" s="222"/>
      <c r="J46" s="222"/>
    </row>
    <row r="47" spans="1:10" ht="12.75">
      <c r="A47" s="222"/>
      <c r="B47" s="222"/>
      <c r="C47" s="222"/>
      <c r="D47" s="222"/>
      <c r="E47" s="222"/>
      <c r="F47" s="222"/>
      <c r="G47" s="222"/>
      <c r="H47" s="222"/>
      <c r="I47" s="222"/>
      <c r="J47" s="222"/>
    </row>
    <row r="48" spans="1:10" ht="12.75">
      <c r="A48" s="222"/>
      <c r="B48" s="222"/>
      <c r="C48" s="222"/>
      <c r="D48" s="222"/>
      <c r="E48" s="222"/>
      <c r="F48" s="222"/>
      <c r="G48" s="222"/>
      <c r="H48" s="222"/>
      <c r="I48" s="222"/>
      <c r="J48" s="222"/>
    </row>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sheetData>
  <sheetProtection password="EF65" sheet="1" objects="1" scenarios="1"/>
  <mergeCells count="96">
    <mergeCell ref="B26:F26"/>
    <mergeCell ref="B31:D31"/>
    <mergeCell ref="A27:J27"/>
    <mergeCell ref="A28:D30"/>
    <mergeCell ref="E28:J28"/>
    <mergeCell ref="E29:G29"/>
    <mergeCell ref="H29:J29"/>
    <mergeCell ref="I38:J38"/>
    <mergeCell ref="I39:J39"/>
    <mergeCell ref="I40:J40"/>
    <mergeCell ref="I41:J41"/>
    <mergeCell ref="F39:G39"/>
    <mergeCell ref="F40:G40"/>
    <mergeCell ref="F41:G41"/>
    <mergeCell ref="I31:J31"/>
    <mergeCell ref="I32:J32"/>
    <mergeCell ref="I33:J33"/>
    <mergeCell ref="I34:J34"/>
    <mergeCell ref="I35:J35"/>
    <mergeCell ref="I36:J36"/>
    <mergeCell ref="I37:J37"/>
    <mergeCell ref="F35:G35"/>
    <mergeCell ref="F36:G36"/>
    <mergeCell ref="F37:G37"/>
    <mergeCell ref="F38:G38"/>
    <mergeCell ref="B24:F24"/>
    <mergeCell ref="E4:G4"/>
    <mergeCell ref="E5:G5"/>
    <mergeCell ref="E6:G6"/>
    <mergeCell ref="E7:G7"/>
    <mergeCell ref="E8:G8"/>
    <mergeCell ref="B4:D4"/>
    <mergeCell ref="B5:D5"/>
    <mergeCell ref="B6:D6"/>
    <mergeCell ref="B10:D10"/>
    <mergeCell ref="A2:D3"/>
    <mergeCell ref="B11:D11"/>
    <mergeCell ref="B12:D12"/>
    <mergeCell ref="H11:J11"/>
    <mergeCell ref="H5:J5"/>
    <mergeCell ref="E2:J2"/>
    <mergeCell ref="E3:G3"/>
    <mergeCell ref="H3:J3"/>
    <mergeCell ref="H4:J4"/>
    <mergeCell ref="B25:F25"/>
    <mergeCell ref="E9:G9"/>
    <mergeCell ref="E10:G10"/>
    <mergeCell ref="E11:G11"/>
    <mergeCell ref="E12:G12"/>
    <mergeCell ref="B22:F22"/>
    <mergeCell ref="B23:F23"/>
    <mergeCell ref="G22:H22"/>
    <mergeCell ref="A13:J13"/>
    <mergeCell ref="A20:J20"/>
    <mergeCell ref="B21:F21"/>
    <mergeCell ref="G21:H21"/>
    <mergeCell ref="H6:J6"/>
    <mergeCell ref="H7:J7"/>
    <mergeCell ref="H8:J8"/>
    <mergeCell ref="H9:J9"/>
    <mergeCell ref="H10:J10"/>
    <mergeCell ref="A14:J14"/>
    <mergeCell ref="B35:D35"/>
    <mergeCell ref="H12:J12"/>
    <mergeCell ref="A18:J18"/>
    <mergeCell ref="A19:B19"/>
    <mergeCell ref="C19:F19"/>
    <mergeCell ref="G19:H19"/>
    <mergeCell ref="I19:J19"/>
    <mergeCell ref="A17:G17"/>
    <mergeCell ref="I17:J17"/>
    <mergeCell ref="A16:J16"/>
    <mergeCell ref="A42:J42"/>
    <mergeCell ref="F30:G30"/>
    <mergeCell ref="I30:J30"/>
    <mergeCell ref="F31:G31"/>
    <mergeCell ref="F32:G32"/>
    <mergeCell ref="F33:G33"/>
    <mergeCell ref="F34:G34"/>
    <mergeCell ref="B37:D37"/>
    <mergeCell ref="B38:D38"/>
    <mergeCell ref="B33:D33"/>
    <mergeCell ref="B41:D41"/>
    <mergeCell ref="B7:D7"/>
    <mergeCell ref="A1:J1"/>
    <mergeCell ref="B39:D39"/>
    <mergeCell ref="B8:D8"/>
    <mergeCell ref="B9:D9"/>
    <mergeCell ref="B40:D40"/>
    <mergeCell ref="B36:D36"/>
    <mergeCell ref="A15:J15"/>
    <mergeCell ref="B34:D34"/>
    <mergeCell ref="G23:H23"/>
    <mergeCell ref="G24:H24"/>
    <mergeCell ref="G25:H25"/>
    <mergeCell ref="G26:H26"/>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A23"/>
  <sheetViews>
    <sheetView workbookViewId="0" topLeftCell="A1">
      <selection activeCell="A3" sqref="A3"/>
    </sheetView>
  </sheetViews>
  <sheetFormatPr defaultColWidth="9.140625" defaultRowHeight="12.75"/>
  <cols>
    <col min="1" max="1" width="97.8515625" style="334" customWidth="1"/>
    <col min="2" max="16384" width="9.140625" style="334" customWidth="1"/>
  </cols>
  <sheetData>
    <row r="1" ht="15" customHeight="1">
      <c r="A1" s="343" t="s">
        <v>298</v>
      </c>
    </row>
    <row r="2" ht="90.75" customHeight="1">
      <c r="A2" s="342" t="s">
        <v>390</v>
      </c>
    </row>
    <row r="3" ht="32.25" customHeight="1">
      <c r="A3" s="350" t="s">
        <v>790</v>
      </c>
    </row>
    <row r="4" ht="15" customHeight="1">
      <c r="A4" s="337" t="s">
        <v>458</v>
      </c>
    </row>
    <row r="5" ht="18" customHeight="1">
      <c r="A5" s="335"/>
    </row>
    <row r="6" ht="15.75" customHeight="1">
      <c r="A6" s="338" t="s">
        <v>791</v>
      </c>
    </row>
    <row r="7" ht="132" customHeight="1">
      <c r="A7" s="339" t="s">
        <v>616</v>
      </c>
    </row>
    <row r="8" ht="15.75" customHeight="1">
      <c r="A8" s="336" t="s">
        <v>792</v>
      </c>
    </row>
    <row r="9" ht="92.25" customHeight="1">
      <c r="A9" s="339" t="s">
        <v>617</v>
      </c>
    </row>
    <row r="10" ht="15.75" customHeight="1">
      <c r="A10" s="344" t="s">
        <v>185</v>
      </c>
    </row>
    <row r="11" ht="27.75" customHeight="1">
      <c r="A11" s="340" t="s">
        <v>373</v>
      </c>
    </row>
    <row r="12" ht="15.75" customHeight="1">
      <c r="A12" s="345" t="s">
        <v>618</v>
      </c>
    </row>
    <row r="13" ht="51" customHeight="1">
      <c r="A13" s="340" t="s">
        <v>374</v>
      </c>
    </row>
    <row r="14" ht="15.75" customHeight="1">
      <c r="A14" s="346" t="s">
        <v>375</v>
      </c>
    </row>
    <row r="15" ht="93" customHeight="1">
      <c r="A15" s="341" t="s">
        <v>619</v>
      </c>
    </row>
    <row r="16" ht="15.75" customHeight="1">
      <c r="A16" s="346" t="s">
        <v>376</v>
      </c>
    </row>
    <row r="17" ht="24.75" customHeight="1">
      <c r="A17" s="347" t="s">
        <v>377</v>
      </c>
    </row>
    <row r="18" ht="24.75" customHeight="1">
      <c r="A18" s="347"/>
    </row>
    <row r="19" ht="10.5" customHeight="1">
      <c r="A19" s="349" t="s">
        <v>378</v>
      </c>
    </row>
    <row r="20" ht="11.25" customHeight="1">
      <c r="A20" s="348" t="s">
        <v>379</v>
      </c>
    </row>
    <row r="21" ht="19.5" customHeight="1">
      <c r="A21" s="348" t="s">
        <v>380</v>
      </c>
    </row>
    <row r="22" ht="19.5" customHeight="1">
      <c r="A22" s="348"/>
    </row>
    <row r="23" ht="15.75">
      <c r="A23" s="329">
        <v>3</v>
      </c>
    </row>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A36"/>
  <sheetViews>
    <sheetView workbookViewId="0" topLeftCell="A1">
      <selection activeCell="A12" sqref="A12"/>
    </sheetView>
  </sheetViews>
  <sheetFormatPr defaultColWidth="9.140625" defaultRowHeight="12.75"/>
  <cols>
    <col min="1" max="1" width="97.8515625" style="352" customWidth="1"/>
    <col min="2" max="16384" width="9.140625" style="351" customWidth="1"/>
  </cols>
  <sheetData>
    <row r="1" ht="13.5" customHeight="1">
      <c r="A1" s="357" t="s">
        <v>589</v>
      </c>
    </row>
    <row r="2" ht="13.5" customHeight="1">
      <c r="A2" s="333" t="s">
        <v>620</v>
      </c>
    </row>
    <row r="3" ht="13.5" customHeight="1">
      <c r="A3" s="333" t="s">
        <v>621</v>
      </c>
    </row>
    <row r="4" ht="13.5" customHeight="1">
      <c r="A4" s="333" t="s">
        <v>381</v>
      </c>
    </row>
    <row r="5" ht="24" customHeight="1">
      <c r="A5" s="333" t="s">
        <v>384</v>
      </c>
    </row>
    <row r="6" ht="13.5" customHeight="1">
      <c r="A6" s="333" t="s">
        <v>382</v>
      </c>
    </row>
    <row r="7" ht="24" customHeight="1">
      <c r="A7" s="333" t="s">
        <v>383</v>
      </c>
    </row>
    <row r="8" ht="24" customHeight="1">
      <c r="A8" s="333" t="s">
        <v>622</v>
      </c>
    </row>
    <row r="9" ht="24" customHeight="1">
      <c r="A9" s="333" t="s">
        <v>385</v>
      </c>
    </row>
    <row r="10" ht="13.5" customHeight="1">
      <c r="A10" s="358" t="s">
        <v>590</v>
      </c>
    </row>
    <row r="11" ht="36" customHeight="1">
      <c r="A11" s="333" t="s">
        <v>406</v>
      </c>
    </row>
    <row r="12" ht="24" customHeight="1">
      <c r="A12" s="333" t="s">
        <v>407</v>
      </c>
    </row>
    <row r="13" ht="13.5" customHeight="1">
      <c r="A13" s="358" t="s">
        <v>408</v>
      </c>
    </row>
    <row r="14" ht="24" customHeight="1">
      <c r="A14" s="333" t="s">
        <v>858</v>
      </c>
    </row>
    <row r="15" ht="24" customHeight="1">
      <c r="A15" s="358" t="s">
        <v>859</v>
      </c>
    </row>
    <row r="16" ht="24" customHeight="1">
      <c r="A16" s="333" t="s">
        <v>860</v>
      </c>
    </row>
    <row r="17" ht="13.5" customHeight="1">
      <c r="A17" s="358" t="s">
        <v>861</v>
      </c>
    </row>
    <row r="18" ht="24" customHeight="1">
      <c r="A18" s="333" t="s">
        <v>862</v>
      </c>
    </row>
    <row r="19" ht="36" customHeight="1">
      <c r="A19" s="333" t="s">
        <v>421</v>
      </c>
    </row>
    <row r="20" ht="36" customHeight="1">
      <c r="A20" s="333" t="s">
        <v>581</v>
      </c>
    </row>
    <row r="21" s="354" customFormat="1" ht="45" customHeight="1">
      <c r="A21" s="353" t="s">
        <v>623</v>
      </c>
    </row>
    <row r="22" ht="13.5" customHeight="1">
      <c r="A22" s="358" t="s">
        <v>582</v>
      </c>
    </row>
    <row r="23" ht="36" customHeight="1">
      <c r="A23" s="333" t="s">
        <v>625</v>
      </c>
    </row>
    <row r="24" ht="24" customHeight="1">
      <c r="A24" s="333" t="s">
        <v>627</v>
      </c>
    </row>
    <row r="25" ht="24" customHeight="1">
      <c r="A25" s="333" t="s">
        <v>626</v>
      </c>
    </row>
    <row r="26" ht="12" customHeight="1">
      <c r="A26" s="333" t="s">
        <v>624</v>
      </c>
    </row>
    <row r="27" ht="36" customHeight="1">
      <c r="A27" s="333" t="s">
        <v>628</v>
      </c>
    </row>
    <row r="28" ht="13.5" customHeight="1">
      <c r="A28" s="358" t="s">
        <v>583</v>
      </c>
    </row>
    <row r="29" ht="13.5" customHeight="1">
      <c r="A29" s="358" t="s">
        <v>591</v>
      </c>
    </row>
    <row r="30" ht="13.5" customHeight="1">
      <c r="A30" s="358" t="s">
        <v>584</v>
      </c>
    </row>
    <row r="31" ht="13.5" customHeight="1">
      <c r="A31" s="358" t="s">
        <v>769</v>
      </c>
    </row>
    <row r="32" ht="13.5" customHeight="1">
      <c r="A32" s="358" t="s">
        <v>585</v>
      </c>
    </row>
    <row r="33" ht="13.5" customHeight="1">
      <c r="A33" s="359" t="s">
        <v>586</v>
      </c>
    </row>
    <row r="34" ht="27.75" customHeight="1">
      <c r="A34" s="359" t="s">
        <v>587</v>
      </c>
    </row>
    <row r="35" ht="12" customHeight="1">
      <c r="A35" s="356" t="s">
        <v>588</v>
      </c>
    </row>
    <row r="36" ht="15.75">
      <c r="A36" s="355">
        <v>4</v>
      </c>
    </row>
  </sheetData>
  <sheetProtection password="EF65" sheet="1" objects="1" scenarios="1"/>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1"/>
</worksheet>
</file>

<file path=xl/worksheets/sheet22.xml><?xml version="1.0" encoding="utf-8"?>
<worksheet xmlns="http://schemas.openxmlformats.org/spreadsheetml/2006/main" xmlns:r="http://schemas.openxmlformats.org/officeDocument/2006/relationships">
  <dimension ref="A1:E47"/>
  <sheetViews>
    <sheetView workbookViewId="0" topLeftCell="A1">
      <selection activeCell="A13" sqref="A13:C13"/>
    </sheetView>
  </sheetViews>
  <sheetFormatPr defaultColWidth="9.140625" defaultRowHeight="12.75"/>
  <cols>
    <col min="1" max="1" width="30.8515625" style="49" customWidth="1"/>
    <col min="2" max="2" width="13.140625" style="49" customWidth="1"/>
    <col min="3" max="3" width="13.28125" style="49" customWidth="1"/>
    <col min="4" max="4" width="14.28125" style="49" customWidth="1"/>
    <col min="5" max="5" width="25.421875" style="49" customWidth="1"/>
    <col min="6" max="16384" width="9.140625" style="49" customWidth="1"/>
  </cols>
  <sheetData>
    <row r="1" spans="1:5" ht="12.75">
      <c r="A1" s="1347"/>
      <c r="B1" s="512"/>
      <c r="C1" s="521"/>
      <c r="D1" s="1341" t="s">
        <v>188</v>
      </c>
      <c r="E1" s="1342"/>
    </row>
    <row r="2" spans="1:5" ht="30">
      <c r="A2" s="48"/>
      <c r="B2" s="1337" t="s">
        <v>523</v>
      </c>
      <c r="C2" s="1338"/>
      <c r="D2" s="1343"/>
      <c r="E2" s="1344"/>
    </row>
    <row r="3" spans="1:5" ht="12.75">
      <c r="A3" s="50" t="s">
        <v>189</v>
      </c>
      <c r="B3" s="1348" t="s">
        <v>563</v>
      </c>
      <c r="C3" s="621"/>
      <c r="D3" s="1343"/>
      <c r="E3" s="1344"/>
    </row>
    <row r="4" spans="1:5" ht="12.75">
      <c r="A4" s="50" t="s">
        <v>190</v>
      </c>
      <c r="B4" s="516"/>
      <c r="C4" s="621"/>
      <c r="D4" s="1343"/>
      <c r="E4" s="1344"/>
    </row>
    <row r="5" spans="1:5" ht="13.5" thickBot="1">
      <c r="A5" s="50" t="s">
        <v>191</v>
      </c>
      <c r="B5" s="516"/>
      <c r="C5" s="621"/>
      <c r="D5" s="1345" t="s">
        <v>192</v>
      </c>
      <c r="E5" s="1346"/>
    </row>
    <row r="6" spans="1:5" ht="12.75">
      <c r="A6" s="1347"/>
      <c r="B6" s="1347"/>
      <c r="C6" s="1347"/>
      <c r="D6" s="1347"/>
      <c r="E6" s="1347"/>
    </row>
    <row r="7" spans="1:5" ht="15">
      <c r="A7" s="1339" t="s">
        <v>193</v>
      </c>
      <c r="B7" s="1340"/>
      <c r="C7" s="1340"/>
      <c r="D7" s="1340"/>
      <c r="E7" s="1340"/>
    </row>
    <row r="8" spans="1:5" ht="15">
      <c r="A8" s="1339" t="s">
        <v>194</v>
      </c>
      <c r="B8" s="1340"/>
      <c r="C8" s="1340"/>
      <c r="D8" s="1340"/>
      <c r="E8" s="1340"/>
    </row>
    <row r="9" spans="1:5" ht="12.75">
      <c r="A9" s="1347"/>
      <c r="B9" s="1347"/>
      <c r="C9" s="1347"/>
      <c r="D9" s="1347"/>
      <c r="E9" s="1347"/>
    </row>
    <row r="10" spans="1:5" ht="12.75">
      <c r="A10" s="1347"/>
      <c r="B10" s="1347"/>
      <c r="C10" s="1347"/>
      <c r="D10" s="1347"/>
      <c r="E10" s="1347"/>
    </row>
    <row r="11" spans="1:5" ht="16.5" thickBot="1">
      <c r="A11" s="1349" t="s">
        <v>670</v>
      </c>
      <c r="B11" s="1349"/>
      <c r="C11" s="1350" t="s">
        <v>195</v>
      </c>
      <c r="D11" s="1351"/>
      <c r="E11" s="1351"/>
    </row>
    <row r="12" spans="1:5" ht="15" customHeight="1">
      <c r="A12" s="1352" t="s">
        <v>196</v>
      </c>
      <c r="B12" s="1353"/>
      <c r="C12" s="1354" t="s">
        <v>197</v>
      </c>
      <c r="D12" s="1353"/>
      <c r="E12" s="1355"/>
    </row>
    <row r="13" spans="1:5" ht="15" customHeight="1">
      <c r="A13" s="1368" t="str">
        <f>+CONCATENATE(DAP1!B25," ",DAP1!J25,", ",DAP1!B26)</f>
        <v> , </v>
      </c>
      <c r="B13" s="1369"/>
      <c r="C13" s="1369"/>
      <c r="D13" s="1370">
        <f>+DAP1!A6</f>
      </c>
      <c r="E13" s="1371"/>
    </row>
    <row r="14" spans="1:5" ht="15" customHeight="1">
      <c r="A14" s="1379" t="s">
        <v>198</v>
      </c>
      <c r="B14" s="1380"/>
      <c r="C14" s="1380"/>
      <c r="D14" s="1380"/>
      <c r="E14" s="1381"/>
    </row>
    <row r="15" spans="1:5" ht="15" customHeight="1">
      <c r="A15" s="1372" t="str">
        <f>+CONCATENATE(DAP1!B28,", ",DAP1!G28," ",DAP1!L28)</f>
        <v>0,  </v>
      </c>
      <c r="B15" s="1369"/>
      <c r="C15" s="1369"/>
      <c r="D15" s="1369"/>
      <c r="E15" s="1373"/>
    </row>
    <row r="16" spans="1:5" ht="15" customHeight="1">
      <c r="A16" s="161" t="s">
        <v>199</v>
      </c>
      <c r="B16" s="1377">
        <f>+DAP1!B29</f>
        <v>0</v>
      </c>
      <c r="C16" s="1378"/>
      <c r="D16" s="162" t="s">
        <v>200</v>
      </c>
      <c r="E16" s="163">
        <f>+DAP1!F29</f>
        <v>0</v>
      </c>
    </row>
    <row r="17" spans="1:5" ht="15" customHeight="1">
      <c r="A17" s="1327" t="s">
        <v>201</v>
      </c>
      <c r="B17" s="521"/>
      <c r="C17" s="521"/>
      <c r="D17" s="521"/>
      <c r="E17" s="1332"/>
    </row>
    <row r="18" spans="1:5" ht="15" customHeight="1">
      <c r="A18" s="1382"/>
      <c r="B18" s="1383"/>
      <c r="C18" s="1383"/>
      <c r="D18" s="1383"/>
      <c r="E18" s="1384"/>
    </row>
    <row r="19" spans="1:5" ht="15" customHeight="1">
      <c r="A19" s="164" t="s">
        <v>199</v>
      </c>
      <c r="B19" s="1385"/>
      <c r="C19" s="1386"/>
      <c r="D19" s="165" t="s">
        <v>200</v>
      </c>
      <c r="E19" s="166"/>
    </row>
    <row r="20" spans="1:5" ht="15" customHeight="1">
      <c r="A20" s="1387" t="s">
        <v>202</v>
      </c>
      <c r="B20" s="1380"/>
      <c r="C20" s="1374"/>
      <c r="D20" s="1375"/>
      <c r="E20" s="1376"/>
    </row>
    <row r="21" spans="1:5" ht="15" customHeight="1">
      <c r="A21" s="1356" t="s">
        <v>203</v>
      </c>
      <c r="B21" s="521"/>
      <c r="C21" s="1357">
        <v>38077</v>
      </c>
      <c r="D21" s="1358"/>
      <c r="E21" s="1359"/>
    </row>
    <row r="22" spans="1:5" ht="15" customHeight="1" thickBot="1">
      <c r="A22" s="1365" t="s">
        <v>672</v>
      </c>
      <c r="B22" s="1366"/>
      <c r="C22" s="1366"/>
      <c r="D22" s="1367" t="s">
        <v>564</v>
      </c>
      <c r="E22" s="1332"/>
    </row>
    <row r="23" spans="1:5" ht="15" customHeight="1">
      <c r="A23" s="1327" t="s">
        <v>671</v>
      </c>
      <c r="B23" s="521"/>
      <c r="C23" s="167" t="s">
        <v>204</v>
      </c>
      <c r="D23" s="1362" t="s">
        <v>205</v>
      </c>
      <c r="E23" s="1332"/>
    </row>
    <row r="24" spans="1:5" ht="15" customHeight="1" thickBot="1">
      <c r="A24" s="1379"/>
      <c r="B24" s="1380"/>
      <c r="C24" s="1381"/>
      <c r="D24" s="1363"/>
      <c r="E24" s="1364"/>
    </row>
    <row r="25" spans="1:5" ht="15" customHeight="1">
      <c r="A25" s="1360" t="s">
        <v>673</v>
      </c>
      <c r="B25" s="521"/>
      <c r="C25" s="521"/>
      <c r="D25" s="521"/>
      <c r="E25" s="1332"/>
    </row>
    <row r="26" spans="1:5" ht="15" customHeight="1">
      <c r="A26" s="1361" t="s">
        <v>206</v>
      </c>
      <c r="B26" s="521"/>
      <c r="C26" s="521"/>
      <c r="D26" s="521"/>
      <c r="E26" s="1332"/>
    </row>
    <row r="27" spans="1:5" ht="15" customHeight="1">
      <c r="A27" s="1361" t="s">
        <v>207</v>
      </c>
      <c r="B27" s="521"/>
      <c r="C27" s="521"/>
      <c r="D27" s="521"/>
      <c r="E27" s="1332"/>
    </row>
    <row r="28" spans="1:5" ht="15" customHeight="1">
      <c r="A28" s="159" t="s">
        <v>208</v>
      </c>
      <c r="B28" s="124">
        <f>+MAX(0,ZP3!D8)</f>
        <v>0</v>
      </c>
      <c r="C28" s="1404" t="s">
        <v>525</v>
      </c>
      <c r="D28" s="521"/>
      <c r="E28" s="1332"/>
    </row>
    <row r="29" spans="1:5" ht="15" customHeight="1">
      <c r="A29" s="1388" t="s">
        <v>526</v>
      </c>
      <c r="B29" s="521"/>
      <c r="C29" s="521"/>
      <c r="D29" s="521"/>
      <c r="E29" s="1332"/>
    </row>
    <row r="30" spans="1:5" ht="15" customHeight="1">
      <c r="A30" s="1394" t="s">
        <v>216</v>
      </c>
      <c r="B30" s="1380"/>
      <c r="C30" s="1380"/>
      <c r="D30" s="1380"/>
      <c r="E30" s="1381"/>
    </row>
    <row r="31" spans="1:5" ht="15" customHeight="1">
      <c r="A31" s="1361" t="s">
        <v>209</v>
      </c>
      <c r="B31" s="521"/>
      <c r="C31" s="521"/>
      <c r="D31" s="521"/>
      <c r="E31" s="1332"/>
    </row>
    <row r="32" spans="1:5" ht="15" customHeight="1">
      <c r="A32" s="168" t="s">
        <v>210</v>
      </c>
      <c r="B32" s="1392"/>
      <c r="C32" s="1393"/>
      <c r="D32" s="169" t="s">
        <v>211</v>
      </c>
      <c r="E32" s="170"/>
    </row>
    <row r="33" spans="1:5" ht="15" customHeight="1">
      <c r="A33" s="1360" t="s">
        <v>212</v>
      </c>
      <c r="B33" s="521"/>
      <c r="C33" s="521"/>
      <c r="D33" s="521"/>
      <c r="E33" s="1332"/>
    </row>
    <row r="34" spans="1:5" ht="15" customHeight="1">
      <c r="A34" s="1326" t="s">
        <v>565</v>
      </c>
      <c r="B34" s="521"/>
      <c r="C34" s="521"/>
      <c r="D34" s="521"/>
      <c r="E34" s="1332"/>
    </row>
    <row r="35" spans="1:5" ht="15" customHeight="1">
      <c r="A35" s="1326" t="s">
        <v>566</v>
      </c>
      <c r="B35" s="521"/>
      <c r="C35" s="521"/>
      <c r="D35" s="521"/>
      <c r="E35" s="1332"/>
    </row>
    <row r="36" spans="1:5" ht="15" customHeight="1">
      <c r="A36" s="1325" t="s">
        <v>567</v>
      </c>
      <c r="B36" s="521"/>
      <c r="C36" s="1401"/>
      <c r="D36" s="1402"/>
      <c r="E36" s="1403"/>
    </row>
    <row r="37" spans="1:5" ht="15" customHeight="1">
      <c r="A37" s="1325" t="s">
        <v>568</v>
      </c>
      <c r="B37" s="521"/>
      <c r="C37" s="1395"/>
      <c r="D37" s="1396"/>
      <c r="E37" s="1397"/>
    </row>
    <row r="38" spans="1:5" ht="15" customHeight="1">
      <c r="A38" s="1326" t="s">
        <v>674</v>
      </c>
      <c r="B38" s="521"/>
      <c r="C38" s="521"/>
      <c r="D38" s="521"/>
      <c r="E38" s="177"/>
    </row>
    <row r="39" spans="1:5" ht="15" customHeight="1">
      <c r="A39" s="1326" t="s">
        <v>267</v>
      </c>
      <c r="B39" s="521"/>
      <c r="C39" s="521"/>
      <c r="D39" s="521"/>
      <c r="E39" s="177"/>
    </row>
    <row r="40" spans="1:5" ht="15" customHeight="1">
      <c r="A40" s="1327" t="s">
        <v>675</v>
      </c>
      <c r="B40" s="521"/>
      <c r="C40" s="521"/>
      <c r="D40" s="51" t="s">
        <v>268</v>
      </c>
      <c r="E40" s="160"/>
    </row>
    <row r="41" spans="1:5" ht="15" customHeight="1">
      <c r="A41" s="1328" t="s">
        <v>269</v>
      </c>
      <c r="B41" s="1329"/>
      <c r="C41" s="1330"/>
      <c r="D41" s="1329"/>
      <c r="E41" s="1331"/>
    </row>
    <row r="42" spans="1:5" ht="27" customHeight="1">
      <c r="A42" s="1389" t="s">
        <v>180</v>
      </c>
      <c r="B42" s="1390"/>
      <c r="C42" s="1390"/>
      <c r="D42" s="1390"/>
      <c r="E42" s="1391"/>
    </row>
    <row r="43" spans="1:5" ht="13.5" customHeight="1">
      <c r="A43" s="1327"/>
      <c r="B43" s="521"/>
      <c r="C43" s="521"/>
      <c r="D43" s="521"/>
      <c r="E43" s="1332"/>
    </row>
    <row r="44" spans="1:5" ht="13.5" customHeight="1">
      <c r="A44" s="1333"/>
      <c r="B44" s="521"/>
      <c r="C44" s="521"/>
      <c r="D44" s="521"/>
      <c r="E44" s="1332"/>
    </row>
    <row r="45" spans="1:5" ht="13.5" customHeight="1">
      <c r="A45" s="1334" t="s">
        <v>270</v>
      </c>
      <c r="B45" s="1335"/>
      <c r="C45" s="1335"/>
      <c r="D45" s="1336" t="s">
        <v>271</v>
      </c>
      <c r="E45" s="1332"/>
    </row>
    <row r="46" spans="1:5" ht="13.5" customHeight="1" thickBot="1">
      <c r="A46" s="1398" t="str">
        <f>+SP1!A35</f>
        <v>Formulář zpracovala ASPEKT HM, daňová, účetní a auditorská kancelář, Vodňanského 4, Praha 6-Břevnov, tel. 233 356 811</v>
      </c>
      <c r="B46" s="1399"/>
      <c r="C46" s="1399"/>
      <c r="D46" s="1399"/>
      <c r="E46" s="1400"/>
    </row>
    <row r="47" spans="1:5" ht="13.5" customHeight="1">
      <c r="A47" s="1324">
        <v>1</v>
      </c>
      <c r="B47" s="1324"/>
      <c r="C47" s="1324"/>
      <c r="D47" s="1324"/>
      <c r="E47" s="1324"/>
    </row>
  </sheetData>
  <sheetProtection password="EF65" sheet="1" objects="1" scenarios="1"/>
  <mergeCells count="57">
    <mergeCell ref="A46:E46"/>
    <mergeCell ref="A9:E9"/>
    <mergeCell ref="A24:C24"/>
    <mergeCell ref="A36:B36"/>
    <mergeCell ref="C36:E36"/>
    <mergeCell ref="A33:E33"/>
    <mergeCell ref="A34:E34"/>
    <mergeCell ref="A35:E35"/>
    <mergeCell ref="A27:E27"/>
    <mergeCell ref="C28:E28"/>
    <mergeCell ref="A29:E29"/>
    <mergeCell ref="A42:E42"/>
    <mergeCell ref="B32:C32"/>
    <mergeCell ref="A30:E30"/>
    <mergeCell ref="C37:E37"/>
    <mergeCell ref="A31:E31"/>
    <mergeCell ref="A13:C13"/>
    <mergeCell ref="D13:E13"/>
    <mergeCell ref="A15:E15"/>
    <mergeCell ref="C20:E20"/>
    <mergeCell ref="B16:C16"/>
    <mergeCell ref="A14:E14"/>
    <mergeCell ref="A18:E18"/>
    <mergeCell ref="B19:C19"/>
    <mergeCell ref="A17:E17"/>
    <mergeCell ref="A20:B20"/>
    <mergeCell ref="A21:B21"/>
    <mergeCell ref="C21:E21"/>
    <mergeCell ref="A25:E25"/>
    <mergeCell ref="A26:E26"/>
    <mergeCell ref="A23:B23"/>
    <mergeCell ref="D23:E24"/>
    <mergeCell ref="A22:C22"/>
    <mergeCell ref="D22:E22"/>
    <mergeCell ref="A10:E10"/>
    <mergeCell ref="A11:B11"/>
    <mergeCell ref="C11:E11"/>
    <mergeCell ref="A12:B12"/>
    <mergeCell ref="C12:E12"/>
    <mergeCell ref="B2:C2"/>
    <mergeCell ref="A7:E7"/>
    <mergeCell ref="A8:E8"/>
    <mergeCell ref="D1:E4"/>
    <mergeCell ref="D5:E5"/>
    <mergeCell ref="A1:C1"/>
    <mergeCell ref="B3:C5"/>
    <mergeCell ref="A6:E6"/>
    <mergeCell ref="A47:E47"/>
    <mergeCell ref="A37:B37"/>
    <mergeCell ref="A38:D38"/>
    <mergeCell ref="A39:D39"/>
    <mergeCell ref="A40:C40"/>
    <mergeCell ref="A41:B41"/>
    <mergeCell ref="C41:E41"/>
    <mergeCell ref="A43:E44"/>
    <mergeCell ref="A45:C45"/>
    <mergeCell ref="D45:E45"/>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E25"/>
  <sheetViews>
    <sheetView workbookViewId="0" topLeftCell="A1">
      <selection activeCell="D7" sqref="D7:D8"/>
    </sheetView>
  </sheetViews>
  <sheetFormatPr defaultColWidth="9.140625" defaultRowHeight="12.75"/>
  <cols>
    <col min="1" max="1" width="5.57421875" style="52" customWidth="1"/>
    <col min="2" max="2" width="45.57421875" style="52" customWidth="1"/>
    <col min="3" max="3" width="9.421875" style="52" customWidth="1"/>
    <col min="4" max="5" width="17.8515625" style="52" customWidth="1"/>
    <col min="6" max="16384" width="9.140625" style="52" customWidth="1"/>
  </cols>
  <sheetData>
    <row r="1" spans="1:5" ht="21" thickBot="1">
      <c r="A1" s="1434" t="s">
        <v>272</v>
      </c>
      <c r="B1" s="512"/>
      <c r="C1" s="512"/>
      <c r="D1" s="512"/>
      <c r="E1" s="512"/>
    </row>
    <row r="2" spans="1:5" ht="24" customHeight="1" thickBot="1">
      <c r="A2" s="1434"/>
      <c r="B2" s="512"/>
      <c r="C2" s="1435"/>
      <c r="D2" s="53" t="s">
        <v>273</v>
      </c>
      <c r="E2" s="54">
        <f>+ZP1!D13</f>
      </c>
    </row>
    <row r="3" spans="1:5" ht="13.5" thickBot="1">
      <c r="A3" s="1436"/>
      <c r="B3" s="1437"/>
      <c r="C3" s="1437"/>
      <c r="D3" s="1437"/>
      <c r="E3" s="1437"/>
    </row>
    <row r="4" spans="1:5" ht="18" customHeight="1">
      <c r="A4" s="1438" t="s">
        <v>274</v>
      </c>
      <c r="B4" s="1441" t="s">
        <v>275</v>
      </c>
      <c r="C4" s="1442"/>
      <c r="D4" s="1447" t="s">
        <v>181</v>
      </c>
      <c r="E4" s="1450" t="s">
        <v>182</v>
      </c>
    </row>
    <row r="5" spans="1:5" ht="18" customHeight="1">
      <c r="A5" s="1439"/>
      <c r="B5" s="1443"/>
      <c r="C5" s="1444"/>
      <c r="D5" s="1448"/>
      <c r="E5" s="1451"/>
    </row>
    <row r="6" spans="1:5" ht="18" customHeight="1" thickBot="1">
      <c r="A6" s="1440"/>
      <c r="B6" s="1445"/>
      <c r="C6" s="1446"/>
      <c r="D6" s="1449"/>
      <c r="E6" s="1452"/>
    </row>
    <row r="7" spans="1:5" ht="25.5" customHeight="1">
      <c r="A7" s="1423">
        <v>1</v>
      </c>
      <c r="B7" s="1429" t="s">
        <v>573</v>
      </c>
      <c r="C7" s="1430"/>
      <c r="D7" s="1425">
        <f>+SP2!H3</f>
        <v>0</v>
      </c>
      <c r="E7" s="1457"/>
    </row>
    <row r="8" spans="1:5" ht="25.5" customHeight="1">
      <c r="A8" s="1424"/>
      <c r="B8" s="1421" t="s">
        <v>569</v>
      </c>
      <c r="C8" s="1431"/>
      <c r="D8" s="1426"/>
      <c r="E8" s="1418"/>
    </row>
    <row r="9" spans="1:5" ht="39" customHeight="1">
      <c r="A9" s="1405">
        <v>2</v>
      </c>
      <c r="B9" s="1458" t="s">
        <v>572</v>
      </c>
      <c r="C9" s="1459"/>
      <c r="D9" s="1427">
        <f>+SP2!H4</f>
        <v>0</v>
      </c>
      <c r="E9" s="1417"/>
    </row>
    <row r="10" spans="1:5" ht="25.5" customHeight="1">
      <c r="A10" s="1424"/>
      <c r="B10" s="1432" t="s">
        <v>570</v>
      </c>
      <c r="C10" s="1433"/>
      <c r="D10" s="1428"/>
      <c r="E10" s="1418"/>
    </row>
    <row r="11" spans="1:5" ht="30" customHeight="1">
      <c r="A11" s="92">
        <v>4</v>
      </c>
      <c r="B11" s="1453" t="s">
        <v>676</v>
      </c>
      <c r="C11" s="1454"/>
      <c r="D11" s="93">
        <v>12</v>
      </c>
      <c r="E11" s="94"/>
    </row>
    <row r="12" spans="1:5" ht="30" customHeight="1">
      <c r="A12" s="56">
        <v>5</v>
      </c>
      <c r="B12" s="1455" t="s">
        <v>276</v>
      </c>
      <c r="C12" s="1456"/>
      <c r="D12" s="57">
        <v>12</v>
      </c>
      <c r="E12" s="95"/>
    </row>
    <row r="13" spans="1:5" ht="51" customHeight="1">
      <c r="A13" s="96">
        <v>6</v>
      </c>
      <c r="B13" s="1453" t="s">
        <v>574</v>
      </c>
      <c r="C13" s="1454"/>
      <c r="D13" s="97">
        <v>12</v>
      </c>
      <c r="E13" s="58"/>
    </row>
    <row r="14" spans="1:5" ht="51" customHeight="1">
      <c r="A14" s="322">
        <v>8</v>
      </c>
      <c r="B14" s="1453" t="s">
        <v>575</v>
      </c>
      <c r="C14" s="1460"/>
      <c r="D14" s="323">
        <v>0</v>
      </c>
      <c r="E14" s="321"/>
    </row>
    <row r="15" spans="1:5" ht="30" customHeight="1">
      <c r="A15" s="96">
        <v>9</v>
      </c>
      <c r="B15" s="1461" t="s">
        <v>576</v>
      </c>
      <c r="C15" s="1462"/>
      <c r="D15" s="98">
        <f>6200*D13</f>
        <v>74400</v>
      </c>
      <c r="E15" s="58"/>
    </row>
    <row r="16" spans="1:5" ht="30" customHeight="1">
      <c r="A16" s="56">
        <v>12</v>
      </c>
      <c r="B16" s="1463" t="s">
        <v>277</v>
      </c>
      <c r="C16" s="1464"/>
      <c r="D16" s="60">
        <f>-D9+D7</f>
        <v>0</v>
      </c>
      <c r="E16" s="55"/>
    </row>
    <row r="17" spans="1:5" ht="30" customHeight="1">
      <c r="A17" s="96" t="s">
        <v>278</v>
      </c>
      <c r="B17" s="1461" t="s">
        <v>577</v>
      </c>
      <c r="C17" s="1462"/>
      <c r="D17" s="98">
        <f>D14*3458</f>
        <v>0</v>
      </c>
      <c r="E17" s="58"/>
    </row>
    <row r="18" spans="1:5" ht="18" customHeight="1">
      <c r="A18" s="1405">
        <v>14</v>
      </c>
      <c r="B18" s="1419" t="s">
        <v>279</v>
      </c>
      <c r="C18" s="1420"/>
      <c r="D18" s="1407">
        <f>MAX(MIN(INT(0.35*(D16-D17)+0.99),486000),D15)</f>
        <v>74400</v>
      </c>
      <c r="E18" s="1417"/>
    </row>
    <row r="19" spans="1:5" ht="28.5" customHeight="1">
      <c r="A19" s="1406"/>
      <c r="B19" s="1421" t="s">
        <v>265</v>
      </c>
      <c r="C19" s="1422"/>
      <c r="D19" s="1408"/>
      <c r="E19" s="1418"/>
    </row>
    <row r="20" spans="1:5" ht="30" customHeight="1">
      <c r="A20" s="96">
        <v>15</v>
      </c>
      <c r="B20" s="325" t="s">
        <v>266</v>
      </c>
      <c r="C20" s="326"/>
      <c r="D20" s="98">
        <f>INT((D18*D12/D11)+0.99)</f>
        <v>74400</v>
      </c>
      <c r="E20" s="327"/>
    </row>
    <row r="21" spans="1:5" ht="24" customHeight="1">
      <c r="A21" s="1410">
        <v>16</v>
      </c>
      <c r="B21" s="99" t="s">
        <v>571</v>
      </c>
      <c r="C21" s="61"/>
      <c r="D21" s="1413">
        <f>IF(D20&gt;0,INT(+D20*0.135+0.99),0)</f>
        <v>10044</v>
      </c>
      <c r="E21" s="55"/>
    </row>
    <row r="22" spans="1:5" ht="24" customHeight="1">
      <c r="A22" s="1411"/>
      <c r="B22" s="59" t="s">
        <v>280</v>
      </c>
      <c r="C22" s="59"/>
      <c r="D22" s="1414"/>
      <c r="E22" s="55"/>
    </row>
    <row r="23" spans="1:5" ht="24" customHeight="1" thickBot="1">
      <c r="A23" s="1412"/>
      <c r="B23" s="62" t="s">
        <v>281</v>
      </c>
      <c r="C23" s="63"/>
      <c r="D23" s="1415"/>
      <c r="E23" s="64"/>
    </row>
    <row r="24" spans="1:5" ht="15.75" customHeight="1">
      <c r="A24" s="1416" t="str">
        <f>+ZP1!A46</f>
        <v>Formulář zpracovala ASPEKT HM, daňová, účetní a auditorská kancelář, Vodňanského 4, Praha 6-Břevnov, tel. 233 356 811</v>
      </c>
      <c r="B24" s="1416"/>
      <c r="C24" s="1416"/>
      <c r="D24" s="1416"/>
      <c r="E24" s="1416"/>
    </row>
    <row r="25" spans="1:5" ht="12.75">
      <c r="A25" s="1409">
        <v>2</v>
      </c>
      <c r="B25" s="1409"/>
      <c r="C25" s="1409"/>
      <c r="D25" s="1409"/>
      <c r="E25" s="1409"/>
    </row>
  </sheetData>
  <sheetProtection password="EF65" sheet="1" objects="1" scenarios="1"/>
  <mergeCells count="33">
    <mergeCell ref="B14:C14"/>
    <mergeCell ref="B15:C15"/>
    <mergeCell ref="B16:C16"/>
    <mergeCell ref="B17:C17"/>
    <mergeCell ref="B11:C11"/>
    <mergeCell ref="B12:C12"/>
    <mergeCell ref="B13:C13"/>
    <mergeCell ref="E7:E8"/>
    <mergeCell ref="B9:C9"/>
    <mergeCell ref="E9:E10"/>
    <mergeCell ref="A1:E1"/>
    <mergeCell ref="A2:C2"/>
    <mergeCell ref="A3:E3"/>
    <mergeCell ref="A4:A6"/>
    <mergeCell ref="B4:C6"/>
    <mergeCell ref="D4:D6"/>
    <mergeCell ref="E4:E6"/>
    <mergeCell ref="A7:A8"/>
    <mergeCell ref="D7:D8"/>
    <mergeCell ref="A9:A10"/>
    <mergeCell ref="D9:D10"/>
    <mergeCell ref="B7:C7"/>
    <mergeCell ref="B8:C8"/>
    <mergeCell ref="B10:C10"/>
    <mergeCell ref="A18:A19"/>
    <mergeCell ref="D18:D19"/>
    <mergeCell ref="A25:E25"/>
    <mergeCell ref="A21:A23"/>
    <mergeCell ref="D21:D23"/>
    <mergeCell ref="A24:E24"/>
    <mergeCell ref="E18:E19"/>
    <mergeCell ref="B18:C18"/>
    <mergeCell ref="B19:C19"/>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E42"/>
  <sheetViews>
    <sheetView workbookViewId="0" topLeftCell="A1">
      <selection activeCell="D7" sqref="D7"/>
    </sheetView>
  </sheetViews>
  <sheetFormatPr defaultColWidth="9.140625" defaultRowHeight="12.75"/>
  <cols>
    <col min="1" max="1" width="6.7109375" style="52" customWidth="1"/>
    <col min="2" max="2" width="23.8515625" style="52" customWidth="1"/>
    <col min="3" max="3" width="31.421875" style="52" customWidth="1"/>
    <col min="4" max="5" width="17.28125" style="52" customWidth="1"/>
    <col min="6" max="16384" width="9.140625" style="52" customWidth="1"/>
  </cols>
  <sheetData>
    <row r="1" spans="1:5" ht="27" thickBot="1">
      <c r="A1" s="1471" t="s">
        <v>282</v>
      </c>
      <c r="B1" s="512"/>
      <c r="C1" s="512"/>
      <c r="D1" s="512"/>
      <c r="E1" s="512"/>
    </row>
    <row r="2" spans="1:5" ht="20.25" customHeight="1" thickBot="1">
      <c r="A2" s="1480"/>
      <c r="B2" s="512"/>
      <c r="C2" s="1435"/>
      <c r="D2" s="53" t="s">
        <v>273</v>
      </c>
      <c r="E2" s="54">
        <f>+ZP2!E2</f>
      </c>
    </row>
    <row r="3" spans="1:5" ht="13.5" thickBot="1">
      <c r="A3" s="4"/>
      <c r="B3" s="4"/>
      <c r="C3" s="4"/>
      <c r="D3" s="4"/>
      <c r="E3" s="4"/>
    </row>
    <row r="4" spans="1:5" ht="12.75">
      <c r="A4" s="1438" t="s">
        <v>274</v>
      </c>
      <c r="B4" s="1441" t="s">
        <v>275</v>
      </c>
      <c r="C4" s="1442"/>
      <c r="D4" s="1447" t="s">
        <v>181</v>
      </c>
      <c r="E4" s="1450" t="s">
        <v>182</v>
      </c>
    </row>
    <row r="5" spans="1:5" ht="12.75">
      <c r="A5" s="1439"/>
      <c r="B5" s="1443"/>
      <c r="C5" s="1444"/>
      <c r="D5" s="1448"/>
      <c r="E5" s="1451"/>
    </row>
    <row r="6" spans="1:5" ht="12.75">
      <c r="A6" s="1439"/>
      <c r="B6" s="1443"/>
      <c r="C6" s="1444"/>
      <c r="D6" s="1448"/>
      <c r="E6" s="1451"/>
    </row>
    <row r="7" spans="1:5" ht="72.75" customHeight="1">
      <c r="A7" s="100">
        <v>41</v>
      </c>
      <c r="B7" s="1453" t="s">
        <v>677</v>
      </c>
      <c r="C7" s="1460"/>
      <c r="D7" s="202">
        <v>0</v>
      </c>
      <c r="E7" s="58"/>
    </row>
    <row r="8" spans="1:5" ht="12.75">
      <c r="A8" s="1467">
        <v>43</v>
      </c>
      <c r="B8" s="1481" t="s">
        <v>283</v>
      </c>
      <c r="C8" s="1420"/>
      <c r="D8" s="1413">
        <f>-ZP2!D21+ZP3!D7</f>
        <v>-10044</v>
      </c>
      <c r="E8" s="1417"/>
    </row>
    <row r="9" spans="1:5" ht="12.75">
      <c r="A9" s="1468"/>
      <c r="B9" s="66" t="s">
        <v>284</v>
      </c>
      <c r="C9" s="67" t="s">
        <v>285</v>
      </c>
      <c r="D9" s="1414"/>
      <c r="E9" s="1486"/>
    </row>
    <row r="10" spans="1:5" ht="12.75">
      <c r="A10" s="1468"/>
      <c r="B10" s="1482" t="s">
        <v>578</v>
      </c>
      <c r="C10" s="1483"/>
      <c r="D10" s="1414"/>
      <c r="E10" s="1486"/>
    </row>
    <row r="11" spans="1:5" ht="13.5" thickBot="1">
      <c r="A11" s="1469"/>
      <c r="B11" s="1484"/>
      <c r="C11" s="1485"/>
      <c r="D11" s="1415"/>
      <c r="E11" s="1487"/>
    </row>
    <row r="12" spans="1:5" ht="42" customHeight="1">
      <c r="A12" s="1470"/>
      <c r="B12" s="1470"/>
      <c r="C12" s="1470"/>
      <c r="D12" s="1470"/>
      <c r="E12" s="1470"/>
    </row>
    <row r="13" spans="1:5" ht="26.25">
      <c r="A13" s="1471" t="s">
        <v>286</v>
      </c>
      <c r="B13" s="512"/>
      <c r="C13" s="512"/>
      <c r="D13" s="512"/>
      <c r="E13" s="512"/>
    </row>
    <row r="14" spans="1:5" ht="12.75">
      <c r="A14" s="4"/>
      <c r="B14" s="4"/>
      <c r="C14" s="4"/>
      <c r="D14" s="4"/>
      <c r="E14" s="4"/>
    </row>
    <row r="15" spans="1:5" ht="34.5" customHeight="1">
      <c r="A15" s="1478" t="s">
        <v>579</v>
      </c>
      <c r="B15" s="1479"/>
      <c r="C15" s="1479"/>
      <c r="D15" s="1479"/>
      <c r="E15" s="1479"/>
    </row>
    <row r="16" spans="1:5" ht="46.5" customHeight="1">
      <c r="A16" s="1478" t="s">
        <v>364</v>
      </c>
      <c r="B16" s="1479"/>
      <c r="C16" s="1479"/>
      <c r="D16" s="1479"/>
      <c r="E16" s="1479"/>
    </row>
    <row r="17" spans="1:5" ht="13.5" thickBot="1">
      <c r="A17" s="1488"/>
      <c r="B17" s="1437"/>
      <c r="C17" s="1437"/>
      <c r="D17" s="1437"/>
      <c r="E17" s="1437"/>
    </row>
    <row r="18" spans="1:5" ht="12.75">
      <c r="A18" s="1491">
        <v>51</v>
      </c>
      <c r="B18" s="69" t="s">
        <v>678</v>
      </c>
      <c r="C18" s="70"/>
      <c r="D18" s="1489">
        <f>IF(ZP2!D14=12,0,MIN(MAX(INT((0.135*0.4*ZP2!D16)/ZP2!D11+0.99),1071),5468))</f>
        <v>1071</v>
      </c>
      <c r="E18" s="1457"/>
    </row>
    <row r="19" spans="1:5" ht="12.75">
      <c r="A19" s="1492"/>
      <c r="B19" s="71" t="s">
        <v>679</v>
      </c>
      <c r="C19" s="65"/>
      <c r="D19" s="1444"/>
      <c r="E19" s="1486"/>
    </row>
    <row r="20" spans="1:5" ht="14.25">
      <c r="A20" s="1492"/>
      <c r="B20" s="46" t="s">
        <v>367</v>
      </c>
      <c r="C20" s="65"/>
      <c r="D20" s="1444"/>
      <c r="E20" s="1486"/>
    </row>
    <row r="21" spans="1:5" ht="12.75">
      <c r="A21" s="1492"/>
      <c r="B21" s="46" t="s">
        <v>287</v>
      </c>
      <c r="C21" s="65"/>
      <c r="D21" s="1444"/>
      <c r="E21" s="1486"/>
    </row>
    <row r="22" spans="1:5" ht="12.75">
      <c r="A22" s="1492"/>
      <c r="B22" s="46" t="s">
        <v>288</v>
      </c>
      <c r="C22" s="65"/>
      <c r="D22" s="1444"/>
      <c r="E22" s="1486"/>
    </row>
    <row r="23" spans="1:5" ht="12.75">
      <c r="A23" s="1492"/>
      <c r="B23" s="71" t="s">
        <v>281</v>
      </c>
      <c r="C23" s="65"/>
      <c r="D23" s="1444"/>
      <c r="E23" s="1486"/>
    </row>
    <row r="24" spans="1:5" ht="12.75">
      <c r="A24" s="1492"/>
      <c r="B24" s="71" t="s">
        <v>289</v>
      </c>
      <c r="C24" s="65"/>
      <c r="D24" s="1444"/>
      <c r="E24" s="1486"/>
    </row>
    <row r="25" spans="1:5" ht="12.75">
      <c r="A25" s="1492"/>
      <c r="B25" s="71" t="s">
        <v>366</v>
      </c>
      <c r="C25" s="65"/>
      <c r="D25" s="1444"/>
      <c r="E25" s="1486"/>
    </row>
    <row r="26" spans="1:5" ht="12.75">
      <c r="A26" s="1492"/>
      <c r="B26" s="71" t="s">
        <v>90</v>
      </c>
      <c r="C26" s="65"/>
      <c r="D26" s="1444"/>
      <c r="E26" s="1486"/>
    </row>
    <row r="27" spans="1:5" ht="12.75">
      <c r="A27" s="1492"/>
      <c r="B27" s="71" t="s">
        <v>91</v>
      </c>
      <c r="C27" s="65"/>
      <c r="D27" s="1444"/>
      <c r="E27" s="1486"/>
    </row>
    <row r="28" spans="1:5" ht="12.75">
      <c r="A28" s="1492"/>
      <c r="B28" s="72" t="s">
        <v>365</v>
      </c>
      <c r="C28" s="65"/>
      <c r="D28" s="1444"/>
      <c r="E28" s="1486"/>
    </row>
    <row r="29" spans="1:5" ht="12.75">
      <c r="A29" s="1492"/>
      <c r="B29" s="71" t="s">
        <v>580</v>
      </c>
      <c r="C29" s="65"/>
      <c r="D29" s="1490"/>
      <c r="E29" s="1418"/>
    </row>
    <row r="30" spans="1:5" ht="12.75">
      <c r="A30" s="1499">
        <v>52</v>
      </c>
      <c r="B30" s="1472" t="s">
        <v>299</v>
      </c>
      <c r="C30" s="1420"/>
      <c r="D30" s="1475">
        <f>+MAX(INT(IF(ZP2!D14=12,(0.135*0.4*((ZP2!D16-(3458*ZP2!D11))/ZP2!D11)),0)+0.99),0)</f>
        <v>0</v>
      </c>
      <c r="E30" s="1417"/>
    </row>
    <row r="31" spans="1:5" ht="14.25">
      <c r="A31" s="1492"/>
      <c r="B31" s="1473" t="s">
        <v>825</v>
      </c>
      <c r="C31" s="1474"/>
      <c r="D31" s="1476"/>
      <c r="E31" s="1486"/>
    </row>
    <row r="32" spans="1:5" ht="12.75">
      <c r="A32" s="1492"/>
      <c r="B32" s="47" t="s">
        <v>92</v>
      </c>
      <c r="C32" s="65"/>
      <c r="D32" s="1476"/>
      <c r="E32" s="1486"/>
    </row>
    <row r="33" spans="1:5" ht="12.75">
      <c r="A33" s="1492"/>
      <c r="B33" s="46" t="s">
        <v>93</v>
      </c>
      <c r="C33" s="65"/>
      <c r="D33" s="1476"/>
      <c r="E33" s="1486"/>
    </row>
    <row r="34" spans="1:5" ht="12.75">
      <c r="A34" s="1492"/>
      <c r="B34" s="71" t="s">
        <v>281</v>
      </c>
      <c r="C34" s="65"/>
      <c r="D34" s="1476"/>
      <c r="E34" s="1486"/>
    </row>
    <row r="35" spans="1:5" ht="12.75">
      <c r="A35" s="1492"/>
      <c r="B35" s="71" t="s">
        <v>94</v>
      </c>
      <c r="C35" s="65"/>
      <c r="D35" s="1476"/>
      <c r="E35" s="1486"/>
    </row>
    <row r="36" spans="1:5" ht="13.5" thickBot="1">
      <c r="A36" s="1500"/>
      <c r="B36" s="73" t="s">
        <v>580</v>
      </c>
      <c r="C36" s="68"/>
      <c r="D36" s="1477"/>
      <c r="E36" s="1487"/>
    </row>
    <row r="37" spans="1:5" ht="12.75">
      <c r="A37" s="1494" t="s">
        <v>95</v>
      </c>
      <c r="B37" s="1495"/>
      <c r="C37" s="1495"/>
      <c r="D37" s="1495"/>
      <c r="E37" s="1495"/>
    </row>
    <row r="38" spans="1:5" ht="12.75">
      <c r="A38" s="1496" t="s">
        <v>368</v>
      </c>
      <c r="B38" s="512"/>
      <c r="C38" s="512"/>
      <c r="D38" s="512"/>
      <c r="E38" s="512"/>
    </row>
    <row r="39" spans="1:5" s="453" customFormat="1" ht="12" customHeight="1">
      <c r="A39" s="1497" t="s">
        <v>369</v>
      </c>
      <c r="B39" s="1498"/>
      <c r="C39" s="1498"/>
      <c r="D39" s="1498"/>
      <c r="E39" s="1498"/>
    </row>
    <row r="40" spans="1:5" s="453" customFormat="1" ht="12" customHeight="1">
      <c r="A40" s="1497" t="s">
        <v>370</v>
      </c>
      <c r="B40" s="461"/>
      <c r="C40" s="461"/>
      <c r="D40" s="461"/>
      <c r="E40" s="461"/>
    </row>
    <row r="41" spans="1:5" ht="12.75">
      <c r="A41" s="1493" t="str">
        <f>+ZP2!A24</f>
        <v>Formulář zpracovala ASPEKT HM, daňová, účetní a auditorská kancelář, Vodňanského 4, Praha 6-Břevnov, tel. 233 356 811</v>
      </c>
      <c r="B41" s="504"/>
      <c r="C41" s="504"/>
      <c r="D41" s="504"/>
      <c r="E41" s="504"/>
    </row>
    <row r="42" spans="1:5" ht="12.75">
      <c r="A42" s="1465">
        <v>3</v>
      </c>
      <c r="B42" s="1466"/>
      <c r="C42" s="1466"/>
      <c r="D42" s="1466"/>
      <c r="E42" s="1466"/>
    </row>
  </sheetData>
  <sheetProtection password="EF65" sheet="1" objects="1" scenarios="1"/>
  <mergeCells count="31">
    <mergeCell ref="A41:E41"/>
    <mergeCell ref="E30:E36"/>
    <mergeCell ref="A37:E37"/>
    <mergeCell ref="A38:E38"/>
    <mergeCell ref="A39:E39"/>
    <mergeCell ref="A30:A36"/>
    <mergeCell ref="A40:E40"/>
    <mergeCell ref="A17:E17"/>
    <mergeCell ref="D18:D29"/>
    <mergeCell ref="E18:E29"/>
    <mergeCell ref="A18:A29"/>
    <mergeCell ref="B7:C7"/>
    <mergeCell ref="B8:C8"/>
    <mergeCell ref="B10:C11"/>
    <mergeCell ref="E8:E11"/>
    <mergeCell ref="A1:E1"/>
    <mergeCell ref="A2:C2"/>
    <mergeCell ref="A4:A6"/>
    <mergeCell ref="B4:C6"/>
    <mergeCell ref="D4:D6"/>
    <mergeCell ref="E4:E6"/>
    <mergeCell ref="A42:E42"/>
    <mergeCell ref="A8:A11"/>
    <mergeCell ref="D8:D11"/>
    <mergeCell ref="A12:E12"/>
    <mergeCell ref="A13:E13"/>
    <mergeCell ref="B30:C30"/>
    <mergeCell ref="B31:C31"/>
    <mergeCell ref="D30:D36"/>
    <mergeCell ref="A15:E15"/>
    <mergeCell ref="A16:E16"/>
  </mergeCells>
  <printOptions/>
  <pageMargins left="0.3937007874015748" right="0.3937007874015748" top="0.984251968503937" bottom="0.984251968503937" header="0.5118110236220472" footer="0.5118110236220472"/>
  <pageSetup fitToHeight="1" fitToWidth="1" horizontalDpi="300" verticalDpi="300" orientation="portrait" paperSize="9" scale="99" r:id="rId1"/>
</worksheet>
</file>

<file path=xl/worksheets/sheet25.xml><?xml version="1.0" encoding="utf-8"?>
<worksheet xmlns="http://schemas.openxmlformats.org/spreadsheetml/2006/main" xmlns:r="http://schemas.openxmlformats.org/officeDocument/2006/relationships">
  <dimension ref="A1:F95"/>
  <sheetViews>
    <sheetView workbookViewId="0" topLeftCell="A1">
      <selection activeCell="A1" sqref="A1:D1"/>
    </sheetView>
  </sheetViews>
  <sheetFormatPr defaultColWidth="9.140625" defaultRowHeight="12.75"/>
  <cols>
    <col min="1" max="4" width="24.00390625" style="3" customWidth="1"/>
    <col min="5" max="5" width="11.421875" style="45" bestFit="1" customWidth="1"/>
    <col min="6" max="27" width="9.140625" style="45" customWidth="1"/>
    <col min="28" max="16384" width="9.140625" style="3" customWidth="1"/>
  </cols>
  <sheetData>
    <row r="1" spans="1:6" ht="18" customHeight="1">
      <c r="A1" s="1503" t="s">
        <v>396</v>
      </c>
      <c r="B1" s="504"/>
      <c r="C1" s="504"/>
      <c r="D1" s="504"/>
      <c r="E1" s="74"/>
      <c r="F1" s="74"/>
    </row>
    <row r="2" spans="1:6" ht="18" customHeight="1">
      <c r="A2" s="1480"/>
      <c r="B2" s="1480"/>
      <c r="C2" s="1480"/>
      <c r="D2" s="1480"/>
      <c r="E2" s="74"/>
      <c r="F2" s="74"/>
    </row>
    <row r="3" spans="1:6" ht="18" customHeight="1">
      <c r="A3" s="4" t="s">
        <v>546</v>
      </c>
      <c r="B3" s="1504" t="str">
        <f>+ZP1!A13</f>
        <v> , </v>
      </c>
      <c r="C3" s="1505"/>
      <c r="D3" s="1505"/>
      <c r="F3" s="74"/>
    </row>
    <row r="4" spans="1:6" ht="18" customHeight="1">
      <c r="A4" s="1480"/>
      <c r="B4" s="512"/>
      <c r="C4" s="512"/>
      <c r="D4" s="512"/>
      <c r="F4" s="74"/>
    </row>
    <row r="5" spans="1:6" ht="18" customHeight="1">
      <c r="A5" s="4" t="s">
        <v>96</v>
      </c>
      <c r="B5" s="4">
        <f>+DAP3!C16</f>
        <v>0</v>
      </c>
      <c r="C5" s="1480"/>
      <c r="D5" s="1480"/>
      <c r="E5" s="74"/>
      <c r="F5" s="74"/>
    </row>
    <row r="6" spans="1:6" ht="18" customHeight="1" thickBot="1">
      <c r="A6" s="1506"/>
      <c r="B6" s="550"/>
      <c r="C6" s="550"/>
      <c r="D6" s="550"/>
      <c r="E6" s="74"/>
      <c r="F6" s="74"/>
    </row>
    <row r="7" spans="1:6" ht="18" customHeight="1">
      <c r="A7" s="75" t="s">
        <v>97</v>
      </c>
      <c r="B7" s="76" t="s">
        <v>98</v>
      </c>
      <c r="C7" s="76" t="s">
        <v>99</v>
      </c>
      <c r="D7" s="77" t="s">
        <v>100</v>
      </c>
      <c r="E7" s="78"/>
      <c r="F7" s="74"/>
    </row>
    <row r="8" spans="1:6" ht="18" customHeight="1" thickBot="1">
      <c r="A8" s="79"/>
      <c r="B8" s="80" t="s">
        <v>101</v>
      </c>
      <c r="C8" s="80" t="s">
        <v>102</v>
      </c>
      <c r="D8" s="81" t="s">
        <v>102</v>
      </c>
      <c r="E8" s="74"/>
      <c r="F8" s="74"/>
    </row>
    <row r="9" spans="1:6" ht="18" customHeight="1">
      <c r="A9" s="82"/>
      <c r="B9" s="83"/>
      <c r="C9" s="83"/>
      <c r="D9" s="84"/>
      <c r="F9" s="74"/>
    </row>
    <row r="10" spans="1:6" ht="18" customHeight="1">
      <c r="A10" s="85">
        <v>38077</v>
      </c>
      <c r="B10" s="6">
        <f>+DAP3!C36</f>
        <v>0</v>
      </c>
      <c r="C10" s="6">
        <v>0</v>
      </c>
      <c r="D10" s="86">
        <v>0</v>
      </c>
      <c r="F10" s="74"/>
    </row>
    <row r="11" spans="1:6" ht="30.75" customHeight="1">
      <c r="A11" s="87" t="s">
        <v>103</v>
      </c>
      <c r="B11" s="6">
        <v>0</v>
      </c>
      <c r="C11" s="6">
        <v>0</v>
      </c>
      <c r="D11" s="86">
        <f>-ZP3!D8</f>
        <v>10044</v>
      </c>
      <c r="F11" s="74"/>
    </row>
    <row r="12" spans="1:6" ht="30.75" customHeight="1">
      <c r="A12" s="87" t="s">
        <v>850</v>
      </c>
      <c r="B12" s="6">
        <v>0</v>
      </c>
      <c r="C12" s="6">
        <f>+SP2!H20</f>
        <v>6572</v>
      </c>
      <c r="D12" s="86">
        <f>-ZP3!D9</f>
        <v>0</v>
      </c>
      <c r="F12" s="74"/>
    </row>
    <row r="13" spans="1:6" ht="18" customHeight="1">
      <c r="A13" s="85">
        <f>8+A10</f>
        <v>38085</v>
      </c>
      <c r="B13" s="6">
        <v>0</v>
      </c>
      <c r="C13" s="6">
        <f>+SP2!H36</f>
        <v>1146</v>
      </c>
      <c r="D13" s="86">
        <f>+IF(ZP3!D30&gt;0,ZP3!D30,ZP3!D18)</f>
        <v>1071</v>
      </c>
      <c r="F13" s="74"/>
    </row>
    <row r="14" spans="1:6" ht="18" customHeight="1">
      <c r="A14" s="85">
        <f>22+A13</f>
        <v>38107</v>
      </c>
      <c r="B14" s="6">
        <v>0</v>
      </c>
      <c r="C14" s="6">
        <f>+SP2!H19</f>
        <v>0</v>
      </c>
      <c r="D14" s="86">
        <v>0</v>
      </c>
      <c r="F14" s="74"/>
    </row>
    <row r="15" spans="1:6" ht="18" customHeight="1">
      <c r="A15" s="85">
        <f>+A14+8</f>
        <v>38115</v>
      </c>
      <c r="B15" s="6">
        <v>0</v>
      </c>
      <c r="C15" s="6">
        <f>C13</f>
        <v>1146</v>
      </c>
      <c r="D15" s="86">
        <f>D13</f>
        <v>1071</v>
      </c>
      <c r="F15" s="74"/>
    </row>
    <row r="16" spans="1:6" ht="18" customHeight="1">
      <c r="A16" s="85">
        <f>31+A15</f>
        <v>38146</v>
      </c>
      <c r="B16" s="6">
        <v>0</v>
      </c>
      <c r="C16" s="6">
        <f>C15</f>
        <v>1146</v>
      </c>
      <c r="D16" s="86">
        <f>D15</f>
        <v>1071</v>
      </c>
      <c r="F16" s="74"/>
    </row>
    <row r="17" spans="1:4" ht="18" customHeight="1">
      <c r="A17" s="85">
        <f>8+A16-1</f>
        <v>38153</v>
      </c>
      <c r="B17" s="6">
        <f>+A95*(IF($B$5&gt;150000,INT($B$5/4/100+0.99)*100,0)+IF($B$5&gt;30000,INT($B$5*0.4/100+0.99)*100,0)*IF($B$5&lt;150000,1,0))</f>
        <v>0</v>
      </c>
      <c r="C17" s="6">
        <v>0</v>
      </c>
      <c r="D17" s="86">
        <v>0</v>
      </c>
    </row>
    <row r="18" spans="1:4" ht="18" customHeight="1">
      <c r="A18" s="85">
        <f>23+A17</f>
        <v>38176</v>
      </c>
      <c r="B18" s="6">
        <v>0</v>
      </c>
      <c r="C18" s="6">
        <f>C16</f>
        <v>1146</v>
      </c>
      <c r="D18" s="86">
        <f>D16</f>
        <v>1071</v>
      </c>
    </row>
    <row r="19" spans="1:4" ht="19.5" customHeight="1">
      <c r="A19" s="85">
        <f>31+A18</f>
        <v>38207</v>
      </c>
      <c r="B19" s="6">
        <v>0</v>
      </c>
      <c r="C19" s="6">
        <f>C18</f>
        <v>1146</v>
      </c>
      <c r="D19" s="86">
        <f>D18</f>
        <v>1071</v>
      </c>
    </row>
    <row r="20" spans="1:4" ht="18" customHeight="1">
      <c r="A20" s="85">
        <f>31+A19</f>
        <v>38238</v>
      </c>
      <c r="B20" s="6">
        <v>0</v>
      </c>
      <c r="C20" s="6">
        <f>C19</f>
        <v>1146</v>
      </c>
      <c r="D20" s="86">
        <f>D19</f>
        <v>1071</v>
      </c>
    </row>
    <row r="21" spans="1:4" ht="18" customHeight="1">
      <c r="A21" s="85">
        <f>7+A20</f>
        <v>38245</v>
      </c>
      <c r="B21" s="6">
        <f>+A95*(IF($B$5&gt;150000,INT($B$5/4/100+0.99)*100,0))</f>
        <v>0</v>
      </c>
      <c r="C21" s="6">
        <v>0</v>
      </c>
      <c r="D21" s="86">
        <v>0</v>
      </c>
    </row>
    <row r="22" spans="1:4" ht="18" customHeight="1">
      <c r="A22" s="85">
        <f>23+A21</f>
        <v>38268</v>
      </c>
      <c r="B22" s="6">
        <v>0</v>
      </c>
      <c r="C22" s="6">
        <f>C20</f>
        <v>1146</v>
      </c>
      <c r="D22" s="86">
        <f>D20</f>
        <v>1071</v>
      </c>
    </row>
    <row r="23" spans="1:4" ht="18" customHeight="1">
      <c r="A23" s="85">
        <f>31+A22</f>
        <v>38299</v>
      </c>
      <c r="B23" s="6">
        <v>0</v>
      </c>
      <c r="C23" s="6">
        <f>C22</f>
        <v>1146</v>
      </c>
      <c r="D23" s="86">
        <f>D22</f>
        <v>1071</v>
      </c>
    </row>
    <row r="24" spans="1:4" ht="18" customHeight="1">
      <c r="A24" s="85">
        <f>30+A23</f>
        <v>38329</v>
      </c>
      <c r="B24" s="6">
        <v>0</v>
      </c>
      <c r="C24" s="6">
        <f>C23</f>
        <v>1146</v>
      </c>
      <c r="D24" s="86">
        <f>D23</f>
        <v>1071</v>
      </c>
    </row>
    <row r="25" spans="1:4" ht="18" customHeight="1">
      <c r="A25" s="85">
        <f>22+A24+1-16</f>
        <v>38336</v>
      </c>
      <c r="B25" s="6">
        <f>+A95*(IF($B$5&gt;150000,INT($B$5/4/100+0.99)*100,0)+IF($B$5&gt;30000,INT($B$5*0.4/100+0.99)*100,0)*IF($B$5&lt;150000,1,0))</f>
        <v>0</v>
      </c>
      <c r="C25" s="6">
        <v>0</v>
      </c>
      <c r="D25" s="86">
        <v>0</v>
      </c>
    </row>
    <row r="26" spans="1:4" ht="18" customHeight="1">
      <c r="A26" s="88">
        <f>24+A25</f>
        <v>38360</v>
      </c>
      <c r="B26" s="89">
        <v>0</v>
      </c>
      <c r="C26" s="6">
        <f>C24</f>
        <v>1146</v>
      </c>
      <c r="D26" s="86">
        <f>D24</f>
        <v>1071</v>
      </c>
    </row>
    <row r="27" spans="1:4" ht="18" customHeight="1">
      <c r="A27" s="88">
        <f>31+A26</f>
        <v>38391</v>
      </c>
      <c r="B27" s="89">
        <v>0</v>
      </c>
      <c r="C27" s="6">
        <f>C26</f>
        <v>1146</v>
      </c>
      <c r="D27" s="86">
        <f>D26</f>
        <v>1071</v>
      </c>
    </row>
    <row r="28" spans="1:4" ht="18" customHeight="1">
      <c r="A28" s="88">
        <f>28+A27</f>
        <v>38419</v>
      </c>
      <c r="B28" s="89">
        <v>0</v>
      </c>
      <c r="C28" s="6">
        <f>C27</f>
        <v>1146</v>
      </c>
      <c r="D28" s="86">
        <f>D27</f>
        <v>1071</v>
      </c>
    </row>
    <row r="29" spans="1:4" ht="18" customHeight="1" thickBot="1">
      <c r="A29" s="90">
        <f>7+A28</f>
        <v>38426</v>
      </c>
      <c r="B29" s="15">
        <f>+A95*(IF($B$5&gt;150000,INT($B$5/4/100+0.99)*100,0))</f>
        <v>0</v>
      </c>
      <c r="C29" s="15">
        <v>0</v>
      </c>
      <c r="D29" s="16">
        <v>0</v>
      </c>
    </row>
    <row r="30" spans="1:4" ht="29.25" customHeight="1" thickBot="1">
      <c r="A30" s="1507" t="s">
        <v>397</v>
      </c>
      <c r="B30" s="1508"/>
      <c r="C30" s="1508"/>
      <c r="D30" s="1508"/>
    </row>
    <row r="31" spans="1:4" ht="17.25" customHeight="1" thickBot="1">
      <c r="A31" s="1509" t="s">
        <v>547</v>
      </c>
      <c r="B31" s="1510"/>
      <c r="C31" s="1510"/>
      <c r="D31" s="1510"/>
    </row>
    <row r="32" spans="1:4" ht="18" customHeight="1">
      <c r="A32" s="1501" t="str">
        <f>+SP1!A35</f>
        <v>Formulář zpracovala ASPEKT HM, daňová, účetní a auditorská kancelář, Vodňanského 4, Praha 6-Břevnov, tel. 233 356 811</v>
      </c>
      <c r="B32" s="1502"/>
      <c r="C32" s="1502"/>
      <c r="D32" s="1502"/>
    </row>
    <row r="33" spans="1:4" ht="12.75">
      <c r="A33" s="91"/>
      <c r="B33" s="45"/>
      <c r="C33" s="45"/>
      <c r="D33" s="45"/>
    </row>
    <row r="34" spans="1:4" ht="12.75">
      <c r="A34" s="91"/>
      <c r="B34" s="45"/>
      <c r="C34" s="45"/>
      <c r="D34" s="45"/>
    </row>
    <row r="35" spans="1:4" ht="12.75">
      <c r="A35" s="91"/>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spans="1:4" ht="12.75">
      <c r="A52" s="45"/>
      <c r="B52" s="45"/>
      <c r="C52" s="45"/>
      <c r="D52" s="45"/>
    </row>
    <row r="53" spans="1:4" ht="12.75">
      <c r="A53" s="45"/>
      <c r="B53" s="45"/>
      <c r="C53" s="45"/>
      <c r="D53" s="45"/>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c r="A95" s="45">
        <f>+IF(DAP2!E4&lt;0.5*DAP2!E10,+IF(DAP2!E4/DAP2!E10&gt;0.15,0.5,1),0)</f>
        <v>0</v>
      </c>
    </row>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EF65" sheet="1" objects="1" scenarios="1"/>
  <mergeCells count="9">
    <mergeCell ref="A32:D32"/>
    <mergeCell ref="A1:D1"/>
    <mergeCell ref="A2:D2"/>
    <mergeCell ref="B3:D3"/>
    <mergeCell ref="A4:D4"/>
    <mergeCell ref="C5:D5"/>
    <mergeCell ref="A6:D6"/>
    <mergeCell ref="A30:D30"/>
    <mergeCell ref="A31:D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95"/>
  <sheetViews>
    <sheetView workbookViewId="0" topLeftCell="A1">
      <selection activeCell="A1" sqref="A1:D1"/>
    </sheetView>
  </sheetViews>
  <sheetFormatPr defaultColWidth="9.140625" defaultRowHeight="12.75"/>
  <cols>
    <col min="1" max="4" width="24.00390625" style="3" customWidth="1"/>
    <col min="5" max="5" width="11.421875" style="45" bestFit="1" customWidth="1"/>
    <col min="6" max="27" width="9.140625" style="45" customWidth="1"/>
    <col min="28" max="16384" width="9.140625" style="3" customWidth="1"/>
  </cols>
  <sheetData>
    <row r="1" spans="1:6" ht="18" customHeight="1">
      <c r="A1" s="1503" t="s">
        <v>396</v>
      </c>
      <c r="B1" s="504"/>
      <c r="C1" s="504"/>
      <c r="D1" s="504"/>
      <c r="E1" s="74"/>
      <c r="F1" s="74"/>
    </row>
    <row r="2" spans="1:6" ht="18" customHeight="1">
      <c r="A2" s="1480"/>
      <c r="B2" s="1480"/>
      <c r="C2" s="1480"/>
      <c r="D2" s="1480"/>
      <c r="E2" s="74"/>
      <c r="F2" s="74"/>
    </row>
    <row r="3" spans="1:6" ht="18" customHeight="1">
      <c r="A3" s="4" t="s">
        <v>546</v>
      </c>
      <c r="B3" s="1504" t="str">
        <f>+Zálohy1!B3</f>
        <v> , </v>
      </c>
      <c r="C3" s="1505"/>
      <c r="D3" s="1505"/>
      <c r="F3" s="74"/>
    </row>
    <row r="4" spans="1:6" ht="18" customHeight="1">
      <c r="A4" s="1480"/>
      <c r="B4" s="512"/>
      <c r="C4" s="512"/>
      <c r="D4" s="512"/>
      <c r="F4" s="74"/>
    </row>
    <row r="5" spans="1:6" ht="18" customHeight="1">
      <c r="A5" s="4" t="s">
        <v>96</v>
      </c>
      <c r="B5" s="4">
        <f>+Zálohy1!B5</f>
        <v>0</v>
      </c>
      <c r="C5" s="1480"/>
      <c r="D5" s="1480"/>
      <c r="E5" s="74"/>
      <c r="F5" s="74"/>
    </row>
    <row r="6" spans="1:6" ht="18" customHeight="1" thickBot="1">
      <c r="A6" s="1506"/>
      <c r="B6" s="550"/>
      <c r="C6" s="550"/>
      <c r="D6" s="550"/>
      <c r="E6" s="74"/>
      <c r="F6" s="74"/>
    </row>
    <row r="7" spans="1:6" ht="18" customHeight="1">
      <c r="A7" s="75" t="s">
        <v>97</v>
      </c>
      <c r="B7" s="76" t="s">
        <v>98</v>
      </c>
      <c r="C7" s="76" t="s">
        <v>99</v>
      </c>
      <c r="D7" s="77" t="s">
        <v>100</v>
      </c>
      <c r="E7" s="78"/>
      <c r="F7" s="74"/>
    </row>
    <row r="8" spans="1:6" ht="18" customHeight="1" thickBot="1">
      <c r="A8" s="79"/>
      <c r="B8" s="80" t="s">
        <v>101</v>
      </c>
      <c r="C8" s="80" t="s">
        <v>102</v>
      </c>
      <c r="D8" s="81" t="s">
        <v>102</v>
      </c>
      <c r="E8" s="74"/>
      <c r="F8" s="74"/>
    </row>
    <row r="9" spans="1:6" ht="18" customHeight="1">
      <c r="A9" s="82"/>
      <c r="B9" s="83"/>
      <c r="C9" s="83"/>
      <c r="D9" s="84"/>
      <c r="F9" s="74"/>
    </row>
    <row r="10" spans="1:6" ht="18" customHeight="1">
      <c r="A10" s="85">
        <v>38168</v>
      </c>
      <c r="B10" s="6">
        <f>+Zálohy1!B10</f>
        <v>0</v>
      </c>
      <c r="C10" s="6">
        <v>0</v>
      </c>
      <c r="D10" s="86">
        <v>0</v>
      </c>
      <c r="F10" s="74"/>
    </row>
    <row r="11" spans="1:6" ht="30.75" customHeight="1">
      <c r="A11" s="87" t="s">
        <v>103</v>
      </c>
      <c r="B11" s="6">
        <v>0</v>
      </c>
      <c r="C11" s="6">
        <v>0</v>
      </c>
      <c r="D11" s="86">
        <f>-ZP3!D8</f>
        <v>10044</v>
      </c>
      <c r="F11" s="74"/>
    </row>
    <row r="12" spans="1:6" ht="30.75" customHeight="1">
      <c r="A12" s="87" t="s">
        <v>850</v>
      </c>
      <c r="B12" s="6">
        <v>0</v>
      </c>
      <c r="C12" s="6">
        <f>+Zálohy1!C12</f>
        <v>6572</v>
      </c>
      <c r="D12" s="86">
        <f>-ZP3!D9</f>
        <v>0</v>
      </c>
      <c r="F12" s="74"/>
    </row>
    <row r="13" spans="1:6" ht="18" customHeight="1">
      <c r="A13" s="85">
        <f>8+A10</f>
        <v>38176</v>
      </c>
      <c r="B13" s="6">
        <v>0</v>
      </c>
      <c r="C13" s="6">
        <f>+Zálohy1!C13</f>
        <v>1146</v>
      </c>
      <c r="D13" s="86">
        <f>+IF(ZP3!D30&gt;0,ZP3!D30,ZP3!D18)</f>
        <v>1071</v>
      </c>
      <c r="F13" s="74"/>
    </row>
    <row r="14" spans="1:6" ht="18" customHeight="1">
      <c r="A14" s="85">
        <f>23+A13</f>
        <v>38199</v>
      </c>
      <c r="B14" s="6">
        <v>0</v>
      </c>
      <c r="C14" s="6">
        <f>+Zálohy1!C14</f>
        <v>0</v>
      </c>
      <c r="D14" s="86">
        <v>0</v>
      </c>
      <c r="F14" s="74"/>
    </row>
    <row r="15" spans="1:6" ht="18" customHeight="1">
      <c r="A15" s="85">
        <f>+A14+8</f>
        <v>38207</v>
      </c>
      <c r="B15" s="6">
        <v>0</v>
      </c>
      <c r="C15" s="6">
        <f>C13</f>
        <v>1146</v>
      </c>
      <c r="D15" s="86">
        <f>D13</f>
        <v>1071</v>
      </c>
      <c r="F15" s="74"/>
    </row>
    <row r="16" spans="1:6" ht="18" customHeight="1">
      <c r="A16" s="85">
        <f>31+A15</f>
        <v>38238</v>
      </c>
      <c r="B16" s="6">
        <v>0</v>
      </c>
      <c r="C16" s="6">
        <f>C15</f>
        <v>1146</v>
      </c>
      <c r="D16" s="86">
        <f>D15</f>
        <v>1071</v>
      </c>
      <c r="F16" s="74"/>
    </row>
    <row r="17" spans="1:4" ht="18" customHeight="1">
      <c r="A17" s="85">
        <f>8+A16-1</f>
        <v>38245</v>
      </c>
      <c r="B17" s="6">
        <f>+Zálohy1!B21</f>
        <v>0</v>
      </c>
      <c r="C17" s="6">
        <v>0</v>
      </c>
      <c r="D17" s="86">
        <v>0</v>
      </c>
    </row>
    <row r="18" spans="1:4" ht="18" customHeight="1">
      <c r="A18" s="85">
        <f>23+A17</f>
        <v>38268</v>
      </c>
      <c r="B18" s="6">
        <v>0</v>
      </c>
      <c r="C18" s="6">
        <f>C16</f>
        <v>1146</v>
      </c>
      <c r="D18" s="86">
        <f>D16</f>
        <v>1071</v>
      </c>
    </row>
    <row r="19" spans="1:4" ht="19.5" customHeight="1">
      <c r="A19" s="85">
        <f>31+A18</f>
        <v>38299</v>
      </c>
      <c r="B19" s="6">
        <v>0</v>
      </c>
      <c r="C19" s="6">
        <f>C18</f>
        <v>1146</v>
      </c>
      <c r="D19" s="86">
        <f>D18</f>
        <v>1071</v>
      </c>
    </row>
    <row r="20" spans="1:4" ht="18" customHeight="1">
      <c r="A20" s="85">
        <f>30+A19</f>
        <v>38329</v>
      </c>
      <c r="B20" s="6">
        <v>0</v>
      </c>
      <c r="C20" s="6">
        <f>C19</f>
        <v>1146</v>
      </c>
      <c r="D20" s="86">
        <f>D19</f>
        <v>1071</v>
      </c>
    </row>
    <row r="21" spans="1:4" ht="18" customHeight="1">
      <c r="A21" s="85">
        <f>7+A20</f>
        <v>38336</v>
      </c>
      <c r="B21" s="6">
        <f>+Zálohy1!B25</f>
        <v>0</v>
      </c>
      <c r="C21" s="6">
        <v>0</v>
      </c>
      <c r="D21" s="86">
        <v>0</v>
      </c>
    </row>
    <row r="22" spans="1:4" ht="18" customHeight="1">
      <c r="A22" s="85">
        <f>24+A21</f>
        <v>38360</v>
      </c>
      <c r="B22" s="6">
        <v>0</v>
      </c>
      <c r="C22" s="6">
        <f>C20</f>
        <v>1146</v>
      </c>
      <c r="D22" s="86">
        <f>D20</f>
        <v>1071</v>
      </c>
    </row>
    <row r="23" spans="1:4" ht="18" customHeight="1">
      <c r="A23" s="85">
        <f>31+A22</f>
        <v>38391</v>
      </c>
      <c r="B23" s="6">
        <v>0</v>
      </c>
      <c r="C23" s="6">
        <f>C22</f>
        <v>1146</v>
      </c>
      <c r="D23" s="86">
        <f>D22</f>
        <v>1071</v>
      </c>
    </row>
    <row r="24" spans="1:4" ht="18" customHeight="1">
      <c r="A24" s="85">
        <f>29+A23</f>
        <v>38420</v>
      </c>
      <c r="B24" s="6">
        <v>0</v>
      </c>
      <c r="C24" s="6">
        <f>C23</f>
        <v>1146</v>
      </c>
      <c r="D24" s="86">
        <f>D23</f>
        <v>1071</v>
      </c>
    </row>
    <row r="25" spans="1:4" ht="18" customHeight="1">
      <c r="A25" s="85">
        <f>22+A24+1-16</f>
        <v>38427</v>
      </c>
      <c r="B25" s="6">
        <f>+B17</f>
        <v>0</v>
      </c>
      <c r="C25" s="6">
        <v>0</v>
      </c>
      <c r="D25" s="86">
        <v>0</v>
      </c>
    </row>
    <row r="26" spans="1:4" ht="18" customHeight="1">
      <c r="A26" s="88">
        <f>24+A25</f>
        <v>38451</v>
      </c>
      <c r="B26" s="89">
        <v>0</v>
      </c>
      <c r="C26" s="6">
        <f>C24</f>
        <v>1146</v>
      </c>
      <c r="D26" s="86">
        <f>D24</f>
        <v>1071</v>
      </c>
    </row>
    <row r="27" spans="1:4" ht="18" customHeight="1">
      <c r="A27" s="88">
        <f>30+A26</f>
        <v>38481</v>
      </c>
      <c r="B27" s="89">
        <v>0</v>
      </c>
      <c r="C27" s="6">
        <f>C26</f>
        <v>1146</v>
      </c>
      <c r="D27" s="86">
        <f>D26</f>
        <v>1071</v>
      </c>
    </row>
    <row r="28" spans="1:4" ht="18" customHeight="1">
      <c r="A28" s="88">
        <f>31+A27</f>
        <v>38512</v>
      </c>
      <c r="B28" s="89">
        <v>0</v>
      </c>
      <c r="C28" s="6">
        <f>C27</f>
        <v>1146</v>
      </c>
      <c r="D28" s="86">
        <f>D27</f>
        <v>1071</v>
      </c>
    </row>
    <row r="29" spans="1:4" ht="18" customHeight="1" thickBot="1">
      <c r="A29" s="90">
        <f>7+A28</f>
        <v>38519</v>
      </c>
      <c r="B29" s="15">
        <f>+B21</f>
        <v>0</v>
      </c>
      <c r="C29" s="15">
        <v>0</v>
      </c>
      <c r="D29" s="16">
        <v>0</v>
      </c>
    </row>
    <row r="30" spans="1:4" ht="29.25" customHeight="1" thickBot="1">
      <c r="A30" s="1507" t="s">
        <v>398</v>
      </c>
      <c r="B30" s="1508"/>
      <c r="C30" s="1508"/>
      <c r="D30" s="1508"/>
    </row>
    <row r="31" spans="1:4" ht="14.25" customHeight="1" thickBot="1">
      <c r="A31" s="1509" t="s">
        <v>547</v>
      </c>
      <c r="B31" s="1510"/>
      <c r="C31" s="1510"/>
      <c r="D31" s="1510"/>
    </row>
    <row r="32" spans="1:4" ht="18" customHeight="1">
      <c r="A32" s="1511" t="str">
        <f>+SP1!A35</f>
        <v>Formulář zpracovala ASPEKT HM, daňová, účetní a auditorská kancelář, Vodňanského 4, Praha 6-Břevnov, tel. 233 356 811</v>
      </c>
      <c r="B32" s="1512"/>
      <c r="C32" s="1512"/>
      <c r="D32" s="1512"/>
    </row>
    <row r="33" spans="1:4" ht="12.75">
      <c r="A33" s="91"/>
      <c r="B33" s="45"/>
      <c r="C33" s="45"/>
      <c r="D33" s="45"/>
    </row>
    <row r="34" spans="1:4" ht="12.75">
      <c r="A34" s="91"/>
      <c r="B34" s="45"/>
      <c r="C34" s="45"/>
      <c r="D34" s="45"/>
    </row>
    <row r="35" spans="1:4" ht="12.75">
      <c r="A35" s="91"/>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spans="1:4" ht="12.75">
      <c r="A52" s="45"/>
      <c r="B52" s="45"/>
      <c r="C52" s="45"/>
      <c r="D52" s="45"/>
    </row>
    <row r="53" spans="1:4" ht="12.75">
      <c r="A53" s="45"/>
      <c r="B53" s="45"/>
      <c r="C53" s="45"/>
      <c r="D53" s="45"/>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c r="A95" s="45" t="e">
        <f>+IF(#REF!&lt;0.5*#REF!,+IF(#REF!/#REF!&gt;0.15,0.5,1),0)</f>
        <v>#REF!</v>
      </c>
    </row>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EF65" sheet="1" objects="1" scenarios="1"/>
  <mergeCells count="9">
    <mergeCell ref="A1:D1"/>
    <mergeCell ref="A2:D2"/>
    <mergeCell ref="B3:D3"/>
    <mergeCell ref="A4:D4"/>
    <mergeCell ref="C5:D5"/>
    <mergeCell ref="A6:D6"/>
    <mergeCell ref="A32:D32"/>
    <mergeCell ref="A30:D30"/>
    <mergeCell ref="A31:D3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P48"/>
  <sheetViews>
    <sheetView workbookViewId="0" topLeftCell="A1">
      <selection activeCell="D4" sqref="D4"/>
    </sheetView>
  </sheetViews>
  <sheetFormatPr defaultColWidth="9.140625" defaultRowHeight="12.75"/>
  <cols>
    <col min="1" max="1" width="4.421875" style="0" bestFit="1" customWidth="1"/>
    <col min="2" max="2" width="47.8515625" style="0" customWidth="1"/>
    <col min="3" max="3" width="7.7109375" style="0" customWidth="1"/>
    <col min="4" max="4" width="14.7109375" style="0" customWidth="1"/>
    <col min="5" max="5" width="7.7109375" style="0" customWidth="1"/>
    <col min="6" max="6" width="14.7109375" style="0" customWidth="1"/>
    <col min="7" max="68" width="9.140625" style="222" customWidth="1"/>
  </cols>
  <sheetData>
    <row r="1" spans="1:68" ht="12.75">
      <c r="A1" s="666"/>
      <c r="B1" s="669"/>
      <c r="C1" s="676" t="s">
        <v>729</v>
      </c>
      <c r="D1" s="492"/>
      <c r="E1" s="492"/>
      <c r="F1" s="677"/>
      <c r="BM1"/>
      <c r="BN1"/>
      <c r="BO1"/>
      <c r="BP1"/>
    </row>
    <row r="2" spans="1:68" ht="12.75">
      <c r="A2" s="697"/>
      <c r="B2" s="519"/>
      <c r="C2" s="680" t="s">
        <v>66</v>
      </c>
      <c r="D2" s="637"/>
      <c r="E2" s="680" t="s">
        <v>81</v>
      </c>
      <c r="F2" s="651"/>
      <c r="BM2"/>
      <c r="BN2"/>
      <c r="BO2"/>
      <c r="BP2"/>
    </row>
    <row r="3" spans="1:68" ht="24">
      <c r="A3" s="698"/>
      <c r="B3" s="675"/>
      <c r="C3" s="228" t="s">
        <v>45</v>
      </c>
      <c r="D3" s="232" t="s">
        <v>140</v>
      </c>
      <c r="E3" s="228" t="s">
        <v>45</v>
      </c>
      <c r="F3" s="231" t="s">
        <v>140</v>
      </c>
      <c r="BM3"/>
      <c r="BN3"/>
      <c r="BO3"/>
      <c r="BP3"/>
    </row>
    <row r="4" spans="1:6" ht="18" customHeight="1">
      <c r="A4" s="119">
        <v>49</v>
      </c>
      <c r="B4" s="190" t="s">
        <v>511</v>
      </c>
      <c r="C4" s="191"/>
      <c r="D4" s="188">
        <v>0</v>
      </c>
      <c r="E4" s="192"/>
      <c r="F4" s="313"/>
    </row>
    <row r="5" spans="1:6" ht="18" customHeight="1">
      <c r="A5" s="119">
        <v>50</v>
      </c>
      <c r="B5" s="190" t="s">
        <v>512</v>
      </c>
      <c r="C5" s="191"/>
      <c r="D5" s="188">
        <v>0</v>
      </c>
      <c r="E5" s="192"/>
      <c r="F5" s="313"/>
    </row>
    <row r="6" spans="1:6" ht="18" customHeight="1">
      <c r="A6" s="194">
        <v>51</v>
      </c>
      <c r="B6" s="195" t="s">
        <v>137</v>
      </c>
      <c r="C6" s="191"/>
      <c r="D6" s="188">
        <v>0</v>
      </c>
      <c r="E6" s="191"/>
      <c r="F6" s="313"/>
    </row>
    <row r="7" spans="1:6" ht="18" customHeight="1">
      <c r="A7" s="119">
        <v>52</v>
      </c>
      <c r="B7" s="190" t="s">
        <v>851</v>
      </c>
      <c r="C7" s="180"/>
      <c r="D7" s="188">
        <v>0</v>
      </c>
      <c r="E7" s="191"/>
      <c r="F7" s="313"/>
    </row>
    <row r="8" spans="1:6" ht="48">
      <c r="A8" s="122">
        <v>53</v>
      </c>
      <c r="B8" s="196" t="s">
        <v>138</v>
      </c>
      <c r="C8" s="191"/>
      <c r="D8" s="180">
        <f>MAX(0,+DAP2!E12-SUM(DAP2!F31:G41)-SUM(DAP3!D4:D7))</f>
        <v>0</v>
      </c>
      <c r="E8" s="191"/>
      <c r="F8" s="314"/>
    </row>
    <row r="9" spans="1:6" ht="18" customHeight="1">
      <c r="A9" s="119">
        <v>54</v>
      </c>
      <c r="B9" s="190" t="s">
        <v>139</v>
      </c>
      <c r="C9" s="191"/>
      <c r="D9" s="180">
        <f>+FLOOR(D8,100)</f>
        <v>0</v>
      </c>
      <c r="E9" s="192"/>
      <c r="F9" s="315"/>
    </row>
    <row r="10" spans="1:6" ht="18" customHeight="1" thickBot="1">
      <c r="A10" s="120">
        <v>55</v>
      </c>
      <c r="B10" s="197" t="s">
        <v>852</v>
      </c>
      <c r="C10" s="198"/>
      <c r="D10" s="367">
        <f>IF(D9&lt;=109200,D9*0.15,0)+IF(D9&gt;218400,0,1)*IF(D9&gt;109200,16380+0.2*(D9-109200),0)+IF(D9&gt;331200,0,1)*IF(D9&gt;218400,38220+0.25*(D9-218400),0)+IF(D9&gt;331200,66420+0.32*(D9-331200),0)</f>
        <v>0</v>
      </c>
      <c r="E10" s="199"/>
      <c r="F10" s="316"/>
    </row>
    <row r="11" spans="1:6" ht="18" customHeight="1" thickBot="1">
      <c r="A11" s="685" t="s">
        <v>141</v>
      </c>
      <c r="B11" s="686"/>
      <c r="C11" s="686"/>
      <c r="D11" s="686"/>
      <c r="E11" s="687"/>
      <c r="F11" s="687"/>
    </row>
    <row r="12" spans="1:6" ht="12.75">
      <c r="A12" s="688"/>
      <c r="B12" s="689"/>
      <c r="C12" s="676" t="s">
        <v>359</v>
      </c>
      <c r="D12" s="692"/>
      <c r="E12" s="693"/>
      <c r="F12" s="694"/>
    </row>
    <row r="13" spans="1:6" ht="12.75">
      <c r="A13" s="690"/>
      <c r="B13" s="691"/>
      <c r="C13" s="678" t="s">
        <v>66</v>
      </c>
      <c r="D13" s="695"/>
      <c r="E13" s="678" t="s">
        <v>81</v>
      </c>
      <c r="F13" s="696"/>
    </row>
    <row r="14" spans="1:6" ht="24" customHeight="1">
      <c r="A14" s="119">
        <v>56</v>
      </c>
      <c r="B14" s="200" t="s">
        <v>513</v>
      </c>
      <c r="C14" s="681">
        <f>+IF(OR(+3Př2!F10&gt;0,3Př1!F30&gt;0,+3Př2!F10&gt;0),3Př2!F11,D10)</f>
        <v>0</v>
      </c>
      <c r="D14" s="682"/>
      <c r="E14" s="683"/>
      <c r="F14" s="684"/>
    </row>
    <row r="15" spans="1:6" ht="24" customHeight="1">
      <c r="A15" s="119">
        <v>57</v>
      </c>
      <c r="B15" s="200" t="s">
        <v>514</v>
      </c>
      <c r="C15" s="719">
        <v>0</v>
      </c>
      <c r="D15" s="720"/>
      <c r="E15" s="683"/>
      <c r="F15" s="684"/>
    </row>
    <row r="16" spans="1:6" ht="24" customHeight="1">
      <c r="A16" s="122">
        <v>58</v>
      </c>
      <c r="B16" s="196" t="s">
        <v>722</v>
      </c>
      <c r="C16" s="719">
        <f>+C14+C15</f>
        <v>0</v>
      </c>
      <c r="D16" s="720"/>
      <c r="E16" s="683"/>
      <c r="F16" s="684"/>
    </row>
    <row r="17" spans="1:6" ht="24" customHeight="1" thickBot="1">
      <c r="A17" s="120">
        <v>59</v>
      </c>
      <c r="B17" s="201" t="s">
        <v>723</v>
      </c>
      <c r="C17" s="721">
        <f>IF(DAP2!E9&lt;0,-DAP2!E9,0)</f>
        <v>0</v>
      </c>
      <c r="D17" s="722"/>
      <c r="E17" s="723"/>
      <c r="F17" s="724"/>
    </row>
    <row r="18" spans="1:6" ht="18" customHeight="1" thickBot="1">
      <c r="A18" s="716" t="s">
        <v>724</v>
      </c>
      <c r="B18" s="718"/>
      <c r="C18" s="718"/>
      <c r="D18" s="718"/>
      <c r="E18" s="718"/>
      <c r="F18" s="718"/>
    </row>
    <row r="19" spans="1:6" ht="12.75">
      <c r="A19" s="688"/>
      <c r="B19" s="689"/>
      <c r="C19" s="705" t="s">
        <v>359</v>
      </c>
      <c r="D19" s="706"/>
      <c r="E19" s="706"/>
      <c r="F19" s="707"/>
    </row>
    <row r="20" spans="1:6" ht="12.75">
      <c r="A20" s="690"/>
      <c r="B20" s="691"/>
      <c r="C20" s="708" t="s">
        <v>66</v>
      </c>
      <c r="D20" s="709"/>
      <c r="E20" s="710" t="s">
        <v>81</v>
      </c>
      <c r="F20" s="711"/>
    </row>
    <row r="21" spans="1:6" ht="18" customHeight="1">
      <c r="A21" s="34">
        <v>60</v>
      </c>
      <c r="B21" s="229" t="s">
        <v>178</v>
      </c>
      <c r="C21" s="703">
        <v>0</v>
      </c>
      <c r="D21" s="704"/>
      <c r="E21" s="701"/>
      <c r="F21" s="702"/>
    </row>
    <row r="22" spans="1:6" ht="24" customHeight="1">
      <c r="A22" s="34">
        <v>61</v>
      </c>
      <c r="B22" s="229" t="s">
        <v>186</v>
      </c>
      <c r="C22" s="703">
        <v>0</v>
      </c>
      <c r="D22" s="704"/>
      <c r="E22" s="701"/>
      <c r="F22" s="702"/>
    </row>
    <row r="23" spans="1:6" ht="24" customHeight="1">
      <c r="A23" s="34">
        <v>62</v>
      </c>
      <c r="B23" s="229" t="s">
        <v>484</v>
      </c>
      <c r="C23" s="699">
        <f>+C22-C21</f>
        <v>0</v>
      </c>
      <c r="D23" s="700"/>
      <c r="E23" s="701"/>
      <c r="F23" s="702"/>
    </row>
    <row r="24" spans="1:6" ht="24" customHeight="1">
      <c r="A24" s="34">
        <v>63</v>
      </c>
      <c r="B24" s="229" t="s">
        <v>810</v>
      </c>
      <c r="C24" s="703">
        <v>0</v>
      </c>
      <c r="D24" s="704"/>
      <c r="E24" s="701"/>
      <c r="F24" s="702"/>
    </row>
    <row r="25" spans="1:6" ht="24" customHeight="1">
      <c r="A25" s="34">
        <v>64</v>
      </c>
      <c r="B25" s="229" t="s">
        <v>811</v>
      </c>
      <c r="C25" s="703">
        <v>0</v>
      </c>
      <c r="D25" s="704"/>
      <c r="E25" s="701"/>
      <c r="F25" s="702"/>
    </row>
    <row r="26" spans="1:6" ht="24" customHeight="1" thickBot="1">
      <c r="A26" s="35">
        <v>65</v>
      </c>
      <c r="B26" s="230" t="s">
        <v>485</v>
      </c>
      <c r="C26" s="712">
        <f>+C25-C24</f>
        <v>0</v>
      </c>
      <c r="D26" s="713"/>
      <c r="E26" s="714"/>
      <c r="F26" s="715"/>
    </row>
    <row r="27" spans="1:6" ht="18" customHeight="1" thickBot="1">
      <c r="A27" s="716" t="s">
        <v>14</v>
      </c>
      <c r="B27" s="717"/>
      <c r="C27" s="717"/>
      <c r="D27" s="717"/>
      <c r="E27" s="717"/>
      <c r="F27" s="717"/>
    </row>
    <row r="28" spans="1:6" ht="12.75">
      <c r="A28" s="688"/>
      <c r="B28" s="689"/>
      <c r="C28" s="705" t="s">
        <v>359</v>
      </c>
      <c r="D28" s="706"/>
      <c r="E28" s="706"/>
      <c r="F28" s="707"/>
    </row>
    <row r="29" spans="1:6" ht="12.75">
      <c r="A29" s="690"/>
      <c r="B29" s="691"/>
      <c r="C29" s="708" t="s">
        <v>66</v>
      </c>
      <c r="D29" s="709"/>
      <c r="E29" s="710" t="s">
        <v>81</v>
      </c>
      <c r="F29" s="711"/>
    </row>
    <row r="30" spans="1:6" ht="24" customHeight="1">
      <c r="A30" s="34">
        <v>66</v>
      </c>
      <c r="B30" s="205" t="s">
        <v>473</v>
      </c>
      <c r="C30" s="703">
        <v>0</v>
      </c>
      <c r="D30" s="704"/>
      <c r="E30" s="701"/>
      <c r="F30" s="702"/>
    </row>
    <row r="31" spans="1:6" ht="24" customHeight="1">
      <c r="A31" s="34">
        <v>67</v>
      </c>
      <c r="B31" s="206" t="s">
        <v>486</v>
      </c>
      <c r="C31" s="703">
        <v>0</v>
      </c>
      <c r="D31" s="704"/>
      <c r="E31" s="701"/>
      <c r="F31" s="702"/>
    </row>
    <row r="32" spans="1:6" ht="24" customHeight="1">
      <c r="A32" s="34">
        <v>68</v>
      </c>
      <c r="B32" s="206" t="s">
        <v>520</v>
      </c>
      <c r="C32" s="703">
        <v>0</v>
      </c>
      <c r="D32" s="704"/>
      <c r="E32" s="701"/>
      <c r="F32" s="702"/>
    </row>
    <row r="33" spans="1:6" ht="24" customHeight="1">
      <c r="A33" s="34">
        <v>69</v>
      </c>
      <c r="B33" s="31" t="s">
        <v>15</v>
      </c>
      <c r="C33" s="703">
        <v>0</v>
      </c>
      <c r="D33" s="704"/>
      <c r="E33" s="701"/>
      <c r="F33" s="702"/>
    </row>
    <row r="34" spans="1:6" ht="24" customHeight="1">
      <c r="A34" s="34">
        <v>70</v>
      </c>
      <c r="B34" s="206" t="s">
        <v>16</v>
      </c>
      <c r="C34" s="703">
        <v>0</v>
      </c>
      <c r="D34" s="704"/>
      <c r="E34" s="701"/>
      <c r="F34" s="702"/>
    </row>
    <row r="35" spans="1:6" ht="24" customHeight="1">
      <c r="A35" s="34">
        <v>71</v>
      </c>
      <c r="B35" s="206" t="s">
        <v>17</v>
      </c>
      <c r="C35" s="703">
        <v>0</v>
      </c>
      <c r="D35" s="704"/>
      <c r="E35" s="701"/>
      <c r="F35" s="702"/>
    </row>
    <row r="36" spans="1:6" ht="24" customHeight="1" thickBot="1">
      <c r="A36" s="34">
        <v>72</v>
      </c>
      <c r="B36" s="207" t="s">
        <v>18</v>
      </c>
      <c r="C36" s="699">
        <f>+C16-SUM(C30:D35)</f>
        <v>0</v>
      </c>
      <c r="D36" s="700"/>
      <c r="E36" s="701"/>
      <c r="F36" s="702"/>
    </row>
    <row r="37" spans="1:6" ht="12.75">
      <c r="A37" s="688">
        <v>3</v>
      </c>
      <c r="B37" s="688"/>
      <c r="C37" s="688"/>
      <c r="D37" s="688"/>
      <c r="E37" s="688"/>
      <c r="F37" s="688"/>
    </row>
    <row r="38" spans="1:6" ht="12.75">
      <c r="A38" s="222"/>
      <c r="B38" s="222"/>
      <c r="C38" s="222"/>
      <c r="D38" s="222"/>
      <c r="E38" s="222"/>
      <c r="F38" s="222"/>
    </row>
    <row r="39" spans="1:6" ht="12.75">
      <c r="A39" s="222"/>
      <c r="B39" s="222"/>
      <c r="C39" s="222"/>
      <c r="D39" s="222"/>
      <c r="E39" s="222"/>
      <c r="F39" s="222"/>
    </row>
    <row r="40" spans="1:6" ht="12.75">
      <c r="A40" s="222"/>
      <c r="B40" s="222"/>
      <c r="C40" s="222"/>
      <c r="D40" s="222"/>
      <c r="E40" s="222"/>
      <c r="F40" s="222"/>
    </row>
    <row r="41" spans="1:6" ht="12.75">
      <c r="A41" s="222"/>
      <c r="B41" s="222"/>
      <c r="C41" s="222"/>
      <c r="D41" s="222"/>
      <c r="E41" s="222"/>
      <c r="F41" s="222"/>
    </row>
    <row r="42" spans="1:6" ht="12.75">
      <c r="A42" s="222"/>
      <c r="B42" s="222"/>
      <c r="C42" s="222"/>
      <c r="D42" s="222"/>
      <c r="E42" s="222"/>
      <c r="F42" s="222"/>
    </row>
    <row r="43" spans="1:6" ht="12.75">
      <c r="A43" s="222"/>
      <c r="B43" s="222"/>
      <c r="C43" s="222"/>
      <c r="D43" s="222"/>
      <c r="E43" s="222"/>
      <c r="F43" s="222"/>
    </row>
    <row r="44" spans="1:6" ht="12.75">
      <c r="A44" s="222"/>
      <c r="B44" s="222"/>
      <c r="C44" s="222"/>
      <c r="D44" s="222"/>
      <c r="E44" s="222"/>
      <c r="F44" s="222"/>
    </row>
    <row r="45" spans="1:6" ht="12.75">
      <c r="A45" s="222"/>
      <c r="B45" s="222"/>
      <c r="C45" s="222"/>
      <c r="D45" s="222"/>
      <c r="E45" s="222"/>
      <c r="F45" s="222"/>
    </row>
    <row r="46" spans="1:6" ht="12.75">
      <c r="A46" s="222"/>
      <c r="B46" s="222"/>
      <c r="C46" s="222"/>
      <c r="D46" s="222"/>
      <c r="E46" s="222"/>
      <c r="F46" s="222"/>
    </row>
    <row r="47" spans="1:6" ht="12.75">
      <c r="A47" s="222"/>
      <c r="B47" s="222"/>
      <c r="C47" s="222"/>
      <c r="D47" s="222"/>
      <c r="E47" s="222"/>
      <c r="F47" s="222"/>
    </row>
    <row r="48" spans="1:6" ht="12.75">
      <c r="A48" s="222"/>
      <c r="B48" s="222"/>
      <c r="C48" s="222"/>
      <c r="D48" s="222"/>
      <c r="E48" s="222"/>
      <c r="F48" s="222"/>
    </row>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sheetData>
  <sheetProtection password="EF65" sheet="1" objects="1" scenarios="1"/>
  <mergeCells count="54">
    <mergeCell ref="C15:D15"/>
    <mergeCell ref="E15:F15"/>
    <mergeCell ref="C17:D17"/>
    <mergeCell ref="E17:F17"/>
    <mergeCell ref="C16:D16"/>
    <mergeCell ref="E16:F16"/>
    <mergeCell ref="C21:D21"/>
    <mergeCell ref="E21:F21"/>
    <mergeCell ref="C22:D22"/>
    <mergeCell ref="E22:F22"/>
    <mergeCell ref="A18:F18"/>
    <mergeCell ref="C19:F19"/>
    <mergeCell ref="C20:D20"/>
    <mergeCell ref="E20:F20"/>
    <mergeCell ref="C23:D23"/>
    <mergeCell ref="E23:F23"/>
    <mergeCell ref="C24:D24"/>
    <mergeCell ref="E24:F24"/>
    <mergeCell ref="C28:F28"/>
    <mergeCell ref="C29:D29"/>
    <mergeCell ref="E29:F29"/>
    <mergeCell ref="C25:D25"/>
    <mergeCell ref="E25:F25"/>
    <mergeCell ref="C26:D26"/>
    <mergeCell ref="E26:F26"/>
    <mergeCell ref="A27:F27"/>
    <mergeCell ref="C30:D30"/>
    <mergeCell ref="E30:F30"/>
    <mergeCell ref="C31:D31"/>
    <mergeCell ref="E31:F31"/>
    <mergeCell ref="E34:F34"/>
    <mergeCell ref="C35:D35"/>
    <mergeCell ref="E35:F35"/>
    <mergeCell ref="C32:D32"/>
    <mergeCell ref="E32:F32"/>
    <mergeCell ref="C33:D33"/>
    <mergeCell ref="E33:F33"/>
    <mergeCell ref="A37:F37"/>
    <mergeCell ref="A1:B3"/>
    <mergeCell ref="A19:B20"/>
    <mergeCell ref="A28:B29"/>
    <mergeCell ref="C36:D36"/>
    <mergeCell ref="E36:F36"/>
    <mergeCell ref="C34:D34"/>
    <mergeCell ref="C1:F1"/>
    <mergeCell ref="C2:D2"/>
    <mergeCell ref="E2:F2"/>
    <mergeCell ref="C14:D14"/>
    <mergeCell ref="E14:F14"/>
    <mergeCell ref="A11:F11"/>
    <mergeCell ref="A12:B13"/>
    <mergeCell ref="C12:F12"/>
    <mergeCell ref="C13:D13"/>
    <mergeCell ref="E13:F1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48"/>
  <sheetViews>
    <sheetView showZeros="0" workbookViewId="0" topLeftCell="A1">
      <selection activeCell="K4" sqref="K4"/>
    </sheetView>
  </sheetViews>
  <sheetFormatPr defaultColWidth="9.140625" defaultRowHeight="12.75"/>
  <cols>
    <col min="1" max="1" width="16.421875" style="37" customWidth="1"/>
    <col min="2" max="2" width="23.140625" style="37" customWidth="1"/>
    <col min="3" max="3" width="2.421875" style="37" customWidth="1"/>
    <col min="4" max="4" width="10.57421875" style="37" customWidth="1"/>
    <col min="5" max="5" width="5.140625" style="37" customWidth="1"/>
    <col min="6" max="6" width="2.28125" style="37" customWidth="1"/>
    <col min="7" max="7" width="10.57421875" style="37" customWidth="1"/>
    <col min="8" max="11" width="6.7109375" style="37" customWidth="1"/>
    <col min="12" max="16384" width="9.140625" style="36" customWidth="1"/>
  </cols>
  <sheetData>
    <row r="1" spans="1:11" ht="12.75">
      <c r="A1" s="759" t="s">
        <v>19</v>
      </c>
      <c r="B1" s="760"/>
      <c r="C1" s="760"/>
      <c r="D1" s="760"/>
      <c r="E1" s="760"/>
      <c r="F1" s="760"/>
      <c r="G1" s="760"/>
      <c r="H1" s="760"/>
      <c r="I1" s="760"/>
      <c r="J1" s="760"/>
      <c r="K1" s="760"/>
    </row>
    <row r="2" spans="1:11" ht="24" customHeight="1" thickBot="1">
      <c r="A2" s="761" t="s">
        <v>515</v>
      </c>
      <c r="B2" s="665"/>
      <c r="C2" s="665"/>
      <c r="D2" s="665"/>
      <c r="E2" s="665"/>
      <c r="F2" s="665"/>
      <c r="G2" s="665"/>
      <c r="H2" s="665"/>
      <c r="I2" s="665"/>
      <c r="J2" s="665"/>
      <c r="K2" s="665"/>
    </row>
    <row r="3" spans="1:11" ht="18" customHeight="1">
      <c r="A3" s="762" t="s">
        <v>33</v>
      </c>
      <c r="B3" s="763"/>
      <c r="C3" s="763"/>
      <c r="D3" s="763"/>
      <c r="E3" s="763"/>
      <c r="F3" s="763"/>
      <c r="G3" s="763"/>
      <c r="H3" s="763"/>
      <c r="I3" s="492"/>
      <c r="J3" s="493"/>
      <c r="K3" s="318"/>
    </row>
    <row r="4" spans="1:11" ht="18" customHeight="1">
      <c r="A4" s="740" t="s">
        <v>39</v>
      </c>
      <c r="B4" s="741"/>
      <c r="C4" s="741"/>
      <c r="D4" s="741"/>
      <c r="E4" s="741"/>
      <c r="F4" s="741"/>
      <c r="G4" s="741"/>
      <c r="H4" s="741"/>
      <c r="I4" s="482"/>
      <c r="J4" s="638"/>
      <c r="K4" s="369"/>
    </row>
    <row r="5" spans="1:11" ht="24" customHeight="1">
      <c r="A5" s="740" t="s">
        <v>38</v>
      </c>
      <c r="B5" s="741"/>
      <c r="C5" s="741"/>
      <c r="D5" s="741"/>
      <c r="E5" s="741"/>
      <c r="F5" s="741"/>
      <c r="G5" s="741"/>
      <c r="H5" s="741"/>
      <c r="I5" s="482"/>
      <c r="J5" s="638"/>
      <c r="K5" s="369"/>
    </row>
    <row r="6" spans="1:11" ht="24" customHeight="1">
      <c r="A6" s="740" t="s">
        <v>37</v>
      </c>
      <c r="B6" s="741"/>
      <c r="C6" s="741"/>
      <c r="D6" s="741"/>
      <c r="E6" s="741"/>
      <c r="F6" s="741"/>
      <c r="G6" s="741"/>
      <c r="H6" s="741"/>
      <c r="I6" s="482"/>
      <c r="J6" s="638"/>
      <c r="K6" s="369"/>
    </row>
    <row r="7" spans="1:11" ht="18" customHeight="1">
      <c r="A7" s="740" t="s">
        <v>793</v>
      </c>
      <c r="B7" s="741"/>
      <c r="C7" s="741"/>
      <c r="D7" s="741"/>
      <c r="E7" s="741"/>
      <c r="F7" s="741"/>
      <c r="G7" s="741"/>
      <c r="H7" s="741"/>
      <c r="I7" s="482"/>
      <c r="J7" s="638"/>
      <c r="K7" s="369"/>
    </row>
    <row r="8" spans="1:11" ht="18" customHeight="1">
      <c r="A8" s="740" t="s">
        <v>419</v>
      </c>
      <c r="B8" s="741"/>
      <c r="C8" s="741"/>
      <c r="D8" s="741"/>
      <c r="E8" s="741"/>
      <c r="F8" s="741"/>
      <c r="G8" s="741"/>
      <c r="H8" s="741"/>
      <c r="I8" s="482"/>
      <c r="J8" s="638"/>
      <c r="K8" s="369"/>
    </row>
    <row r="9" spans="1:11" ht="24" customHeight="1">
      <c r="A9" s="740" t="s">
        <v>521</v>
      </c>
      <c r="B9" s="741"/>
      <c r="C9" s="741"/>
      <c r="D9" s="741"/>
      <c r="E9" s="741"/>
      <c r="F9" s="741"/>
      <c r="G9" s="741"/>
      <c r="H9" s="741"/>
      <c r="I9" s="482"/>
      <c r="J9" s="638"/>
      <c r="K9" s="369"/>
    </row>
    <row r="10" spans="1:11" ht="18" customHeight="1">
      <c r="A10" s="740" t="s">
        <v>86</v>
      </c>
      <c r="B10" s="741"/>
      <c r="C10" s="741"/>
      <c r="D10" s="741"/>
      <c r="E10" s="741"/>
      <c r="F10" s="741"/>
      <c r="G10" s="741"/>
      <c r="H10" s="741"/>
      <c r="I10" s="482"/>
      <c r="J10" s="638"/>
      <c r="K10" s="369"/>
    </row>
    <row r="11" spans="1:11" ht="18" customHeight="1">
      <c r="A11" s="740" t="s">
        <v>474</v>
      </c>
      <c r="B11" s="741"/>
      <c r="C11" s="741"/>
      <c r="D11" s="741"/>
      <c r="E11" s="741"/>
      <c r="F11" s="741"/>
      <c r="G11" s="741"/>
      <c r="H11" s="741"/>
      <c r="I11" s="482"/>
      <c r="J11" s="638"/>
      <c r="K11" s="369"/>
    </row>
    <row r="12" spans="1:11" ht="18" customHeight="1">
      <c r="A12" s="740" t="s">
        <v>518</v>
      </c>
      <c r="B12" s="741"/>
      <c r="C12" s="741"/>
      <c r="D12" s="741"/>
      <c r="E12" s="741"/>
      <c r="F12" s="741"/>
      <c r="G12" s="741"/>
      <c r="H12" s="741"/>
      <c r="I12" s="482"/>
      <c r="J12" s="638"/>
      <c r="K12" s="369"/>
    </row>
    <row r="13" spans="1:11" ht="18" customHeight="1">
      <c r="A13" s="740" t="s">
        <v>794</v>
      </c>
      <c r="B13" s="741"/>
      <c r="C13" s="741"/>
      <c r="D13" s="741"/>
      <c r="E13" s="741"/>
      <c r="F13" s="741"/>
      <c r="G13" s="741"/>
      <c r="H13" s="741"/>
      <c r="I13" s="482"/>
      <c r="J13" s="638"/>
      <c r="K13" s="369"/>
    </row>
    <row r="14" spans="1:11" ht="18" customHeight="1">
      <c r="A14" s="740" t="s">
        <v>40</v>
      </c>
      <c r="B14" s="741"/>
      <c r="C14" s="741"/>
      <c r="D14" s="741"/>
      <c r="E14" s="741"/>
      <c r="F14" s="741"/>
      <c r="G14" s="741"/>
      <c r="H14" s="741"/>
      <c r="I14" s="587"/>
      <c r="J14" s="588"/>
      <c r="K14" s="370"/>
    </row>
    <row r="15" spans="1:11" ht="18" customHeight="1">
      <c r="A15" s="740" t="s">
        <v>41</v>
      </c>
      <c r="B15" s="741"/>
      <c r="C15" s="741"/>
      <c r="D15" s="741"/>
      <c r="E15" s="741"/>
      <c r="F15" s="741"/>
      <c r="G15" s="741"/>
      <c r="H15" s="741"/>
      <c r="I15" s="482"/>
      <c r="J15" s="638"/>
      <c r="K15" s="369"/>
    </row>
    <row r="16" spans="1:11" ht="18" customHeight="1" thickBot="1">
      <c r="A16" s="764" t="s">
        <v>42</v>
      </c>
      <c r="B16" s="765"/>
      <c r="C16" s="765"/>
      <c r="D16" s="765"/>
      <c r="E16" s="765"/>
      <c r="F16" s="765"/>
      <c r="G16" s="765"/>
      <c r="H16" s="765"/>
      <c r="I16" s="534"/>
      <c r="J16" s="647"/>
      <c r="K16" s="368">
        <f>SUM(K4:K15)</f>
        <v>0</v>
      </c>
    </row>
    <row r="17" spans="1:11" ht="9" customHeight="1" thickBot="1">
      <c r="A17" s="793"/>
      <c r="B17" s="793"/>
      <c r="C17" s="793"/>
      <c r="D17" s="793"/>
      <c r="E17" s="793"/>
      <c r="F17" s="793"/>
      <c r="G17" s="793"/>
      <c r="H17" s="793"/>
      <c r="I17" s="793"/>
      <c r="J17" s="793"/>
      <c r="K17" s="793"/>
    </row>
    <row r="18" spans="1:11" ht="9" customHeight="1">
      <c r="A18" s="758"/>
      <c r="B18" s="512"/>
      <c r="C18" s="512"/>
      <c r="D18" s="512"/>
      <c r="E18" s="512"/>
      <c r="F18" s="512"/>
      <c r="G18" s="512"/>
      <c r="H18" s="512"/>
      <c r="I18" s="512"/>
      <c r="J18" s="512"/>
      <c r="K18" s="512"/>
    </row>
    <row r="19" spans="1:11" ht="15" customHeight="1">
      <c r="A19" s="791" t="s">
        <v>516</v>
      </c>
      <c r="B19" s="792"/>
      <c r="C19" s="792"/>
      <c r="D19" s="792"/>
      <c r="E19" s="792"/>
      <c r="F19" s="792"/>
      <c r="G19" s="792"/>
      <c r="H19" s="792"/>
      <c r="I19" s="792"/>
      <c r="J19" s="792"/>
      <c r="K19" s="792"/>
    </row>
    <row r="20" spans="1:11" ht="9" customHeight="1" thickBot="1">
      <c r="A20" s="766"/>
      <c r="B20" s="512"/>
      <c r="C20" s="512"/>
      <c r="D20" s="512"/>
      <c r="E20" s="512"/>
      <c r="F20" s="512"/>
      <c r="G20" s="512"/>
      <c r="H20" s="512"/>
      <c r="I20" s="512"/>
      <c r="J20" s="512"/>
      <c r="K20" s="512"/>
    </row>
    <row r="21" spans="1:11" ht="24" customHeight="1" thickBot="1">
      <c r="A21" s="236" t="s">
        <v>70</v>
      </c>
      <c r="B21" s="243" t="s">
        <v>22</v>
      </c>
      <c r="C21" s="237"/>
      <c r="D21" s="7">
        <v>2004</v>
      </c>
      <c r="E21" s="729"/>
      <c r="F21" s="730"/>
      <c r="G21" s="767"/>
      <c r="H21" s="768"/>
      <c r="I21" s="769"/>
      <c r="J21" s="769"/>
      <c r="K21" s="770"/>
    </row>
    <row r="22" spans="1:11" ht="8.25" customHeight="1">
      <c r="A22" s="582"/>
      <c r="B22" s="773"/>
      <c r="C22" s="773"/>
      <c r="D22" s="773"/>
      <c r="E22" s="773"/>
      <c r="F22" s="773"/>
      <c r="G22" s="771" t="s">
        <v>87</v>
      </c>
      <c r="H22" s="772"/>
      <c r="I22" s="772"/>
      <c r="J22" s="772"/>
      <c r="K22" s="772"/>
    </row>
    <row r="23" spans="1:11" ht="15" customHeight="1" thickBot="1">
      <c r="A23" s="582" t="s">
        <v>519</v>
      </c>
      <c r="B23" s="512"/>
      <c r="C23" s="512"/>
      <c r="D23" s="512"/>
      <c r="E23" s="512"/>
      <c r="F23" s="512"/>
      <c r="G23" s="512"/>
      <c r="H23" s="512"/>
      <c r="I23" s="512"/>
      <c r="J23" s="512"/>
      <c r="K23" s="512"/>
    </row>
    <row r="24" spans="1:11" ht="24" customHeight="1">
      <c r="A24" s="234" t="s">
        <v>85</v>
      </c>
      <c r="B24" s="738"/>
      <c r="C24" s="738"/>
      <c r="D24" s="739"/>
      <c r="E24" s="235" t="s">
        <v>20</v>
      </c>
      <c r="F24" s="738"/>
      <c r="G24" s="739"/>
      <c r="H24" s="734" t="s">
        <v>21</v>
      </c>
      <c r="I24" s="735"/>
      <c r="J24" s="736"/>
      <c r="K24" s="737"/>
    </row>
    <row r="25" spans="1:11" ht="24" customHeight="1" thickBot="1">
      <c r="A25" s="238" t="s">
        <v>24</v>
      </c>
      <c r="B25" s="727"/>
      <c r="C25" s="727"/>
      <c r="D25" s="728"/>
      <c r="E25" s="239" t="s">
        <v>73</v>
      </c>
      <c r="F25" s="731"/>
      <c r="G25" s="732"/>
      <c r="H25" s="733"/>
      <c r="I25" s="725" t="s">
        <v>23</v>
      </c>
      <c r="J25" s="726"/>
      <c r="K25" s="240"/>
    </row>
    <row r="26" spans="1:11" ht="15" customHeight="1">
      <c r="A26" s="582" t="s">
        <v>88</v>
      </c>
      <c r="B26" s="583"/>
      <c r="C26" s="583"/>
      <c r="D26" s="583"/>
      <c r="E26" s="583"/>
      <c r="F26" s="583"/>
      <c r="G26" s="583"/>
      <c r="H26" s="583"/>
      <c r="I26" s="583"/>
      <c r="J26" s="583"/>
      <c r="K26" s="583"/>
    </row>
    <row r="27" spans="1:11" s="41" customFormat="1" ht="15" customHeight="1">
      <c r="A27" s="39" t="s">
        <v>25</v>
      </c>
      <c r="B27" s="39"/>
      <c r="C27" s="317"/>
      <c r="D27" s="39" t="s">
        <v>27</v>
      </c>
      <c r="E27" s="39"/>
      <c r="F27" s="317"/>
      <c r="G27" s="39" t="s">
        <v>26</v>
      </c>
      <c r="H27" s="39"/>
      <c r="I27" s="40"/>
      <c r="J27" s="40"/>
      <c r="K27" s="40"/>
    </row>
    <row r="28" spans="1:11" s="41" customFormat="1" ht="15" customHeight="1">
      <c r="A28" s="39" t="s">
        <v>82</v>
      </c>
      <c r="B28" s="39"/>
      <c r="C28" s="39"/>
      <c r="D28" s="749"/>
      <c r="E28" s="750"/>
      <c r="F28" s="751"/>
      <c r="G28" s="747" t="s">
        <v>83</v>
      </c>
      <c r="H28" s="748"/>
      <c r="I28" s="749"/>
      <c r="J28" s="750"/>
      <c r="K28" s="751"/>
    </row>
    <row r="29" spans="1:11" s="41" customFormat="1" ht="9" customHeight="1">
      <c r="A29" s="39"/>
      <c r="B29" s="39"/>
      <c r="C29" s="39"/>
      <c r="D29" s="39"/>
      <c r="E29" s="39"/>
      <c r="F29" s="241"/>
      <c r="G29" s="42"/>
      <c r="H29" s="42"/>
      <c r="I29" s="241"/>
      <c r="J29" s="241"/>
      <c r="K29" s="241"/>
    </row>
    <row r="30" spans="1:11" s="41" customFormat="1" ht="15" customHeight="1">
      <c r="A30" s="39"/>
      <c r="B30" s="39"/>
      <c r="C30" s="39"/>
      <c r="D30" s="38"/>
      <c r="E30" s="38"/>
      <c r="F30" s="43"/>
      <c r="G30" s="44"/>
      <c r="H30" s="242" t="s">
        <v>84</v>
      </c>
      <c r="I30" s="749"/>
      <c r="J30" s="750"/>
      <c r="K30" s="751"/>
    </row>
    <row r="31" spans="1:11" s="41" customFormat="1" ht="9" customHeight="1" thickBot="1">
      <c r="A31" s="39"/>
      <c r="B31" s="39"/>
      <c r="C31" s="39"/>
      <c r="D31" s="39"/>
      <c r="E31" s="39"/>
      <c r="F31" s="241"/>
      <c r="G31" s="42"/>
      <c r="H31" s="42"/>
      <c r="I31" s="241"/>
      <c r="J31" s="241"/>
      <c r="K31" s="241"/>
    </row>
    <row r="32" spans="1:11" s="41" customFormat="1" ht="15" customHeight="1">
      <c r="A32" s="752" t="s">
        <v>28</v>
      </c>
      <c r="B32" s="753"/>
      <c r="C32" s="753"/>
      <c r="D32" s="753"/>
      <c r="E32" s="753"/>
      <c r="F32" s="753"/>
      <c r="G32" s="753"/>
      <c r="H32" s="753"/>
      <c r="I32" s="753"/>
      <c r="J32" s="753"/>
      <c r="K32" s="754"/>
    </row>
    <row r="33" spans="1:11" s="41" customFormat="1" ht="15" customHeight="1">
      <c r="A33" s="755" t="s">
        <v>795</v>
      </c>
      <c r="B33" s="756"/>
      <c r="C33" s="756"/>
      <c r="D33" s="756"/>
      <c r="E33" s="756"/>
      <c r="F33" s="756"/>
      <c r="G33" s="756"/>
      <c r="H33" s="756"/>
      <c r="I33" s="756"/>
      <c r="J33" s="756"/>
      <c r="K33" s="757"/>
    </row>
    <row r="34" spans="1:11" s="41" customFormat="1" ht="15" customHeight="1">
      <c r="A34" s="755" t="s">
        <v>165</v>
      </c>
      <c r="B34" s="512"/>
      <c r="C34" s="456"/>
      <c r="D34" s="774">
        <f>MAX(-DAP3!C36,0)</f>
        <v>0</v>
      </c>
      <c r="E34" s="774"/>
      <c r="F34" s="774"/>
      <c r="G34" s="774"/>
      <c r="H34" s="774"/>
      <c r="I34" s="774"/>
      <c r="J34" s="775"/>
      <c r="K34" s="457" t="s">
        <v>166</v>
      </c>
    </row>
    <row r="35" spans="1:11" s="41" customFormat="1" ht="15" customHeight="1">
      <c r="A35" s="755" t="s">
        <v>167</v>
      </c>
      <c r="B35" s="512"/>
      <c r="C35" s="456"/>
      <c r="D35" s="790" t="str">
        <f>IF(D34=0," ",+CONCATENATE(DAP1!G28,", ",DAP1!B28))</f>
        <v> </v>
      </c>
      <c r="E35" s="790"/>
      <c r="F35" s="790"/>
      <c r="G35" s="790"/>
      <c r="H35" s="790"/>
      <c r="I35" s="790"/>
      <c r="J35" s="790"/>
      <c r="K35" s="457"/>
    </row>
    <row r="36" spans="1:11" s="41" customFormat="1" ht="15" customHeight="1">
      <c r="A36" s="455" t="s">
        <v>168</v>
      </c>
      <c r="B36" s="456"/>
      <c r="C36" s="456"/>
      <c r="D36" s="794"/>
      <c r="E36" s="794"/>
      <c r="F36" s="456" t="s">
        <v>169</v>
      </c>
      <c r="G36" s="795"/>
      <c r="H36" s="795"/>
      <c r="I36" s="795"/>
      <c r="J36" s="795"/>
      <c r="K36" s="457"/>
    </row>
    <row r="37" spans="1:11" s="41" customFormat="1" ht="15" customHeight="1">
      <c r="A37" s="455" t="s">
        <v>170</v>
      </c>
      <c r="B37" s="796"/>
      <c r="C37" s="796"/>
      <c r="D37" s="796"/>
      <c r="E37" s="756" t="s">
        <v>171</v>
      </c>
      <c r="F37" s="756"/>
      <c r="G37" s="756"/>
      <c r="H37" s="795"/>
      <c r="I37" s="795"/>
      <c r="J37" s="795"/>
      <c r="K37" s="457"/>
    </row>
    <row r="38" spans="1:11" s="41" customFormat="1" ht="15" customHeight="1" thickBot="1">
      <c r="A38" s="779" t="s">
        <v>53</v>
      </c>
      <c r="B38" s="780"/>
      <c r="C38" s="780"/>
      <c r="D38" s="780"/>
      <c r="E38" s="780"/>
      <c r="F38" s="780"/>
      <c r="G38" s="780"/>
      <c r="H38" s="780"/>
      <c r="I38" s="780"/>
      <c r="J38" s="780"/>
      <c r="K38" s="781"/>
    </row>
    <row r="39" spans="1:11" s="41" customFormat="1" ht="15" customHeight="1">
      <c r="A39" s="582" t="s">
        <v>88</v>
      </c>
      <c r="B39" s="583"/>
      <c r="C39" s="583"/>
      <c r="D39" s="583"/>
      <c r="E39" s="583"/>
      <c r="F39" s="583"/>
      <c r="G39" s="583"/>
      <c r="H39" s="583"/>
      <c r="I39" s="583"/>
      <c r="J39" s="583"/>
      <c r="K39" s="583"/>
    </row>
    <row r="40" spans="1:11" s="41" customFormat="1" ht="15" customHeight="1">
      <c r="A40" s="39"/>
      <c r="B40" s="39"/>
      <c r="C40" s="39"/>
      <c r="D40" s="39"/>
      <c r="E40" s="39"/>
      <c r="F40" s="241"/>
      <c r="G40" s="782" t="s">
        <v>89</v>
      </c>
      <c r="H40" s="783"/>
      <c r="I40" s="783"/>
      <c r="J40" s="783"/>
      <c r="K40" s="784"/>
    </row>
    <row r="41" spans="1:11" s="41" customFormat="1" ht="15" customHeight="1">
      <c r="A41" s="39"/>
      <c r="B41" s="39"/>
      <c r="C41" s="39"/>
      <c r="D41" s="39"/>
      <c r="E41" s="39"/>
      <c r="F41" s="241"/>
      <c r="G41" s="785"/>
      <c r="H41" s="773"/>
      <c r="I41" s="773"/>
      <c r="J41" s="773"/>
      <c r="K41" s="786"/>
    </row>
    <row r="42" spans="1:11" s="41" customFormat="1" ht="15" customHeight="1">
      <c r="A42" s="39"/>
      <c r="B42" s="39"/>
      <c r="C42" s="39"/>
      <c r="D42" s="39"/>
      <c r="E42" s="39"/>
      <c r="F42" s="241"/>
      <c r="G42" s="785"/>
      <c r="H42" s="773"/>
      <c r="I42" s="773"/>
      <c r="J42" s="773"/>
      <c r="K42" s="786"/>
    </row>
    <row r="43" spans="1:11" s="41" customFormat="1" ht="14.25" customHeight="1">
      <c r="A43" s="39"/>
      <c r="B43" s="39"/>
      <c r="C43" s="39"/>
      <c r="D43" s="39"/>
      <c r="E43" s="39"/>
      <c r="F43" s="241"/>
      <c r="G43" s="787"/>
      <c r="H43" s="788"/>
      <c r="I43" s="788"/>
      <c r="J43" s="788"/>
      <c r="K43" s="789"/>
    </row>
    <row r="44" spans="1:11" s="41" customFormat="1" ht="9.75" customHeight="1">
      <c r="A44" s="778" t="s">
        <v>32</v>
      </c>
      <c r="B44" s="502"/>
      <c r="C44" s="502"/>
      <c r="D44" s="502"/>
      <c r="E44" s="502"/>
      <c r="F44" s="502"/>
      <c r="G44" s="502"/>
      <c r="H44" s="502"/>
      <c r="I44" s="502"/>
      <c r="J44" s="502"/>
      <c r="K44" s="502"/>
    </row>
    <row r="45" spans="1:11" s="41" customFormat="1" ht="9.75" customHeight="1">
      <c r="A45" s="778" t="s">
        <v>29</v>
      </c>
      <c r="B45" s="502"/>
      <c r="C45" s="502"/>
      <c r="D45" s="502"/>
      <c r="E45" s="502"/>
      <c r="F45" s="502"/>
      <c r="G45" s="502"/>
      <c r="H45" s="502"/>
      <c r="I45" s="502"/>
      <c r="J45" s="502"/>
      <c r="K45" s="502"/>
    </row>
    <row r="46" spans="1:11" s="41" customFormat="1" ht="9.75" customHeight="1">
      <c r="A46" s="776" t="s">
        <v>30</v>
      </c>
      <c r="B46" s="777"/>
      <c r="C46" s="777"/>
      <c r="D46" s="777"/>
      <c r="E46" s="777"/>
      <c r="F46" s="777"/>
      <c r="G46" s="777"/>
      <c r="H46" s="777"/>
      <c r="I46" s="777"/>
      <c r="J46" s="777"/>
      <c r="K46" s="777"/>
    </row>
    <row r="47" spans="1:11" ht="12.75">
      <c r="A47" s="744" t="str">
        <f>+DAP1!A44:L44</f>
        <v>Formulář zpracovala ASPEKT HM, daňová, účetní a auditorská kancelář, Vodňanského 4, Praha 6-Břevnov, tel. 233 356 811</v>
      </c>
      <c r="B47" s="745"/>
      <c r="C47" s="745"/>
      <c r="D47" s="745"/>
      <c r="E47" s="745"/>
      <c r="F47" s="745"/>
      <c r="G47" s="745"/>
      <c r="H47" s="745"/>
      <c r="I47" s="745"/>
      <c r="J47" s="745"/>
      <c r="K47" s="746"/>
    </row>
    <row r="48" spans="1:11" ht="12.75">
      <c r="A48" s="742">
        <v>4</v>
      </c>
      <c r="B48" s="742"/>
      <c r="C48" s="742"/>
      <c r="D48" s="742"/>
      <c r="E48" s="742"/>
      <c r="F48" s="742"/>
      <c r="G48" s="742"/>
      <c r="H48" s="742"/>
      <c r="I48" s="742"/>
      <c r="J48" s="742"/>
      <c r="K48" s="743"/>
    </row>
  </sheetData>
  <sheetProtection password="EF65" sheet="1" objects="1" scenarios="1"/>
  <mergeCells count="56">
    <mergeCell ref="D36:E36"/>
    <mergeCell ref="G36:J36"/>
    <mergeCell ref="B37:D37"/>
    <mergeCell ref="E37:G37"/>
    <mergeCell ref="H37:J37"/>
    <mergeCell ref="A19:K19"/>
    <mergeCell ref="A26:K26"/>
    <mergeCell ref="A5:J5"/>
    <mergeCell ref="A6:J6"/>
    <mergeCell ref="A7:J7"/>
    <mergeCell ref="A8:J8"/>
    <mergeCell ref="A17:K17"/>
    <mergeCell ref="A9:J9"/>
    <mergeCell ref="A23:K23"/>
    <mergeCell ref="B24:D24"/>
    <mergeCell ref="A34:B34"/>
    <mergeCell ref="D34:J34"/>
    <mergeCell ref="A35:B35"/>
    <mergeCell ref="A46:K46"/>
    <mergeCell ref="A45:K45"/>
    <mergeCell ref="A44:K44"/>
    <mergeCell ref="A38:K38"/>
    <mergeCell ref="A39:K39"/>
    <mergeCell ref="G40:K43"/>
    <mergeCell ref="D35:J35"/>
    <mergeCell ref="A20:K20"/>
    <mergeCell ref="G21:K21"/>
    <mergeCell ref="G22:K22"/>
    <mergeCell ref="A22:F22"/>
    <mergeCell ref="A18:K18"/>
    <mergeCell ref="A1:K1"/>
    <mergeCell ref="A2:K2"/>
    <mergeCell ref="A3:J3"/>
    <mergeCell ref="A4:J4"/>
    <mergeCell ref="A14:J14"/>
    <mergeCell ref="A15:J15"/>
    <mergeCell ref="A16:J16"/>
    <mergeCell ref="A10:J10"/>
    <mergeCell ref="A12:J12"/>
    <mergeCell ref="A13:J13"/>
    <mergeCell ref="A11:J11"/>
    <mergeCell ref="A48:K48"/>
    <mergeCell ref="A47:K47"/>
    <mergeCell ref="G28:H28"/>
    <mergeCell ref="D28:F28"/>
    <mergeCell ref="I28:K28"/>
    <mergeCell ref="I30:K30"/>
    <mergeCell ref="A32:K32"/>
    <mergeCell ref="A33:K33"/>
    <mergeCell ref="I25:J25"/>
    <mergeCell ref="B25:D25"/>
    <mergeCell ref="E21:F21"/>
    <mergeCell ref="F25:H25"/>
    <mergeCell ref="H24:I24"/>
    <mergeCell ref="J24:K24"/>
    <mergeCell ref="F24:G24"/>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48"/>
  <sheetViews>
    <sheetView workbookViewId="0" topLeftCell="A1">
      <selection activeCell="A2" sqref="A2:C2"/>
    </sheetView>
  </sheetViews>
  <sheetFormatPr defaultColWidth="9.140625" defaultRowHeight="12.75"/>
  <cols>
    <col min="1" max="1" width="37.140625" style="127" customWidth="1"/>
    <col min="2" max="3" width="29.8515625" style="127" customWidth="1"/>
    <col min="4" max="16384" width="9.140625" style="127" customWidth="1"/>
  </cols>
  <sheetData>
    <row r="1" spans="1:5" ht="18">
      <c r="A1" s="802" t="s">
        <v>310</v>
      </c>
      <c r="B1" s="802"/>
      <c r="C1" s="802"/>
      <c r="D1" s="128"/>
      <c r="E1" s="128"/>
    </row>
    <row r="2" spans="1:5" ht="15.75">
      <c r="A2" s="803" t="s">
        <v>399</v>
      </c>
      <c r="B2" s="803"/>
      <c r="C2" s="803"/>
      <c r="D2" s="128"/>
      <c r="E2" s="128"/>
    </row>
    <row r="3" spans="1:5" ht="12.75">
      <c r="A3" s="804"/>
      <c r="B3" s="804"/>
      <c r="C3" s="804"/>
      <c r="D3" s="128"/>
      <c r="E3" s="128"/>
    </row>
    <row r="4" spans="1:5" ht="16.5" thickBot="1">
      <c r="A4" s="129" t="s">
        <v>311</v>
      </c>
      <c r="B4" s="799" t="str">
        <f>+CONCATENATE(DAP1!B26," ",DAP1!J25," ",DAP1!B25)</f>
        <v>  </v>
      </c>
      <c r="C4" s="800"/>
      <c r="D4" s="128"/>
      <c r="E4" s="128"/>
    </row>
    <row r="5" spans="1:5" ht="15.75" customHeight="1" thickBot="1">
      <c r="A5" s="130" t="s">
        <v>312</v>
      </c>
      <c r="B5" s="131" t="s">
        <v>313</v>
      </c>
      <c r="C5" s="132" t="s">
        <v>314</v>
      </c>
      <c r="D5" s="128"/>
      <c r="E5" s="128"/>
    </row>
    <row r="6" spans="1:5" ht="15.75" customHeight="1">
      <c r="A6" s="133" t="s">
        <v>315</v>
      </c>
      <c r="B6" s="134">
        <v>0</v>
      </c>
      <c r="C6" s="135">
        <v>0</v>
      </c>
      <c r="D6" s="128"/>
      <c r="E6" s="128"/>
    </row>
    <row r="7" spans="1:5" ht="15.75" customHeight="1">
      <c r="A7" s="136" t="s">
        <v>466</v>
      </c>
      <c r="B7" s="137">
        <v>0</v>
      </c>
      <c r="C7" s="138">
        <v>0</v>
      </c>
      <c r="D7" s="128"/>
      <c r="E7" s="128"/>
    </row>
    <row r="8" spans="1:5" ht="15.75" customHeight="1">
      <c r="A8" s="136" t="s">
        <v>648</v>
      </c>
      <c r="B8" s="137">
        <v>0</v>
      </c>
      <c r="C8" s="138">
        <v>0</v>
      </c>
      <c r="D8" s="128"/>
      <c r="E8" s="128"/>
    </row>
    <row r="9" spans="1:5" ht="15.75" customHeight="1">
      <c r="A9" s="136" t="s">
        <v>649</v>
      </c>
      <c r="B9" s="137">
        <v>0</v>
      </c>
      <c r="C9" s="138">
        <v>0</v>
      </c>
      <c r="D9" s="128"/>
      <c r="E9" s="128"/>
    </row>
    <row r="10" spans="1:5" ht="15.75" customHeight="1">
      <c r="A10" s="136" t="s">
        <v>467</v>
      </c>
      <c r="B10" s="137">
        <v>0</v>
      </c>
      <c r="C10" s="138">
        <v>0</v>
      </c>
      <c r="D10" s="128"/>
      <c r="E10" s="128"/>
    </row>
    <row r="11" spans="1:5" ht="15.75" customHeight="1">
      <c r="A11" s="136" t="s">
        <v>49</v>
      </c>
      <c r="B11" s="137">
        <v>0</v>
      </c>
      <c r="C11" s="138">
        <v>0</v>
      </c>
      <c r="D11" s="128"/>
      <c r="E11" s="128"/>
    </row>
    <row r="12" spans="1:5" ht="15.75" customHeight="1">
      <c r="A12" s="136" t="s">
        <v>60</v>
      </c>
      <c r="B12" s="137">
        <v>0</v>
      </c>
      <c r="C12" s="138">
        <v>0</v>
      </c>
      <c r="D12" s="128"/>
      <c r="E12" s="128"/>
    </row>
    <row r="13" spans="1:5" ht="15.75" customHeight="1">
      <c r="A13" s="136" t="s">
        <v>61</v>
      </c>
      <c r="B13" s="137">
        <v>0</v>
      </c>
      <c r="C13" s="138">
        <v>0</v>
      </c>
      <c r="D13" s="128"/>
      <c r="E13" s="128"/>
    </row>
    <row r="14" spans="1:5" ht="15.75" customHeight="1">
      <c r="A14" s="136" t="s">
        <v>316</v>
      </c>
      <c r="B14" s="137">
        <v>0</v>
      </c>
      <c r="C14" s="138">
        <v>0</v>
      </c>
      <c r="D14" s="128"/>
      <c r="E14" s="128"/>
    </row>
    <row r="15" spans="1:5" ht="15.75" customHeight="1">
      <c r="A15" s="139" t="s">
        <v>317</v>
      </c>
      <c r="B15" s="140">
        <f>SUM(B6:B14)</f>
        <v>0</v>
      </c>
      <c r="C15" s="141">
        <f>SUM(C6:C14)</f>
        <v>0</v>
      </c>
      <c r="D15" s="128"/>
      <c r="E15" s="128"/>
    </row>
    <row r="16" spans="1:5" ht="15.75" customHeight="1" thickBot="1">
      <c r="A16" s="142" t="s">
        <v>318</v>
      </c>
      <c r="B16" s="143">
        <f>SUM(B6:B15)</f>
        <v>0</v>
      </c>
      <c r="C16" s="144">
        <f>SUM(C6:C15)</f>
        <v>0</v>
      </c>
      <c r="D16" s="128"/>
      <c r="E16" s="128"/>
    </row>
    <row r="17" spans="1:5" ht="15.75" customHeight="1" thickBot="1">
      <c r="A17" s="145" t="s">
        <v>319</v>
      </c>
      <c r="B17" s="146"/>
      <c r="C17" s="147"/>
      <c r="D17" s="128"/>
      <c r="E17" s="128"/>
    </row>
    <row r="18" spans="1:5" ht="15.75" customHeight="1">
      <c r="A18" s="133" t="s">
        <v>827</v>
      </c>
      <c r="B18" s="134">
        <v>0</v>
      </c>
      <c r="C18" s="135">
        <v>0</v>
      </c>
      <c r="D18" s="128"/>
      <c r="E18" s="128"/>
    </row>
    <row r="19" spans="1:5" ht="15.75" customHeight="1">
      <c r="A19" s="136" t="s">
        <v>62</v>
      </c>
      <c r="B19" s="137">
        <v>0</v>
      </c>
      <c r="C19" s="138">
        <v>0</v>
      </c>
      <c r="D19" s="128"/>
      <c r="E19" s="128"/>
    </row>
    <row r="20" spans="1:5" ht="15.75" customHeight="1">
      <c r="A20" s="136" t="s">
        <v>320</v>
      </c>
      <c r="B20" s="137">
        <v>0</v>
      </c>
      <c r="C20" s="138">
        <v>0</v>
      </c>
      <c r="D20" s="128"/>
      <c r="E20" s="128"/>
    </row>
    <row r="21" spans="1:5" ht="15.75" customHeight="1">
      <c r="A21" s="136" t="s">
        <v>653</v>
      </c>
      <c r="B21" s="137">
        <v>0</v>
      </c>
      <c r="C21" s="138">
        <v>0</v>
      </c>
      <c r="D21" s="128"/>
      <c r="E21" s="128"/>
    </row>
    <row r="22" spans="1:5" ht="15.75" customHeight="1">
      <c r="A22" s="139" t="s">
        <v>321</v>
      </c>
      <c r="B22" s="140">
        <f>SUM(B18:B21)</f>
        <v>0</v>
      </c>
      <c r="C22" s="141">
        <f>SUM(C18:C21)</f>
        <v>0</v>
      </c>
      <c r="D22" s="128"/>
      <c r="E22" s="128"/>
    </row>
    <row r="23" spans="1:5" ht="15.75" customHeight="1">
      <c r="A23" s="139" t="s">
        <v>322</v>
      </c>
      <c r="B23" s="140">
        <f>B15-B22</f>
        <v>0</v>
      </c>
      <c r="C23" s="141">
        <f>C15-C22</f>
        <v>0</v>
      </c>
      <c r="D23" s="128"/>
      <c r="E23" s="128"/>
    </row>
    <row r="24" spans="1:5" ht="15.75" customHeight="1" thickBot="1">
      <c r="A24" s="142" t="s">
        <v>318</v>
      </c>
      <c r="B24" s="143">
        <f>SUM(B18:B23)</f>
        <v>0</v>
      </c>
      <c r="C24" s="144">
        <f>SUM(C18:C23)</f>
        <v>0</v>
      </c>
      <c r="D24" s="128"/>
      <c r="E24" s="128"/>
    </row>
    <row r="25" spans="1:5" ht="15.75" customHeight="1">
      <c r="A25" s="805"/>
      <c r="B25" s="514"/>
      <c r="C25" s="514"/>
      <c r="D25" s="128"/>
      <c r="E25" s="128"/>
    </row>
    <row r="26" spans="1:5" ht="15.75" customHeight="1" thickBot="1">
      <c r="A26" s="801" t="s">
        <v>323</v>
      </c>
      <c r="B26" s="550"/>
      <c r="C26" s="550"/>
      <c r="D26" s="128"/>
      <c r="E26" s="128"/>
    </row>
    <row r="27" spans="1:3" ht="15.75" customHeight="1" thickBot="1">
      <c r="A27" s="130" t="s">
        <v>63</v>
      </c>
      <c r="B27" s="148"/>
      <c r="C27" s="149" t="s">
        <v>314</v>
      </c>
    </row>
    <row r="28" spans="1:3" ht="15.75" customHeight="1">
      <c r="A28" s="133" t="s">
        <v>324</v>
      </c>
      <c r="B28" s="150"/>
      <c r="C28" s="151">
        <v>0</v>
      </c>
    </row>
    <row r="29" spans="1:3" ht="15.75" customHeight="1">
      <c r="A29" s="136" t="s">
        <v>325</v>
      </c>
      <c r="B29" s="152"/>
      <c r="C29" s="153">
        <v>0</v>
      </c>
    </row>
    <row r="30" spans="1:3" ht="15.75" customHeight="1">
      <c r="A30" s="136" t="s">
        <v>326</v>
      </c>
      <c r="B30" s="152"/>
      <c r="C30" s="153">
        <v>0</v>
      </c>
    </row>
    <row r="31" spans="1:3" ht="15.75" customHeight="1">
      <c r="A31" s="158" t="s">
        <v>336</v>
      </c>
      <c r="B31" s="152"/>
      <c r="C31" s="153">
        <v>0</v>
      </c>
    </row>
    <row r="32" spans="1:3" ht="15.75" customHeight="1">
      <c r="A32" s="136" t="s">
        <v>327</v>
      </c>
      <c r="B32" s="152"/>
      <c r="C32" s="153">
        <v>0</v>
      </c>
    </row>
    <row r="33" spans="1:3" ht="15.75" customHeight="1">
      <c r="A33" s="172" t="s">
        <v>328</v>
      </c>
      <c r="B33" s="171"/>
      <c r="C33" s="173">
        <f>+C28+C29+C30+C32</f>
        <v>0</v>
      </c>
    </row>
    <row r="34" spans="1:3" ht="15.75" customHeight="1" thickBot="1">
      <c r="A34" s="142" t="s">
        <v>318</v>
      </c>
      <c r="B34" s="154"/>
      <c r="C34" s="155">
        <f>SUM(C28:C32)</f>
        <v>0</v>
      </c>
    </row>
    <row r="35" spans="1:3" ht="15.75" customHeight="1" thickBot="1">
      <c r="A35" s="145" t="s">
        <v>64</v>
      </c>
      <c r="B35" s="156"/>
      <c r="C35" s="157"/>
    </row>
    <row r="36" spans="1:3" ht="15.75" customHeight="1">
      <c r="A36" s="133" t="s">
        <v>329</v>
      </c>
      <c r="B36" s="150"/>
      <c r="C36" s="151">
        <v>0</v>
      </c>
    </row>
    <row r="37" spans="1:3" ht="15.75" customHeight="1">
      <c r="A37" s="136" t="s">
        <v>330</v>
      </c>
      <c r="B37" s="152"/>
      <c r="C37" s="153">
        <v>0</v>
      </c>
    </row>
    <row r="38" spans="1:3" ht="15.75" customHeight="1">
      <c r="A38" s="136" t="s">
        <v>331</v>
      </c>
      <c r="B38" s="152"/>
      <c r="C38" s="153">
        <v>0</v>
      </c>
    </row>
    <row r="39" spans="1:3" ht="15.75" customHeight="1">
      <c r="A39" s="136" t="s">
        <v>332</v>
      </c>
      <c r="B39" s="152"/>
      <c r="C39" s="153">
        <v>0</v>
      </c>
    </row>
    <row r="40" spans="1:3" ht="15.75" customHeight="1">
      <c r="A40" s="136" t="s">
        <v>333</v>
      </c>
      <c r="B40" s="152"/>
      <c r="C40" s="153">
        <v>0</v>
      </c>
    </row>
    <row r="41" spans="1:3" ht="15.75" customHeight="1">
      <c r="A41" s="136" t="s">
        <v>334</v>
      </c>
      <c r="B41" s="152"/>
      <c r="C41" s="153">
        <v>0</v>
      </c>
    </row>
    <row r="42" spans="1:3" ht="15.75" customHeight="1">
      <c r="A42" s="158" t="s">
        <v>337</v>
      </c>
      <c r="B42" s="152"/>
      <c r="C42" s="153">
        <v>0</v>
      </c>
    </row>
    <row r="43" spans="1:3" ht="15.75" customHeight="1">
      <c r="A43" s="158" t="s">
        <v>828</v>
      </c>
      <c r="B43" s="152"/>
      <c r="C43" s="153">
        <v>0</v>
      </c>
    </row>
    <row r="44" spans="1:3" ht="15.75" customHeight="1">
      <c r="A44" s="158" t="s">
        <v>826</v>
      </c>
      <c r="B44" s="152"/>
      <c r="C44" s="153">
        <v>0</v>
      </c>
    </row>
    <row r="45" spans="1:3" ht="15.75" customHeight="1">
      <c r="A45" s="172" t="s">
        <v>335</v>
      </c>
      <c r="B45" s="171"/>
      <c r="C45" s="173">
        <f>+SUM(C36:C41)</f>
        <v>0</v>
      </c>
    </row>
    <row r="46" spans="1:3" ht="15.75" customHeight="1">
      <c r="A46" s="172" t="s">
        <v>522</v>
      </c>
      <c r="B46" s="171"/>
      <c r="C46" s="173">
        <f>+C33-C45</f>
        <v>0</v>
      </c>
    </row>
    <row r="47" spans="1:3" ht="15.75" customHeight="1" thickBot="1">
      <c r="A47" s="142" t="s">
        <v>318</v>
      </c>
      <c r="B47" s="154"/>
      <c r="C47" s="155">
        <f>SUM(C36:C44)</f>
        <v>0</v>
      </c>
    </row>
    <row r="48" spans="1:3" ht="12.75">
      <c r="A48" s="797" t="str">
        <f>+DAP1!A44:L44</f>
        <v>Formulář zpracovala ASPEKT HM, daňová, účetní a auditorská kancelář, Vodňanského 4, Praha 6-Břevnov, tel. 233 356 811</v>
      </c>
      <c r="B48" s="798"/>
      <c r="C48" s="798"/>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W37"/>
  <sheetViews>
    <sheetView workbookViewId="0" topLeftCell="A1">
      <selection activeCell="A12" sqref="A12"/>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8" width="8.7109375" style="1" customWidth="1"/>
    <col min="9" max="9" width="15.7109375" style="1" customWidth="1"/>
    <col min="10" max="10" width="8.7109375" style="1" customWidth="1"/>
    <col min="11" max="49" width="9.140625" style="3" customWidth="1"/>
    <col min="50" max="16384" width="9.140625" style="1" customWidth="1"/>
  </cols>
  <sheetData>
    <row r="1" spans="1:10" ht="18" customHeight="1" thickBot="1">
      <c r="A1" s="854" t="s">
        <v>109</v>
      </c>
      <c r="B1" s="855"/>
      <c r="C1" s="855"/>
      <c r="D1" s="855"/>
      <c r="E1" s="855"/>
      <c r="F1" s="855"/>
      <c r="G1" s="856"/>
      <c r="H1" s="249" t="s">
        <v>65</v>
      </c>
      <c r="I1" s="835">
        <f>DAP1!A6</f>
      </c>
      <c r="J1" s="836"/>
    </row>
    <row r="2" spans="1:10" ht="26.25" customHeight="1">
      <c r="A2" s="818" t="s">
        <v>593</v>
      </c>
      <c r="B2" s="818"/>
      <c r="C2" s="818"/>
      <c r="D2" s="818"/>
      <c r="E2" s="818"/>
      <c r="F2" s="818"/>
      <c r="G2" s="512"/>
      <c r="H2" s="819"/>
      <c r="I2" s="819"/>
      <c r="J2" s="819"/>
    </row>
    <row r="3" spans="1:10" ht="11.25" customHeight="1">
      <c r="A3" s="840"/>
      <c r="B3" s="512"/>
      <c r="C3" s="512"/>
      <c r="D3" s="512"/>
      <c r="E3" s="512"/>
      <c r="F3" s="512"/>
      <c r="G3" s="512"/>
      <c r="H3" s="512"/>
      <c r="I3" s="512"/>
      <c r="J3" s="512"/>
    </row>
    <row r="4" spans="1:10" ht="15.75" customHeight="1">
      <c r="A4" s="840" t="s">
        <v>636</v>
      </c>
      <c r="B4" s="512"/>
      <c r="C4" s="512"/>
      <c r="D4" s="512"/>
      <c r="E4" s="512"/>
      <c r="F4" s="512"/>
      <c r="G4" s="512"/>
      <c r="H4" s="512"/>
      <c r="I4" s="512"/>
      <c r="J4" s="512"/>
    </row>
    <row r="5" spans="1:10" ht="15.75" customHeight="1">
      <c r="A5" s="857" t="s">
        <v>637</v>
      </c>
      <c r="B5" s="858"/>
      <c r="C5" s="858"/>
      <c r="D5" s="858"/>
      <c r="E5" s="858"/>
      <c r="F5" s="858"/>
      <c r="G5" s="858"/>
      <c r="H5" s="858"/>
      <c r="I5" s="858"/>
      <c r="J5" s="858"/>
    </row>
    <row r="6" spans="1:10" ht="9.75" customHeight="1">
      <c r="A6" s="859" t="s">
        <v>638</v>
      </c>
      <c r="B6" s="860"/>
      <c r="C6" s="860"/>
      <c r="D6" s="860"/>
      <c r="E6" s="860"/>
      <c r="F6" s="860"/>
      <c r="G6" s="860"/>
      <c r="H6" s="860"/>
      <c r="I6" s="860"/>
      <c r="J6" s="860"/>
    </row>
    <row r="7" spans="1:10" ht="9.75" customHeight="1" thickBot="1">
      <c r="A7" s="859"/>
      <c r="B7" s="860"/>
      <c r="C7" s="860"/>
      <c r="D7" s="860"/>
      <c r="E7" s="860"/>
      <c r="F7" s="860"/>
      <c r="G7" s="860"/>
      <c r="H7" s="860"/>
      <c r="I7" s="860"/>
      <c r="J7" s="860"/>
    </row>
    <row r="8" spans="1:10" ht="36.75" thickBot="1">
      <c r="A8" s="837" t="s">
        <v>635</v>
      </c>
      <c r="B8" s="838"/>
      <c r="C8" s="371"/>
      <c r="D8" s="245"/>
      <c r="E8" s="837" t="s">
        <v>634</v>
      </c>
      <c r="F8" s="841"/>
      <c r="G8" s="371"/>
      <c r="H8" s="245"/>
      <c r="I8" s="248" t="s">
        <v>633</v>
      </c>
      <c r="J8" s="371"/>
    </row>
    <row r="9" spans="1:10" ht="12.75" customHeight="1" thickBot="1">
      <c r="A9" s="820"/>
      <c r="B9" s="820"/>
      <c r="C9" s="820"/>
      <c r="D9" s="820"/>
      <c r="E9" s="820"/>
      <c r="F9" s="820"/>
      <c r="G9" s="820"/>
      <c r="H9" s="820"/>
      <c r="I9" s="820"/>
      <c r="J9" s="820"/>
    </row>
    <row r="10" spans="1:10" ht="12.75">
      <c r="A10" s="842"/>
      <c r="B10" s="514"/>
      <c r="C10" s="514"/>
      <c r="D10" s="514"/>
      <c r="E10" s="644"/>
      <c r="F10" s="843" t="s">
        <v>359</v>
      </c>
      <c r="G10" s="492"/>
      <c r="H10" s="492"/>
      <c r="I10" s="492"/>
      <c r="J10" s="677"/>
    </row>
    <row r="11" spans="1:10" ht="12.75">
      <c r="A11" s="645"/>
      <c r="B11" s="465"/>
      <c r="C11" s="465"/>
      <c r="D11" s="465"/>
      <c r="E11" s="466"/>
      <c r="F11" s="844" t="s">
        <v>66</v>
      </c>
      <c r="G11" s="845"/>
      <c r="H11" s="846"/>
      <c r="I11" s="824" t="s">
        <v>81</v>
      </c>
      <c r="J11" s="825"/>
    </row>
    <row r="12" spans="1:10" ht="18" customHeight="1">
      <c r="A12" s="10">
        <v>101</v>
      </c>
      <c r="B12" s="486" t="s">
        <v>812</v>
      </c>
      <c r="C12" s="486"/>
      <c r="D12" s="486"/>
      <c r="E12" s="839"/>
      <c r="F12" s="821">
        <f>+CEILING(ZAV!C33,1)-ZAV!C31</f>
        <v>0</v>
      </c>
      <c r="G12" s="822"/>
      <c r="H12" s="823"/>
      <c r="I12" s="816"/>
      <c r="J12" s="817"/>
    </row>
    <row r="13" spans="1:10" ht="18" customHeight="1">
      <c r="A13" s="10">
        <v>102</v>
      </c>
      <c r="B13" s="486" t="s">
        <v>813</v>
      </c>
      <c r="C13" s="486"/>
      <c r="D13" s="486"/>
      <c r="E13" s="839"/>
      <c r="F13" s="821">
        <f>+FLOOR(ZAV!C45,1)</f>
        <v>0</v>
      </c>
      <c r="G13" s="822"/>
      <c r="H13" s="823"/>
      <c r="I13" s="816"/>
      <c r="J13" s="817"/>
    </row>
    <row r="14" spans="1:10" ht="18" customHeight="1">
      <c r="A14" s="10">
        <v>103</v>
      </c>
      <c r="B14" s="486" t="s">
        <v>814</v>
      </c>
      <c r="C14" s="486"/>
      <c r="D14" s="486"/>
      <c r="E14" s="839"/>
      <c r="F14" s="626">
        <v>0</v>
      </c>
      <c r="G14" s="833"/>
      <c r="H14" s="834"/>
      <c r="I14" s="816"/>
      <c r="J14" s="817"/>
    </row>
    <row r="15" spans="1:10" ht="24" customHeight="1">
      <c r="A15" s="233">
        <v>104</v>
      </c>
      <c r="B15" s="849" t="s">
        <v>815</v>
      </c>
      <c r="C15" s="587"/>
      <c r="D15" s="587"/>
      <c r="E15" s="588"/>
      <c r="F15" s="626">
        <f>+F12-F13-F14</f>
        <v>0</v>
      </c>
      <c r="G15" s="833"/>
      <c r="H15" s="834"/>
      <c r="I15" s="816"/>
      <c r="J15" s="817"/>
    </row>
    <row r="16" spans="1:10" ht="45" customHeight="1">
      <c r="A16" s="27">
        <v>105</v>
      </c>
      <c r="B16" s="850" t="s">
        <v>517</v>
      </c>
      <c r="C16" s="850"/>
      <c r="D16" s="850"/>
      <c r="E16" s="851"/>
      <c r="F16" s="813">
        <f>+SUM(1Př2!F19:G22)</f>
        <v>0</v>
      </c>
      <c r="G16" s="814"/>
      <c r="H16" s="815"/>
      <c r="I16" s="816"/>
      <c r="J16" s="817"/>
    </row>
    <row r="17" spans="1:10" ht="45" customHeight="1">
      <c r="A17" s="247">
        <v>106</v>
      </c>
      <c r="B17" s="850" t="s">
        <v>549</v>
      </c>
      <c r="C17" s="850"/>
      <c r="D17" s="850"/>
      <c r="E17" s="851"/>
      <c r="F17" s="813">
        <f>+SUM(1Př2!F25:G28)</f>
        <v>0</v>
      </c>
      <c r="G17" s="814"/>
      <c r="H17" s="815"/>
      <c r="I17" s="816"/>
      <c r="J17" s="817"/>
    </row>
    <row r="18" spans="1:10" ht="36" customHeight="1">
      <c r="A18" s="27">
        <v>107</v>
      </c>
      <c r="B18" s="850" t="s">
        <v>550</v>
      </c>
      <c r="C18" s="580"/>
      <c r="D18" s="580"/>
      <c r="E18" s="581"/>
      <c r="F18" s="630">
        <v>0</v>
      </c>
      <c r="G18" s="828"/>
      <c r="H18" s="829"/>
      <c r="I18" s="816"/>
      <c r="J18" s="817"/>
    </row>
    <row r="19" spans="1:49" s="2" customFormat="1" ht="36" customHeight="1">
      <c r="A19" s="27">
        <v>108</v>
      </c>
      <c r="B19" s="847" t="s">
        <v>551</v>
      </c>
      <c r="C19" s="741"/>
      <c r="D19" s="741"/>
      <c r="E19" s="848"/>
      <c r="F19" s="630">
        <v>0</v>
      </c>
      <c r="G19" s="828"/>
      <c r="H19" s="829"/>
      <c r="I19" s="816"/>
      <c r="J19" s="817"/>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2" customFormat="1" ht="36" customHeight="1">
      <c r="A20" s="27">
        <v>109</v>
      </c>
      <c r="B20" s="847" t="s">
        <v>553</v>
      </c>
      <c r="C20" s="741"/>
      <c r="D20" s="741"/>
      <c r="E20" s="848"/>
      <c r="F20" s="630">
        <v>0</v>
      </c>
      <c r="G20" s="828"/>
      <c r="H20" s="829"/>
      <c r="I20" s="816"/>
      <c r="J20" s="817"/>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2" customFormat="1" ht="36" customHeight="1">
      <c r="A21" s="27">
        <v>110</v>
      </c>
      <c r="B21" s="847" t="s">
        <v>552</v>
      </c>
      <c r="C21" s="741"/>
      <c r="D21" s="741"/>
      <c r="E21" s="848"/>
      <c r="F21" s="630">
        <v>0</v>
      </c>
      <c r="G21" s="828"/>
      <c r="H21" s="829"/>
      <c r="I21" s="816"/>
      <c r="J21" s="817"/>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2" customFormat="1" ht="36" customHeight="1">
      <c r="A22" s="27">
        <v>111</v>
      </c>
      <c r="B22" s="847" t="s">
        <v>12</v>
      </c>
      <c r="C22" s="741"/>
      <c r="D22" s="741"/>
      <c r="E22" s="848"/>
      <c r="F22" s="630">
        <v>0</v>
      </c>
      <c r="G22" s="828"/>
      <c r="H22" s="829"/>
      <c r="I22" s="816"/>
      <c r="J22" s="817"/>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2" customFormat="1" ht="36" customHeight="1">
      <c r="A23" s="27">
        <v>112</v>
      </c>
      <c r="B23" s="847" t="s">
        <v>631</v>
      </c>
      <c r="C23" s="741"/>
      <c r="D23" s="741"/>
      <c r="E23" s="848"/>
      <c r="F23" s="630">
        <v>0</v>
      </c>
      <c r="G23" s="828"/>
      <c r="H23" s="829"/>
      <c r="I23" s="816"/>
      <c r="J23" s="817"/>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2" customFormat="1" ht="24" customHeight="1" thickBot="1">
      <c r="A24" s="28">
        <v>113</v>
      </c>
      <c r="B24" s="852" t="s">
        <v>632</v>
      </c>
      <c r="C24" s="765"/>
      <c r="D24" s="765"/>
      <c r="E24" s="853"/>
      <c r="F24" s="830">
        <f>+F15+F16-F17-F18+F19+F20-F21-F22+F23</f>
        <v>0</v>
      </c>
      <c r="G24" s="831"/>
      <c r="H24" s="832"/>
      <c r="I24" s="826"/>
      <c r="J24" s="827"/>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2" customFormat="1" ht="18" customHeight="1">
      <c r="A25" s="857" t="s">
        <v>639</v>
      </c>
      <c r="B25" s="858"/>
      <c r="C25" s="858"/>
      <c r="D25" s="858"/>
      <c r="E25" s="858"/>
      <c r="F25" s="858"/>
      <c r="G25" s="858"/>
      <c r="H25" s="858"/>
      <c r="I25" s="858"/>
      <c r="J25" s="858"/>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2" customFormat="1" ht="12.75" customHeight="1">
      <c r="A26" s="861" t="s">
        <v>640</v>
      </c>
      <c r="B26" s="862"/>
      <c r="C26" s="862"/>
      <c r="D26" s="862"/>
      <c r="E26" s="862"/>
      <c r="F26" s="862"/>
      <c r="G26" s="862"/>
      <c r="H26" s="862"/>
      <c r="I26" s="862"/>
      <c r="J26" s="862"/>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2" customFormat="1" ht="12" customHeight="1" thickBot="1">
      <c r="A27" s="863" t="s">
        <v>641</v>
      </c>
      <c r="B27" s="521"/>
      <c r="C27" s="512"/>
      <c r="D27" s="512"/>
      <c r="E27" s="863" t="s">
        <v>71</v>
      </c>
      <c r="F27" s="864"/>
      <c r="G27" s="512"/>
      <c r="H27" s="512"/>
      <c r="I27" s="865" t="s">
        <v>72</v>
      </c>
      <c r="J27" s="550"/>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2" customFormat="1" ht="23.25" customHeight="1" thickBot="1">
      <c r="A28" s="871">
        <v>0</v>
      </c>
      <c r="B28" s="880"/>
      <c r="C28" s="873"/>
      <c r="D28" s="373"/>
      <c r="E28" s="871">
        <f>+CEILING(ZAV!C42,1)</f>
        <v>0</v>
      </c>
      <c r="F28" s="872"/>
      <c r="G28" s="873"/>
      <c r="H28" s="373"/>
      <c r="I28" s="874">
        <v>0</v>
      </c>
      <c r="J28" s="875"/>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2" customFormat="1" ht="12" customHeight="1">
      <c r="A29" s="861" t="s">
        <v>642</v>
      </c>
      <c r="B29" s="862"/>
      <c r="C29" s="862"/>
      <c r="D29" s="862"/>
      <c r="E29" s="862"/>
      <c r="F29" s="862"/>
      <c r="G29" s="862"/>
      <c r="H29" s="862"/>
      <c r="I29" s="862"/>
      <c r="J29" s="862"/>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2" customFormat="1" ht="10.5" customHeight="1" thickBot="1">
      <c r="A30" s="865" t="s">
        <v>643</v>
      </c>
      <c r="B30" s="550"/>
      <c r="C30" s="550"/>
      <c r="D30" s="550"/>
      <c r="E30" s="550"/>
      <c r="F30" s="550"/>
      <c r="G30" s="550"/>
      <c r="H30" s="550"/>
      <c r="I30" s="550"/>
      <c r="J30" s="550"/>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2" customFormat="1" ht="23.25" customHeight="1">
      <c r="A31" s="876"/>
      <c r="B31" s="877"/>
      <c r="C31" s="877"/>
      <c r="D31" s="877"/>
      <c r="E31" s="877"/>
      <c r="F31" s="877"/>
      <c r="G31" s="877"/>
      <c r="H31" s="877"/>
      <c r="I31" s="878"/>
      <c r="J31" s="879"/>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s="2" customFormat="1" ht="23.25" customHeight="1" thickBot="1">
      <c r="A32" s="866"/>
      <c r="B32" s="867"/>
      <c r="C32" s="867"/>
      <c r="D32" s="867"/>
      <c r="E32" s="867"/>
      <c r="F32" s="867"/>
      <c r="G32" s="867"/>
      <c r="H32" s="867"/>
      <c r="I32" s="868"/>
      <c r="J32" s="869"/>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s="2" customFormat="1" ht="10.5" customHeight="1">
      <c r="A33" s="861" t="s">
        <v>644</v>
      </c>
      <c r="B33" s="862"/>
      <c r="C33" s="862"/>
      <c r="D33" s="862"/>
      <c r="E33" s="862"/>
      <c r="F33" s="862"/>
      <c r="G33" s="862"/>
      <c r="H33" s="862"/>
      <c r="I33" s="862"/>
      <c r="J33" s="862"/>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2" customFormat="1" ht="10.5" customHeight="1" thickBot="1">
      <c r="A34" s="865" t="s">
        <v>645</v>
      </c>
      <c r="B34" s="550"/>
      <c r="C34" s="870" t="s">
        <v>106</v>
      </c>
      <c r="D34" s="870"/>
      <c r="E34" s="870"/>
      <c r="F34" s="870" t="s">
        <v>107</v>
      </c>
      <c r="G34" s="870"/>
      <c r="H34" s="870"/>
      <c r="I34" s="865" t="s">
        <v>108</v>
      </c>
      <c r="J34" s="550"/>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2" customFormat="1" ht="18" customHeight="1" thickBot="1">
      <c r="A35" s="807"/>
      <c r="B35" s="808"/>
      <c r="C35" s="808"/>
      <c r="D35" s="808"/>
      <c r="E35" s="808"/>
      <c r="F35" s="809"/>
      <c r="G35" s="808"/>
      <c r="H35" s="808"/>
      <c r="I35" s="810"/>
      <c r="J35" s="8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2" customFormat="1" ht="13.5" customHeight="1">
      <c r="A36" s="812" t="str">
        <f>+DAP1!A44</f>
        <v>Formulář zpracovala ASPEKT HM, daňová, účetní a auditorská kancelář, Vodňanského 4, Praha 6-Břevnov, tel. 233 356 811</v>
      </c>
      <c r="B36" s="812"/>
      <c r="C36" s="812"/>
      <c r="D36" s="812"/>
      <c r="E36" s="812"/>
      <c r="F36" s="812"/>
      <c r="G36" s="812"/>
      <c r="H36" s="812"/>
      <c r="I36" s="812"/>
      <c r="J36" s="812"/>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10" ht="13.5" customHeight="1">
      <c r="A37" s="806" t="s">
        <v>135</v>
      </c>
      <c r="B37" s="806"/>
      <c r="C37" s="806"/>
      <c r="D37" s="806"/>
      <c r="E37" s="806"/>
      <c r="F37" s="806"/>
      <c r="G37" s="806"/>
      <c r="H37" s="806"/>
      <c r="I37" s="806"/>
      <c r="J37" s="806"/>
    </row>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sheetData>
  <sheetProtection password="EF65" sheet="1" objects="1" scenarios="1"/>
  <mergeCells count="80">
    <mergeCell ref="E28:G28"/>
    <mergeCell ref="I28:J28"/>
    <mergeCell ref="A31:H31"/>
    <mergeCell ref="I31:J31"/>
    <mergeCell ref="A30:J30"/>
    <mergeCell ref="A29:J29"/>
    <mergeCell ref="A28:C28"/>
    <mergeCell ref="I34:J34"/>
    <mergeCell ref="A32:H32"/>
    <mergeCell ref="I32:J32"/>
    <mergeCell ref="A33:J33"/>
    <mergeCell ref="A34:B34"/>
    <mergeCell ref="C34:E34"/>
    <mergeCell ref="F34:H34"/>
    <mergeCell ref="A25:J25"/>
    <mergeCell ref="A26:J26"/>
    <mergeCell ref="A27:D27"/>
    <mergeCell ref="E27:H27"/>
    <mergeCell ref="I27:J27"/>
    <mergeCell ref="B22:E22"/>
    <mergeCell ref="B23:E23"/>
    <mergeCell ref="B24:E24"/>
    <mergeCell ref="A1:G1"/>
    <mergeCell ref="A4:J4"/>
    <mergeCell ref="A5:J5"/>
    <mergeCell ref="A7:J7"/>
    <mergeCell ref="A6:J6"/>
    <mergeCell ref="B18:E18"/>
    <mergeCell ref="B19:E19"/>
    <mergeCell ref="B20:E20"/>
    <mergeCell ref="B21:E21"/>
    <mergeCell ref="B14:E14"/>
    <mergeCell ref="B15:E15"/>
    <mergeCell ref="B16:E16"/>
    <mergeCell ref="B17:E17"/>
    <mergeCell ref="I1:J1"/>
    <mergeCell ref="A8:B8"/>
    <mergeCell ref="B12:E12"/>
    <mergeCell ref="B13:E13"/>
    <mergeCell ref="A3:J3"/>
    <mergeCell ref="F13:H13"/>
    <mergeCell ref="E8:F8"/>
    <mergeCell ref="A10:E11"/>
    <mergeCell ref="F10:J10"/>
    <mergeCell ref="F11:H11"/>
    <mergeCell ref="F22:H22"/>
    <mergeCell ref="F23:H23"/>
    <mergeCell ref="F24:H24"/>
    <mergeCell ref="F14:H14"/>
    <mergeCell ref="F15:H15"/>
    <mergeCell ref="F16:H16"/>
    <mergeCell ref="F18:H18"/>
    <mergeCell ref="F19:H19"/>
    <mergeCell ref="F20:H20"/>
    <mergeCell ref="F21:H21"/>
    <mergeCell ref="I24:J24"/>
    <mergeCell ref="I18:J18"/>
    <mergeCell ref="I19:J19"/>
    <mergeCell ref="I20:J20"/>
    <mergeCell ref="I21:J21"/>
    <mergeCell ref="I12:J12"/>
    <mergeCell ref="I13:J13"/>
    <mergeCell ref="I22:J22"/>
    <mergeCell ref="I23:J23"/>
    <mergeCell ref="F17:H17"/>
    <mergeCell ref="I15:J15"/>
    <mergeCell ref="I16:J16"/>
    <mergeCell ref="A2:G2"/>
    <mergeCell ref="H2:J2"/>
    <mergeCell ref="I17:J17"/>
    <mergeCell ref="A9:J9"/>
    <mergeCell ref="F12:H12"/>
    <mergeCell ref="I14:J14"/>
    <mergeCell ref="I11:J11"/>
    <mergeCell ref="A37:J37"/>
    <mergeCell ref="A35:B35"/>
    <mergeCell ref="C35:E35"/>
    <mergeCell ref="F35:H35"/>
    <mergeCell ref="I35:J35"/>
    <mergeCell ref="A36:J3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D64"/>
  <sheetViews>
    <sheetView workbookViewId="0" topLeftCell="A1">
      <selection activeCell="F5" sqref="F5"/>
    </sheetView>
  </sheetViews>
  <sheetFormatPr defaultColWidth="9.140625" defaultRowHeight="12.75"/>
  <cols>
    <col min="1" max="1" width="3.28125" style="0" customWidth="1"/>
    <col min="2" max="2" width="17.7109375" style="0" customWidth="1"/>
    <col min="3" max="3" width="8.7109375" style="0" customWidth="1"/>
    <col min="4" max="4" width="15.7109375" style="0" customWidth="1"/>
    <col min="5" max="7" width="17.140625" style="0" customWidth="1"/>
    <col min="8" max="56" width="9.140625" style="222" customWidth="1"/>
  </cols>
  <sheetData>
    <row r="1" spans="1:7" ht="12.75">
      <c r="A1" s="921" t="s">
        <v>54</v>
      </c>
      <c r="B1" s="773"/>
      <c r="C1" s="773"/>
      <c r="D1" s="773"/>
      <c r="E1" s="773"/>
      <c r="F1" s="773"/>
      <c r="G1" s="773"/>
    </row>
    <row r="2" spans="1:7" ht="12.75" customHeight="1" thickBot="1">
      <c r="A2" s="919" t="s">
        <v>554</v>
      </c>
      <c r="B2" s="920"/>
      <c r="C2" s="920"/>
      <c r="D2" s="920"/>
      <c r="E2" s="920"/>
      <c r="F2" s="920"/>
      <c r="G2" s="920"/>
    </row>
    <row r="3" spans="1:7" ht="22.5">
      <c r="A3" s="918"/>
      <c r="B3" s="492"/>
      <c r="C3" s="492"/>
      <c r="D3" s="492"/>
      <c r="E3" s="493"/>
      <c r="F3" s="251" t="s">
        <v>647</v>
      </c>
      <c r="G3" s="252" t="s">
        <v>646</v>
      </c>
    </row>
    <row r="4" spans="1:7" ht="15" customHeight="1">
      <c r="A4" s="119" t="s">
        <v>34</v>
      </c>
      <c r="B4" s="889" t="s">
        <v>315</v>
      </c>
      <c r="C4" s="889"/>
      <c r="D4" s="889"/>
      <c r="E4" s="607"/>
      <c r="F4" s="178">
        <f>+ZAV!B6</f>
        <v>0</v>
      </c>
      <c r="G4" s="250">
        <f>+ZAV!C6</f>
        <v>0</v>
      </c>
    </row>
    <row r="5" spans="1:7" ht="15" customHeight="1">
      <c r="A5" s="119" t="s">
        <v>35</v>
      </c>
      <c r="B5" s="889" t="s">
        <v>466</v>
      </c>
      <c r="C5" s="889"/>
      <c r="D5" s="889"/>
      <c r="E5" s="607"/>
      <c r="F5" s="178">
        <f>+ZAV!B7</f>
        <v>0</v>
      </c>
      <c r="G5" s="250">
        <f>+ZAV!C7</f>
        <v>0</v>
      </c>
    </row>
    <row r="6" spans="1:7" ht="15" customHeight="1">
      <c r="A6" s="119" t="s">
        <v>36</v>
      </c>
      <c r="B6" s="889" t="s">
        <v>648</v>
      </c>
      <c r="C6" s="889"/>
      <c r="D6" s="889"/>
      <c r="E6" s="607"/>
      <c r="F6" s="178">
        <f>+ZAV!B8</f>
        <v>0</v>
      </c>
      <c r="G6" s="250">
        <f>+ZAV!C8</f>
        <v>0</v>
      </c>
    </row>
    <row r="7" spans="1:7" ht="15" customHeight="1">
      <c r="A7" s="119" t="s">
        <v>660</v>
      </c>
      <c r="B7" s="889" t="s">
        <v>649</v>
      </c>
      <c r="C7" s="889"/>
      <c r="D7" s="889"/>
      <c r="E7" s="607"/>
      <c r="F7" s="178">
        <f>+ZAV!B9</f>
        <v>0</v>
      </c>
      <c r="G7" s="250">
        <f>+ZAV!C9</f>
        <v>0</v>
      </c>
    </row>
    <row r="8" spans="1:7" ht="15" customHeight="1">
      <c r="A8" s="119" t="s">
        <v>469</v>
      </c>
      <c r="B8" s="889" t="s">
        <v>467</v>
      </c>
      <c r="C8" s="889"/>
      <c r="D8" s="889"/>
      <c r="E8" s="607"/>
      <c r="F8" s="178">
        <f>+ZAV!B10</f>
        <v>0</v>
      </c>
      <c r="G8" s="250">
        <f>+ZAV!C10</f>
        <v>0</v>
      </c>
    </row>
    <row r="9" spans="1:7" ht="15" customHeight="1">
      <c r="A9" s="119" t="s">
        <v>659</v>
      </c>
      <c r="B9" s="889" t="s">
        <v>49</v>
      </c>
      <c r="C9" s="889"/>
      <c r="D9" s="889"/>
      <c r="E9" s="607"/>
      <c r="F9" s="178">
        <f>+ZAV!B11</f>
        <v>0</v>
      </c>
      <c r="G9" s="250">
        <f>+ZAV!C11</f>
        <v>0</v>
      </c>
    </row>
    <row r="10" spans="1:7" ht="15" customHeight="1">
      <c r="A10" s="119" t="s">
        <v>658</v>
      </c>
      <c r="B10" s="889" t="s">
        <v>650</v>
      </c>
      <c r="C10" s="889"/>
      <c r="D10" s="889"/>
      <c r="E10" s="607"/>
      <c r="F10" s="178">
        <f>+ZAV!B12</f>
        <v>0</v>
      </c>
      <c r="G10" s="250">
        <f>+ZAV!C12</f>
        <v>0</v>
      </c>
    </row>
    <row r="11" spans="1:7" ht="15" customHeight="1">
      <c r="A11" s="119" t="s">
        <v>657</v>
      </c>
      <c r="B11" s="889" t="s">
        <v>468</v>
      </c>
      <c r="C11" s="889"/>
      <c r="D11" s="889"/>
      <c r="E11" s="607"/>
      <c r="F11" s="178">
        <f>+ZAV!B18</f>
        <v>0</v>
      </c>
      <c r="G11" s="250">
        <f>+ZAV!C18</f>
        <v>0</v>
      </c>
    </row>
    <row r="12" spans="1:7" ht="15" customHeight="1">
      <c r="A12" s="119" t="s">
        <v>654</v>
      </c>
      <c r="B12" s="889" t="s">
        <v>651</v>
      </c>
      <c r="C12" s="889"/>
      <c r="D12" s="889"/>
      <c r="E12" s="607"/>
      <c r="F12" s="178">
        <f>+ZAV!B19</f>
        <v>0</v>
      </c>
      <c r="G12" s="250">
        <f>+ZAV!C19</f>
        <v>0</v>
      </c>
    </row>
    <row r="13" spans="1:7" ht="15" customHeight="1">
      <c r="A13" s="119" t="s">
        <v>655</v>
      </c>
      <c r="B13" s="889" t="s">
        <v>652</v>
      </c>
      <c r="C13" s="889"/>
      <c r="D13" s="889"/>
      <c r="E13" s="607"/>
      <c r="F13" s="178">
        <f>+ZAV!B13</f>
        <v>0</v>
      </c>
      <c r="G13" s="250">
        <f>+ZAV!C13</f>
        <v>0</v>
      </c>
    </row>
    <row r="14" spans="1:7" ht="15" customHeight="1" thickBot="1">
      <c r="A14" s="120" t="s">
        <v>656</v>
      </c>
      <c r="B14" s="890" t="s">
        <v>653</v>
      </c>
      <c r="C14" s="890"/>
      <c r="D14" s="890"/>
      <c r="E14" s="891"/>
      <c r="F14" s="179">
        <f>+ZAV!B21</f>
        <v>0</v>
      </c>
      <c r="G14" s="374">
        <f>+ZAV!C21</f>
        <v>0</v>
      </c>
    </row>
    <row r="15" spans="1:7" ht="9" customHeight="1" thickBot="1">
      <c r="A15" s="921"/>
      <c r="B15" s="773"/>
      <c r="C15" s="773"/>
      <c r="D15" s="773"/>
      <c r="E15" s="773"/>
      <c r="F15" s="773"/>
      <c r="G15" s="773"/>
    </row>
    <row r="16" spans="1:7" ht="15" customHeight="1" thickBot="1">
      <c r="A16" s="253" t="s">
        <v>472</v>
      </c>
      <c r="B16" s="372" t="s">
        <v>331</v>
      </c>
      <c r="C16" s="922"/>
      <c r="D16" s="923"/>
      <c r="E16" s="924"/>
      <c r="F16" s="773"/>
      <c r="G16" s="773"/>
    </row>
    <row r="17" spans="1:7" ht="13.5" thickBot="1">
      <c r="A17" s="884" t="s">
        <v>555</v>
      </c>
      <c r="B17" s="885"/>
      <c r="C17" s="885"/>
      <c r="D17" s="885"/>
      <c r="E17" s="885"/>
      <c r="F17" s="885"/>
      <c r="G17" s="885"/>
    </row>
    <row r="18" spans="1:7" ht="24" customHeight="1">
      <c r="A18" s="257" t="s">
        <v>703</v>
      </c>
      <c r="B18" s="892" t="s">
        <v>556</v>
      </c>
      <c r="C18" s="893"/>
      <c r="D18" s="893"/>
      <c r="E18" s="894"/>
      <c r="F18" s="895" t="s">
        <v>702</v>
      </c>
      <c r="G18" s="896"/>
    </row>
    <row r="19" spans="1:7" ht="15.75" customHeight="1">
      <c r="A19" s="116" t="s">
        <v>34</v>
      </c>
      <c r="B19" s="883"/>
      <c r="C19" s="883"/>
      <c r="D19" s="883"/>
      <c r="E19" s="883"/>
      <c r="F19" s="881"/>
      <c r="G19" s="882"/>
    </row>
    <row r="20" spans="1:7" ht="15.75" customHeight="1">
      <c r="A20" s="116" t="s">
        <v>35</v>
      </c>
      <c r="B20" s="883"/>
      <c r="C20" s="883"/>
      <c r="D20" s="883"/>
      <c r="E20" s="883"/>
      <c r="F20" s="881"/>
      <c r="G20" s="882"/>
    </row>
    <row r="21" spans="1:7" ht="15.75" customHeight="1">
      <c r="A21" s="116" t="s">
        <v>36</v>
      </c>
      <c r="B21" s="883"/>
      <c r="C21" s="883"/>
      <c r="D21" s="883"/>
      <c r="E21" s="883"/>
      <c r="F21" s="881"/>
      <c r="G21" s="882"/>
    </row>
    <row r="22" spans="1:7" ht="15.75" customHeight="1" thickBot="1">
      <c r="A22" s="118" t="s">
        <v>660</v>
      </c>
      <c r="B22" s="886"/>
      <c r="C22" s="886"/>
      <c r="D22" s="886"/>
      <c r="E22" s="886"/>
      <c r="F22" s="887"/>
      <c r="G22" s="888"/>
    </row>
    <row r="23" spans="1:7" ht="13.5" thickBot="1">
      <c r="A23" s="884"/>
      <c r="B23" s="885"/>
      <c r="C23" s="885"/>
      <c r="D23" s="885"/>
      <c r="E23" s="885"/>
      <c r="F23" s="885"/>
      <c r="G23" s="885"/>
    </row>
    <row r="24" spans="1:7" ht="24.75" customHeight="1">
      <c r="A24" s="257" t="s">
        <v>703</v>
      </c>
      <c r="B24" s="892" t="s">
        <v>557</v>
      </c>
      <c r="C24" s="893"/>
      <c r="D24" s="893"/>
      <c r="E24" s="894"/>
      <c r="F24" s="895" t="s">
        <v>702</v>
      </c>
      <c r="G24" s="896"/>
    </row>
    <row r="25" spans="1:7" ht="15.75" customHeight="1">
      <c r="A25" s="116" t="s">
        <v>34</v>
      </c>
      <c r="B25" s="883"/>
      <c r="C25" s="883"/>
      <c r="D25" s="883"/>
      <c r="E25" s="883"/>
      <c r="F25" s="881"/>
      <c r="G25" s="882"/>
    </row>
    <row r="26" spans="1:7" ht="15.75" customHeight="1">
      <c r="A26" s="116" t="s">
        <v>35</v>
      </c>
      <c r="B26" s="883"/>
      <c r="C26" s="883"/>
      <c r="D26" s="883"/>
      <c r="E26" s="883"/>
      <c r="F26" s="881"/>
      <c r="G26" s="882"/>
    </row>
    <row r="27" spans="1:7" ht="15.75" customHeight="1">
      <c r="A27" s="116" t="s">
        <v>36</v>
      </c>
      <c r="B27" s="883"/>
      <c r="C27" s="883"/>
      <c r="D27" s="883"/>
      <c r="E27" s="883"/>
      <c r="F27" s="881"/>
      <c r="G27" s="882"/>
    </row>
    <row r="28" spans="1:7" ht="15.75" customHeight="1" thickBot="1">
      <c r="A28" s="118" t="s">
        <v>660</v>
      </c>
      <c r="B28" s="886"/>
      <c r="C28" s="886"/>
      <c r="D28" s="886"/>
      <c r="E28" s="886"/>
      <c r="F28" s="887"/>
      <c r="G28" s="888"/>
    </row>
    <row r="29" spans="1:7" ht="13.5" thickBot="1">
      <c r="A29" s="884" t="s">
        <v>661</v>
      </c>
      <c r="B29" s="885"/>
      <c r="C29" s="885"/>
      <c r="D29" s="885"/>
      <c r="E29" s="885"/>
      <c r="F29" s="885"/>
      <c r="G29" s="885"/>
    </row>
    <row r="30" spans="1:7" ht="12.75">
      <c r="A30" s="899" t="s">
        <v>662</v>
      </c>
      <c r="B30" s="900"/>
      <c r="C30" s="900"/>
      <c r="D30" s="900"/>
      <c r="E30" s="900"/>
      <c r="F30" s="900"/>
      <c r="G30" s="901"/>
    </row>
    <row r="31" spans="1:7" ht="12.75">
      <c r="A31" s="319"/>
      <c r="B31" s="101" t="s">
        <v>462</v>
      </c>
      <c r="C31" s="902" t="s">
        <v>463</v>
      </c>
      <c r="D31" s="902"/>
      <c r="E31" s="101" t="s">
        <v>67</v>
      </c>
      <c r="F31" s="101" t="s">
        <v>464</v>
      </c>
      <c r="G31" s="102" t="s">
        <v>465</v>
      </c>
    </row>
    <row r="32" spans="1:7" ht="15.75" customHeight="1">
      <c r="A32" s="103">
        <v>1</v>
      </c>
      <c r="B32" s="376"/>
      <c r="C32" s="897"/>
      <c r="D32" s="897"/>
      <c r="E32" s="105"/>
      <c r="F32" s="108"/>
      <c r="G32" s="107"/>
    </row>
    <row r="33" spans="1:7" ht="15.75" customHeight="1">
      <c r="A33" s="103">
        <v>2</v>
      </c>
      <c r="B33" s="106"/>
      <c r="C33" s="897"/>
      <c r="D33" s="897"/>
      <c r="E33" s="377"/>
      <c r="F33" s="378"/>
      <c r="G33" s="379"/>
    </row>
    <row r="34" spans="1:7" ht="15.75" customHeight="1" thickBot="1">
      <c r="A34" s="104">
        <v>3</v>
      </c>
      <c r="B34" s="380"/>
      <c r="C34" s="898"/>
      <c r="D34" s="898"/>
      <c r="E34" s="380"/>
      <c r="F34" s="109"/>
      <c r="G34" s="110"/>
    </row>
    <row r="35" spans="1:7" ht="13.5" thickBot="1">
      <c r="A35" s="903" t="s">
        <v>558</v>
      </c>
      <c r="B35" s="904"/>
      <c r="C35" s="904"/>
      <c r="D35" s="904"/>
      <c r="E35" s="904"/>
      <c r="F35" s="904"/>
      <c r="G35" s="904"/>
    </row>
    <row r="36" spans="1:7" ht="12.75">
      <c r="A36" s="905" t="s">
        <v>663</v>
      </c>
      <c r="B36" s="906"/>
      <c r="C36" s="906"/>
      <c r="D36" s="906"/>
      <c r="E36" s="906"/>
      <c r="F36" s="906"/>
      <c r="G36" s="907"/>
    </row>
    <row r="37" spans="1:7" ht="24" customHeight="1">
      <c r="A37" s="320"/>
      <c r="B37" s="908" t="s">
        <v>462</v>
      </c>
      <c r="C37" s="909"/>
      <c r="D37" s="908" t="s">
        <v>463</v>
      </c>
      <c r="E37" s="909"/>
      <c r="F37" s="111" t="s">
        <v>67</v>
      </c>
      <c r="G37" s="112" t="s">
        <v>664</v>
      </c>
    </row>
    <row r="38" spans="1:7" ht="15.75" customHeight="1">
      <c r="A38" s="103">
        <v>1</v>
      </c>
      <c r="B38" s="626"/>
      <c r="C38" s="910"/>
      <c r="D38" s="626"/>
      <c r="E38" s="910"/>
      <c r="F38" s="13"/>
      <c r="G38" s="107"/>
    </row>
    <row r="39" spans="1:7" ht="15.75" customHeight="1" thickBot="1">
      <c r="A39" s="104">
        <v>2</v>
      </c>
      <c r="B39" s="662"/>
      <c r="C39" s="911"/>
      <c r="D39" s="662"/>
      <c r="E39" s="911"/>
      <c r="F39" s="14"/>
      <c r="G39" s="110"/>
    </row>
    <row r="40" spans="1:56" s="254" customFormat="1" ht="12" thickBot="1">
      <c r="A40" s="903" t="s">
        <v>665</v>
      </c>
      <c r="B40" s="904"/>
      <c r="C40" s="904"/>
      <c r="D40" s="904"/>
      <c r="E40" s="904"/>
      <c r="F40" s="904"/>
      <c r="G40" s="904"/>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row>
    <row r="41" spans="1:7" ht="12.75">
      <c r="A41" s="905" t="s">
        <v>666</v>
      </c>
      <c r="B41" s="906"/>
      <c r="C41" s="906"/>
      <c r="D41" s="906"/>
      <c r="E41" s="906"/>
      <c r="F41" s="906"/>
      <c r="G41" s="907"/>
    </row>
    <row r="42" spans="1:7" ht="24" customHeight="1">
      <c r="A42" s="320"/>
      <c r="B42" s="908" t="s">
        <v>462</v>
      </c>
      <c r="C42" s="909"/>
      <c r="D42" s="908" t="s">
        <v>463</v>
      </c>
      <c r="E42" s="909"/>
      <c r="F42" s="111" t="s">
        <v>67</v>
      </c>
      <c r="G42" s="112" t="s">
        <v>664</v>
      </c>
    </row>
    <row r="43" spans="1:7" ht="15.75" customHeight="1" thickBot="1">
      <c r="A43" s="104">
        <v>1</v>
      </c>
      <c r="B43" s="662"/>
      <c r="C43" s="911"/>
      <c r="D43" s="662"/>
      <c r="E43" s="911"/>
      <c r="F43" s="14"/>
      <c r="G43" s="110"/>
    </row>
    <row r="44" spans="1:7" ht="13.5" thickBot="1">
      <c r="A44" s="912" t="s">
        <v>667</v>
      </c>
      <c r="B44" s="913"/>
      <c r="C44" s="913"/>
      <c r="D44" s="913"/>
      <c r="E44" s="913"/>
      <c r="F44" s="913"/>
      <c r="G44" s="913"/>
    </row>
    <row r="45" spans="1:7" ht="12.75">
      <c r="A45" s="914" t="s">
        <v>668</v>
      </c>
      <c r="B45" s="915"/>
      <c r="C45" s="915"/>
      <c r="D45" s="915"/>
      <c r="E45" s="915"/>
      <c r="F45" s="113" t="s">
        <v>67</v>
      </c>
      <c r="G45" s="114" t="s">
        <v>68</v>
      </c>
    </row>
    <row r="46" spans="1:7" ht="13.5" thickBot="1">
      <c r="A46" s="916"/>
      <c r="B46" s="917"/>
      <c r="C46" s="917"/>
      <c r="D46" s="917"/>
      <c r="E46" s="917"/>
      <c r="F46" s="375"/>
      <c r="G46" s="115"/>
    </row>
    <row r="47" spans="1:7" ht="9" customHeight="1">
      <c r="A47" s="258" t="s">
        <v>669</v>
      </c>
      <c r="B47" s="259"/>
      <c r="C47" s="259"/>
      <c r="D47" s="259"/>
      <c r="E47" s="259"/>
      <c r="F47" s="259"/>
      <c r="G47" s="259"/>
    </row>
    <row r="48" spans="1:7" ht="9" customHeight="1">
      <c r="A48" s="258" t="s">
        <v>701</v>
      </c>
      <c r="B48" s="259"/>
      <c r="C48" s="259"/>
      <c r="D48" s="259"/>
      <c r="E48" s="259"/>
      <c r="F48" s="259"/>
      <c r="G48" s="259"/>
    </row>
    <row r="49" spans="1:10" ht="12.75">
      <c r="A49" s="806" t="s">
        <v>136</v>
      </c>
      <c r="B49" s="806"/>
      <c r="C49" s="806"/>
      <c r="D49" s="806"/>
      <c r="E49" s="806"/>
      <c r="F49" s="806"/>
      <c r="G49" s="806"/>
      <c r="H49" s="256"/>
      <c r="I49" s="256"/>
      <c r="J49" s="256"/>
    </row>
    <row r="50" spans="1:7" ht="12.75">
      <c r="A50" s="222"/>
      <c r="B50" s="222"/>
      <c r="C50" s="222"/>
      <c r="D50" s="222"/>
      <c r="E50" s="222"/>
      <c r="F50" s="222"/>
      <c r="G50" s="222"/>
    </row>
    <row r="51" spans="1:7" ht="12.75">
      <c r="A51" s="222"/>
      <c r="B51" s="222"/>
      <c r="C51" s="222"/>
      <c r="D51" s="222"/>
      <c r="E51" s="222"/>
      <c r="F51" s="222"/>
      <c r="G51" s="222"/>
    </row>
    <row r="52" spans="1:7" ht="12.75">
      <c r="A52" s="222"/>
      <c r="B52" s="222"/>
      <c r="C52" s="222"/>
      <c r="D52" s="222"/>
      <c r="E52" s="222"/>
      <c r="F52" s="222"/>
      <c r="G52" s="222"/>
    </row>
    <row r="53" spans="1:7" ht="12.75">
      <c r="A53" s="222"/>
      <c r="B53" s="222"/>
      <c r="C53" s="222"/>
      <c r="D53" s="222"/>
      <c r="E53" s="222"/>
      <c r="F53" s="222"/>
      <c r="G53" s="222"/>
    </row>
    <row r="54" spans="1:7" ht="12.75">
      <c r="A54" s="222"/>
      <c r="B54" s="222"/>
      <c r="C54" s="222"/>
      <c r="D54" s="222"/>
      <c r="E54" s="222"/>
      <c r="F54" s="222"/>
      <c r="G54" s="222"/>
    </row>
    <row r="55" spans="1:7" ht="12.75">
      <c r="A55" s="222"/>
      <c r="B55" s="222"/>
      <c r="C55" s="222"/>
      <c r="D55" s="222"/>
      <c r="E55" s="222"/>
      <c r="F55" s="222"/>
      <c r="G55" s="222"/>
    </row>
    <row r="56" spans="1:7" ht="12.75">
      <c r="A56" s="222"/>
      <c r="B56" s="222"/>
      <c r="C56" s="222"/>
      <c r="D56" s="222"/>
      <c r="E56" s="222"/>
      <c r="F56" s="222"/>
      <c r="G56" s="222"/>
    </row>
    <row r="57" spans="1:7" ht="12.75">
      <c r="A57" s="222"/>
      <c r="B57" s="222"/>
      <c r="C57" s="222"/>
      <c r="D57" s="222"/>
      <c r="E57" s="222"/>
      <c r="F57" s="222"/>
      <c r="G57" s="222"/>
    </row>
    <row r="58" spans="1:7" ht="12.75">
      <c r="A58" s="222"/>
      <c r="B58" s="222"/>
      <c r="C58" s="222"/>
      <c r="D58" s="222"/>
      <c r="E58" s="222"/>
      <c r="F58" s="222"/>
      <c r="G58" s="222"/>
    </row>
    <row r="59" spans="1:7" ht="12.75">
      <c r="A59" s="222"/>
      <c r="B59" s="222"/>
      <c r="C59" s="222"/>
      <c r="D59" s="222"/>
      <c r="E59" s="222"/>
      <c r="F59" s="222"/>
      <c r="G59" s="222"/>
    </row>
    <row r="60" spans="1:7" ht="12.75">
      <c r="A60" s="222"/>
      <c r="B60" s="222"/>
      <c r="C60" s="222"/>
      <c r="D60" s="222"/>
      <c r="E60" s="222"/>
      <c r="F60" s="222"/>
      <c r="G60" s="222"/>
    </row>
    <row r="61" spans="1:7" ht="12.75">
      <c r="A61" s="222"/>
      <c r="B61" s="222"/>
      <c r="C61" s="222"/>
      <c r="D61" s="222"/>
      <c r="E61" s="222"/>
      <c r="F61" s="222"/>
      <c r="G61" s="222"/>
    </row>
    <row r="62" spans="1:7" ht="12.75">
      <c r="A62" s="222"/>
      <c r="B62" s="222"/>
      <c r="C62" s="222"/>
      <c r="D62" s="222"/>
      <c r="E62" s="222"/>
      <c r="F62" s="222"/>
      <c r="G62" s="222"/>
    </row>
    <row r="63" spans="1:7" ht="12.75">
      <c r="A63" s="222"/>
      <c r="B63" s="222"/>
      <c r="C63" s="222"/>
      <c r="D63" s="222"/>
      <c r="E63" s="222"/>
      <c r="F63" s="222"/>
      <c r="G63" s="222"/>
    </row>
    <row r="64" spans="1:7" ht="12.75">
      <c r="A64" s="222"/>
      <c r="B64" s="222"/>
      <c r="C64" s="222"/>
      <c r="D64" s="222"/>
      <c r="E64" s="222"/>
      <c r="F64" s="222"/>
      <c r="G64" s="222"/>
    </row>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sheetData>
  <sheetProtection password="EF65" sheet="1" objects="1" scenarios="1"/>
  <mergeCells count="62">
    <mergeCell ref="A3:E3"/>
    <mergeCell ref="A2:G2"/>
    <mergeCell ref="A1:G1"/>
    <mergeCell ref="C16:D16"/>
    <mergeCell ref="A15:G15"/>
    <mergeCell ref="E16:G16"/>
    <mergeCell ref="A45:E46"/>
    <mergeCell ref="B4:E4"/>
    <mergeCell ref="B5:E5"/>
    <mergeCell ref="B6:E6"/>
    <mergeCell ref="B7:E7"/>
    <mergeCell ref="B8:E8"/>
    <mergeCell ref="B9:E9"/>
    <mergeCell ref="B10:E10"/>
    <mergeCell ref="B11:E11"/>
    <mergeCell ref="B12:E12"/>
    <mergeCell ref="B43:C43"/>
    <mergeCell ref="D43:E43"/>
    <mergeCell ref="A44:G44"/>
    <mergeCell ref="A40:G40"/>
    <mergeCell ref="A41:G41"/>
    <mergeCell ref="B42:C42"/>
    <mergeCell ref="D42:E42"/>
    <mergeCell ref="B38:C38"/>
    <mergeCell ref="D38:E38"/>
    <mergeCell ref="B39:C39"/>
    <mergeCell ref="D39:E39"/>
    <mergeCell ref="A35:G35"/>
    <mergeCell ref="A36:G36"/>
    <mergeCell ref="B37:C37"/>
    <mergeCell ref="D37:E37"/>
    <mergeCell ref="C32:D32"/>
    <mergeCell ref="C33:D33"/>
    <mergeCell ref="C34:D34"/>
    <mergeCell ref="A29:G29"/>
    <mergeCell ref="A30:G30"/>
    <mergeCell ref="C31:D31"/>
    <mergeCell ref="B28:E28"/>
    <mergeCell ref="F28:G28"/>
    <mergeCell ref="B13:E13"/>
    <mergeCell ref="B14:E14"/>
    <mergeCell ref="B18:E18"/>
    <mergeCell ref="F18:G18"/>
    <mergeCell ref="A23:G23"/>
    <mergeCell ref="B24:E24"/>
    <mergeCell ref="F24:G24"/>
    <mergeCell ref="B25:E25"/>
    <mergeCell ref="A49:G49"/>
    <mergeCell ref="A17:G17"/>
    <mergeCell ref="B19:E19"/>
    <mergeCell ref="F19:G19"/>
    <mergeCell ref="B20:E20"/>
    <mergeCell ref="F20:G20"/>
    <mergeCell ref="B21:E21"/>
    <mergeCell ref="F21:G21"/>
    <mergeCell ref="B22:E22"/>
    <mergeCell ref="F22:G22"/>
    <mergeCell ref="F25:G25"/>
    <mergeCell ref="B26:E26"/>
    <mergeCell ref="F26:G26"/>
    <mergeCell ref="B27:E27"/>
    <mergeCell ref="F27:G27"/>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 width="104.7109375" style="0" customWidth="1"/>
    <col min="2" max="54" width="9.140625" style="222" customWidth="1"/>
  </cols>
  <sheetData>
    <row r="1" ht="12.75">
      <c r="A1" s="263" t="s">
        <v>630</v>
      </c>
    </row>
    <row r="2" ht="29.25">
      <c r="A2" s="290" t="s">
        <v>388</v>
      </c>
    </row>
    <row r="3" ht="9.75" customHeight="1">
      <c r="A3" s="291" t="s">
        <v>788</v>
      </c>
    </row>
    <row r="4" ht="30" customHeight="1">
      <c r="A4" s="291" t="s">
        <v>240</v>
      </c>
    </row>
    <row r="5" ht="19.5">
      <c r="A5" s="291" t="s">
        <v>789</v>
      </c>
    </row>
    <row r="6" ht="30" customHeight="1">
      <c r="A6" s="290" t="s">
        <v>187</v>
      </c>
    </row>
    <row r="7" ht="9.75" customHeight="1">
      <c r="A7" s="292" t="s">
        <v>809</v>
      </c>
    </row>
    <row r="8" ht="9.75" customHeight="1">
      <c r="A8" s="292" t="s">
        <v>808</v>
      </c>
    </row>
    <row r="9" ht="19.5" customHeight="1">
      <c r="A9" s="290" t="s">
        <v>184</v>
      </c>
    </row>
    <row r="10" ht="9.75" customHeight="1">
      <c r="A10" s="290" t="s">
        <v>470</v>
      </c>
    </row>
    <row r="11" ht="9.75" customHeight="1">
      <c r="A11" s="290" t="s">
        <v>471</v>
      </c>
    </row>
    <row r="12" ht="9.75" customHeight="1">
      <c r="A12" s="290" t="s">
        <v>400</v>
      </c>
    </row>
    <row r="13" ht="9.75" customHeight="1">
      <c r="A13" s="292" t="s">
        <v>401</v>
      </c>
    </row>
    <row r="14" ht="60" customHeight="1">
      <c r="A14" s="290" t="s">
        <v>559</v>
      </c>
    </row>
    <row r="15" ht="30" customHeight="1">
      <c r="A15" s="292" t="s">
        <v>629</v>
      </c>
    </row>
    <row r="16" ht="49.5" customHeight="1">
      <c r="A16" s="290" t="s">
        <v>560</v>
      </c>
    </row>
    <row r="17" ht="10.5" customHeight="1">
      <c r="A17" s="293" t="s">
        <v>738</v>
      </c>
    </row>
    <row r="18" ht="19.5" customHeight="1">
      <c r="A18" s="292" t="s">
        <v>737</v>
      </c>
    </row>
    <row r="19" ht="19.5" customHeight="1">
      <c r="A19" s="292" t="s">
        <v>739</v>
      </c>
    </row>
    <row r="20" ht="49.5" customHeight="1">
      <c r="A20" s="292" t="s">
        <v>783</v>
      </c>
    </row>
    <row r="21" ht="9.75" customHeight="1">
      <c r="A21" s="292" t="s">
        <v>784</v>
      </c>
    </row>
    <row r="22" ht="79.5" customHeight="1">
      <c r="A22" s="290" t="s">
        <v>0</v>
      </c>
    </row>
    <row r="23" ht="44.25" customHeight="1">
      <c r="A23" s="290" t="s">
        <v>1</v>
      </c>
    </row>
    <row r="24" ht="69.75" customHeight="1">
      <c r="A24" s="290" t="s">
        <v>548</v>
      </c>
    </row>
    <row r="25" ht="49.5" customHeight="1">
      <c r="A25" s="290" t="s">
        <v>592</v>
      </c>
    </row>
    <row r="26" ht="19.5" customHeight="1">
      <c r="A26" s="290" t="s">
        <v>422</v>
      </c>
    </row>
    <row r="27" ht="19.5" customHeight="1">
      <c r="A27" s="290" t="s">
        <v>423</v>
      </c>
    </row>
    <row r="28" ht="12.75">
      <c r="A28" s="289" t="s">
        <v>786</v>
      </c>
    </row>
    <row r="29" ht="12.75">
      <c r="A29" s="222"/>
    </row>
    <row r="30" ht="12.75">
      <c r="A30" s="222"/>
    </row>
    <row r="31" ht="12.75">
      <c r="A31" s="222"/>
    </row>
    <row r="32" ht="12.75">
      <c r="A32" s="222"/>
    </row>
    <row r="33" s="222" customFormat="1" ht="12.75"/>
    <row r="34" s="222" customFormat="1" ht="12.75"/>
    <row r="35" s="222" customFormat="1" ht="12.75"/>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sheetData>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104.7109375" style="295" customWidth="1"/>
    <col min="2" max="13" width="9.140625" style="294" customWidth="1"/>
    <col min="14" max="16384" width="9.140625" style="295" customWidth="1"/>
  </cols>
  <sheetData>
    <row r="1" ht="19.5">
      <c r="A1" s="291" t="s">
        <v>785</v>
      </c>
    </row>
    <row r="2" ht="29.25">
      <c r="A2" s="290" t="s">
        <v>424</v>
      </c>
    </row>
    <row r="3" ht="29.25">
      <c r="A3" s="290" t="s">
        <v>856</v>
      </c>
    </row>
    <row r="4" ht="18.75">
      <c r="A4" s="290" t="s">
        <v>855</v>
      </c>
    </row>
    <row r="5" ht="67.5">
      <c r="A5" s="290" t="s">
        <v>11</v>
      </c>
    </row>
    <row r="6" ht="48.75">
      <c r="A6" s="290" t="s">
        <v>735</v>
      </c>
    </row>
    <row r="7" ht="29.25">
      <c r="A7" s="290" t="s">
        <v>736</v>
      </c>
    </row>
    <row r="8" ht="11.25">
      <c r="A8" s="287" t="s">
        <v>787</v>
      </c>
    </row>
    <row r="9" ht="9.75">
      <c r="A9" s="290" t="s">
        <v>857</v>
      </c>
    </row>
    <row r="10" ht="27.75">
      <c r="A10" s="290" t="s">
        <v>229</v>
      </c>
    </row>
    <row r="11" ht="9.75">
      <c r="A11" s="290" t="s">
        <v>228</v>
      </c>
    </row>
    <row r="12" ht="9.75">
      <c r="A12" s="290" t="s">
        <v>227</v>
      </c>
    </row>
    <row r="13" ht="9.75">
      <c r="A13" s="290" t="s">
        <v>230</v>
      </c>
    </row>
    <row r="14" ht="18.75">
      <c r="A14" s="290" t="s">
        <v>231</v>
      </c>
    </row>
    <row r="15" ht="9.75">
      <c r="A15" s="290" t="s">
        <v>232</v>
      </c>
    </row>
    <row r="16" ht="9.75">
      <c r="A16" s="290" t="s">
        <v>237</v>
      </c>
    </row>
    <row r="17" ht="9.75">
      <c r="A17" s="290" t="s">
        <v>233</v>
      </c>
    </row>
    <row r="18" ht="9.75">
      <c r="A18" s="290" t="s">
        <v>234</v>
      </c>
    </row>
    <row r="19" ht="9.75">
      <c r="A19" s="290" t="s">
        <v>235</v>
      </c>
    </row>
    <row r="20" ht="9.75">
      <c r="A20" s="290" t="s">
        <v>236</v>
      </c>
    </row>
    <row r="21" ht="9.75">
      <c r="A21" s="290" t="s">
        <v>761</v>
      </c>
    </row>
    <row r="22" ht="9.75">
      <c r="A22" s="290" t="s">
        <v>760</v>
      </c>
    </row>
    <row r="23" ht="27.75">
      <c r="A23" s="290" t="s">
        <v>239</v>
      </c>
    </row>
    <row r="24" ht="27.75">
      <c r="A24" s="290" t="s">
        <v>750</v>
      </c>
    </row>
    <row r="25" ht="9.75">
      <c r="A25" s="290" t="s">
        <v>751</v>
      </c>
    </row>
    <row r="26" ht="9.75">
      <c r="A26" s="290" t="s">
        <v>752</v>
      </c>
    </row>
    <row r="27" ht="9.75">
      <c r="A27" s="290" t="s">
        <v>753</v>
      </c>
    </row>
    <row r="28" ht="9.75">
      <c r="A28" s="290" t="s">
        <v>754</v>
      </c>
    </row>
    <row r="29" ht="9.75">
      <c r="A29" s="290" t="s">
        <v>755</v>
      </c>
    </row>
    <row r="30" ht="9.75">
      <c r="A30" s="290" t="s">
        <v>756</v>
      </c>
    </row>
    <row r="31" ht="9.75">
      <c r="A31" s="290" t="s">
        <v>757</v>
      </c>
    </row>
    <row r="32" ht="9.75">
      <c r="A32" s="290" t="s">
        <v>758</v>
      </c>
    </row>
    <row r="33" ht="18.75">
      <c r="A33" s="290" t="s">
        <v>759</v>
      </c>
    </row>
    <row r="34" ht="18.75" customHeight="1">
      <c r="A34" s="290" t="s">
        <v>238</v>
      </c>
    </row>
    <row r="35" ht="9.75">
      <c r="A35" s="290" t="s">
        <v>762</v>
      </c>
    </row>
    <row r="36" ht="27.75">
      <c r="A36" s="290" t="s">
        <v>251</v>
      </c>
    </row>
    <row r="37" ht="9.75">
      <c r="A37" s="290" t="s">
        <v>252</v>
      </c>
    </row>
    <row r="38" ht="9.75">
      <c r="A38" s="290" t="s">
        <v>253</v>
      </c>
    </row>
    <row r="39" ht="9.75">
      <c r="A39" s="290" t="s">
        <v>254</v>
      </c>
    </row>
    <row r="40" ht="9.75">
      <c r="A40" s="290" t="s">
        <v>255</v>
      </c>
    </row>
    <row r="41" ht="9.75">
      <c r="A41" s="290" t="s">
        <v>257</v>
      </c>
    </row>
    <row r="42" ht="9.75">
      <c r="A42" s="290" t="s">
        <v>256</v>
      </c>
    </row>
    <row r="43" ht="9.75">
      <c r="A43" s="290" t="s">
        <v>259</v>
      </c>
    </row>
    <row r="44" ht="18.75">
      <c r="A44" s="290" t="s">
        <v>258</v>
      </c>
    </row>
    <row r="45" ht="12.75">
      <c r="A45" s="289" t="s">
        <v>854</v>
      </c>
    </row>
    <row r="46" ht="9.75">
      <c r="A46" s="294"/>
    </row>
    <row r="47" ht="9.75">
      <c r="A47" s="294"/>
    </row>
    <row r="48" ht="9.75">
      <c r="A48" s="294"/>
    </row>
    <row r="49" s="294" customFormat="1" ht="9.75"/>
    <row r="50" s="294" customFormat="1" ht="9.75"/>
    <row r="51" s="294" customFormat="1" ht="9.75"/>
    <row r="52" s="294" customFormat="1" ht="9.75"/>
    <row r="53" s="294" customFormat="1" ht="9.75"/>
    <row r="54" s="294" customFormat="1" ht="9.75"/>
    <row r="55" s="294" customFormat="1" ht="9.75"/>
    <row r="56" s="294" customFormat="1" ht="9.75"/>
    <row r="57" s="294" customFormat="1" ht="9.75"/>
    <row r="58" s="294" customFormat="1" ht="9.75"/>
    <row r="59" s="294" customFormat="1" ht="9.75"/>
    <row r="60" s="294" customFormat="1" ht="9.75"/>
    <row r="61" s="294" customFormat="1" ht="9.75"/>
    <row r="62" s="294" customFormat="1" ht="9.75"/>
    <row r="63" s="294" customFormat="1" ht="9.75"/>
    <row r="64" s="294" customFormat="1" ht="9.75"/>
    <row r="65" s="294" customFormat="1" ht="9.75"/>
    <row r="66" s="294" customFormat="1" ht="9.75"/>
    <row r="67" s="294" customFormat="1" ht="9.75"/>
    <row r="68" s="294" customFormat="1" ht="9.75"/>
    <row r="69" s="294" customFormat="1" ht="9.75"/>
    <row r="70" s="294" customFormat="1" ht="9.75"/>
    <row r="71" s="294" customFormat="1" ht="9.75"/>
    <row r="72" s="294" customFormat="1" ht="9.75"/>
    <row r="73" s="294" customFormat="1" ht="9.75"/>
    <row r="74" s="294" customFormat="1" ht="9.75"/>
    <row r="75" s="294" customFormat="1" ht="9.75"/>
    <row r="76" s="294" customFormat="1" ht="9.75"/>
    <row r="77" s="294" customFormat="1" ht="9.75"/>
    <row r="78" s="294" customFormat="1" ht="9.75"/>
    <row r="79" s="294" customFormat="1" ht="9.75"/>
    <row r="80" s="294" customFormat="1" ht="9.75"/>
    <row r="81" s="294" customFormat="1" ht="9.75"/>
    <row r="82" s="294" customFormat="1" ht="9.75"/>
    <row r="83" s="294" customFormat="1" ht="9.75"/>
    <row r="84" s="294" customFormat="1" ht="9.75"/>
    <row r="85" s="294" customFormat="1" ht="9.75"/>
    <row r="86" s="294" customFormat="1" ht="9.75"/>
    <row r="87" s="294" customFormat="1" ht="9.75"/>
    <row r="88" s="294" customFormat="1" ht="9.75"/>
    <row r="89" s="294" customFormat="1" ht="9.75"/>
    <row r="90" s="294" customFormat="1" ht="9.75"/>
    <row r="91" s="294" customFormat="1" ht="9.75"/>
    <row r="92" s="294" customFormat="1" ht="9.75"/>
    <row r="93" s="294" customFormat="1" ht="9.75"/>
    <row r="94" s="294" customFormat="1" ht="9.75"/>
    <row r="95" s="294" customFormat="1" ht="9.75"/>
    <row r="96" s="294" customFormat="1" ht="9.75"/>
    <row r="97" s="294" customFormat="1" ht="9.75"/>
    <row r="98" s="294" customFormat="1" ht="9.75"/>
    <row r="99" s="294" customFormat="1" ht="9.75"/>
    <row r="100" s="294" customFormat="1" ht="9.75"/>
    <row r="101" s="294" customFormat="1" ht="9.75"/>
    <row r="102" s="294" customFormat="1" ht="9.75"/>
    <row r="103" s="294" customFormat="1" ht="9.75"/>
    <row r="104" s="294" customFormat="1" ht="9.75"/>
    <row r="105" s="294" customFormat="1" ht="9.75"/>
    <row r="106" s="294" customFormat="1" ht="9.75"/>
    <row r="107" s="294" customFormat="1" ht="9.75"/>
    <row r="108" s="294" customFormat="1" ht="9.75"/>
    <row r="109" s="294" customFormat="1" ht="9.75"/>
    <row r="110" s="294" customFormat="1" ht="9.75"/>
    <row r="111" s="294" customFormat="1" ht="9.75"/>
    <row r="112" s="294" customFormat="1" ht="9.75"/>
    <row r="113" s="294" customFormat="1" ht="9.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2004-02-12T15:03:10Z</cp:lastPrinted>
  <dcterms:created xsi:type="dcterms:W3CDTF">2000-01-30T17:10:20Z</dcterms:created>
  <dcterms:modified xsi:type="dcterms:W3CDTF">2004-05-21T12:42:32Z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